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lab\Google Drive\School\Classes\EGR-150\Classwork\ICP_Basic_Formatting\"/>
    </mc:Choice>
  </mc:AlternateContent>
  <xr:revisionPtr revIDLastSave="0" documentId="13_ncr:1_{F4838B66-56B9-4979-B3B9-C40827EEFD27}" xr6:coauthVersionLast="38" xr6:coauthVersionMax="38" xr10:uidLastSave="{00000000-0000-0000-0000-000000000000}"/>
  <bookViews>
    <workbookView xWindow="0" yWindow="0" windowWidth="21576" windowHeight="8040" xr2:uid="{9FF89DE5-4DDA-4FE0-B877-8622845A655D}"/>
  </bookViews>
  <sheets>
    <sheet name="Sheet1" sheetId="2" r:id="rId1"/>
    <sheet name="Sheet2" sheetId="3" r:id="rId2"/>
  </sheets>
  <definedNames>
    <definedName name="_xlnm._FilterDatabase" localSheetId="0" hidden="1">Sheet1!$A$1:$Q$986</definedName>
    <definedName name="Address">Sheet1!$B$2:$B$986</definedName>
    <definedName name="Baths">Sheet1!$H$2:$H$986</definedName>
    <definedName name="Bedrooms">Sheet1!$G$2:$G$986</definedName>
    <definedName name="City">Sheet1!$D$2:$D$986</definedName>
    <definedName name="Latitude">Sheet1!$P$2:$P$986</definedName>
    <definedName name="Longitude">Sheet1!$Q$2:$Q$986</definedName>
    <definedName name="Price">Sheet1!$O$2:$O$986</definedName>
    <definedName name="Sale_Date">Sheet1!$N$2:$N$986</definedName>
    <definedName name="Sale_Day">Sheet1!$M$2:$M$986</definedName>
    <definedName name="Sq._Feet">Sheet1!$I$2:$I$986</definedName>
    <definedName name="State">Sheet1!$F$2:$F$986</definedName>
    <definedName name="Type">Sheet1!$J$2:$J$986</definedName>
    <definedName name="Zip">Sheet1!$E$2:$E$986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012" i="2" l="1"/>
  <c r="AB1012" i="2"/>
  <c r="AA1013" i="2"/>
  <c r="AB1013" i="2"/>
  <c r="AB1017" i="2" s="1"/>
  <c r="AA1014" i="2"/>
  <c r="AB1014" i="2"/>
  <c r="AA1015" i="2"/>
  <c r="AB1015" i="2"/>
  <c r="AA1017" i="2"/>
  <c r="AA1018" i="2"/>
  <c r="AB1018" i="2"/>
  <c r="Z1012" i="2"/>
  <c r="Y1012" i="2"/>
  <c r="Y1013" i="2"/>
  <c r="Y1018" i="2" s="1"/>
  <c r="Z1013" i="2"/>
  <c r="Z1017" i="2" s="1"/>
  <c r="Y1014" i="2"/>
  <c r="Z1014" i="2"/>
  <c r="Y1015" i="2"/>
  <c r="Z1015" i="2"/>
  <c r="Z1018" i="2"/>
  <c r="X1015" i="2"/>
  <c r="X1013" i="2"/>
  <c r="X1018" i="2" s="1"/>
  <c r="X1014" i="2"/>
  <c r="X1012" i="2"/>
  <c r="AB1004" i="2"/>
  <c r="AE998" i="2"/>
  <c r="AE997" i="2"/>
  <c r="AE996" i="2"/>
  <c r="AE995" i="2"/>
  <c r="AE994" i="2"/>
  <c r="AE993" i="2"/>
  <c r="AE992" i="2"/>
  <c r="AE991" i="2"/>
  <c r="AC991" i="2"/>
  <c r="AD990" i="2"/>
  <c r="AC992" i="2"/>
  <c r="AC993" i="2"/>
  <c r="AC994" i="2"/>
  <c r="AC995" i="2"/>
  <c r="AC996" i="2"/>
  <c r="AC997" i="2"/>
  <c r="AC998" i="2"/>
  <c r="AC990" i="2"/>
  <c r="AA990" i="2"/>
  <c r="AA998" i="2"/>
  <c r="AA996" i="2"/>
  <c r="AA995" i="2"/>
  <c r="AA994" i="2"/>
  <c r="AA993" i="2"/>
  <c r="AA992" i="2"/>
  <c r="AA991" i="2"/>
  <c r="AA997" i="2"/>
  <c r="Y998" i="2"/>
  <c r="Y997" i="2"/>
  <c r="Y996" i="2"/>
  <c r="Y995" i="2"/>
  <c r="Y994" i="2"/>
  <c r="Y993" i="2"/>
  <c r="Y992" i="2"/>
  <c r="Y991" i="2"/>
  <c r="Y990" i="2"/>
  <c r="X1017" i="2" l="1"/>
  <c r="Y1017" i="2"/>
  <c r="AC1001" i="2"/>
  <c r="Y1001" i="2"/>
  <c r="AE1006" i="2"/>
  <c r="AE1001" i="2"/>
  <c r="AE1005" i="2"/>
  <c r="AA1001" i="2"/>
  <c r="X1004" i="2"/>
  <c r="AE1004" i="2"/>
  <c r="L878" i="2"/>
  <c r="N878" i="2" s="1"/>
  <c r="L474" i="2"/>
  <c r="N474" i="2" s="1"/>
  <c r="L450" i="2"/>
  <c r="N450" i="2" s="1"/>
  <c r="L877" i="2"/>
  <c r="N877" i="2" s="1"/>
  <c r="L686" i="2"/>
  <c r="N686" i="2" s="1"/>
  <c r="L215" i="2"/>
  <c r="N215" i="2" s="1"/>
  <c r="L685" i="2"/>
  <c r="N685" i="2" s="1"/>
  <c r="L183" i="2"/>
  <c r="N183" i="2" s="1"/>
  <c r="L26" i="2"/>
  <c r="N26" i="2" s="1"/>
  <c r="L876" i="2"/>
  <c r="N876" i="2" s="1"/>
  <c r="L214" i="2"/>
  <c r="N214" i="2" s="1"/>
  <c r="L449" i="2"/>
  <c r="N449" i="2" s="1"/>
  <c r="L875" i="2"/>
  <c r="N875" i="2" s="1"/>
  <c r="L481" i="2"/>
  <c r="N481" i="2" s="1"/>
  <c r="L130" i="2"/>
  <c r="N130" i="2" s="1"/>
  <c r="L113" i="2"/>
  <c r="N113" i="2" s="1"/>
  <c r="L684" i="2"/>
  <c r="N684" i="2" s="1"/>
  <c r="L266" i="2"/>
  <c r="N266" i="2" s="1"/>
  <c r="L213" i="2"/>
  <c r="N213" i="2" s="1"/>
  <c r="L874" i="2"/>
  <c r="N874" i="2" s="1"/>
  <c r="L873" i="2"/>
  <c r="N873" i="2" s="1"/>
  <c r="L872" i="2"/>
  <c r="N872" i="2" s="1"/>
  <c r="L212" i="2"/>
  <c r="N212" i="2" s="1"/>
  <c r="L211" i="2"/>
  <c r="N211" i="2" s="1"/>
  <c r="L210" i="2"/>
  <c r="N210" i="2" s="1"/>
  <c r="L871" i="2"/>
  <c r="N871" i="2" s="1"/>
  <c r="L683" i="2"/>
  <c r="N683" i="2" s="1"/>
  <c r="L61" i="2"/>
  <c r="N61" i="2" s="1"/>
  <c r="L209" i="2"/>
  <c r="N209" i="2" s="1"/>
  <c r="L94" i="2"/>
  <c r="N94" i="2" s="1"/>
  <c r="L977" i="2"/>
  <c r="N977" i="2" s="1"/>
  <c r="L373" i="2"/>
  <c r="N373" i="2" s="1"/>
  <c r="L870" i="2"/>
  <c r="N870" i="2" s="1"/>
  <c r="L986" i="2"/>
  <c r="N986" i="2" s="1"/>
  <c r="L112" i="2"/>
  <c r="N112" i="2" s="1"/>
  <c r="L311" i="2"/>
  <c r="N311" i="2" s="1"/>
  <c r="L869" i="2"/>
  <c r="N869" i="2" s="1"/>
  <c r="L244" i="2"/>
  <c r="N244" i="2" s="1"/>
  <c r="L868" i="2"/>
  <c r="N868" i="2" s="1"/>
  <c r="L105" i="2"/>
  <c r="N105" i="2" s="1"/>
  <c r="L514" i="2"/>
  <c r="N514" i="2" s="1"/>
  <c r="L45" i="2"/>
  <c r="N45" i="2" s="1"/>
  <c r="L208" i="2"/>
  <c r="N208" i="2" s="1"/>
  <c r="L207" i="2"/>
  <c r="N207" i="2" s="1"/>
  <c r="L513" i="2"/>
  <c r="N513" i="2" s="1"/>
  <c r="L682" i="2"/>
  <c r="N682" i="2" s="1"/>
  <c r="L458" i="2"/>
  <c r="N458" i="2" s="1"/>
  <c r="L867" i="2"/>
  <c r="N867" i="2" s="1"/>
  <c r="L866" i="2"/>
  <c r="N866" i="2" s="1"/>
  <c r="L865" i="2"/>
  <c r="N865" i="2" s="1"/>
  <c r="L103" i="2"/>
  <c r="N103" i="2" s="1"/>
  <c r="L25" i="2"/>
  <c r="N25" i="2" s="1"/>
  <c r="L438" i="2"/>
  <c r="N438" i="2" s="1"/>
  <c r="L283" i="2"/>
  <c r="N283" i="2" s="1"/>
  <c r="L864" i="2"/>
  <c r="N864" i="2" s="1"/>
  <c r="L863" i="2"/>
  <c r="N863" i="2" s="1"/>
  <c r="L129" i="2"/>
  <c r="N129" i="2" s="1"/>
  <c r="L107" i="2"/>
  <c r="N107" i="2" s="1"/>
  <c r="L128" i="2"/>
  <c r="N128" i="2" s="1"/>
  <c r="L24" i="2"/>
  <c r="N24" i="2" s="1"/>
  <c r="L206" i="2"/>
  <c r="N206" i="2" s="1"/>
  <c r="L182" i="2"/>
  <c r="N182" i="2" s="1"/>
  <c r="L127" i="2"/>
  <c r="N127" i="2" s="1"/>
  <c r="L60" i="2"/>
  <c r="N60" i="2" s="1"/>
  <c r="L254" i="2"/>
  <c r="N254" i="2" s="1"/>
  <c r="L862" i="2"/>
  <c r="N862" i="2" s="1"/>
  <c r="L473" i="2"/>
  <c r="N473" i="2" s="1"/>
  <c r="L975" i="2"/>
  <c r="N975" i="2" s="1"/>
  <c r="L533" i="2"/>
  <c r="N533" i="2" s="1"/>
  <c r="L861" i="2"/>
  <c r="N861" i="2" s="1"/>
  <c r="L42" i="2"/>
  <c r="N42" i="2" s="1"/>
  <c r="L860" i="2"/>
  <c r="N860" i="2" s="1"/>
  <c r="L44" i="2"/>
  <c r="N44" i="2" s="1"/>
  <c r="L93" i="2"/>
  <c r="N93" i="2" s="1"/>
  <c r="L859" i="2"/>
  <c r="N859" i="2" s="1"/>
  <c r="L275" i="2"/>
  <c r="N275" i="2" s="1"/>
  <c r="L488" i="2"/>
  <c r="N488" i="2" s="1"/>
  <c r="L181" i="2"/>
  <c r="N181" i="2" s="1"/>
  <c r="L858" i="2"/>
  <c r="N858" i="2" s="1"/>
  <c r="L304" i="2"/>
  <c r="N304" i="2" s="1"/>
  <c r="L448" i="2"/>
  <c r="N448" i="2" s="1"/>
  <c r="L857" i="2"/>
  <c r="N857" i="2" s="1"/>
  <c r="L512" i="2"/>
  <c r="N512" i="2" s="1"/>
  <c r="L974" i="2"/>
  <c r="N974" i="2" s="1"/>
  <c r="L856" i="2"/>
  <c r="N856" i="2" s="1"/>
  <c r="L855" i="2"/>
  <c r="N855" i="2" s="1"/>
  <c r="L487" i="2"/>
  <c r="N487" i="2" s="1"/>
  <c r="L472" i="2"/>
  <c r="N472" i="2" s="1"/>
  <c r="L205" i="2"/>
  <c r="N205" i="2" s="1"/>
  <c r="L854" i="2"/>
  <c r="N854" i="2" s="1"/>
  <c r="L853" i="2"/>
  <c r="N853" i="2" s="1"/>
  <c r="L852" i="2"/>
  <c r="N852" i="2" s="1"/>
  <c r="L180" i="2"/>
  <c r="N180" i="2" s="1"/>
  <c r="L532" i="2"/>
  <c r="N532" i="2" s="1"/>
  <c r="L851" i="2"/>
  <c r="N851" i="2" s="1"/>
  <c r="L681" i="2"/>
  <c r="N681" i="2" s="1"/>
  <c r="L243" i="2"/>
  <c r="N243" i="2" s="1"/>
  <c r="L850" i="2"/>
  <c r="N850" i="2" s="1"/>
  <c r="L511" i="2"/>
  <c r="N511" i="2" s="1"/>
  <c r="L470" i="2"/>
  <c r="N470" i="2" s="1"/>
  <c r="L849" i="2"/>
  <c r="N849" i="2" s="1"/>
  <c r="L510" i="2"/>
  <c r="N510" i="2" s="1"/>
  <c r="L848" i="2"/>
  <c r="N848" i="2" s="1"/>
  <c r="L917" i="2"/>
  <c r="N917" i="2" s="1"/>
  <c r="L447" i="2"/>
  <c r="N447" i="2" s="1"/>
  <c r="L847" i="2"/>
  <c r="N847" i="2" s="1"/>
  <c r="L92" i="2"/>
  <c r="N92" i="2" s="1"/>
  <c r="L846" i="2"/>
  <c r="N846" i="2" s="1"/>
  <c r="L907" i="2"/>
  <c r="N907" i="2" s="1"/>
  <c r="L274" i="2"/>
  <c r="N274" i="2" s="1"/>
  <c r="L845" i="2"/>
  <c r="N845" i="2" s="1"/>
  <c r="L680" i="2"/>
  <c r="N680" i="2" s="1"/>
  <c r="L906" i="2"/>
  <c r="N906" i="2" s="1"/>
  <c r="L39" i="2"/>
  <c r="N39" i="2" s="1"/>
  <c r="L905" i="2"/>
  <c r="N905" i="2" s="1"/>
  <c r="L126" i="2"/>
  <c r="N126" i="2" s="1"/>
  <c r="L916" i="2"/>
  <c r="N916" i="2" s="1"/>
  <c r="L493" i="2"/>
  <c r="N493" i="2" s="1"/>
  <c r="L427" i="2"/>
  <c r="N427" i="2" s="1"/>
  <c r="L844" i="2"/>
  <c r="N844" i="2" s="1"/>
  <c r="L418" i="2"/>
  <c r="N418" i="2" s="1"/>
  <c r="L282" i="2"/>
  <c r="N282" i="2" s="1"/>
  <c r="L973" i="2"/>
  <c r="N973" i="2" s="1"/>
  <c r="L972" i="2"/>
  <c r="N972" i="2" s="1"/>
  <c r="L403" i="2"/>
  <c r="N403" i="2" s="1"/>
  <c r="L377" i="2"/>
  <c r="N377" i="2" s="1"/>
  <c r="L265" i="2"/>
  <c r="N265" i="2" s="1"/>
  <c r="L679" i="2"/>
  <c r="N679" i="2" s="1"/>
  <c r="L277" i="2"/>
  <c r="N277" i="2" s="1"/>
  <c r="L4" i="2"/>
  <c r="N4" i="2" s="1"/>
  <c r="L437" i="2"/>
  <c r="N437" i="2" s="1"/>
  <c r="L255" i="2"/>
  <c r="N255" i="2" s="1"/>
  <c r="L678" i="2"/>
  <c r="N678" i="2" s="1"/>
  <c r="L843" i="2"/>
  <c r="N843" i="2" s="1"/>
  <c r="L179" i="2"/>
  <c r="N179" i="2" s="1"/>
  <c r="L91" i="2"/>
  <c r="N91" i="2" s="1"/>
  <c r="L242" i="2"/>
  <c r="N242" i="2" s="1"/>
  <c r="L576" i="2"/>
  <c r="N576" i="2" s="1"/>
  <c r="L264" i="2"/>
  <c r="N264" i="2" s="1"/>
  <c r="L842" i="2"/>
  <c r="N842" i="2" s="1"/>
  <c r="L23" i="2"/>
  <c r="N23" i="2" s="1"/>
  <c r="L841" i="2"/>
  <c r="N841" i="2" s="1"/>
  <c r="L310" i="2"/>
  <c r="N310" i="2" s="1"/>
  <c r="L677" i="2"/>
  <c r="N677" i="2" s="1"/>
  <c r="L309" i="2"/>
  <c r="N309" i="2" s="1"/>
  <c r="L49" i="2"/>
  <c r="N49" i="2" s="1"/>
  <c r="L575" i="2"/>
  <c r="N575" i="2" s="1"/>
  <c r="L574" i="2"/>
  <c r="N574" i="2" s="1"/>
  <c r="L413" i="2"/>
  <c r="N413" i="2" s="1"/>
  <c r="L840" i="2"/>
  <c r="N840" i="2" s="1"/>
  <c r="L204" i="2"/>
  <c r="N204" i="2" s="1"/>
  <c r="L676" i="2"/>
  <c r="N676" i="2" s="1"/>
  <c r="L839" i="2"/>
  <c r="N839" i="2" s="1"/>
  <c r="L531" i="2"/>
  <c r="N531" i="2" s="1"/>
  <c r="L492" i="2"/>
  <c r="N492" i="2" s="1"/>
  <c r="L300" i="2"/>
  <c r="N300" i="2" s="1"/>
  <c r="L48" i="2"/>
  <c r="N48" i="2" s="1"/>
  <c r="L276" i="2"/>
  <c r="N276" i="2" s="1"/>
  <c r="L402" i="2"/>
  <c r="N402" i="2" s="1"/>
  <c r="L838" i="2"/>
  <c r="N838" i="2" s="1"/>
  <c r="L971" i="2"/>
  <c r="N971" i="2" s="1"/>
  <c r="L970" i="2"/>
  <c r="N970" i="2" s="1"/>
  <c r="L292" i="2"/>
  <c r="N292" i="2" s="1"/>
  <c r="L837" i="2"/>
  <c r="N837" i="2" s="1"/>
  <c r="L22" i="2"/>
  <c r="N22" i="2" s="1"/>
  <c r="L969" i="2"/>
  <c r="N969" i="2" s="1"/>
  <c r="L675" i="2"/>
  <c r="N675" i="2" s="1"/>
  <c r="L417" i="2"/>
  <c r="N417" i="2" s="1"/>
  <c r="L90" i="2"/>
  <c r="N90" i="2" s="1"/>
  <c r="L836" i="2"/>
  <c r="N836" i="2" s="1"/>
  <c r="L835" i="2"/>
  <c r="N835" i="2" s="1"/>
  <c r="L834" i="2"/>
  <c r="N834" i="2" s="1"/>
  <c r="L125" i="2"/>
  <c r="N125" i="2" s="1"/>
  <c r="L89" i="2"/>
  <c r="N89" i="2" s="1"/>
  <c r="L573" i="2"/>
  <c r="N573" i="2" s="1"/>
  <c r="L572" i="2"/>
  <c r="N572" i="2" s="1"/>
  <c r="L571" i="2"/>
  <c r="N571" i="2" s="1"/>
  <c r="L281" i="2"/>
  <c r="N281" i="2" s="1"/>
  <c r="L833" i="2"/>
  <c r="N833" i="2" s="1"/>
  <c r="L832" i="2"/>
  <c r="N832" i="2" s="1"/>
  <c r="L464" i="2"/>
  <c r="N464" i="2" s="1"/>
  <c r="L299" i="2"/>
  <c r="N299" i="2" s="1"/>
  <c r="L308" i="2"/>
  <c r="N308" i="2" s="1"/>
  <c r="L124" i="2"/>
  <c r="N124" i="2" s="1"/>
  <c r="L831" i="2"/>
  <c r="N831" i="2" s="1"/>
  <c r="L830" i="2"/>
  <c r="N830" i="2" s="1"/>
  <c r="L296" i="2"/>
  <c r="N296" i="2" s="1"/>
  <c r="L674" i="2"/>
  <c r="N674" i="2" s="1"/>
  <c r="L491" i="2"/>
  <c r="N491" i="2" s="1"/>
  <c r="L829" i="2"/>
  <c r="N829" i="2" s="1"/>
  <c r="L252" i="2"/>
  <c r="N252" i="2" s="1"/>
  <c r="L828" i="2"/>
  <c r="N828" i="2" s="1"/>
  <c r="L570" i="2"/>
  <c r="N570" i="2" s="1"/>
  <c r="L490" i="2"/>
  <c r="N490" i="2" s="1"/>
  <c r="L673" i="2"/>
  <c r="N673" i="2" s="1"/>
  <c r="L68" i="2"/>
  <c r="N68" i="2" s="1"/>
  <c r="L134" i="2"/>
  <c r="N134" i="2" s="1"/>
  <c r="L251" i="2"/>
  <c r="N251" i="2" s="1"/>
  <c r="L178" i="2"/>
  <c r="N178" i="2" s="1"/>
  <c r="L827" i="2"/>
  <c r="N827" i="2" s="1"/>
  <c r="L826" i="2"/>
  <c r="N826" i="2" s="1"/>
  <c r="L177" i="2"/>
  <c r="N177" i="2" s="1"/>
  <c r="L825" i="2"/>
  <c r="N825" i="2" s="1"/>
  <c r="L569" i="2"/>
  <c r="N569" i="2" s="1"/>
  <c r="L824" i="2"/>
  <c r="N824" i="2" s="1"/>
  <c r="L540" i="2"/>
  <c r="N540" i="2" s="1"/>
  <c r="L397" i="2"/>
  <c r="N397" i="2" s="1"/>
  <c r="L297" i="2"/>
  <c r="N297" i="2" s="1"/>
  <c r="L424" i="2"/>
  <c r="N424" i="2" s="1"/>
  <c r="L176" i="2"/>
  <c r="N176" i="2" s="1"/>
  <c r="L536" i="2"/>
  <c r="N536" i="2" s="1"/>
  <c r="L672" i="2"/>
  <c r="N672" i="2" s="1"/>
  <c r="L671" i="2"/>
  <c r="N671" i="2" s="1"/>
  <c r="L823" i="2"/>
  <c r="N823" i="2" s="1"/>
  <c r="L670" i="2"/>
  <c r="N670" i="2" s="1"/>
  <c r="L669" i="2"/>
  <c r="N669" i="2" s="1"/>
  <c r="L822" i="2"/>
  <c r="N822" i="2" s="1"/>
  <c r="L12" i="2"/>
  <c r="N12" i="2" s="1"/>
  <c r="L396" i="2"/>
  <c r="N396" i="2" s="1"/>
  <c r="L821" i="2"/>
  <c r="N821" i="2" s="1"/>
  <c r="L668" i="2"/>
  <c r="N668" i="2" s="1"/>
  <c r="L820" i="2"/>
  <c r="N820" i="2" s="1"/>
  <c r="L568" i="2"/>
  <c r="N568" i="2" s="1"/>
  <c r="L307" i="2"/>
  <c r="N307" i="2" s="1"/>
  <c r="L819" i="2"/>
  <c r="N819" i="2" s="1"/>
  <c r="L567" i="2"/>
  <c r="N567" i="2" s="1"/>
  <c r="L818" i="2"/>
  <c r="N818" i="2" s="1"/>
  <c r="L241" i="2"/>
  <c r="N241" i="2" s="1"/>
  <c r="L11" i="2"/>
  <c r="N11" i="2" s="1"/>
  <c r="L240" i="2"/>
  <c r="N240" i="2" s="1"/>
  <c r="L102" i="2"/>
  <c r="N102" i="2" s="1"/>
  <c r="L175" i="2"/>
  <c r="N175" i="2" s="1"/>
  <c r="L817" i="2"/>
  <c r="N817" i="2" s="1"/>
  <c r="L446" i="2"/>
  <c r="N446" i="2" s="1"/>
  <c r="L816" i="2"/>
  <c r="N816" i="2" s="1"/>
  <c r="L815" i="2"/>
  <c r="N815" i="2" s="1"/>
  <c r="L667" i="2"/>
  <c r="N667" i="2" s="1"/>
  <c r="L814" i="2"/>
  <c r="N814" i="2" s="1"/>
  <c r="L445" i="2"/>
  <c r="N445" i="2" s="1"/>
  <c r="L813" i="2"/>
  <c r="N813" i="2" s="1"/>
  <c r="L79" i="2"/>
  <c r="N79" i="2" s="1"/>
  <c r="L968" i="2"/>
  <c r="N968" i="2" s="1"/>
  <c r="L812" i="2"/>
  <c r="N812" i="2" s="1"/>
  <c r="L811" i="2"/>
  <c r="N811" i="2" s="1"/>
  <c r="L10" i="2"/>
  <c r="N10" i="2" s="1"/>
  <c r="L810" i="2"/>
  <c r="N810" i="2" s="1"/>
  <c r="L809" i="2"/>
  <c r="N809" i="2" s="1"/>
  <c r="L239" i="2"/>
  <c r="N239" i="2" s="1"/>
  <c r="L489" i="2"/>
  <c r="N489" i="2" s="1"/>
  <c r="L808" i="2"/>
  <c r="N808" i="2" s="1"/>
  <c r="L406" i="2"/>
  <c r="N406" i="2" s="1"/>
  <c r="L807" i="2"/>
  <c r="N807" i="2" s="1"/>
  <c r="L123" i="2"/>
  <c r="N123" i="2" s="1"/>
  <c r="L806" i="2"/>
  <c r="N806" i="2" s="1"/>
  <c r="L405" i="2"/>
  <c r="N405" i="2" s="1"/>
  <c r="L666" i="2"/>
  <c r="N666" i="2" s="1"/>
  <c r="L805" i="2"/>
  <c r="N805" i="2" s="1"/>
  <c r="L665" i="2"/>
  <c r="N665" i="2" s="1"/>
  <c r="L804" i="2"/>
  <c r="N804" i="2" s="1"/>
  <c r="L566" i="2"/>
  <c r="N566" i="2" s="1"/>
  <c r="L803" i="2"/>
  <c r="N803" i="2" s="1"/>
  <c r="L802" i="2"/>
  <c r="N802" i="2" s="1"/>
  <c r="L664" i="2"/>
  <c r="N664" i="2" s="1"/>
  <c r="L663" i="2"/>
  <c r="N663" i="2" s="1"/>
  <c r="L801" i="2"/>
  <c r="N801" i="2" s="1"/>
  <c r="L565" i="2"/>
  <c r="N565" i="2" s="1"/>
  <c r="L967" i="2"/>
  <c r="N967" i="2" s="1"/>
  <c r="L800" i="2"/>
  <c r="N800" i="2" s="1"/>
  <c r="L174" i="2"/>
  <c r="N174" i="2" s="1"/>
  <c r="L530" i="2"/>
  <c r="N530" i="2" s="1"/>
  <c r="L395" i="2"/>
  <c r="N395" i="2" s="1"/>
  <c r="L263" i="2"/>
  <c r="N263" i="2" s="1"/>
  <c r="L904" i="2"/>
  <c r="N904" i="2" s="1"/>
  <c r="L273" i="2"/>
  <c r="N273" i="2" s="1"/>
  <c r="L662" i="2"/>
  <c r="N662" i="2" s="1"/>
  <c r="L799" i="2"/>
  <c r="N799" i="2" s="1"/>
  <c r="L661" i="2"/>
  <c r="N661" i="2" s="1"/>
  <c r="L903" i="2"/>
  <c r="N903" i="2" s="1"/>
  <c r="L469" i="2"/>
  <c r="N469" i="2" s="1"/>
  <c r="L660" i="2"/>
  <c r="N660" i="2" s="1"/>
  <c r="L88" i="2"/>
  <c r="N88" i="2" s="1"/>
  <c r="L915" i="2"/>
  <c r="N915" i="2" s="1"/>
  <c r="L362" i="2"/>
  <c r="N362" i="2" s="1"/>
  <c r="L361" i="2"/>
  <c r="N361" i="2" s="1"/>
  <c r="L173" i="2"/>
  <c r="N173" i="2" s="1"/>
  <c r="L250" i="2"/>
  <c r="N250" i="2" s="1"/>
  <c r="L360" i="2"/>
  <c r="N360" i="2" s="1"/>
  <c r="L272" i="2"/>
  <c r="N272" i="2" s="1"/>
  <c r="L359" i="2"/>
  <c r="N359" i="2" s="1"/>
  <c r="L381" i="2"/>
  <c r="N381" i="2" s="1"/>
  <c r="L358" i="2"/>
  <c r="N358" i="2" s="1"/>
  <c r="L357" i="2"/>
  <c r="N357" i="2" s="1"/>
  <c r="L356" i="2"/>
  <c r="N356" i="2" s="1"/>
  <c r="L355" i="2"/>
  <c r="N355" i="2" s="1"/>
  <c r="L354" i="2"/>
  <c r="N354" i="2" s="1"/>
  <c r="L529" i="2"/>
  <c r="N529" i="2" s="1"/>
  <c r="L463" i="2"/>
  <c r="N463" i="2" s="1"/>
  <c r="L659" i="2"/>
  <c r="N659" i="2" s="1"/>
  <c r="L34" i="2"/>
  <c r="N34" i="2" s="1"/>
  <c r="L353" i="2"/>
  <c r="N353" i="2" s="1"/>
  <c r="L352" i="2"/>
  <c r="N352" i="2" s="1"/>
  <c r="L351" i="2"/>
  <c r="N351" i="2" s="1"/>
  <c r="L372" i="2"/>
  <c r="N372" i="2" s="1"/>
  <c r="L172" i="2"/>
  <c r="N172" i="2" s="1"/>
  <c r="L350" i="2"/>
  <c r="N350" i="2" s="1"/>
  <c r="L349" i="2"/>
  <c r="N349" i="2" s="1"/>
  <c r="L348" i="2"/>
  <c r="N348" i="2" s="1"/>
  <c r="L347" i="2"/>
  <c r="N347" i="2" s="1"/>
  <c r="L658" i="2"/>
  <c r="N658" i="2" s="1"/>
  <c r="L346" i="2"/>
  <c r="N346" i="2" s="1"/>
  <c r="L657" i="2"/>
  <c r="N657" i="2" s="1"/>
  <c r="L345" i="2"/>
  <c r="N345" i="2" s="1"/>
  <c r="L344" i="2"/>
  <c r="N344" i="2" s="1"/>
  <c r="L343" i="2"/>
  <c r="N343" i="2" s="1"/>
  <c r="L342" i="2"/>
  <c r="N342" i="2" s="1"/>
  <c r="L341" i="2"/>
  <c r="N341" i="2" s="1"/>
  <c r="L340" i="2"/>
  <c r="N340" i="2" s="1"/>
  <c r="L656" i="2"/>
  <c r="N656" i="2" s="1"/>
  <c r="L339" i="2"/>
  <c r="N339" i="2" s="1"/>
  <c r="L338" i="2"/>
  <c r="N338" i="2" s="1"/>
  <c r="L337" i="2"/>
  <c r="N337" i="2" s="1"/>
  <c r="L336" i="2"/>
  <c r="N336" i="2" s="1"/>
  <c r="L335" i="2"/>
  <c r="N335" i="2" s="1"/>
  <c r="L334" i="2"/>
  <c r="N334" i="2" s="1"/>
  <c r="L333" i="2"/>
  <c r="N333" i="2" s="1"/>
  <c r="L332" i="2"/>
  <c r="N332" i="2" s="1"/>
  <c r="L331" i="2"/>
  <c r="N331" i="2" s="1"/>
  <c r="L655" i="2"/>
  <c r="N655" i="2" s="1"/>
  <c r="L386" i="2"/>
  <c r="N386" i="2" s="1"/>
  <c r="L330" i="2"/>
  <c r="N330" i="2" s="1"/>
  <c r="L329" i="2"/>
  <c r="N329" i="2" s="1"/>
  <c r="L654" i="2"/>
  <c r="N654" i="2" s="1"/>
  <c r="L328" i="2"/>
  <c r="N328" i="2" s="1"/>
  <c r="L78" i="2"/>
  <c r="N78" i="2" s="1"/>
  <c r="L327" i="2"/>
  <c r="N327" i="2" s="1"/>
  <c r="L326" i="2"/>
  <c r="N326" i="2" s="1"/>
  <c r="L539" i="2"/>
  <c r="N539" i="2" s="1"/>
  <c r="L77" i="2"/>
  <c r="N77" i="2" s="1"/>
  <c r="L325" i="2"/>
  <c r="N325" i="2" s="1"/>
  <c r="L324" i="2"/>
  <c r="N324" i="2" s="1"/>
  <c r="L323" i="2"/>
  <c r="N323" i="2" s="1"/>
  <c r="L416" i="2"/>
  <c r="N416" i="2" s="1"/>
  <c r="L322" i="2"/>
  <c r="N322" i="2" s="1"/>
  <c r="L321" i="2"/>
  <c r="N321" i="2" s="1"/>
  <c r="L46" i="2"/>
  <c r="N46" i="2" s="1"/>
  <c r="L320" i="2"/>
  <c r="N320" i="2" s="1"/>
  <c r="L319" i="2"/>
  <c r="N319" i="2" s="1"/>
  <c r="L318" i="2"/>
  <c r="N318" i="2" s="1"/>
  <c r="L317" i="2"/>
  <c r="N317" i="2" s="1"/>
  <c r="L41" i="2"/>
  <c r="N41" i="2" s="1"/>
  <c r="L902" i="2"/>
  <c r="N902" i="2" s="1"/>
  <c r="L316" i="2"/>
  <c r="N316" i="2" s="1"/>
  <c r="L653" i="2"/>
  <c r="N653" i="2" s="1"/>
  <c r="L315" i="2"/>
  <c r="N315" i="2" s="1"/>
  <c r="L652" i="2"/>
  <c r="N652" i="2" s="1"/>
  <c r="L314" i="2"/>
  <c r="N314" i="2" s="1"/>
  <c r="L415" i="2"/>
  <c r="N415" i="2" s="1"/>
  <c r="L303" i="2"/>
  <c r="N303" i="2" s="1"/>
  <c r="L985" i="2"/>
  <c r="N985" i="2" s="1"/>
  <c r="L421" i="2"/>
  <c r="N421" i="2" s="1"/>
  <c r="L302" i="2"/>
  <c r="N302" i="2" s="1"/>
  <c r="L59" i="2"/>
  <c r="N59" i="2" s="1"/>
  <c r="L914" i="2"/>
  <c r="N914" i="2" s="1"/>
  <c r="L38" i="2"/>
  <c r="N38" i="2" s="1"/>
  <c r="L651" i="2"/>
  <c r="N651" i="2" s="1"/>
  <c r="L66" i="2"/>
  <c r="N66" i="2" s="1"/>
  <c r="L650" i="2"/>
  <c r="N650" i="2" s="1"/>
  <c r="L901" i="2"/>
  <c r="N901" i="2" s="1"/>
  <c r="L528" i="2"/>
  <c r="N528" i="2" s="1"/>
  <c r="L270" i="2"/>
  <c r="N270" i="2" s="1"/>
  <c r="L122" i="2"/>
  <c r="N122" i="2" s="1"/>
  <c r="L371" i="2"/>
  <c r="N371" i="2" s="1"/>
  <c r="L231" i="2"/>
  <c r="N231" i="2" s="1"/>
  <c r="L454" i="2"/>
  <c r="N454" i="2" s="1"/>
  <c r="L527" i="2"/>
  <c r="N527" i="2" s="1"/>
  <c r="L453" i="2"/>
  <c r="N453" i="2" s="1"/>
  <c r="L370" i="2"/>
  <c r="N370" i="2" s="1"/>
  <c r="L65" i="2"/>
  <c r="N65" i="2" s="1"/>
  <c r="L230" i="2"/>
  <c r="N230" i="2" s="1"/>
  <c r="L978" i="2"/>
  <c r="N978" i="2" s="1"/>
  <c r="L238" i="2"/>
  <c r="N238" i="2" s="1"/>
  <c r="L984" i="2"/>
  <c r="N984" i="2" s="1"/>
  <c r="L295" i="2"/>
  <c r="N295" i="2" s="1"/>
  <c r="L401" i="2"/>
  <c r="N401" i="2" s="1"/>
  <c r="L535" i="2"/>
  <c r="N535" i="2" s="1"/>
  <c r="L966" i="2"/>
  <c r="N966" i="2" s="1"/>
  <c r="L237" i="2"/>
  <c r="N237" i="2" s="1"/>
  <c r="L67" i="2"/>
  <c r="N67" i="2" s="1"/>
  <c r="L965" i="2"/>
  <c r="N965" i="2" s="1"/>
  <c r="L964" i="2"/>
  <c r="N964" i="2" s="1"/>
  <c r="L236" i="2"/>
  <c r="N236" i="2" s="1"/>
  <c r="L963" i="2"/>
  <c r="N963" i="2" s="1"/>
  <c r="L981" i="2"/>
  <c r="N981" i="2" s="1"/>
  <c r="L235" i="2"/>
  <c r="N235" i="2" s="1"/>
  <c r="L234" i="2"/>
  <c r="N234" i="2" s="1"/>
  <c r="L962" i="2"/>
  <c r="N962" i="2" s="1"/>
  <c r="L101" i="2"/>
  <c r="N101" i="2" s="1"/>
  <c r="L961" i="2"/>
  <c r="N961" i="2" s="1"/>
  <c r="L960" i="2"/>
  <c r="N960" i="2" s="1"/>
  <c r="L412" i="2"/>
  <c r="N412" i="2" s="1"/>
  <c r="L959" i="2"/>
  <c r="N959" i="2" s="1"/>
  <c r="L100" i="2"/>
  <c r="N100" i="2" s="1"/>
  <c r="L257" i="2"/>
  <c r="N257" i="2" s="1"/>
  <c r="L301" i="2"/>
  <c r="N301" i="2" s="1"/>
  <c r="L509" i="2"/>
  <c r="N509" i="2" s="1"/>
  <c r="L306" i="2"/>
  <c r="N306" i="2" s="1"/>
  <c r="L958" i="2"/>
  <c r="N958" i="2" s="1"/>
  <c r="L957" i="2"/>
  <c r="N957" i="2" s="1"/>
  <c r="L376" i="2"/>
  <c r="N376" i="2" s="1"/>
  <c r="L256" i="2"/>
  <c r="N256" i="2" s="1"/>
  <c r="L956" i="2"/>
  <c r="N956" i="2" s="1"/>
  <c r="L233" i="2"/>
  <c r="N233" i="2" s="1"/>
  <c r="L955" i="2"/>
  <c r="N955" i="2" s="1"/>
  <c r="L232" i="2"/>
  <c r="N232" i="2" s="1"/>
  <c r="L954" i="2"/>
  <c r="N954" i="2" s="1"/>
  <c r="L953" i="2"/>
  <c r="N953" i="2" s="1"/>
  <c r="L952" i="2"/>
  <c r="N952" i="2" s="1"/>
  <c r="L951" i="2"/>
  <c r="N951" i="2" s="1"/>
  <c r="L950" i="2"/>
  <c r="N950" i="2" s="1"/>
  <c r="L949" i="2"/>
  <c r="N949" i="2" s="1"/>
  <c r="L534" i="2"/>
  <c r="N534" i="2" s="1"/>
  <c r="L375" i="2"/>
  <c r="N375" i="2" s="1"/>
  <c r="L948" i="2"/>
  <c r="N948" i="2" s="1"/>
  <c r="L99" i="2"/>
  <c r="N99" i="2" s="1"/>
  <c r="L947" i="2"/>
  <c r="N947" i="2" s="1"/>
  <c r="L980" i="2"/>
  <c r="N980" i="2" s="1"/>
  <c r="L946" i="2"/>
  <c r="N946" i="2" s="1"/>
  <c r="L945" i="2"/>
  <c r="N945" i="2" s="1"/>
  <c r="L98" i="2"/>
  <c r="N98" i="2" s="1"/>
  <c r="L400" i="2"/>
  <c r="N400" i="2" s="1"/>
  <c r="L944" i="2"/>
  <c r="N944" i="2" s="1"/>
  <c r="L3" i="2"/>
  <c r="N3" i="2" s="1"/>
  <c r="L133" i="2"/>
  <c r="N133" i="2" s="1"/>
  <c r="L313" i="2"/>
  <c r="N313" i="2" s="1"/>
  <c r="L564" i="2"/>
  <c r="N564" i="2" s="1"/>
  <c r="L40" i="2"/>
  <c r="N40" i="2" s="1"/>
  <c r="L9" i="2"/>
  <c r="N9" i="2" s="1"/>
  <c r="L563" i="2"/>
  <c r="N563" i="2" s="1"/>
  <c r="L649" i="2"/>
  <c r="N649" i="2" s="1"/>
  <c r="L562" i="2"/>
  <c r="N562" i="2" s="1"/>
  <c r="L526" i="2"/>
  <c r="N526" i="2" s="1"/>
  <c r="L414" i="2"/>
  <c r="N414" i="2" s="1"/>
  <c r="L269" i="2"/>
  <c r="N269" i="2" s="1"/>
  <c r="L480" i="2"/>
  <c r="N480" i="2" s="1"/>
  <c r="L561" i="2"/>
  <c r="N561" i="2" s="1"/>
  <c r="L119" i="2"/>
  <c r="N119" i="2" s="1"/>
  <c r="L76" i="2"/>
  <c r="N76" i="2" s="1"/>
  <c r="L52" i="2"/>
  <c r="N52" i="2" s="1"/>
  <c r="L203" i="2"/>
  <c r="N203" i="2" s="1"/>
  <c r="L560" i="2"/>
  <c r="N560" i="2" s="1"/>
  <c r="L171" i="2"/>
  <c r="N171" i="2" s="1"/>
  <c r="L436" i="2"/>
  <c r="N436" i="2" s="1"/>
  <c r="L408" i="2"/>
  <c r="N408" i="2" s="1"/>
  <c r="L525" i="2"/>
  <c r="N525" i="2" s="1"/>
  <c r="L170" i="2"/>
  <c r="N170" i="2" s="1"/>
  <c r="L169" i="2"/>
  <c r="N169" i="2" s="1"/>
  <c r="L8" i="2"/>
  <c r="N8" i="2" s="1"/>
  <c r="L648" i="2"/>
  <c r="N648" i="2" s="1"/>
  <c r="L943" i="2"/>
  <c r="N943" i="2" s="1"/>
  <c r="L647" i="2"/>
  <c r="N647" i="2" s="1"/>
  <c r="L118" i="2"/>
  <c r="N118" i="2" s="1"/>
  <c r="L508" i="2"/>
  <c r="N508" i="2" s="1"/>
  <c r="L385" i="2"/>
  <c r="N385" i="2" s="1"/>
  <c r="L798" i="2"/>
  <c r="N798" i="2" s="1"/>
  <c r="L33" i="2"/>
  <c r="N33" i="2" s="1"/>
  <c r="L202" i="2"/>
  <c r="N202" i="2" s="1"/>
  <c r="L435" i="2"/>
  <c r="N435" i="2" s="1"/>
  <c r="L524" i="2"/>
  <c r="N524" i="2" s="1"/>
  <c r="L942" i="2"/>
  <c r="N942" i="2" s="1"/>
  <c r="L201" i="2"/>
  <c r="N201" i="2" s="1"/>
  <c r="L479" i="2"/>
  <c r="N479" i="2" s="1"/>
  <c r="L797" i="2"/>
  <c r="N797" i="2" s="1"/>
  <c r="L646" i="2"/>
  <c r="N646" i="2" s="1"/>
  <c r="L941" i="2"/>
  <c r="N941" i="2" s="1"/>
  <c r="L645" i="2"/>
  <c r="N645" i="2" s="1"/>
  <c r="L940" i="2"/>
  <c r="N940" i="2" s="1"/>
  <c r="L7" i="2"/>
  <c r="N7" i="2" s="1"/>
  <c r="L644" i="2"/>
  <c r="N644" i="2" s="1"/>
  <c r="L43" i="2"/>
  <c r="N43" i="2" s="1"/>
  <c r="L939" i="2"/>
  <c r="N939" i="2" s="1"/>
  <c r="L75" i="2"/>
  <c r="N75" i="2" s="1"/>
  <c r="L979" i="2"/>
  <c r="N979" i="2" s="1"/>
  <c r="L268" i="2"/>
  <c r="N268" i="2" s="1"/>
  <c r="L643" i="2"/>
  <c r="N643" i="2" s="1"/>
  <c r="L559" i="2"/>
  <c r="N559" i="2" s="1"/>
  <c r="L132" i="2"/>
  <c r="N132" i="2" s="1"/>
  <c r="L245" i="2"/>
  <c r="N245" i="2" s="1"/>
  <c r="L117" i="2"/>
  <c r="N117" i="2" s="1"/>
  <c r="L796" i="2"/>
  <c r="N796" i="2" s="1"/>
  <c r="L168" i="2"/>
  <c r="N168" i="2" s="1"/>
  <c r="L938" i="2"/>
  <c r="N938" i="2" s="1"/>
  <c r="L642" i="2"/>
  <c r="N642" i="2" s="1"/>
  <c r="L558" i="2"/>
  <c r="N558" i="2" s="1"/>
  <c r="L74" i="2"/>
  <c r="N74" i="2" s="1"/>
  <c r="L478" i="2"/>
  <c r="N478" i="2" s="1"/>
  <c r="L167" i="2"/>
  <c r="N167" i="2" s="1"/>
  <c r="L641" i="2"/>
  <c r="N641" i="2" s="1"/>
  <c r="L384" i="2"/>
  <c r="N384" i="2" s="1"/>
  <c r="L21" i="2"/>
  <c r="N21" i="2" s="1"/>
  <c r="L640" i="2"/>
  <c r="N640" i="2" s="1"/>
  <c r="L121" i="2"/>
  <c r="N121" i="2" s="1"/>
  <c r="L116" i="2"/>
  <c r="N116" i="2" s="1"/>
  <c r="L795" i="2"/>
  <c r="N795" i="2" s="1"/>
  <c r="L444" i="2"/>
  <c r="N444" i="2" s="1"/>
  <c r="L639" i="2"/>
  <c r="N639" i="2" s="1"/>
  <c r="L638" i="2"/>
  <c r="N638" i="2" s="1"/>
  <c r="L794" i="2"/>
  <c r="N794" i="2" s="1"/>
  <c r="L937" i="2"/>
  <c r="N937" i="2" s="1"/>
  <c r="L390" i="2"/>
  <c r="N390" i="2" s="1"/>
  <c r="L200" i="2"/>
  <c r="N200" i="2" s="1"/>
  <c r="L199" i="2"/>
  <c r="N199" i="2" s="1"/>
  <c r="L637" i="2"/>
  <c r="N637" i="2" s="1"/>
  <c r="L636" i="2"/>
  <c r="N636" i="2" s="1"/>
  <c r="L635" i="2"/>
  <c r="N635" i="2" s="1"/>
  <c r="L166" i="2"/>
  <c r="N166" i="2" s="1"/>
  <c r="L32" i="2"/>
  <c r="N32" i="2" s="1"/>
  <c r="L900" i="2"/>
  <c r="N900" i="2" s="1"/>
  <c r="L634" i="2"/>
  <c r="N634" i="2" s="1"/>
  <c r="L420" i="2"/>
  <c r="N420" i="2" s="1"/>
  <c r="L249" i="2"/>
  <c r="N249" i="2" s="1"/>
  <c r="L477" i="2"/>
  <c r="N477" i="2" s="1"/>
  <c r="L507" i="2"/>
  <c r="N507" i="2" s="1"/>
  <c r="L280" i="2"/>
  <c r="N280" i="2" s="1"/>
  <c r="L633" i="2"/>
  <c r="N633" i="2" s="1"/>
  <c r="L632" i="2"/>
  <c r="N632" i="2" s="1"/>
  <c r="L506" i="2"/>
  <c r="N506" i="2" s="1"/>
  <c r="L631" i="2"/>
  <c r="N631" i="2" s="1"/>
  <c r="L131" i="2"/>
  <c r="N131" i="2" s="1"/>
  <c r="L630" i="2"/>
  <c r="N630" i="2" s="1"/>
  <c r="L389" i="2"/>
  <c r="N389" i="2" s="1"/>
  <c r="L246" i="2"/>
  <c r="N246" i="2" s="1"/>
  <c r="L793" i="2"/>
  <c r="N793" i="2" s="1"/>
  <c r="L792" i="2"/>
  <c r="N792" i="2" s="1"/>
  <c r="L557" i="2"/>
  <c r="N557" i="2" s="1"/>
  <c r="L629" i="2"/>
  <c r="N629" i="2" s="1"/>
  <c r="L523" i="2"/>
  <c r="N523" i="2" s="1"/>
  <c r="L791" i="2"/>
  <c r="N791" i="2" s="1"/>
  <c r="L790" i="2"/>
  <c r="N790" i="2" s="1"/>
  <c r="L522" i="2"/>
  <c r="N522" i="2" s="1"/>
  <c r="L789" i="2"/>
  <c r="N789" i="2" s="1"/>
  <c r="L388" i="2"/>
  <c r="N388" i="2" s="1"/>
  <c r="L369" i="2"/>
  <c r="N369" i="2" s="1"/>
  <c r="L291" i="2"/>
  <c r="N291" i="2" s="1"/>
  <c r="L628" i="2"/>
  <c r="N628" i="2" s="1"/>
  <c r="L290" i="2"/>
  <c r="N290" i="2" s="1"/>
  <c r="L627" i="2"/>
  <c r="N627" i="2" s="1"/>
  <c r="L198" i="2"/>
  <c r="N198" i="2" s="1"/>
  <c r="L788" i="2"/>
  <c r="N788" i="2" s="1"/>
  <c r="L434" i="2"/>
  <c r="N434" i="2" s="1"/>
  <c r="L31" i="2"/>
  <c r="N31" i="2" s="1"/>
  <c r="L787" i="2"/>
  <c r="N787" i="2" s="1"/>
  <c r="L786" i="2"/>
  <c r="N786" i="2" s="1"/>
  <c r="L443" i="2"/>
  <c r="N443" i="2" s="1"/>
  <c r="L626" i="2"/>
  <c r="N626" i="2" s="1"/>
  <c r="L387" i="2"/>
  <c r="N387" i="2" s="1"/>
  <c r="L229" i="2"/>
  <c r="N229" i="2" s="1"/>
  <c r="L625" i="2"/>
  <c r="N625" i="2" s="1"/>
  <c r="L197" i="2"/>
  <c r="N197" i="2" s="1"/>
  <c r="L279" i="2"/>
  <c r="N279" i="2" s="1"/>
  <c r="L165" i="2"/>
  <c r="N165" i="2" s="1"/>
  <c r="L624" i="2"/>
  <c r="N624" i="2" s="1"/>
  <c r="L521" i="2"/>
  <c r="N521" i="2" s="1"/>
  <c r="L785" i="2"/>
  <c r="N785" i="2" s="1"/>
  <c r="L20" i="2"/>
  <c r="N20" i="2" s="1"/>
  <c r="L19" i="2"/>
  <c r="N19" i="2" s="1"/>
  <c r="L196" i="2"/>
  <c r="N196" i="2" s="1"/>
  <c r="L784" i="2"/>
  <c r="N784" i="2" s="1"/>
  <c r="L783" i="2"/>
  <c r="N783" i="2" s="1"/>
  <c r="L782" i="2"/>
  <c r="N782" i="2" s="1"/>
  <c r="L505" i="2"/>
  <c r="N505" i="2" s="1"/>
  <c r="L486" i="2"/>
  <c r="N486" i="2" s="1"/>
  <c r="L164" i="2"/>
  <c r="N164" i="2" s="1"/>
  <c r="L442" i="2"/>
  <c r="N442" i="2" s="1"/>
  <c r="L312" i="2"/>
  <c r="N312" i="2" s="1"/>
  <c r="L781" i="2"/>
  <c r="N781" i="2" s="1"/>
  <c r="L780" i="2"/>
  <c r="N780" i="2" s="1"/>
  <c r="L441" i="2"/>
  <c r="N441" i="2" s="1"/>
  <c r="L623" i="2"/>
  <c r="N623" i="2" s="1"/>
  <c r="L195" i="2"/>
  <c r="N195" i="2" s="1"/>
  <c r="L779" i="2"/>
  <c r="N779" i="2" s="1"/>
  <c r="L457" i="2"/>
  <c r="N457" i="2" s="1"/>
  <c r="L622" i="2"/>
  <c r="N622" i="2" s="1"/>
  <c r="L106" i="2"/>
  <c r="N106" i="2" s="1"/>
  <c r="L899" i="2"/>
  <c r="N899" i="2" s="1"/>
  <c r="L58" i="2"/>
  <c r="N58" i="2" s="1"/>
  <c r="L411" i="2"/>
  <c r="N411" i="2" s="1"/>
  <c r="L898" i="2"/>
  <c r="N898" i="2" s="1"/>
  <c r="L37" i="2"/>
  <c r="N37" i="2" s="1"/>
  <c r="L476" i="2"/>
  <c r="N476" i="2" s="1"/>
  <c r="L621" i="2"/>
  <c r="N621" i="2" s="1"/>
  <c r="L87" i="2"/>
  <c r="N87" i="2" s="1"/>
  <c r="L778" i="2"/>
  <c r="N778" i="2" s="1"/>
  <c r="L289" i="2"/>
  <c r="N289" i="2" s="1"/>
  <c r="L777" i="2"/>
  <c r="N777" i="2" s="1"/>
  <c r="L897" i="2"/>
  <c r="N897" i="2" s="1"/>
  <c r="L556" i="2"/>
  <c r="N556" i="2" s="1"/>
  <c r="L776" i="2"/>
  <c r="N776" i="2" s="1"/>
  <c r="L620" i="2"/>
  <c r="N620" i="2" s="1"/>
  <c r="L475" i="2"/>
  <c r="N475" i="2" s="1"/>
  <c r="L194" i="2"/>
  <c r="N194" i="2" s="1"/>
  <c r="L193" i="2"/>
  <c r="N193" i="2" s="1"/>
  <c r="L57" i="2"/>
  <c r="N57" i="2" s="1"/>
  <c r="L896" i="2"/>
  <c r="N896" i="2" s="1"/>
  <c r="L452" i="2"/>
  <c r="N452" i="2" s="1"/>
  <c r="L440" i="2"/>
  <c r="N440" i="2" s="1"/>
  <c r="L619" i="2"/>
  <c r="N619" i="2" s="1"/>
  <c r="L368" i="2"/>
  <c r="N368" i="2" s="1"/>
  <c r="L294" i="2"/>
  <c r="N294" i="2" s="1"/>
  <c r="L618" i="2"/>
  <c r="N618" i="2" s="1"/>
  <c r="L617" i="2"/>
  <c r="N617" i="2" s="1"/>
  <c r="L520" i="2"/>
  <c r="N520" i="2" s="1"/>
  <c r="L115" i="2"/>
  <c r="N115" i="2" s="1"/>
  <c r="L775" i="2"/>
  <c r="N775" i="2" s="1"/>
  <c r="L774" i="2"/>
  <c r="N774" i="2" s="1"/>
  <c r="L519" i="2"/>
  <c r="N519" i="2" s="1"/>
  <c r="L192" i="2"/>
  <c r="N192" i="2" s="1"/>
  <c r="L485" i="2"/>
  <c r="N485" i="2" s="1"/>
  <c r="L895" i="2"/>
  <c r="N895" i="2" s="1"/>
  <c r="L616" i="2"/>
  <c r="N616" i="2" s="1"/>
  <c r="L36" i="2"/>
  <c r="N36" i="2" s="1"/>
  <c r="L191" i="2"/>
  <c r="N191" i="2" s="1"/>
  <c r="L894" i="2"/>
  <c r="N894" i="2" s="1"/>
  <c r="L484" i="2"/>
  <c r="N484" i="2" s="1"/>
  <c r="L893" i="2"/>
  <c r="N893" i="2" s="1"/>
  <c r="L18" i="2"/>
  <c r="N18" i="2" s="1"/>
  <c r="L615" i="2"/>
  <c r="N615" i="2" s="1"/>
  <c r="L407" i="2"/>
  <c r="N407" i="2" s="1"/>
  <c r="L773" i="2"/>
  <c r="N773" i="2" s="1"/>
  <c r="L163" i="2"/>
  <c r="N163" i="2" s="1"/>
  <c r="L30" i="2"/>
  <c r="N30" i="2" s="1"/>
  <c r="L913" i="2"/>
  <c r="N913" i="2" s="1"/>
  <c r="L614" i="2"/>
  <c r="N614" i="2" s="1"/>
  <c r="L518" i="2"/>
  <c r="N518" i="2" s="1"/>
  <c r="L468" i="2"/>
  <c r="N468" i="2" s="1"/>
  <c r="L410" i="2"/>
  <c r="N410" i="2" s="1"/>
  <c r="L451" i="2"/>
  <c r="N451" i="2" s="1"/>
  <c r="L467" i="2"/>
  <c r="N467" i="2" s="1"/>
  <c r="L772" i="2"/>
  <c r="N772" i="2" s="1"/>
  <c r="L367" i="2"/>
  <c r="N367" i="2" s="1"/>
  <c r="L771" i="2"/>
  <c r="N771" i="2" s="1"/>
  <c r="L892" i="2"/>
  <c r="N892" i="2" s="1"/>
  <c r="L517" i="2"/>
  <c r="N517" i="2" s="1"/>
  <c r="L271" i="2"/>
  <c r="N271" i="2" s="1"/>
  <c r="L64" i="2"/>
  <c r="N64" i="2" s="1"/>
  <c r="L366" i="2"/>
  <c r="N366" i="2" s="1"/>
  <c r="L97" i="2"/>
  <c r="N97" i="2" s="1"/>
  <c r="L228" i="2"/>
  <c r="N228" i="2" s="1"/>
  <c r="L770" i="2"/>
  <c r="N770" i="2" s="1"/>
  <c r="L912" i="2"/>
  <c r="N912" i="2" s="1"/>
  <c r="L483" i="2"/>
  <c r="N483" i="2" s="1"/>
  <c r="L73" i="2"/>
  <c r="N73" i="2" s="1"/>
  <c r="L555" i="2"/>
  <c r="N555" i="2" s="1"/>
  <c r="L554" i="2"/>
  <c r="N554" i="2" s="1"/>
  <c r="L111" i="2"/>
  <c r="N111" i="2" s="1"/>
  <c r="L613" i="2"/>
  <c r="N613" i="2" s="1"/>
  <c r="L110" i="2"/>
  <c r="N110" i="2" s="1"/>
  <c r="L2" i="2"/>
  <c r="N2" i="2" s="1"/>
  <c r="L374" i="2"/>
  <c r="N374" i="2" s="1"/>
  <c r="L455" i="2"/>
  <c r="N455" i="2" s="1"/>
  <c r="L190" i="2"/>
  <c r="N190" i="2" s="1"/>
  <c r="L936" i="2"/>
  <c r="N936" i="2" s="1"/>
  <c r="L109" i="2"/>
  <c r="N109" i="2" s="1"/>
  <c r="L262" i="2"/>
  <c r="N262" i="2" s="1"/>
  <c r="L227" i="2"/>
  <c r="N227" i="2" s="1"/>
  <c r="L383" i="2"/>
  <c r="N383" i="2" s="1"/>
  <c r="L553" i="2"/>
  <c r="N553" i="2" s="1"/>
  <c r="L261" i="2"/>
  <c r="N261" i="2" s="1"/>
  <c r="L162" i="2"/>
  <c r="N162" i="2" s="1"/>
  <c r="L769" i="2"/>
  <c r="N769" i="2" s="1"/>
  <c r="L768" i="2"/>
  <c r="N768" i="2" s="1"/>
  <c r="L161" i="2"/>
  <c r="N161" i="2" s="1"/>
  <c r="L104" i="2"/>
  <c r="N104" i="2" s="1"/>
  <c r="L382" i="2"/>
  <c r="N382" i="2" s="1"/>
  <c r="L160" i="2"/>
  <c r="N160" i="2" s="1"/>
  <c r="L471" i="2"/>
  <c r="N471" i="2" s="1"/>
  <c r="L260" i="2"/>
  <c r="N260" i="2" s="1"/>
  <c r="L935" i="2"/>
  <c r="N935" i="2" s="1"/>
  <c r="L552" i="2"/>
  <c r="N552" i="2" s="1"/>
  <c r="L159" i="2"/>
  <c r="N159" i="2" s="1"/>
  <c r="L433" i="2"/>
  <c r="N433" i="2" s="1"/>
  <c r="L17" i="2"/>
  <c r="N17" i="2" s="1"/>
  <c r="L70" i="2"/>
  <c r="N70" i="2" s="1"/>
  <c r="L158" i="2"/>
  <c r="N158" i="2" s="1"/>
  <c r="L461" i="2"/>
  <c r="N461" i="2" s="1"/>
  <c r="L612" i="2"/>
  <c r="N612" i="2" s="1"/>
  <c r="L157" i="2"/>
  <c r="N157" i="2" s="1"/>
  <c r="L288" i="2"/>
  <c r="N288" i="2" s="1"/>
  <c r="L305" i="2"/>
  <c r="N305" i="2" s="1"/>
  <c r="L156" i="2"/>
  <c r="N156" i="2" s="1"/>
  <c r="L611" i="2"/>
  <c r="N611" i="2" s="1"/>
  <c r="L767" i="2"/>
  <c r="N767" i="2" s="1"/>
  <c r="L6" i="2"/>
  <c r="N6" i="2" s="1"/>
  <c r="L891" i="2"/>
  <c r="N891" i="2" s="1"/>
  <c r="L267" i="2"/>
  <c r="N267" i="2" s="1"/>
  <c r="L439" i="2"/>
  <c r="N439" i="2" s="1"/>
  <c r="L890" i="2"/>
  <c r="N890" i="2" s="1"/>
  <c r="L610" i="2"/>
  <c r="N610" i="2" s="1"/>
  <c r="L551" i="2"/>
  <c r="N551" i="2" s="1"/>
  <c r="L934" i="2"/>
  <c r="N934" i="2" s="1"/>
  <c r="L933" i="2"/>
  <c r="N933" i="2" s="1"/>
  <c r="L766" i="2"/>
  <c r="N766" i="2" s="1"/>
  <c r="L609" i="2"/>
  <c r="N609" i="2" s="1"/>
  <c r="L765" i="2"/>
  <c r="N765" i="2" s="1"/>
  <c r="L155" i="2"/>
  <c r="N155" i="2" s="1"/>
  <c r="L16" i="2"/>
  <c r="N16" i="2" s="1"/>
  <c r="L932" i="2"/>
  <c r="N932" i="2" s="1"/>
  <c r="L982" i="2"/>
  <c r="N982" i="2" s="1"/>
  <c r="L764" i="2"/>
  <c r="N764" i="2" s="1"/>
  <c r="L763" i="2"/>
  <c r="N763" i="2" s="1"/>
  <c r="L762" i="2"/>
  <c r="N762" i="2" s="1"/>
  <c r="L15" i="2"/>
  <c r="N15" i="2" s="1"/>
  <c r="L456" i="2"/>
  <c r="N456" i="2" s="1"/>
  <c r="L761" i="2"/>
  <c r="N761" i="2" s="1"/>
  <c r="L608" i="2"/>
  <c r="N608" i="2" s="1"/>
  <c r="L108" i="2"/>
  <c r="N108" i="2" s="1"/>
  <c r="L607" i="2"/>
  <c r="N607" i="2" s="1"/>
  <c r="L931" i="2"/>
  <c r="N931" i="2" s="1"/>
  <c r="L760" i="2"/>
  <c r="N760" i="2" s="1"/>
  <c r="L154" i="2"/>
  <c r="N154" i="2" s="1"/>
  <c r="L930" i="2"/>
  <c r="N930" i="2" s="1"/>
  <c r="L606" i="2"/>
  <c r="N606" i="2" s="1"/>
  <c r="L153" i="2"/>
  <c r="N153" i="2" s="1"/>
  <c r="L259" i="2"/>
  <c r="N259" i="2" s="1"/>
  <c r="L759" i="2"/>
  <c r="N759" i="2" s="1"/>
  <c r="L605" i="2"/>
  <c r="N605" i="2" s="1"/>
  <c r="L758" i="2"/>
  <c r="N758" i="2" s="1"/>
  <c r="L69" i="2"/>
  <c r="N69" i="2" s="1"/>
  <c r="L287" i="2"/>
  <c r="N287" i="2" s="1"/>
  <c r="L14" i="2"/>
  <c r="N14" i="2" s="1"/>
  <c r="L152" i="2"/>
  <c r="N152" i="2" s="1"/>
  <c r="L189" i="2"/>
  <c r="N189" i="2" s="1"/>
  <c r="L929" i="2"/>
  <c r="N929" i="2" s="1"/>
  <c r="L226" i="2"/>
  <c r="N226" i="2" s="1"/>
  <c r="L151" i="2"/>
  <c r="N151" i="2" s="1"/>
  <c r="L188" i="2"/>
  <c r="N188" i="2" s="1"/>
  <c r="L928" i="2"/>
  <c r="N928" i="2" s="1"/>
  <c r="L927" i="2"/>
  <c r="N927" i="2" s="1"/>
  <c r="L757" i="2"/>
  <c r="N757" i="2" s="1"/>
  <c r="L756" i="2"/>
  <c r="N756" i="2" s="1"/>
  <c r="L504" i="2"/>
  <c r="N504" i="2" s="1"/>
  <c r="L503" i="2"/>
  <c r="N503" i="2" s="1"/>
  <c r="L225" i="2"/>
  <c r="N225" i="2" s="1"/>
  <c r="L755" i="2"/>
  <c r="N755" i="2" s="1"/>
  <c r="L404" i="2"/>
  <c r="N404" i="2" s="1"/>
  <c r="L604" i="2"/>
  <c r="N604" i="2" s="1"/>
  <c r="L754" i="2"/>
  <c r="N754" i="2" s="1"/>
  <c r="L432" i="2"/>
  <c r="N432" i="2" s="1"/>
  <c r="L187" i="2"/>
  <c r="N187" i="2" s="1"/>
  <c r="L47" i="2"/>
  <c r="N47" i="2" s="1"/>
  <c r="L753" i="2"/>
  <c r="N753" i="2" s="1"/>
  <c r="L926" i="2"/>
  <c r="N926" i="2" s="1"/>
  <c r="L86" i="2"/>
  <c r="N86" i="2" s="1"/>
  <c r="L431" i="2"/>
  <c r="N431" i="2" s="1"/>
  <c r="L379" i="2"/>
  <c r="N379" i="2" s="1"/>
  <c r="L224" i="2"/>
  <c r="N224" i="2" s="1"/>
  <c r="L423" i="2"/>
  <c r="N423" i="2" s="1"/>
  <c r="L603" i="2"/>
  <c r="N603" i="2" s="1"/>
  <c r="L186" i="2"/>
  <c r="N186" i="2" s="1"/>
  <c r="L150" i="2"/>
  <c r="N150" i="2" s="1"/>
  <c r="L752" i="2"/>
  <c r="N752" i="2" s="1"/>
  <c r="L602" i="2"/>
  <c r="N602" i="2" s="1"/>
  <c r="L751" i="2"/>
  <c r="N751" i="2" s="1"/>
  <c r="L750" i="2"/>
  <c r="N750" i="2" s="1"/>
  <c r="L749" i="2"/>
  <c r="N749" i="2" s="1"/>
  <c r="L748" i="2"/>
  <c r="N748" i="2" s="1"/>
  <c r="L298" i="2"/>
  <c r="N298" i="2" s="1"/>
  <c r="L747" i="2"/>
  <c r="N747" i="2" s="1"/>
  <c r="L149" i="2"/>
  <c r="N149" i="2" s="1"/>
  <c r="L148" i="2"/>
  <c r="N148" i="2" s="1"/>
  <c r="L746" i="2"/>
  <c r="N746" i="2" s="1"/>
  <c r="L889" i="2"/>
  <c r="N889" i="2" s="1"/>
  <c r="L85" i="2"/>
  <c r="N85" i="2" s="1"/>
  <c r="L745" i="2"/>
  <c r="N745" i="2" s="1"/>
  <c r="L502" i="2"/>
  <c r="N502" i="2" s="1"/>
  <c r="L501" i="2"/>
  <c r="N501" i="2" s="1"/>
  <c r="L56" i="2"/>
  <c r="N56" i="2" s="1"/>
  <c r="L744" i="2"/>
  <c r="N744" i="2" s="1"/>
  <c r="L29" i="2"/>
  <c r="N29" i="2" s="1"/>
  <c r="L743" i="2"/>
  <c r="N743" i="2" s="1"/>
  <c r="L888" i="2"/>
  <c r="N888" i="2" s="1"/>
  <c r="L223" i="2"/>
  <c r="N223" i="2" s="1"/>
  <c r="L222" i="2"/>
  <c r="N222" i="2" s="1"/>
  <c r="L742" i="2"/>
  <c r="N742" i="2" s="1"/>
  <c r="L221" i="2"/>
  <c r="N221" i="2" s="1"/>
  <c r="L601" i="2"/>
  <c r="N601" i="2" s="1"/>
  <c r="L741" i="2"/>
  <c r="N741" i="2" s="1"/>
  <c r="L286" i="2"/>
  <c r="N286" i="2" s="1"/>
  <c r="L740" i="2"/>
  <c r="N740" i="2" s="1"/>
  <c r="L600" i="2"/>
  <c r="N600" i="2" s="1"/>
  <c r="L739" i="2"/>
  <c r="N739" i="2" s="1"/>
  <c r="L147" i="2"/>
  <c r="N147" i="2" s="1"/>
  <c r="L96" i="2"/>
  <c r="N96" i="2" s="1"/>
  <c r="L925" i="2"/>
  <c r="N925" i="2" s="1"/>
  <c r="L738" i="2"/>
  <c r="N738" i="2" s="1"/>
  <c r="L63" i="2"/>
  <c r="N63" i="2" s="1"/>
  <c r="L737" i="2"/>
  <c r="N737" i="2" s="1"/>
  <c r="L84" i="2"/>
  <c r="N84" i="2" s="1"/>
  <c r="L83" i="2"/>
  <c r="N83" i="2" s="1"/>
  <c r="L285" i="2"/>
  <c r="N285" i="2" s="1"/>
  <c r="L887" i="2"/>
  <c r="N887" i="2" s="1"/>
  <c r="L185" i="2"/>
  <c r="N185" i="2" s="1"/>
  <c r="L466" i="2"/>
  <c r="N466" i="2" s="1"/>
  <c r="L82" i="2"/>
  <c r="N82" i="2" s="1"/>
  <c r="L500" i="2"/>
  <c r="N500" i="2" s="1"/>
  <c r="L736" i="2"/>
  <c r="N736" i="2" s="1"/>
  <c r="L394" i="2"/>
  <c r="N394" i="2" s="1"/>
  <c r="L81" i="2"/>
  <c r="N81" i="2" s="1"/>
  <c r="L293" i="2"/>
  <c r="N293" i="2" s="1"/>
  <c r="L735" i="2"/>
  <c r="N735" i="2" s="1"/>
  <c r="L734" i="2"/>
  <c r="N734" i="2" s="1"/>
  <c r="L733" i="2"/>
  <c r="N733" i="2" s="1"/>
  <c r="L911" i="2"/>
  <c r="N911" i="2" s="1"/>
  <c r="L732" i="2"/>
  <c r="N732" i="2" s="1"/>
  <c r="L910" i="2"/>
  <c r="N910" i="2" s="1"/>
  <c r="L365" i="2"/>
  <c r="N365" i="2" s="1"/>
  <c r="L924" i="2"/>
  <c r="N924" i="2" s="1"/>
  <c r="L886" i="2"/>
  <c r="N886" i="2" s="1"/>
  <c r="L499" i="2"/>
  <c r="N499" i="2" s="1"/>
  <c r="L220" i="2"/>
  <c r="N220" i="2" s="1"/>
  <c r="L731" i="2"/>
  <c r="N731" i="2" s="1"/>
  <c r="L146" i="2"/>
  <c r="N146" i="2" s="1"/>
  <c r="L730" i="2"/>
  <c r="N730" i="2" s="1"/>
  <c r="L976" i="2"/>
  <c r="N976" i="2" s="1"/>
  <c r="L120" i="2"/>
  <c r="N120" i="2" s="1"/>
  <c r="L516" i="2"/>
  <c r="N516" i="2" s="1"/>
  <c r="L145" i="2"/>
  <c r="N145" i="2" s="1"/>
  <c r="L422" i="2"/>
  <c r="N422" i="2" s="1"/>
  <c r="L538" i="2"/>
  <c r="N538" i="2" s="1"/>
  <c r="L729" i="2"/>
  <c r="N729" i="2" s="1"/>
  <c r="L599" i="2"/>
  <c r="N599" i="2" s="1"/>
  <c r="L598" i="2"/>
  <c r="N598" i="2" s="1"/>
  <c r="L399" i="2"/>
  <c r="N399" i="2" s="1"/>
  <c r="L426" i="2"/>
  <c r="N426" i="2" s="1"/>
  <c r="L460" i="2"/>
  <c r="N460" i="2" s="1"/>
  <c r="L597" i="2"/>
  <c r="N597" i="2" s="1"/>
  <c r="L596" i="2"/>
  <c r="N596" i="2" s="1"/>
  <c r="L550" i="2"/>
  <c r="N550" i="2" s="1"/>
  <c r="L923" i="2"/>
  <c r="N923" i="2" s="1"/>
  <c r="L549" i="2"/>
  <c r="N549" i="2" s="1"/>
  <c r="L548" i="2"/>
  <c r="N548" i="2" s="1"/>
  <c r="L728" i="2"/>
  <c r="N728" i="2" s="1"/>
  <c r="L595" i="2"/>
  <c r="N595" i="2" s="1"/>
  <c r="L727" i="2"/>
  <c r="N727" i="2" s="1"/>
  <c r="L425" i="2"/>
  <c r="N425" i="2" s="1"/>
  <c r="L248" i="2"/>
  <c r="N248" i="2" s="1"/>
  <c r="L594" i="2"/>
  <c r="N594" i="2" s="1"/>
  <c r="L430" i="2"/>
  <c r="N430" i="2" s="1"/>
  <c r="L547" i="2"/>
  <c r="N547" i="2" s="1"/>
  <c r="L546" i="2"/>
  <c r="N546" i="2" s="1"/>
  <c r="L55" i="2"/>
  <c r="N55" i="2" s="1"/>
  <c r="L593" i="2"/>
  <c r="N593" i="2" s="1"/>
  <c r="L922" i="2"/>
  <c r="N922" i="2" s="1"/>
  <c r="L465" i="2"/>
  <c r="N465" i="2" s="1"/>
  <c r="L592" i="2"/>
  <c r="N592" i="2" s="1"/>
  <c r="L144" i="2"/>
  <c r="N144" i="2" s="1"/>
  <c r="L726" i="2"/>
  <c r="N726" i="2" s="1"/>
  <c r="L591" i="2"/>
  <c r="N591" i="2" s="1"/>
  <c r="L393" i="2"/>
  <c r="N393" i="2" s="1"/>
  <c r="L921" i="2"/>
  <c r="N921" i="2" s="1"/>
  <c r="L143" i="2"/>
  <c r="N143" i="2" s="1"/>
  <c r="L725" i="2"/>
  <c r="N725" i="2" s="1"/>
  <c r="L364" i="2"/>
  <c r="N364" i="2" s="1"/>
  <c r="L51" i="2"/>
  <c r="N51" i="2" s="1"/>
  <c r="L398" i="2"/>
  <c r="N398" i="2" s="1"/>
  <c r="L545" i="2"/>
  <c r="N545" i="2" s="1"/>
  <c r="L459" i="2"/>
  <c r="N459" i="2" s="1"/>
  <c r="L142" i="2"/>
  <c r="N142" i="2" s="1"/>
  <c r="L428" i="2"/>
  <c r="N428" i="2" s="1"/>
  <c r="L219" i="2"/>
  <c r="N219" i="2" s="1"/>
  <c r="L498" i="2"/>
  <c r="N498" i="2" s="1"/>
  <c r="L544" i="2"/>
  <c r="N544" i="2" s="1"/>
  <c r="L72" i="2"/>
  <c r="N72" i="2" s="1"/>
  <c r="L885" i="2"/>
  <c r="N885" i="2" s="1"/>
  <c r="L724" i="2"/>
  <c r="N724" i="2" s="1"/>
  <c r="L141" i="2"/>
  <c r="N141" i="2" s="1"/>
  <c r="L590" i="2"/>
  <c r="N590" i="2" s="1"/>
  <c r="L537" i="2"/>
  <c r="N537" i="2" s="1"/>
  <c r="L589" i="2"/>
  <c r="N589" i="2" s="1"/>
  <c r="L363" i="2"/>
  <c r="N363" i="2" s="1"/>
  <c r="L247" i="2"/>
  <c r="N247" i="2" s="1"/>
  <c r="L588" i="2"/>
  <c r="N588" i="2" s="1"/>
  <c r="L723" i="2"/>
  <c r="N723" i="2" s="1"/>
  <c r="L722" i="2"/>
  <c r="N722" i="2" s="1"/>
  <c r="L721" i="2"/>
  <c r="N721" i="2" s="1"/>
  <c r="L920" i="2"/>
  <c r="N920" i="2" s="1"/>
  <c r="L284" i="2"/>
  <c r="N284" i="2" s="1"/>
  <c r="L720" i="2"/>
  <c r="N720" i="2" s="1"/>
  <c r="L543" i="2"/>
  <c r="N543" i="2" s="1"/>
  <c r="L140" i="2"/>
  <c r="N140" i="2" s="1"/>
  <c r="L719" i="2"/>
  <c r="N719" i="2" s="1"/>
  <c r="L409" i="2"/>
  <c r="N409" i="2" s="1"/>
  <c r="L462" i="2"/>
  <c r="N462" i="2" s="1"/>
  <c r="L718" i="2"/>
  <c r="N718" i="2" s="1"/>
  <c r="L542" i="2"/>
  <c r="N542" i="2" s="1"/>
  <c r="L717" i="2"/>
  <c r="N717" i="2" s="1"/>
  <c r="L919" i="2"/>
  <c r="N919" i="2" s="1"/>
  <c r="L716" i="2"/>
  <c r="N716" i="2" s="1"/>
  <c r="L715" i="2"/>
  <c r="N715" i="2" s="1"/>
  <c r="L392" i="2"/>
  <c r="N392" i="2" s="1"/>
  <c r="L714" i="2"/>
  <c r="N714" i="2" s="1"/>
  <c r="L380" i="2"/>
  <c r="N380" i="2" s="1"/>
  <c r="L587" i="2"/>
  <c r="N587" i="2" s="1"/>
  <c r="L586" i="2"/>
  <c r="N586" i="2" s="1"/>
  <c r="L497" i="2"/>
  <c r="N497" i="2" s="1"/>
  <c r="L13" i="2"/>
  <c r="N13" i="2" s="1"/>
  <c r="L71" i="2"/>
  <c r="N71" i="2" s="1"/>
  <c r="L541" i="2"/>
  <c r="N541" i="2" s="1"/>
  <c r="L884" i="2"/>
  <c r="N884" i="2" s="1"/>
  <c r="L429" i="2"/>
  <c r="N429" i="2" s="1"/>
  <c r="L585" i="2"/>
  <c r="N585" i="2" s="1"/>
  <c r="L713" i="2"/>
  <c r="N713" i="2" s="1"/>
  <c r="L918" i="2"/>
  <c r="N918" i="2" s="1"/>
  <c r="L712" i="2"/>
  <c r="N712" i="2" s="1"/>
  <c r="L711" i="2"/>
  <c r="N711" i="2" s="1"/>
  <c r="L139" i="2"/>
  <c r="N139" i="2" s="1"/>
  <c r="L710" i="2"/>
  <c r="N710" i="2" s="1"/>
  <c r="L138" i="2"/>
  <c r="N138" i="2" s="1"/>
  <c r="L391" i="2"/>
  <c r="N391" i="2" s="1"/>
  <c r="L709" i="2"/>
  <c r="N709" i="2" s="1"/>
  <c r="L80" i="2"/>
  <c r="N80" i="2" s="1"/>
  <c r="L708" i="2"/>
  <c r="N708" i="2" s="1"/>
  <c r="L707" i="2"/>
  <c r="N707" i="2" s="1"/>
  <c r="L584" i="2"/>
  <c r="N584" i="2" s="1"/>
  <c r="L706" i="2"/>
  <c r="N706" i="2" s="1"/>
  <c r="L705" i="2"/>
  <c r="N705" i="2" s="1"/>
  <c r="L137" i="2"/>
  <c r="N137" i="2" s="1"/>
  <c r="L704" i="2"/>
  <c r="N704" i="2" s="1"/>
  <c r="L703" i="2"/>
  <c r="N703" i="2" s="1"/>
  <c r="L583" i="2"/>
  <c r="N583" i="2" s="1"/>
  <c r="L702" i="2"/>
  <c r="N702" i="2" s="1"/>
  <c r="L701" i="2"/>
  <c r="N701" i="2" s="1"/>
  <c r="L582" i="2"/>
  <c r="N582" i="2" s="1"/>
  <c r="L700" i="2"/>
  <c r="N700" i="2" s="1"/>
  <c r="L581" i="2"/>
  <c r="N581" i="2" s="1"/>
  <c r="L699" i="2"/>
  <c r="N699" i="2" s="1"/>
  <c r="L698" i="2"/>
  <c r="N698" i="2" s="1"/>
  <c r="L50" i="2"/>
  <c r="N50" i="2" s="1"/>
  <c r="L258" i="2"/>
  <c r="N258" i="2" s="1"/>
  <c r="L136" i="2"/>
  <c r="N136" i="2" s="1"/>
  <c r="L580" i="2"/>
  <c r="N580" i="2" s="1"/>
  <c r="L579" i="2"/>
  <c r="N579" i="2" s="1"/>
  <c r="L515" i="2"/>
  <c r="N515" i="2" s="1"/>
  <c r="L697" i="2"/>
  <c r="N697" i="2" s="1"/>
  <c r="L696" i="2"/>
  <c r="N696" i="2" s="1"/>
  <c r="L883" i="2"/>
  <c r="N883" i="2" s="1"/>
  <c r="L909" i="2"/>
  <c r="N909" i="2" s="1"/>
  <c r="L5" i="2"/>
  <c r="N5" i="2" s="1"/>
  <c r="L135" i="2"/>
  <c r="N135" i="2" s="1"/>
  <c r="L695" i="2"/>
  <c r="N695" i="2" s="1"/>
  <c r="L694" i="2"/>
  <c r="N694" i="2" s="1"/>
  <c r="L218" i="2"/>
  <c r="N218" i="2" s="1"/>
  <c r="L693" i="2"/>
  <c r="N693" i="2" s="1"/>
  <c r="L692" i="2"/>
  <c r="N692" i="2" s="1"/>
  <c r="L691" i="2"/>
  <c r="N691" i="2" s="1"/>
  <c r="L882" i="2"/>
  <c r="N882" i="2" s="1"/>
  <c r="L690" i="2"/>
  <c r="N690" i="2" s="1"/>
  <c r="L578" i="2"/>
  <c r="N578" i="2" s="1"/>
  <c r="L689" i="2"/>
  <c r="N689" i="2" s="1"/>
  <c r="L378" i="2"/>
  <c r="N378" i="2" s="1"/>
  <c r="L688" i="2"/>
  <c r="N688" i="2" s="1"/>
  <c r="L253" i="2"/>
  <c r="N253" i="2" s="1"/>
  <c r="L496" i="2"/>
  <c r="N496" i="2" s="1"/>
  <c r="L577" i="2"/>
  <c r="N577" i="2" s="1"/>
  <c r="L278" i="2"/>
  <c r="N278" i="2" s="1"/>
  <c r="L495" i="2"/>
  <c r="N495" i="2" s="1"/>
  <c r="L54" i="2"/>
  <c r="N54" i="2" s="1"/>
  <c r="L482" i="2"/>
  <c r="N482" i="2" s="1"/>
  <c r="L881" i="2"/>
  <c r="N881" i="2" s="1"/>
  <c r="L217" i="2"/>
  <c r="N217" i="2" s="1"/>
  <c r="L216" i="2"/>
  <c r="N216" i="2" s="1"/>
  <c r="L95" i="2"/>
  <c r="N95" i="2" s="1"/>
  <c r="L687" i="2"/>
  <c r="N687" i="2" s="1"/>
  <c r="L908" i="2"/>
  <c r="N908" i="2" s="1"/>
  <c r="L983" i="2"/>
  <c r="N983" i="2" s="1"/>
  <c r="L114" i="2"/>
  <c r="N114" i="2" s="1"/>
  <c r="L35" i="2"/>
  <c r="N35" i="2" s="1"/>
  <c r="L62" i="2"/>
  <c r="N62" i="2" s="1"/>
  <c r="L494" i="2"/>
  <c r="N494" i="2" s="1"/>
  <c r="L184" i="2"/>
  <c r="N184" i="2" s="1"/>
  <c r="L419" i="2"/>
  <c r="N419" i="2" s="1"/>
  <c r="L880" i="2"/>
  <c r="N880" i="2" s="1"/>
  <c r="L28" i="2"/>
  <c r="N28" i="2" s="1"/>
  <c r="L27" i="2"/>
  <c r="N27" i="2" s="1"/>
  <c r="L53" i="2"/>
  <c r="N53" i="2" s="1"/>
  <c r="L879" i="2"/>
  <c r="N879" i="2" s="1"/>
  <c r="M878" i="2"/>
  <c r="M474" i="2"/>
  <c r="M450" i="2"/>
  <c r="M877" i="2"/>
  <c r="M686" i="2"/>
  <c r="M215" i="2"/>
  <c r="M685" i="2"/>
  <c r="M183" i="2"/>
  <c r="M26" i="2"/>
  <c r="M876" i="2"/>
  <c r="M214" i="2"/>
  <c r="M449" i="2"/>
  <c r="M875" i="2"/>
  <c r="M481" i="2"/>
  <c r="M130" i="2"/>
  <c r="M113" i="2"/>
  <c r="M684" i="2"/>
  <c r="M266" i="2"/>
  <c r="M213" i="2"/>
  <c r="M874" i="2"/>
  <c r="M873" i="2"/>
  <c r="M872" i="2"/>
  <c r="M212" i="2"/>
  <c r="M211" i="2"/>
  <c r="M210" i="2"/>
  <c r="M871" i="2"/>
  <c r="M683" i="2"/>
  <c r="M61" i="2"/>
  <c r="M209" i="2"/>
  <c r="M94" i="2"/>
  <c r="M977" i="2"/>
  <c r="M373" i="2"/>
  <c r="M870" i="2"/>
  <c r="M986" i="2"/>
  <c r="M112" i="2"/>
  <c r="M311" i="2"/>
  <c r="M869" i="2"/>
  <c r="M244" i="2"/>
  <c r="M868" i="2"/>
  <c r="M105" i="2"/>
  <c r="M514" i="2"/>
  <c r="M45" i="2"/>
  <c r="M208" i="2"/>
  <c r="M207" i="2"/>
  <c r="M513" i="2"/>
  <c r="M682" i="2"/>
  <c r="M458" i="2"/>
  <c r="M867" i="2"/>
  <c r="M866" i="2"/>
  <c r="M865" i="2"/>
  <c r="M103" i="2"/>
  <c r="M25" i="2"/>
  <c r="M438" i="2"/>
  <c r="M283" i="2"/>
  <c r="M864" i="2"/>
  <c r="M863" i="2"/>
  <c r="M129" i="2"/>
  <c r="M107" i="2"/>
  <c r="M128" i="2"/>
  <c r="M24" i="2"/>
  <c r="M206" i="2"/>
  <c r="M182" i="2"/>
  <c r="M127" i="2"/>
  <c r="M60" i="2"/>
  <c r="M254" i="2"/>
  <c r="M862" i="2"/>
  <c r="M473" i="2"/>
  <c r="M975" i="2"/>
  <c r="M533" i="2"/>
  <c r="M861" i="2"/>
  <c r="M42" i="2"/>
  <c r="M860" i="2"/>
  <c r="M44" i="2"/>
  <c r="M93" i="2"/>
  <c r="M859" i="2"/>
  <c r="M275" i="2"/>
  <c r="M488" i="2"/>
  <c r="M181" i="2"/>
  <c r="M858" i="2"/>
  <c r="M304" i="2"/>
  <c r="M448" i="2"/>
  <c r="M857" i="2"/>
  <c r="M512" i="2"/>
  <c r="M974" i="2"/>
  <c r="M856" i="2"/>
  <c r="M855" i="2"/>
  <c r="M487" i="2"/>
  <c r="M472" i="2"/>
  <c r="M205" i="2"/>
  <c r="M854" i="2"/>
  <c r="M853" i="2"/>
  <c r="M852" i="2"/>
  <c r="M180" i="2"/>
  <c r="M532" i="2"/>
  <c r="M851" i="2"/>
  <c r="M681" i="2"/>
  <c r="M243" i="2"/>
  <c r="M850" i="2"/>
  <c r="M511" i="2"/>
  <c r="M470" i="2"/>
  <c r="M849" i="2"/>
  <c r="M510" i="2"/>
  <c r="M848" i="2"/>
  <c r="M917" i="2"/>
  <c r="M447" i="2"/>
  <c r="M847" i="2"/>
  <c r="M92" i="2"/>
  <c r="M846" i="2"/>
  <c r="M907" i="2"/>
  <c r="M274" i="2"/>
  <c r="M845" i="2"/>
  <c r="M680" i="2"/>
  <c r="M906" i="2"/>
  <c r="M39" i="2"/>
  <c r="M905" i="2"/>
  <c r="M126" i="2"/>
  <c r="M916" i="2"/>
  <c r="M493" i="2"/>
  <c r="M427" i="2"/>
  <c r="M844" i="2"/>
  <c r="M418" i="2"/>
  <c r="M282" i="2"/>
  <c r="M973" i="2"/>
  <c r="M972" i="2"/>
  <c r="M403" i="2"/>
  <c r="M377" i="2"/>
  <c r="M265" i="2"/>
  <c r="M679" i="2"/>
  <c r="M277" i="2"/>
  <c r="M4" i="2"/>
  <c r="M437" i="2"/>
  <c r="M255" i="2"/>
  <c r="M678" i="2"/>
  <c r="M843" i="2"/>
  <c r="M179" i="2"/>
  <c r="M91" i="2"/>
  <c r="M242" i="2"/>
  <c r="M576" i="2"/>
  <c r="M264" i="2"/>
  <c r="M842" i="2"/>
  <c r="M23" i="2"/>
  <c r="M841" i="2"/>
  <c r="M310" i="2"/>
  <c r="M677" i="2"/>
  <c r="M309" i="2"/>
  <c r="M49" i="2"/>
  <c r="M575" i="2"/>
  <c r="M574" i="2"/>
  <c r="M413" i="2"/>
  <c r="M840" i="2"/>
  <c r="M204" i="2"/>
  <c r="M676" i="2"/>
  <c r="M839" i="2"/>
  <c r="M531" i="2"/>
  <c r="M492" i="2"/>
  <c r="M300" i="2"/>
  <c r="M48" i="2"/>
  <c r="M276" i="2"/>
  <c r="M402" i="2"/>
  <c r="M838" i="2"/>
  <c r="M971" i="2"/>
  <c r="M970" i="2"/>
  <c r="M292" i="2"/>
  <c r="M837" i="2"/>
  <c r="M22" i="2"/>
  <c r="M969" i="2"/>
  <c r="M675" i="2"/>
  <c r="M417" i="2"/>
  <c r="M90" i="2"/>
  <c r="M836" i="2"/>
  <c r="M835" i="2"/>
  <c r="M834" i="2"/>
  <c r="M125" i="2"/>
  <c r="M89" i="2"/>
  <c r="M573" i="2"/>
  <c r="M572" i="2"/>
  <c r="M571" i="2"/>
  <c r="M281" i="2"/>
  <c r="M833" i="2"/>
  <c r="M832" i="2"/>
  <c r="M464" i="2"/>
  <c r="M299" i="2"/>
  <c r="M308" i="2"/>
  <c r="M124" i="2"/>
  <c r="M831" i="2"/>
  <c r="M830" i="2"/>
  <c r="M296" i="2"/>
  <c r="M674" i="2"/>
  <c r="M491" i="2"/>
  <c r="M829" i="2"/>
  <c r="M252" i="2"/>
  <c r="M828" i="2"/>
  <c r="M570" i="2"/>
  <c r="M490" i="2"/>
  <c r="M673" i="2"/>
  <c r="M68" i="2"/>
  <c r="M134" i="2"/>
  <c r="M251" i="2"/>
  <c r="M178" i="2"/>
  <c r="M827" i="2"/>
  <c r="M826" i="2"/>
  <c r="M177" i="2"/>
  <c r="M825" i="2"/>
  <c r="M569" i="2"/>
  <c r="M824" i="2"/>
  <c r="M540" i="2"/>
  <c r="M397" i="2"/>
  <c r="M297" i="2"/>
  <c r="M424" i="2"/>
  <c r="M176" i="2"/>
  <c r="M536" i="2"/>
  <c r="M672" i="2"/>
  <c r="M671" i="2"/>
  <c r="M823" i="2"/>
  <c r="M670" i="2"/>
  <c r="M669" i="2"/>
  <c r="M822" i="2"/>
  <c r="M12" i="2"/>
  <c r="M396" i="2"/>
  <c r="M821" i="2"/>
  <c r="M668" i="2"/>
  <c r="M820" i="2"/>
  <c r="M568" i="2"/>
  <c r="M307" i="2"/>
  <c r="M819" i="2"/>
  <c r="M567" i="2"/>
  <c r="M818" i="2"/>
  <c r="M241" i="2"/>
  <c r="M11" i="2"/>
  <c r="M240" i="2"/>
  <c r="M102" i="2"/>
  <c r="M175" i="2"/>
  <c r="M817" i="2"/>
  <c r="M446" i="2"/>
  <c r="M816" i="2"/>
  <c r="M815" i="2"/>
  <c r="M667" i="2"/>
  <c r="M814" i="2"/>
  <c r="M445" i="2"/>
  <c r="M813" i="2"/>
  <c r="M79" i="2"/>
  <c r="M968" i="2"/>
  <c r="M812" i="2"/>
  <c r="M811" i="2"/>
  <c r="M10" i="2"/>
  <c r="M810" i="2"/>
  <c r="M809" i="2"/>
  <c r="M239" i="2"/>
  <c r="M489" i="2"/>
  <c r="M808" i="2"/>
  <c r="M406" i="2"/>
  <c r="M807" i="2"/>
  <c r="M123" i="2"/>
  <c r="M806" i="2"/>
  <c r="M405" i="2"/>
  <c r="M666" i="2"/>
  <c r="M805" i="2"/>
  <c r="M665" i="2"/>
  <c r="M804" i="2"/>
  <c r="M566" i="2"/>
  <c r="M803" i="2"/>
  <c r="M802" i="2"/>
  <c r="M664" i="2"/>
  <c r="M663" i="2"/>
  <c r="M801" i="2"/>
  <c r="M565" i="2"/>
  <c r="M967" i="2"/>
  <c r="M800" i="2"/>
  <c r="M174" i="2"/>
  <c r="M530" i="2"/>
  <c r="M395" i="2"/>
  <c r="M263" i="2"/>
  <c r="M904" i="2"/>
  <c r="M273" i="2"/>
  <c r="M662" i="2"/>
  <c r="M799" i="2"/>
  <c r="M661" i="2"/>
  <c r="M903" i="2"/>
  <c r="M469" i="2"/>
  <c r="M660" i="2"/>
  <c r="M88" i="2"/>
  <c r="M915" i="2"/>
  <c r="M362" i="2"/>
  <c r="M361" i="2"/>
  <c r="M173" i="2"/>
  <c r="M250" i="2"/>
  <c r="M360" i="2"/>
  <c r="M272" i="2"/>
  <c r="M359" i="2"/>
  <c r="M381" i="2"/>
  <c r="M358" i="2"/>
  <c r="M357" i="2"/>
  <c r="M356" i="2"/>
  <c r="M355" i="2"/>
  <c r="M354" i="2"/>
  <c r="M529" i="2"/>
  <c r="M463" i="2"/>
  <c r="M659" i="2"/>
  <c r="M34" i="2"/>
  <c r="M353" i="2"/>
  <c r="M352" i="2"/>
  <c r="M351" i="2"/>
  <c r="M372" i="2"/>
  <c r="M172" i="2"/>
  <c r="M350" i="2"/>
  <c r="M349" i="2"/>
  <c r="M348" i="2"/>
  <c r="M347" i="2"/>
  <c r="M658" i="2"/>
  <c r="M346" i="2"/>
  <c r="M657" i="2"/>
  <c r="M345" i="2"/>
  <c r="M344" i="2"/>
  <c r="M343" i="2"/>
  <c r="M342" i="2"/>
  <c r="M341" i="2"/>
  <c r="M340" i="2"/>
  <c r="M656" i="2"/>
  <c r="M339" i="2"/>
  <c r="M338" i="2"/>
  <c r="M337" i="2"/>
  <c r="M336" i="2"/>
  <c r="M335" i="2"/>
  <c r="M334" i="2"/>
  <c r="M333" i="2"/>
  <c r="M332" i="2"/>
  <c r="M331" i="2"/>
  <c r="M655" i="2"/>
  <c r="M386" i="2"/>
  <c r="M330" i="2"/>
  <c r="M329" i="2"/>
  <c r="M654" i="2"/>
  <c r="M328" i="2"/>
  <c r="M78" i="2"/>
  <c r="M327" i="2"/>
  <c r="M326" i="2"/>
  <c r="M539" i="2"/>
  <c r="M77" i="2"/>
  <c r="M325" i="2"/>
  <c r="M324" i="2"/>
  <c r="M323" i="2"/>
  <c r="M416" i="2"/>
  <c r="M322" i="2"/>
  <c r="M321" i="2"/>
  <c r="M46" i="2"/>
  <c r="M320" i="2"/>
  <c r="M319" i="2"/>
  <c r="M318" i="2"/>
  <c r="M317" i="2"/>
  <c r="M41" i="2"/>
  <c r="M902" i="2"/>
  <c r="M316" i="2"/>
  <c r="M653" i="2"/>
  <c r="M315" i="2"/>
  <c r="M652" i="2"/>
  <c r="M314" i="2"/>
  <c r="M415" i="2"/>
  <c r="M303" i="2"/>
  <c r="M985" i="2"/>
  <c r="M421" i="2"/>
  <c r="M302" i="2"/>
  <c r="M59" i="2"/>
  <c r="M914" i="2"/>
  <c r="M38" i="2"/>
  <c r="M651" i="2"/>
  <c r="M66" i="2"/>
  <c r="M650" i="2"/>
  <c r="M901" i="2"/>
  <c r="M528" i="2"/>
  <c r="M270" i="2"/>
  <c r="M122" i="2"/>
  <c r="M371" i="2"/>
  <c r="M231" i="2"/>
  <c r="M454" i="2"/>
  <c r="M527" i="2"/>
  <c r="M453" i="2"/>
  <c r="M370" i="2"/>
  <c r="M65" i="2"/>
  <c r="M230" i="2"/>
  <c r="M978" i="2"/>
  <c r="M238" i="2"/>
  <c r="M984" i="2"/>
  <c r="M295" i="2"/>
  <c r="M401" i="2"/>
  <c r="M535" i="2"/>
  <c r="M966" i="2"/>
  <c r="M237" i="2"/>
  <c r="M67" i="2"/>
  <c r="M965" i="2"/>
  <c r="M964" i="2"/>
  <c r="M236" i="2"/>
  <c r="M963" i="2"/>
  <c r="M981" i="2"/>
  <c r="M235" i="2"/>
  <c r="M234" i="2"/>
  <c r="M962" i="2"/>
  <c r="M101" i="2"/>
  <c r="M961" i="2"/>
  <c r="M960" i="2"/>
  <c r="M412" i="2"/>
  <c r="M959" i="2"/>
  <c r="M100" i="2"/>
  <c r="M257" i="2"/>
  <c r="M301" i="2"/>
  <c r="M509" i="2"/>
  <c r="M306" i="2"/>
  <c r="M958" i="2"/>
  <c r="M957" i="2"/>
  <c r="M376" i="2"/>
  <c r="M256" i="2"/>
  <c r="M956" i="2"/>
  <c r="M233" i="2"/>
  <c r="M955" i="2"/>
  <c r="M232" i="2"/>
  <c r="M954" i="2"/>
  <c r="M953" i="2"/>
  <c r="M952" i="2"/>
  <c r="M951" i="2"/>
  <c r="M950" i="2"/>
  <c r="M949" i="2"/>
  <c r="M534" i="2"/>
  <c r="M375" i="2"/>
  <c r="M948" i="2"/>
  <c r="M99" i="2"/>
  <c r="M947" i="2"/>
  <c r="M980" i="2"/>
  <c r="M946" i="2"/>
  <c r="M945" i="2"/>
  <c r="M98" i="2"/>
  <c r="M400" i="2"/>
  <c r="M944" i="2"/>
  <c r="M3" i="2"/>
  <c r="M133" i="2"/>
  <c r="M313" i="2"/>
  <c r="M564" i="2"/>
  <c r="M40" i="2"/>
  <c r="M9" i="2"/>
  <c r="M563" i="2"/>
  <c r="M649" i="2"/>
  <c r="M562" i="2"/>
  <c r="M526" i="2"/>
  <c r="M414" i="2"/>
  <c r="M269" i="2"/>
  <c r="M480" i="2"/>
  <c r="M561" i="2"/>
  <c r="M119" i="2"/>
  <c r="M76" i="2"/>
  <c r="M52" i="2"/>
  <c r="M203" i="2"/>
  <c r="M560" i="2"/>
  <c r="M171" i="2"/>
  <c r="M436" i="2"/>
  <c r="M408" i="2"/>
  <c r="M525" i="2"/>
  <c r="M170" i="2"/>
  <c r="M169" i="2"/>
  <c r="M8" i="2"/>
  <c r="M648" i="2"/>
  <c r="M943" i="2"/>
  <c r="M647" i="2"/>
  <c r="M118" i="2"/>
  <c r="M508" i="2"/>
  <c r="M385" i="2"/>
  <c r="M798" i="2"/>
  <c r="M33" i="2"/>
  <c r="M202" i="2"/>
  <c r="M435" i="2"/>
  <c r="M524" i="2"/>
  <c r="M942" i="2"/>
  <c r="M201" i="2"/>
  <c r="M479" i="2"/>
  <c r="M797" i="2"/>
  <c r="M646" i="2"/>
  <c r="M941" i="2"/>
  <c r="M645" i="2"/>
  <c r="M940" i="2"/>
  <c r="M7" i="2"/>
  <c r="M644" i="2"/>
  <c r="M43" i="2"/>
  <c r="M939" i="2"/>
  <c r="M75" i="2"/>
  <c r="M979" i="2"/>
  <c r="M268" i="2"/>
  <c r="M643" i="2"/>
  <c r="M559" i="2"/>
  <c r="M132" i="2"/>
  <c r="M245" i="2"/>
  <c r="M117" i="2"/>
  <c r="M796" i="2"/>
  <c r="M168" i="2"/>
  <c r="M938" i="2"/>
  <c r="M642" i="2"/>
  <c r="M558" i="2"/>
  <c r="M74" i="2"/>
  <c r="M478" i="2"/>
  <c r="M167" i="2"/>
  <c r="M641" i="2"/>
  <c r="M384" i="2"/>
  <c r="M21" i="2"/>
  <c r="M640" i="2"/>
  <c r="M121" i="2"/>
  <c r="M116" i="2"/>
  <c r="M795" i="2"/>
  <c r="M444" i="2"/>
  <c r="M639" i="2"/>
  <c r="M638" i="2"/>
  <c r="M794" i="2"/>
  <c r="M937" i="2"/>
  <c r="M390" i="2"/>
  <c r="M200" i="2"/>
  <c r="M199" i="2"/>
  <c r="M637" i="2"/>
  <c r="M636" i="2"/>
  <c r="M635" i="2"/>
  <c r="M166" i="2"/>
  <c r="M32" i="2"/>
  <c r="M900" i="2"/>
  <c r="M634" i="2"/>
  <c r="M420" i="2"/>
  <c r="M249" i="2"/>
  <c r="M477" i="2"/>
  <c r="M507" i="2"/>
  <c r="M280" i="2"/>
  <c r="M633" i="2"/>
  <c r="M632" i="2"/>
  <c r="M506" i="2"/>
  <c r="M631" i="2"/>
  <c r="M131" i="2"/>
  <c r="M630" i="2"/>
  <c r="M389" i="2"/>
  <c r="M246" i="2"/>
  <c r="M793" i="2"/>
  <c r="M792" i="2"/>
  <c r="M557" i="2"/>
  <c r="M629" i="2"/>
  <c r="M523" i="2"/>
  <c r="M791" i="2"/>
  <c r="M790" i="2"/>
  <c r="M522" i="2"/>
  <c r="M789" i="2"/>
  <c r="M388" i="2"/>
  <c r="M369" i="2"/>
  <c r="M291" i="2"/>
  <c r="M628" i="2"/>
  <c r="M290" i="2"/>
  <c r="M627" i="2"/>
  <c r="M198" i="2"/>
  <c r="M788" i="2"/>
  <c r="M434" i="2"/>
  <c r="M31" i="2"/>
  <c r="M787" i="2"/>
  <c r="M786" i="2"/>
  <c r="M443" i="2"/>
  <c r="M626" i="2"/>
  <c r="M387" i="2"/>
  <c r="M229" i="2"/>
  <c r="M625" i="2"/>
  <c r="M197" i="2"/>
  <c r="M279" i="2"/>
  <c r="M165" i="2"/>
  <c r="M624" i="2"/>
  <c r="M521" i="2"/>
  <c r="M785" i="2"/>
  <c r="M20" i="2"/>
  <c r="M19" i="2"/>
  <c r="M196" i="2"/>
  <c r="M784" i="2"/>
  <c r="M783" i="2"/>
  <c r="M782" i="2"/>
  <c r="M505" i="2"/>
  <c r="M486" i="2"/>
  <c r="M164" i="2"/>
  <c r="M442" i="2"/>
  <c r="M312" i="2"/>
  <c r="M781" i="2"/>
  <c r="M780" i="2"/>
  <c r="M441" i="2"/>
  <c r="M623" i="2"/>
  <c r="M195" i="2"/>
  <c r="M779" i="2"/>
  <c r="M457" i="2"/>
  <c r="M622" i="2"/>
  <c r="M106" i="2"/>
  <c r="M899" i="2"/>
  <c r="M58" i="2"/>
  <c r="M411" i="2"/>
  <c r="M898" i="2"/>
  <c r="M37" i="2"/>
  <c r="M476" i="2"/>
  <c r="M621" i="2"/>
  <c r="M87" i="2"/>
  <c r="M778" i="2"/>
  <c r="M289" i="2"/>
  <c r="M777" i="2"/>
  <c r="M897" i="2"/>
  <c r="M556" i="2"/>
  <c r="M776" i="2"/>
  <c r="M620" i="2"/>
  <c r="M475" i="2"/>
  <c r="M194" i="2"/>
  <c r="M193" i="2"/>
  <c r="M57" i="2"/>
  <c r="M896" i="2"/>
  <c r="M452" i="2"/>
  <c r="M440" i="2"/>
  <c r="M619" i="2"/>
  <c r="M368" i="2"/>
  <c r="M294" i="2"/>
  <c r="M618" i="2"/>
  <c r="M617" i="2"/>
  <c r="M520" i="2"/>
  <c r="M115" i="2"/>
  <c r="M775" i="2"/>
  <c r="M774" i="2"/>
  <c r="M519" i="2"/>
  <c r="M192" i="2"/>
  <c r="M485" i="2"/>
  <c r="M895" i="2"/>
  <c r="M616" i="2"/>
  <c r="M36" i="2"/>
  <c r="M191" i="2"/>
  <c r="M894" i="2"/>
  <c r="M484" i="2"/>
  <c r="M893" i="2"/>
  <c r="M18" i="2"/>
  <c r="M615" i="2"/>
  <c r="M407" i="2"/>
  <c r="M773" i="2"/>
  <c r="M163" i="2"/>
  <c r="M30" i="2"/>
  <c r="M913" i="2"/>
  <c r="M614" i="2"/>
  <c r="M518" i="2"/>
  <c r="M468" i="2"/>
  <c r="M410" i="2"/>
  <c r="M451" i="2"/>
  <c r="M467" i="2"/>
  <c r="M772" i="2"/>
  <c r="M367" i="2"/>
  <c r="M771" i="2"/>
  <c r="M892" i="2"/>
  <c r="M517" i="2"/>
  <c r="M271" i="2"/>
  <c r="M64" i="2"/>
  <c r="M366" i="2"/>
  <c r="M97" i="2"/>
  <c r="M228" i="2"/>
  <c r="M770" i="2"/>
  <c r="M912" i="2"/>
  <c r="M483" i="2"/>
  <c r="M73" i="2"/>
  <c r="M555" i="2"/>
  <c r="M554" i="2"/>
  <c r="M111" i="2"/>
  <c r="M613" i="2"/>
  <c r="M110" i="2"/>
  <c r="M2" i="2"/>
  <c r="M374" i="2"/>
  <c r="M455" i="2"/>
  <c r="M190" i="2"/>
  <c r="M936" i="2"/>
  <c r="M109" i="2"/>
  <c r="M262" i="2"/>
  <c r="M227" i="2"/>
  <c r="M383" i="2"/>
  <c r="M553" i="2"/>
  <c r="M261" i="2"/>
  <c r="M162" i="2"/>
  <c r="M769" i="2"/>
  <c r="M768" i="2"/>
  <c r="M161" i="2"/>
  <c r="M104" i="2"/>
  <c r="M382" i="2"/>
  <c r="M160" i="2"/>
  <c r="M471" i="2"/>
  <c r="M260" i="2"/>
  <c r="M935" i="2"/>
  <c r="M552" i="2"/>
  <c r="M159" i="2"/>
  <c r="M433" i="2"/>
  <c r="M17" i="2"/>
  <c r="M70" i="2"/>
  <c r="M158" i="2"/>
  <c r="M461" i="2"/>
  <c r="M612" i="2"/>
  <c r="M157" i="2"/>
  <c r="M288" i="2"/>
  <c r="M305" i="2"/>
  <c r="M156" i="2"/>
  <c r="M611" i="2"/>
  <c r="M767" i="2"/>
  <c r="M6" i="2"/>
  <c r="M891" i="2"/>
  <c r="M267" i="2"/>
  <c r="M439" i="2"/>
  <c r="M890" i="2"/>
  <c r="M610" i="2"/>
  <c r="M551" i="2"/>
  <c r="M934" i="2"/>
  <c r="M933" i="2"/>
  <c r="M766" i="2"/>
  <c r="M609" i="2"/>
  <c r="M765" i="2"/>
  <c r="M155" i="2"/>
  <c r="M16" i="2"/>
  <c r="M932" i="2"/>
  <c r="M982" i="2"/>
  <c r="M764" i="2"/>
  <c r="M763" i="2"/>
  <c r="M762" i="2"/>
  <c r="M15" i="2"/>
  <c r="M456" i="2"/>
  <c r="M761" i="2"/>
  <c r="M608" i="2"/>
  <c r="M108" i="2"/>
  <c r="M607" i="2"/>
  <c r="M931" i="2"/>
  <c r="M760" i="2"/>
  <c r="M154" i="2"/>
  <c r="M930" i="2"/>
  <c r="M606" i="2"/>
  <c r="M153" i="2"/>
  <c r="M259" i="2"/>
  <c r="M759" i="2"/>
  <c r="M605" i="2"/>
  <c r="M758" i="2"/>
  <c r="M69" i="2"/>
  <c r="M287" i="2"/>
  <c r="M14" i="2"/>
  <c r="M152" i="2"/>
  <c r="M189" i="2"/>
  <c r="M929" i="2"/>
  <c r="M226" i="2"/>
  <c r="M151" i="2"/>
  <c r="M188" i="2"/>
  <c r="M928" i="2"/>
  <c r="M927" i="2"/>
  <c r="M757" i="2"/>
  <c r="M756" i="2"/>
  <c r="M504" i="2"/>
  <c r="M503" i="2"/>
  <c r="M225" i="2"/>
  <c r="M755" i="2"/>
  <c r="M404" i="2"/>
  <c r="M604" i="2"/>
  <c r="M754" i="2"/>
  <c r="M432" i="2"/>
  <c r="M187" i="2"/>
  <c r="M47" i="2"/>
  <c r="M753" i="2"/>
  <c r="M926" i="2"/>
  <c r="M86" i="2"/>
  <c r="M431" i="2"/>
  <c r="M379" i="2"/>
  <c r="M224" i="2"/>
  <c r="M423" i="2"/>
  <c r="M603" i="2"/>
  <c r="M186" i="2"/>
  <c r="M150" i="2"/>
  <c r="M752" i="2"/>
  <c r="M602" i="2"/>
  <c r="M751" i="2"/>
  <c r="M750" i="2"/>
  <c r="M749" i="2"/>
  <c r="M748" i="2"/>
  <c r="M298" i="2"/>
  <c r="M747" i="2"/>
  <c r="M149" i="2"/>
  <c r="M148" i="2"/>
  <c r="M746" i="2"/>
  <c r="M889" i="2"/>
  <c r="M85" i="2"/>
  <c r="M745" i="2"/>
  <c r="M502" i="2"/>
  <c r="M501" i="2"/>
  <c r="M56" i="2"/>
  <c r="M744" i="2"/>
  <c r="M29" i="2"/>
  <c r="M743" i="2"/>
  <c r="M888" i="2"/>
  <c r="M223" i="2"/>
  <c r="M222" i="2"/>
  <c r="M742" i="2"/>
  <c r="M221" i="2"/>
  <c r="M601" i="2"/>
  <c r="M741" i="2"/>
  <c r="M286" i="2"/>
  <c r="M740" i="2"/>
  <c r="M600" i="2"/>
  <c r="M739" i="2"/>
  <c r="M147" i="2"/>
  <c r="M96" i="2"/>
  <c r="M925" i="2"/>
  <c r="M738" i="2"/>
  <c r="M63" i="2"/>
  <c r="M737" i="2"/>
  <c r="M84" i="2"/>
  <c r="M83" i="2"/>
  <c r="M285" i="2"/>
  <c r="M887" i="2"/>
  <c r="M185" i="2"/>
  <c r="M466" i="2"/>
  <c r="M82" i="2"/>
  <c r="M500" i="2"/>
  <c r="M736" i="2"/>
  <c r="M394" i="2"/>
  <c r="M81" i="2"/>
  <c r="M293" i="2"/>
  <c r="M735" i="2"/>
  <c r="M734" i="2"/>
  <c r="M733" i="2"/>
  <c r="M911" i="2"/>
  <c r="M732" i="2"/>
  <c r="M910" i="2"/>
  <c r="M365" i="2"/>
  <c r="M924" i="2"/>
  <c r="M886" i="2"/>
  <c r="M499" i="2"/>
  <c r="M220" i="2"/>
  <c r="M731" i="2"/>
  <c r="M146" i="2"/>
  <c r="M730" i="2"/>
  <c r="M976" i="2"/>
  <c r="M120" i="2"/>
  <c r="M516" i="2"/>
  <c r="M145" i="2"/>
  <c r="M422" i="2"/>
  <c r="M538" i="2"/>
  <c r="M729" i="2"/>
  <c r="M599" i="2"/>
  <c r="M598" i="2"/>
  <c r="M399" i="2"/>
  <c r="M426" i="2"/>
  <c r="M460" i="2"/>
  <c r="M597" i="2"/>
  <c r="M596" i="2"/>
  <c r="M550" i="2"/>
  <c r="M923" i="2"/>
  <c r="M549" i="2"/>
  <c r="M548" i="2"/>
  <c r="M728" i="2"/>
  <c r="M595" i="2"/>
  <c r="M727" i="2"/>
  <c r="M425" i="2"/>
  <c r="M248" i="2"/>
  <c r="M594" i="2"/>
  <c r="M430" i="2"/>
  <c r="M547" i="2"/>
  <c r="M546" i="2"/>
  <c r="M55" i="2"/>
  <c r="M593" i="2"/>
  <c r="M922" i="2"/>
  <c r="M465" i="2"/>
  <c r="M592" i="2"/>
  <c r="M144" i="2"/>
  <c r="M726" i="2"/>
  <c r="M591" i="2"/>
  <c r="M393" i="2"/>
  <c r="M921" i="2"/>
  <c r="M143" i="2"/>
  <c r="M725" i="2"/>
  <c r="M364" i="2"/>
  <c r="M51" i="2"/>
  <c r="M398" i="2"/>
  <c r="M545" i="2"/>
  <c r="M459" i="2"/>
  <c r="M142" i="2"/>
  <c r="M428" i="2"/>
  <c r="M219" i="2"/>
  <c r="M498" i="2"/>
  <c r="M544" i="2"/>
  <c r="M72" i="2"/>
  <c r="M885" i="2"/>
  <c r="M724" i="2"/>
  <c r="M141" i="2"/>
  <c r="M590" i="2"/>
  <c r="M537" i="2"/>
  <c r="M589" i="2"/>
  <c r="M363" i="2"/>
  <c r="M247" i="2"/>
  <c r="M588" i="2"/>
  <c r="M723" i="2"/>
  <c r="M722" i="2"/>
  <c r="M721" i="2"/>
  <c r="M920" i="2"/>
  <c r="M284" i="2"/>
  <c r="M720" i="2"/>
  <c r="M543" i="2"/>
  <c r="M140" i="2"/>
  <c r="M719" i="2"/>
  <c r="M409" i="2"/>
  <c r="M462" i="2"/>
  <c r="M718" i="2"/>
  <c r="M542" i="2"/>
  <c r="M717" i="2"/>
  <c r="M919" i="2"/>
  <c r="M716" i="2"/>
  <c r="M715" i="2"/>
  <c r="M392" i="2"/>
  <c r="M714" i="2"/>
  <c r="M380" i="2"/>
  <c r="M587" i="2"/>
  <c r="M586" i="2"/>
  <c r="M497" i="2"/>
  <c r="M13" i="2"/>
  <c r="M71" i="2"/>
  <c r="M541" i="2"/>
  <c r="M884" i="2"/>
  <c r="M429" i="2"/>
  <c r="M585" i="2"/>
  <c r="M713" i="2"/>
  <c r="M918" i="2"/>
  <c r="M712" i="2"/>
  <c r="M711" i="2"/>
  <c r="M139" i="2"/>
  <c r="M710" i="2"/>
  <c r="M138" i="2"/>
  <c r="M391" i="2"/>
  <c r="M709" i="2"/>
  <c r="M80" i="2"/>
  <c r="M708" i="2"/>
  <c r="M707" i="2"/>
  <c r="M584" i="2"/>
  <c r="M706" i="2"/>
  <c r="M705" i="2"/>
  <c r="M137" i="2"/>
  <c r="M704" i="2"/>
  <c r="M703" i="2"/>
  <c r="M583" i="2"/>
  <c r="M702" i="2"/>
  <c r="M701" i="2"/>
  <c r="M582" i="2"/>
  <c r="M700" i="2"/>
  <c r="M581" i="2"/>
  <c r="M699" i="2"/>
  <c r="M698" i="2"/>
  <c r="M50" i="2"/>
  <c r="M258" i="2"/>
  <c r="M136" i="2"/>
  <c r="M580" i="2"/>
  <c r="M579" i="2"/>
  <c r="M515" i="2"/>
  <c r="M697" i="2"/>
  <c r="M696" i="2"/>
  <c r="M883" i="2"/>
  <c r="M909" i="2"/>
  <c r="M5" i="2"/>
  <c r="M135" i="2"/>
  <c r="M695" i="2"/>
  <c r="M694" i="2"/>
  <c r="M218" i="2"/>
  <c r="M693" i="2"/>
  <c r="M692" i="2"/>
  <c r="M691" i="2"/>
  <c r="M882" i="2"/>
  <c r="M690" i="2"/>
  <c r="M578" i="2"/>
  <c r="M689" i="2"/>
  <c r="M378" i="2"/>
  <c r="M688" i="2"/>
  <c r="M253" i="2"/>
  <c r="M496" i="2"/>
  <c r="M577" i="2"/>
  <c r="M278" i="2"/>
  <c r="M495" i="2"/>
  <c r="M54" i="2"/>
  <c r="M482" i="2"/>
  <c r="M881" i="2"/>
  <c r="M217" i="2"/>
  <c r="M216" i="2"/>
  <c r="M95" i="2"/>
  <c r="M687" i="2"/>
  <c r="M908" i="2"/>
  <c r="M983" i="2"/>
  <c r="M114" i="2"/>
  <c r="M35" i="2"/>
  <c r="M62" i="2"/>
  <c r="M494" i="2"/>
  <c r="M184" i="2"/>
  <c r="M419" i="2"/>
  <c r="M880" i="2"/>
  <c r="M28" i="2"/>
  <c r="M27" i="2"/>
  <c r="M53" i="2"/>
  <c r="M879" i="2"/>
  <c r="D538" i="2"/>
  <c r="D539" i="2"/>
  <c r="D540" i="2"/>
  <c r="D541" i="2"/>
  <c r="D542" i="2"/>
  <c r="D543" i="2"/>
  <c r="D544" i="2"/>
  <c r="D428" i="2"/>
  <c r="D459" i="2"/>
  <c r="D545" i="2"/>
  <c r="D546" i="2"/>
  <c r="D547" i="2"/>
  <c r="D548" i="2"/>
  <c r="D549" i="2"/>
  <c r="D550" i="2"/>
  <c r="D460" i="2"/>
  <c r="D69" i="2"/>
  <c r="D551" i="2"/>
  <c r="D461" i="2"/>
  <c r="D70" i="2"/>
  <c r="D552" i="2"/>
  <c r="D382" i="2"/>
  <c r="D553" i="2"/>
  <c r="D383" i="2"/>
  <c r="D2" i="2"/>
  <c r="D554" i="2"/>
  <c r="D555" i="2"/>
  <c r="D556" i="2"/>
  <c r="D557" i="2"/>
  <c r="D131" i="2"/>
  <c r="D384" i="2"/>
  <c r="D558" i="2"/>
  <c r="D245" i="2"/>
  <c r="D132" i="2"/>
  <c r="D559" i="2"/>
  <c r="D385" i="2"/>
  <c r="D560" i="2"/>
  <c r="D561" i="2"/>
  <c r="D562" i="2"/>
  <c r="D563" i="2"/>
  <c r="D564" i="2"/>
  <c r="D133" i="2"/>
  <c r="D3" i="2"/>
  <c r="D386" i="2"/>
  <c r="D565" i="2"/>
  <c r="D566" i="2"/>
  <c r="D567" i="2"/>
  <c r="D568" i="2"/>
  <c r="D569" i="2"/>
  <c r="D134" i="2"/>
  <c r="D570" i="2"/>
  <c r="D571" i="2"/>
  <c r="D572" i="2"/>
  <c r="D573" i="2"/>
  <c r="D276" i="2"/>
  <c r="D574" i="2"/>
  <c r="D575" i="2"/>
  <c r="D49" i="2"/>
  <c r="D576" i="2"/>
  <c r="D4" i="2"/>
  <c r="D277" i="2"/>
  <c r="D403" i="2"/>
  <c r="D278" i="2"/>
  <c r="D577" i="2"/>
  <c r="D578" i="2"/>
  <c r="D135" i="2"/>
  <c r="D5" i="2"/>
  <c r="D579" i="2"/>
  <c r="D580" i="2"/>
  <c r="D136" i="2"/>
  <c r="D258" i="2"/>
  <c r="D50" i="2"/>
  <c r="D581" i="2"/>
  <c r="D582" i="2"/>
  <c r="D583" i="2"/>
  <c r="D137" i="2"/>
  <c r="D584" i="2"/>
  <c r="D138" i="2"/>
  <c r="D139" i="2"/>
  <c r="D585" i="2"/>
  <c r="D429" i="2"/>
  <c r="D71" i="2"/>
  <c r="D586" i="2"/>
  <c r="D587" i="2"/>
  <c r="D380" i="2"/>
  <c r="D462" i="2"/>
  <c r="D140" i="2"/>
  <c r="D588" i="2"/>
  <c r="D589" i="2"/>
  <c r="D590" i="2"/>
  <c r="D141" i="2"/>
  <c r="D72" i="2"/>
  <c r="D142" i="2"/>
  <c r="D51" i="2"/>
  <c r="D143" i="2"/>
  <c r="D591" i="2"/>
  <c r="D144" i="2"/>
  <c r="D592" i="2"/>
  <c r="D593" i="2"/>
  <c r="D430" i="2"/>
  <c r="D594" i="2"/>
  <c r="D425" i="2"/>
  <c r="D595" i="2"/>
  <c r="D596" i="2"/>
  <c r="D597" i="2"/>
  <c r="D426" i="2"/>
  <c r="D598" i="2"/>
  <c r="D599" i="2"/>
  <c r="D145" i="2"/>
  <c r="D146" i="2"/>
  <c r="D147" i="2"/>
  <c r="D600" i="2"/>
  <c r="D601" i="2"/>
  <c r="D148" i="2"/>
  <c r="D149" i="2"/>
  <c r="D298" i="2"/>
  <c r="D602" i="2"/>
  <c r="D150" i="2"/>
  <c r="D603" i="2"/>
  <c r="D431" i="2"/>
  <c r="D432" i="2"/>
  <c r="D604" i="2"/>
  <c r="D404" i="2"/>
  <c r="D151" i="2"/>
  <c r="D152" i="2"/>
  <c r="D605" i="2"/>
  <c r="D259" i="2"/>
  <c r="D153" i="2"/>
  <c r="D606" i="2"/>
  <c r="D154" i="2"/>
  <c r="D607" i="2"/>
  <c r="D108" i="2"/>
  <c r="D608" i="2"/>
  <c r="D456" i="2"/>
  <c r="D982" i="2"/>
  <c r="D155" i="2"/>
  <c r="D609" i="2"/>
  <c r="D610" i="2"/>
  <c r="D6" i="2"/>
  <c r="D611" i="2"/>
  <c r="D156" i="2"/>
  <c r="D305" i="2"/>
  <c r="D157" i="2"/>
  <c r="D612" i="2"/>
  <c r="D158" i="2"/>
  <c r="D433" i="2"/>
  <c r="D159" i="2"/>
  <c r="D260" i="2"/>
  <c r="D160" i="2"/>
  <c r="D161" i="2"/>
  <c r="D162" i="2"/>
  <c r="D261" i="2"/>
  <c r="D262" i="2"/>
  <c r="D109" i="2"/>
  <c r="D110" i="2"/>
  <c r="D613" i="2"/>
  <c r="D111" i="2"/>
  <c r="D73" i="2"/>
  <c r="D614" i="2"/>
  <c r="D163" i="2"/>
  <c r="D615" i="2"/>
  <c r="D616" i="2"/>
  <c r="D617" i="2"/>
  <c r="D618" i="2"/>
  <c r="D619" i="2"/>
  <c r="D620" i="2"/>
  <c r="D621" i="2"/>
  <c r="D622" i="2"/>
  <c r="D457" i="2"/>
  <c r="D623" i="2"/>
  <c r="D164" i="2"/>
  <c r="D624" i="2"/>
  <c r="D165" i="2"/>
  <c r="D279" i="2"/>
  <c r="D625" i="2"/>
  <c r="D387" i="2"/>
  <c r="D626" i="2"/>
  <c r="D434" i="2"/>
  <c r="D627" i="2"/>
  <c r="D628" i="2"/>
  <c r="D388" i="2"/>
  <c r="D629" i="2"/>
  <c r="D246" i="2"/>
  <c r="D389" i="2"/>
  <c r="D630" i="2"/>
  <c r="D631" i="2"/>
  <c r="D632" i="2"/>
  <c r="D633" i="2"/>
  <c r="D280" i="2"/>
  <c r="D249" i="2"/>
  <c r="D634" i="2"/>
  <c r="D166" i="2"/>
  <c r="D635" i="2"/>
  <c r="D636" i="2"/>
  <c r="D637" i="2"/>
  <c r="D390" i="2"/>
  <c r="D638" i="2"/>
  <c r="D639" i="2"/>
  <c r="D640" i="2"/>
  <c r="D641" i="2"/>
  <c r="D167" i="2"/>
  <c r="D74" i="2"/>
  <c r="D642" i="2"/>
  <c r="D168" i="2"/>
  <c r="D643" i="2"/>
  <c r="D75" i="2"/>
  <c r="D644" i="2"/>
  <c r="D7" i="2"/>
  <c r="D645" i="2"/>
  <c r="D646" i="2"/>
  <c r="D435" i="2"/>
  <c r="D647" i="2"/>
  <c r="D648" i="2"/>
  <c r="D8" i="2"/>
  <c r="D169" i="2"/>
  <c r="D170" i="2"/>
  <c r="D436" i="2"/>
  <c r="D171" i="2"/>
  <c r="D52" i="2"/>
  <c r="D76" i="2"/>
  <c r="D649" i="2"/>
  <c r="D9" i="2"/>
  <c r="D40" i="2"/>
  <c r="D306" i="2"/>
  <c r="D650" i="2"/>
  <c r="D651" i="2"/>
  <c r="D415" i="2"/>
  <c r="D652" i="2"/>
  <c r="D653" i="2"/>
  <c r="D41" i="2"/>
  <c r="D416" i="2"/>
  <c r="D77" i="2"/>
  <c r="D78" i="2"/>
  <c r="D654" i="2"/>
  <c r="D655" i="2"/>
  <c r="D656" i="2"/>
  <c r="D657" i="2"/>
  <c r="D658" i="2"/>
  <c r="D172" i="2"/>
  <c r="D659" i="2"/>
  <c r="D463" i="2"/>
  <c r="D381" i="2"/>
  <c r="D250" i="2"/>
  <c r="D173" i="2"/>
  <c r="D660" i="2"/>
  <c r="D661" i="2"/>
  <c r="D662" i="2"/>
  <c r="D263" i="2"/>
  <c r="D174" i="2"/>
  <c r="D663" i="2"/>
  <c r="D664" i="2"/>
  <c r="D665" i="2"/>
  <c r="D666" i="2"/>
  <c r="D405" i="2"/>
  <c r="D406" i="2"/>
  <c r="D489" i="2"/>
  <c r="D10" i="2"/>
  <c r="D79" i="2"/>
  <c r="D667" i="2"/>
  <c r="D175" i="2"/>
  <c r="D11" i="2"/>
  <c r="D307" i="2"/>
  <c r="D668" i="2"/>
  <c r="D12" i="2"/>
  <c r="D669" i="2"/>
  <c r="D670" i="2"/>
  <c r="D671" i="2"/>
  <c r="D672" i="2"/>
  <c r="D176" i="2"/>
  <c r="D177" i="2"/>
  <c r="D178" i="2"/>
  <c r="D251" i="2"/>
  <c r="D673" i="2"/>
  <c r="D490" i="2"/>
  <c r="D252" i="2"/>
  <c r="D491" i="2"/>
  <c r="D674" i="2"/>
  <c r="D308" i="2"/>
  <c r="D299" i="2"/>
  <c r="D464" i="2"/>
  <c r="D281" i="2"/>
  <c r="D417" i="2"/>
  <c r="D675" i="2"/>
  <c r="D300" i="2"/>
  <c r="D492" i="2"/>
  <c r="D676" i="2"/>
  <c r="D309" i="2"/>
  <c r="D677" i="2"/>
  <c r="D310" i="2"/>
  <c r="D264" i="2"/>
  <c r="D179" i="2"/>
  <c r="D678" i="2"/>
  <c r="D437" i="2"/>
  <c r="D679" i="2"/>
  <c r="D265" i="2"/>
  <c r="D282" i="2"/>
  <c r="D418" i="2"/>
  <c r="D493" i="2"/>
  <c r="D680" i="2"/>
  <c r="D681" i="2"/>
  <c r="D180" i="2"/>
  <c r="D472" i="2"/>
  <c r="D181" i="2"/>
  <c r="D42" i="2"/>
  <c r="D473" i="2"/>
  <c r="D182" i="2"/>
  <c r="D283" i="2"/>
  <c r="D438" i="2"/>
  <c r="D458" i="2"/>
  <c r="D682" i="2"/>
  <c r="D311" i="2"/>
  <c r="D112" i="2"/>
  <c r="D683" i="2"/>
  <c r="D266" i="2"/>
  <c r="D684" i="2"/>
  <c r="D113" i="2"/>
  <c r="D183" i="2"/>
  <c r="D685" i="2"/>
  <c r="D686" i="2"/>
  <c r="D474" i="2"/>
  <c r="D53" i="2"/>
  <c r="D419" i="2"/>
  <c r="D184" i="2"/>
  <c r="D494" i="2"/>
  <c r="D35" i="2"/>
  <c r="D114" i="2"/>
  <c r="D983" i="2"/>
  <c r="D687" i="2"/>
  <c r="D54" i="2"/>
  <c r="D495" i="2"/>
  <c r="D496" i="2"/>
  <c r="D253" i="2"/>
  <c r="D688" i="2"/>
  <c r="D37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80" i="2"/>
  <c r="D709" i="2"/>
  <c r="D391" i="2"/>
  <c r="D710" i="2"/>
  <c r="D711" i="2"/>
  <c r="D712" i="2"/>
  <c r="D713" i="2"/>
  <c r="D13" i="2"/>
  <c r="D497" i="2"/>
  <c r="D714" i="2"/>
  <c r="D392" i="2"/>
  <c r="D715" i="2"/>
  <c r="D716" i="2"/>
  <c r="D717" i="2"/>
  <c r="D718" i="2"/>
  <c r="D719" i="2"/>
  <c r="D720" i="2"/>
  <c r="D284" i="2"/>
  <c r="D721" i="2"/>
  <c r="D722" i="2"/>
  <c r="D723" i="2"/>
  <c r="D247" i="2"/>
  <c r="D724" i="2"/>
  <c r="D498" i="2"/>
  <c r="D725" i="2"/>
  <c r="D393" i="2"/>
  <c r="D726" i="2"/>
  <c r="D465" i="2"/>
  <c r="D55" i="2"/>
  <c r="D248" i="2"/>
  <c r="D727" i="2"/>
  <c r="D728" i="2"/>
  <c r="D729" i="2"/>
  <c r="D730" i="2"/>
  <c r="D731" i="2"/>
  <c r="D499" i="2"/>
  <c r="D732" i="2"/>
  <c r="D733" i="2"/>
  <c r="D734" i="2"/>
  <c r="D735" i="2"/>
  <c r="D81" i="2"/>
  <c r="D394" i="2"/>
  <c r="D736" i="2"/>
  <c r="D500" i="2"/>
  <c r="D82" i="2"/>
  <c r="D466" i="2"/>
  <c r="D185" i="2"/>
  <c r="D285" i="2"/>
  <c r="D83" i="2"/>
  <c r="D84" i="2"/>
  <c r="D737" i="2"/>
  <c r="D738" i="2"/>
  <c r="D739" i="2"/>
  <c r="D740" i="2"/>
  <c r="D286" i="2"/>
  <c r="D741" i="2"/>
  <c r="D742" i="2"/>
  <c r="D743" i="2"/>
  <c r="D744" i="2"/>
  <c r="D56" i="2"/>
  <c r="D501" i="2"/>
  <c r="D502" i="2"/>
  <c r="D745" i="2"/>
  <c r="D85" i="2"/>
  <c r="D746" i="2"/>
  <c r="D747" i="2"/>
  <c r="D748" i="2"/>
  <c r="D749" i="2"/>
  <c r="D750" i="2"/>
  <c r="D751" i="2"/>
  <c r="D752" i="2"/>
  <c r="D186" i="2"/>
  <c r="D86" i="2"/>
  <c r="D753" i="2"/>
  <c r="D187" i="2"/>
  <c r="D754" i="2"/>
  <c r="D755" i="2"/>
  <c r="D503" i="2"/>
  <c r="D504" i="2"/>
  <c r="D756" i="2"/>
  <c r="D757" i="2"/>
  <c r="D188" i="2"/>
  <c r="D189" i="2"/>
  <c r="D14" i="2"/>
  <c r="D287" i="2"/>
  <c r="D758" i="2"/>
  <c r="D759" i="2"/>
  <c r="D760" i="2"/>
  <c r="D761" i="2"/>
  <c r="D15" i="2"/>
  <c r="D762" i="2"/>
  <c r="D763" i="2"/>
  <c r="D764" i="2"/>
  <c r="D16" i="2"/>
  <c r="D765" i="2"/>
  <c r="D766" i="2"/>
  <c r="D439" i="2"/>
  <c r="D267" i="2"/>
  <c r="D767" i="2"/>
  <c r="D288" i="2"/>
  <c r="D17" i="2"/>
  <c r="D768" i="2"/>
  <c r="D769" i="2"/>
  <c r="D190" i="2"/>
  <c r="D770" i="2"/>
  <c r="D771" i="2"/>
  <c r="D772" i="2"/>
  <c r="D467" i="2"/>
  <c r="D468" i="2"/>
  <c r="D773" i="2"/>
  <c r="D407" i="2"/>
  <c r="D18" i="2"/>
  <c r="D191" i="2"/>
  <c r="D36" i="2"/>
  <c r="D192" i="2"/>
  <c r="D774" i="2"/>
  <c r="D775" i="2"/>
  <c r="D115" i="2"/>
  <c r="D440" i="2"/>
  <c r="D57" i="2"/>
  <c r="D193" i="2"/>
  <c r="D194" i="2"/>
  <c r="D475" i="2"/>
  <c r="D776" i="2"/>
  <c r="D777" i="2"/>
  <c r="D289" i="2"/>
  <c r="D778" i="2"/>
  <c r="D87" i="2"/>
  <c r="D476" i="2"/>
  <c r="D37" i="2"/>
  <c r="D58" i="2"/>
  <c r="D106" i="2"/>
  <c r="D779" i="2"/>
  <c r="D195" i="2"/>
  <c r="D441" i="2"/>
  <c r="D780" i="2"/>
  <c r="D781" i="2"/>
  <c r="D312" i="2"/>
  <c r="D442" i="2"/>
  <c r="D505" i="2"/>
  <c r="D782" i="2"/>
  <c r="D783" i="2"/>
  <c r="D784" i="2"/>
  <c r="D196" i="2"/>
  <c r="D19" i="2"/>
  <c r="D20" i="2"/>
  <c r="D785" i="2"/>
  <c r="D197" i="2"/>
  <c r="D443" i="2"/>
  <c r="D786" i="2"/>
  <c r="D787" i="2"/>
  <c r="D788" i="2"/>
  <c r="D198" i="2"/>
  <c r="D290" i="2"/>
  <c r="D291" i="2"/>
  <c r="D789" i="2"/>
  <c r="D790" i="2"/>
  <c r="D791" i="2"/>
  <c r="D792" i="2"/>
  <c r="D793" i="2"/>
  <c r="D506" i="2"/>
  <c r="D507" i="2"/>
  <c r="D477" i="2"/>
  <c r="D420" i="2"/>
  <c r="D199" i="2"/>
  <c r="D200" i="2"/>
  <c r="D794" i="2"/>
  <c r="D444" i="2"/>
  <c r="D795" i="2"/>
  <c r="D116" i="2"/>
  <c r="D21" i="2"/>
  <c r="D478" i="2"/>
  <c r="D796" i="2"/>
  <c r="D117" i="2"/>
  <c r="D268" i="2"/>
  <c r="D43" i="2"/>
  <c r="D797" i="2"/>
  <c r="D479" i="2"/>
  <c r="D201" i="2"/>
  <c r="D202" i="2"/>
  <c r="D798" i="2"/>
  <c r="D508" i="2"/>
  <c r="D118" i="2"/>
  <c r="D408" i="2"/>
  <c r="D203" i="2"/>
  <c r="D119" i="2"/>
  <c r="D480" i="2"/>
  <c r="D269" i="2"/>
  <c r="D414" i="2"/>
  <c r="D313" i="2"/>
  <c r="D509" i="2"/>
  <c r="D301" i="2"/>
  <c r="D984" i="2"/>
  <c r="D270" i="2"/>
  <c r="D59" i="2"/>
  <c r="D302" i="2"/>
  <c r="D421" i="2"/>
  <c r="D985" i="2"/>
  <c r="D30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88" i="2"/>
  <c r="D469" i="2"/>
  <c r="D799" i="2"/>
  <c r="D395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445" i="2"/>
  <c r="D814" i="2"/>
  <c r="D815" i="2"/>
  <c r="D816" i="2"/>
  <c r="D446" i="2"/>
  <c r="D817" i="2"/>
  <c r="D818" i="2"/>
  <c r="D819" i="2"/>
  <c r="D820" i="2"/>
  <c r="D821" i="2"/>
  <c r="D396" i="2"/>
  <c r="D822" i="2"/>
  <c r="D823" i="2"/>
  <c r="D397" i="2"/>
  <c r="D824" i="2"/>
  <c r="D825" i="2"/>
  <c r="D826" i="2"/>
  <c r="D827" i="2"/>
  <c r="D828" i="2"/>
  <c r="D829" i="2"/>
  <c r="D830" i="2"/>
  <c r="D831" i="2"/>
  <c r="D832" i="2"/>
  <c r="D833" i="2"/>
  <c r="D89" i="2"/>
  <c r="D834" i="2"/>
  <c r="D835" i="2"/>
  <c r="D836" i="2"/>
  <c r="D90" i="2"/>
  <c r="D22" i="2"/>
  <c r="D837" i="2"/>
  <c r="D292" i="2"/>
  <c r="D838" i="2"/>
  <c r="D839" i="2"/>
  <c r="D204" i="2"/>
  <c r="D840" i="2"/>
  <c r="D841" i="2"/>
  <c r="D23" i="2"/>
  <c r="D842" i="2"/>
  <c r="D91" i="2"/>
  <c r="D843" i="2"/>
  <c r="D844" i="2"/>
  <c r="D427" i="2"/>
  <c r="D845" i="2"/>
  <c r="D846" i="2"/>
  <c r="D92" i="2"/>
  <c r="D847" i="2"/>
  <c r="D447" i="2"/>
  <c r="D848" i="2"/>
  <c r="D510" i="2"/>
  <c r="D849" i="2"/>
  <c r="D470" i="2"/>
  <c r="D511" i="2"/>
  <c r="D850" i="2"/>
  <c r="D851" i="2"/>
  <c r="D852" i="2"/>
  <c r="D853" i="2"/>
  <c r="D854" i="2"/>
  <c r="D205" i="2"/>
  <c r="D855" i="2"/>
  <c r="D856" i="2"/>
  <c r="D512" i="2"/>
  <c r="D857" i="2"/>
  <c r="D448" i="2"/>
  <c r="D858" i="2"/>
  <c r="D275" i="2"/>
  <c r="D859" i="2"/>
  <c r="D93" i="2"/>
  <c r="D44" i="2"/>
  <c r="D860" i="2"/>
  <c r="D861" i="2"/>
  <c r="D862" i="2"/>
  <c r="D254" i="2"/>
  <c r="D60" i="2"/>
  <c r="D206" i="2"/>
  <c r="D24" i="2"/>
  <c r="D107" i="2"/>
  <c r="D863" i="2"/>
  <c r="D864" i="2"/>
  <c r="D25" i="2"/>
  <c r="D865" i="2"/>
  <c r="D866" i="2"/>
  <c r="D867" i="2"/>
  <c r="D513" i="2"/>
  <c r="D207" i="2"/>
  <c r="D208" i="2"/>
  <c r="D45" i="2"/>
  <c r="D514" i="2"/>
  <c r="D105" i="2"/>
  <c r="D868" i="2"/>
  <c r="D869" i="2"/>
  <c r="D870" i="2"/>
  <c r="D94" i="2"/>
  <c r="D209" i="2"/>
  <c r="D61" i="2"/>
  <c r="D871" i="2"/>
  <c r="D210" i="2"/>
  <c r="D211" i="2"/>
  <c r="D212" i="2"/>
  <c r="D872" i="2"/>
  <c r="D873" i="2"/>
  <c r="D874" i="2"/>
  <c r="D213" i="2"/>
  <c r="D481" i="2"/>
  <c r="D875" i="2"/>
  <c r="D449" i="2"/>
  <c r="D214" i="2"/>
  <c r="D876" i="2"/>
  <c r="D26" i="2"/>
  <c r="D215" i="2"/>
  <c r="D877" i="2"/>
  <c r="D450" i="2"/>
  <c r="D878" i="2"/>
  <c r="D879" i="2"/>
  <c r="D27" i="2"/>
  <c r="D28" i="2"/>
  <c r="D880" i="2"/>
  <c r="D62" i="2"/>
  <c r="D95" i="2"/>
  <c r="D216" i="2"/>
  <c r="D217" i="2"/>
  <c r="D881" i="2"/>
  <c r="D482" i="2"/>
  <c r="D882" i="2"/>
  <c r="D218" i="2"/>
  <c r="D883" i="2"/>
  <c r="D515" i="2"/>
  <c r="D884" i="2"/>
  <c r="D409" i="2"/>
  <c r="D363" i="2"/>
  <c r="D885" i="2"/>
  <c r="D219" i="2"/>
  <c r="D364" i="2"/>
  <c r="D422" i="2"/>
  <c r="D516" i="2"/>
  <c r="D120" i="2"/>
  <c r="D976" i="2"/>
  <c r="D220" i="2"/>
  <c r="D886" i="2"/>
  <c r="D365" i="2"/>
  <c r="D293" i="2"/>
  <c r="D887" i="2"/>
  <c r="D63" i="2"/>
  <c r="D96" i="2"/>
  <c r="D221" i="2"/>
  <c r="D222" i="2"/>
  <c r="D223" i="2"/>
  <c r="D888" i="2"/>
  <c r="D29" i="2"/>
  <c r="D889" i="2"/>
  <c r="D423" i="2"/>
  <c r="D224" i="2"/>
  <c r="D379" i="2"/>
  <c r="D225" i="2"/>
  <c r="D226" i="2"/>
  <c r="D890" i="2"/>
  <c r="D891" i="2"/>
  <c r="D104" i="2"/>
  <c r="D227" i="2"/>
  <c r="D483" i="2"/>
  <c r="D228" i="2"/>
  <c r="D97" i="2"/>
  <c r="D366" i="2"/>
  <c r="D64" i="2"/>
  <c r="D271" i="2"/>
  <c r="D517" i="2"/>
  <c r="D892" i="2"/>
  <c r="D367" i="2"/>
  <c r="D451" i="2"/>
  <c r="D410" i="2"/>
  <c r="D518" i="2"/>
  <c r="D30" i="2"/>
  <c r="D893" i="2"/>
  <c r="D484" i="2"/>
  <c r="D894" i="2"/>
  <c r="D895" i="2"/>
  <c r="D485" i="2"/>
  <c r="D519" i="2"/>
  <c r="D520" i="2"/>
  <c r="D294" i="2"/>
  <c r="D368" i="2"/>
  <c r="D452" i="2"/>
  <c r="D896" i="2"/>
  <c r="D897" i="2"/>
  <c r="D898" i="2"/>
  <c r="D411" i="2"/>
  <c r="D899" i="2"/>
  <c r="D486" i="2"/>
  <c r="D521" i="2"/>
  <c r="D229" i="2"/>
  <c r="D31" i="2"/>
  <c r="D369" i="2"/>
  <c r="D522" i="2"/>
  <c r="D523" i="2"/>
  <c r="D900" i="2"/>
  <c r="D121" i="2"/>
  <c r="D524" i="2"/>
  <c r="D525" i="2"/>
  <c r="D526" i="2"/>
  <c r="D978" i="2"/>
  <c r="D230" i="2"/>
  <c r="D65" i="2"/>
  <c r="D370" i="2"/>
  <c r="D453" i="2"/>
  <c r="D527" i="2"/>
  <c r="D454" i="2"/>
  <c r="D231" i="2"/>
  <c r="D371" i="2"/>
  <c r="D122" i="2"/>
  <c r="D528" i="2"/>
  <c r="D901" i="2"/>
  <c r="D66" i="2"/>
  <c r="D38" i="2"/>
  <c r="D902" i="2"/>
  <c r="D46" i="2"/>
  <c r="D372" i="2"/>
  <c r="D529" i="2"/>
  <c r="D272" i="2"/>
  <c r="D903" i="2"/>
  <c r="D273" i="2"/>
  <c r="D904" i="2"/>
  <c r="D530" i="2"/>
  <c r="D123" i="2"/>
  <c r="D424" i="2"/>
  <c r="D297" i="2"/>
  <c r="D124" i="2"/>
  <c r="D125" i="2"/>
  <c r="D531" i="2"/>
  <c r="D255" i="2"/>
  <c r="D126" i="2"/>
  <c r="D905" i="2"/>
  <c r="D39" i="2"/>
  <c r="D906" i="2"/>
  <c r="D274" i="2"/>
  <c r="D907" i="2"/>
  <c r="D532" i="2"/>
  <c r="D487" i="2"/>
  <c r="D304" i="2"/>
  <c r="D488" i="2"/>
  <c r="D533" i="2"/>
  <c r="D127" i="2"/>
  <c r="D128" i="2"/>
  <c r="D129" i="2"/>
  <c r="D986" i="2"/>
  <c r="D373" i="2"/>
  <c r="D97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398" i="2"/>
  <c r="D921" i="2"/>
  <c r="D922" i="2"/>
  <c r="D923" i="2"/>
  <c r="D399" i="2"/>
  <c r="D924" i="2"/>
  <c r="D925" i="2"/>
  <c r="D926" i="2"/>
  <c r="D47" i="2"/>
  <c r="D927" i="2"/>
  <c r="D928" i="2"/>
  <c r="D929" i="2"/>
  <c r="D930" i="2"/>
  <c r="D931" i="2"/>
  <c r="D932" i="2"/>
  <c r="D933" i="2"/>
  <c r="D934" i="2"/>
  <c r="D935" i="2"/>
  <c r="D471" i="2"/>
  <c r="D936" i="2"/>
  <c r="D455" i="2"/>
  <c r="D374" i="2"/>
  <c r="D32" i="2"/>
  <c r="D937" i="2"/>
  <c r="D938" i="2"/>
  <c r="D979" i="2"/>
  <c r="D939" i="2"/>
  <c r="D940" i="2"/>
  <c r="D941" i="2"/>
  <c r="D942" i="2"/>
  <c r="D33" i="2"/>
  <c r="D943" i="2"/>
  <c r="D944" i="2"/>
  <c r="D400" i="2"/>
  <c r="D98" i="2"/>
  <c r="D945" i="2"/>
  <c r="D946" i="2"/>
  <c r="D980" i="2"/>
  <c r="D947" i="2"/>
  <c r="D99" i="2"/>
  <c r="D948" i="2"/>
  <c r="D375" i="2"/>
  <c r="D534" i="2"/>
  <c r="D949" i="2"/>
  <c r="D950" i="2"/>
  <c r="D951" i="2"/>
  <c r="D952" i="2"/>
  <c r="D953" i="2"/>
  <c r="D954" i="2"/>
  <c r="D232" i="2"/>
  <c r="D955" i="2"/>
  <c r="D233" i="2"/>
  <c r="D956" i="2"/>
  <c r="D256" i="2"/>
  <c r="D376" i="2"/>
  <c r="D957" i="2"/>
  <c r="D958" i="2"/>
  <c r="D257" i="2"/>
  <c r="D100" i="2"/>
  <c r="D959" i="2"/>
  <c r="D412" i="2"/>
  <c r="D960" i="2"/>
  <c r="D961" i="2"/>
  <c r="D101" i="2"/>
  <c r="D962" i="2"/>
  <c r="D234" i="2"/>
  <c r="D235" i="2"/>
  <c r="D981" i="2"/>
  <c r="D963" i="2"/>
  <c r="D236" i="2"/>
  <c r="D964" i="2"/>
  <c r="D965" i="2"/>
  <c r="D67" i="2"/>
  <c r="D237" i="2"/>
  <c r="D966" i="2"/>
  <c r="D535" i="2"/>
  <c r="D401" i="2"/>
  <c r="D295" i="2"/>
  <c r="D238" i="2"/>
  <c r="D34" i="2"/>
  <c r="D967" i="2"/>
  <c r="D239" i="2"/>
  <c r="D968" i="2"/>
  <c r="D102" i="2"/>
  <c r="D240" i="2"/>
  <c r="D241" i="2"/>
  <c r="D536" i="2"/>
  <c r="D68" i="2"/>
  <c r="D296" i="2"/>
  <c r="D969" i="2"/>
  <c r="D970" i="2"/>
  <c r="D971" i="2"/>
  <c r="D402" i="2"/>
  <c r="D48" i="2"/>
  <c r="D413" i="2"/>
  <c r="D242" i="2"/>
  <c r="D377" i="2"/>
  <c r="D972" i="2"/>
  <c r="D973" i="2"/>
  <c r="D243" i="2"/>
  <c r="D974" i="2"/>
  <c r="D975" i="2"/>
  <c r="D103" i="2"/>
  <c r="D244" i="2"/>
  <c r="D130" i="2"/>
  <c r="B538" i="2"/>
  <c r="B539" i="2"/>
  <c r="B540" i="2"/>
  <c r="B541" i="2"/>
  <c r="B542" i="2"/>
  <c r="B543" i="2"/>
  <c r="B544" i="2"/>
  <c r="B428" i="2"/>
  <c r="B459" i="2"/>
  <c r="B545" i="2"/>
  <c r="B546" i="2"/>
  <c r="B547" i="2"/>
  <c r="B548" i="2"/>
  <c r="B549" i="2"/>
  <c r="B550" i="2"/>
  <c r="B460" i="2"/>
  <c r="B69" i="2"/>
  <c r="B551" i="2"/>
  <c r="B461" i="2"/>
  <c r="B70" i="2"/>
  <c r="B552" i="2"/>
  <c r="B382" i="2"/>
  <c r="B553" i="2"/>
  <c r="B383" i="2"/>
  <c r="B2" i="2"/>
  <c r="B554" i="2"/>
  <c r="B555" i="2"/>
  <c r="B556" i="2"/>
  <c r="B557" i="2"/>
  <c r="B131" i="2"/>
  <c r="B384" i="2"/>
  <c r="B558" i="2"/>
  <c r="B245" i="2"/>
  <c r="B132" i="2"/>
  <c r="B559" i="2"/>
  <c r="B385" i="2"/>
  <c r="B560" i="2"/>
  <c r="B561" i="2"/>
  <c r="B562" i="2"/>
  <c r="B563" i="2"/>
  <c r="B564" i="2"/>
  <c r="B133" i="2"/>
  <c r="B3" i="2"/>
  <c r="B386" i="2"/>
  <c r="B565" i="2"/>
  <c r="B566" i="2"/>
  <c r="B567" i="2"/>
  <c r="B568" i="2"/>
  <c r="B569" i="2"/>
  <c r="B134" i="2"/>
  <c r="B570" i="2"/>
  <c r="B571" i="2"/>
  <c r="B572" i="2"/>
  <c r="B573" i="2"/>
  <c r="B276" i="2"/>
  <c r="B574" i="2"/>
  <c r="B575" i="2"/>
  <c r="B49" i="2"/>
  <c r="B576" i="2"/>
  <c r="B4" i="2"/>
  <c r="B277" i="2"/>
  <c r="B403" i="2"/>
  <c r="B278" i="2"/>
  <c r="B577" i="2"/>
  <c r="B578" i="2"/>
  <c r="B135" i="2"/>
  <c r="B5" i="2"/>
  <c r="B579" i="2"/>
  <c r="B580" i="2"/>
  <c r="B136" i="2"/>
  <c r="B258" i="2"/>
  <c r="B50" i="2"/>
  <c r="B581" i="2"/>
  <c r="B582" i="2"/>
  <c r="B583" i="2"/>
  <c r="B137" i="2"/>
  <c r="B584" i="2"/>
  <c r="B138" i="2"/>
  <c r="B139" i="2"/>
  <c r="B585" i="2"/>
  <c r="B429" i="2"/>
  <c r="B71" i="2"/>
  <c r="B586" i="2"/>
  <c r="B587" i="2"/>
  <c r="B380" i="2"/>
  <c r="B462" i="2"/>
  <c r="B140" i="2"/>
  <c r="B588" i="2"/>
  <c r="B589" i="2"/>
  <c r="B590" i="2"/>
  <c r="B141" i="2"/>
  <c r="B72" i="2"/>
  <c r="B142" i="2"/>
  <c r="B51" i="2"/>
  <c r="B143" i="2"/>
  <c r="B591" i="2"/>
  <c r="B144" i="2"/>
  <c r="B592" i="2"/>
  <c r="B593" i="2"/>
  <c r="B430" i="2"/>
  <c r="B594" i="2"/>
  <c r="B425" i="2"/>
  <c r="B595" i="2"/>
  <c r="B596" i="2"/>
  <c r="B597" i="2"/>
  <c r="B426" i="2"/>
  <c r="B598" i="2"/>
  <c r="B599" i="2"/>
  <c r="B145" i="2"/>
  <c r="B146" i="2"/>
  <c r="B147" i="2"/>
  <c r="B600" i="2"/>
  <c r="B601" i="2"/>
  <c r="B148" i="2"/>
  <c r="B149" i="2"/>
  <c r="B298" i="2"/>
  <c r="B602" i="2"/>
  <c r="B150" i="2"/>
  <c r="B603" i="2"/>
  <c r="B431" i="2"/>
  <c r="B432" i="2"/>
  <c r="B604" i="2"/>
  <c r="B404" i="2"/>
  <c r="B151" i="2"/>
  <c r="B152" i="2"/>
  <c r="B605" i="2"/>
  <c r="B259" i="2"/>
  <c r="B153" i="2"/>
  <c r="B606" i="2"/>
  <c r="B154" i="2"/>
  <c r="B607" i="2"/>
  <c r="B108" i="2"/>
  <c r="B608" i="2"/>
  <c r="B456" i="2"/>
  <c r="B982" i="2"/>
  <c r="B155" i="2"/>
  <c r="B609" i="2"/>
  <c r="B610" i="2"/>
  <c r="B6" i="2"/>
  <c r="B611" i="2"/>
  <c r="B156" i="2"/>
  <c r="B305" i="2"/>
  <c r="B157" i="2"/>
  <c r="B612" i="2"/>
  <c r="B158" i="2"/>
  <c r="B433" i="2"/>
  <c r="B159" i="2"/>
  <c r="B260" i="2"/>
  <c r="B160" i="2"/>
  <c r="B161" i="2"/>
  <c r="B162" i="2"/>
  <c r="B261" i="2"/>
  <c r="B262" i="2"/>
  <c r="B109" i="2"/>
  <c r="B110" i="2"/>
  <c r="B613" i="2"/>
  <c r="B111" i="2"/>
  <c r="B73" i="2"/>
  <c r="B614" i="2"/>
  <c r="B163" i="2"/>
  <c r="B615" i="2"/>
  <c r="B616" i="2"/>
  <c r="B617" i="2"/>
  <c r="B618" i="2"/>
  <c r="B619" i="2"/>
  <c r="B620" i="2"/>
  <c r="B621" i="2"/>
  <c r="B622" i="2"/>
  <c r="B457" i="2"/>
  <c r="B623" i="2"/>
  <c r="B164" i="2"/>
  <c r="B624" i="2"/>
  <c r="B165" i="2"/>
  <c r="B279" i="2"/>
  <c r="B625" i="2"/>
  <c r="B387" i="2"/>
  <c r="B626" i="2"/>
  <c r="B434" i="2"/>
  <c r="B627" i="2"/>
  <c r="B628" i="2"/>
  <c r="B388" i="2"/>
  <c r="B629" i="2"/>
  <c r="B246" i="2"/>
  <c r="B389" i="2"/>
  <c r="B630" i="2"/>
  <c r="B631" i="2"/>
  <c r="B632" i="2"/>
  <c r="B633" i="2"/>
  <c r="B280" i="2"/>
  <c r="B249" i="2"/>
  <c r="B634" i="2"/>
  <c r="B166" i="2"/>
  <c r="B635" i="2"/>
  <c r="B636" i="2"/>
  <c r="B637" i="2"/>
  <c r="B390" i="2"/>
  <c r="B638" i="2"/>
  <c r="B639" i="2"/>
  <c r="B640" i="2"/>
  <c r="B641" i="2"/>
  <c r="B167" i="2"/>
  <c r="B74" i="2"/>
  <c r="B642" i="2"/>
  <c r="B168" i="2"/>
  <c r="B643" i="2"/>
  <c r="B75" i="2"/>
  <c r="B644" i="2"/>
  <c r="B7" i="2"/>
  <c r="B645" i="2"/>
  <c r="B646" i="2"/>
  <c r="B435" i="2"/>
  <c r="B647" i="2"/>
  <c r="B648" i="2"/>
  <c r="B8" i="2"/>
  <c r="B169" i="2"/>
  <c r="B170" i="2"/>
  <c r="B436" i="2"/>
  <c r="B171" i="2"/>
  <c r="B52" i="2"/>
  <c r="B76" i="2"/>
  <c r="B649" i="2"/>
  <c r="B9" i="2"/>
  <c r="B40" i="2"/>
  <c r="B306" i="2"/>
  <c r="B650" i="2"/>
  <c r="B651" i="2"/>
  <c r="B415" i="2"/>
  <c r="B652" i="2"/>
  <c r="B653" i="2"/>
  <c r="B41" i="2"/>
  <c r="B416" i="2"/>
  <c r="B77" i="2"/>
  <c r="B78" i="2"/>
  <c r="B654" i="2"/>
  <c r="B655" i="2"/>
  <c r="B656" i="2"/>
  <c r="B657" i="2"/>
  <c r="B658" i="2"/>
  <c r="B172" i="2"/>
  <c r="B659" i="2"/>
  <c r="B463" i="2"/>
  <c r="B381" i="2"/>
  <c r="B250" i="2"/>
  <c r="B173" i="2"/>
  <c r="B660" i="2"/>
  <c r="B661" i="2"/>
  <c r="B662" i="2"/>
  <c r="B263" i="2"/>
  <c r="B174" i="2"/>
  <c r="B663" i="2"/>
  <c r="B664" i="2"/>
  <c r="B665" i="2"/>
  <c r="B666" i="2"/>
  <c r="B405" i="2"/>
  <c r="B406" i="2"/>
  <c r="B489" i="2"/>
  <c r="B10" i="2"/>
  <c r="B79" i="2"/>
  <c r="B667" i="2"/>
  <c r="B175" i="2"/>
  <c r="B11" i="2"/>
  <c r="B307" i="2"/>
  <c r="B668" i="2"/>
  <c r="B12" i="2"/>
  <c r="B669" i="2"/>
  <c r="B670" i="2"/>
  <c r="B671" i="2"/>
  <c r="B672" i="2"/>
  <c r="B176" i="2"/>
  <c r="B177" i="2"/>
  <c r="B178" i="2"/>
  <c r="B251" i="2"/>
  <c r="B673" i="2"/>
  <c r="B490" i="2"/>
  <c r="B252" i="2"/>
  <c r="B491" i="2"/>
  <c r="B674" i="2"/>
  <c r="B308" i="2"/>
  <c r="B299" i="2"/>
  <c r="B464" i="2"/>
  <c r="B281" i="2"/>
  <c r="B417" i="2"/>
  <c r="B675" i="2"/>
  <c r="B300" i="2"/>
  <c r="B492" i="2"/>
  <c r="B676" i="2"/>
  <c r="B309" i="2"/>
  <c r="B677" i="2"/>
  <c r="B310" i="2"/>
  <c r="B264" i="2"/>
  <c r="B179" i="2"/>
  <c r="B678" i="2"/>
  <c r="B437" i="2"/>
  <c r="B679" i="2"/>
  <c r="B265" i="2"/>
  <c r="B282" i="2"/>
  <c r="B418" i="2"/>
  <c r="B493" i="2"/>
  <c r="B680" i="2"/>
  <c r="B681" i="2"/>
  <c r="B180" i="2"/>
  <c r="B472" i="2"/>
  <c r="B181" i="2"/>
  <c r="B42" i="2"/>
  <c r="B473" i="2"/>
  <c r="B182" i="2"/>
  <c r="B283" i="2"/>
  <c r="B438" i="2"/>
  <c r="B458" i="2"/>
  <c r="B682" i="2"/>
  <c r="B311" i="2"/>
  <c r="B112" i="2"/>
  <c r="B683" i="2"/>
  <c r="B266" i="2"/>
  <c r="B684" i="2"/>
  <c r="B113" i="2"/>
  <c r="B183" i="2"/>
  <c r="B685" i="2"/>
  <c r="B686" i="2"/>
  <c r="B474" i="2"/>
  <c r="B53" i="2"/>
  <c r="B419" i="2"/>
  <c r="B184" i="2"/>
  <c r="B494" i="2"/>
  <c r="B35" i="2"/>
  <c r="B114" i="2"/>
  <c r="B983" i="2"/>
  <c r="B687" i="2"/>
  <c r="B54" i="2"/>
  <c r="B495" i="2"/>
  <c r="B496" i="2"/>
  <c r="B253" i="2"/>
  <c r="B688" i="2"/>
  <c r="B37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80" i="2"/>
  <c r="B709" i="2"/>
  <c r="B391" i="2"/>
  <c r="B710" i="2"/>
  <c r="B711" i="2"/>
  <c r="B712" i="2"/>
  <c r="B713" i="2"/>
  <c r="B13" i="2"/>
  <c r="B497" i="2"/>
  <c r="B714" i="2"/>
  <c r="B392" i="2"/>
  <c r="B715" i="2"/>
  <c r="B716" i="2"/>
  <c r="B717" i="2"/>
  <c r="B718" i="2"/>
  <c r="B719" i="2"/>
  <c r="B720" i="2"/>
  <c r="B284" i="2"/>
  <c r="B721" i="2"/>
  <c r="B722" i="2"/>
  <c r="B723" i="2"/>
  <c r="B247" i="2"/>
  <c r="B724" i="2"/>
  <c r="B498" i="2"/>
  <c r="B725" i="2"/>
  <c r="B393" i="2"/>
  <c r="B726" i="2"/>
  <c r="B465" i="2"/>
  <c r="B55" i="2"/>
  <c r="B248" i="2"/>
  <c r="B727" i="2"/>
  <c r="B728" i="2"/>
  <c r="B729" i="2"/>
  <c r="B730" i="2"/>
  <c r="B731" i="2"/>
  <c r="B499" i="2"/>
  <c r="B732" i="2"/>
  <c r="B733" i="2"/>
  <c r="B734" i="2"/>
  <c r="B735" i="2"/>
  <c r="B81" i="2"/>
  <c r="B394" i="2"/>
  <c r="B736" i="2"/>
  <c r="B500" i="2"/>
  <c r="B82" i="2"/>
  <c r="B466" i="2"/>
  <c r="B185" i="2"/>
  <c r="B285" i="2"/>
  <c r="B83" i="2"/>
  <c r="B84" i="2"/>
  <c r="B737" i="2"/>
  <c r="B738" i="2"/>
  <c r="B739" i="2"/>
  <c r="B740" i="2"/>
  <c r="B286" i="2"/>
  <c r="B741" i="2"/>
  <c r="B742" i="2"/>
  <c r="B743" i="2"/>
  <c r="B744" i="2"/>
  <c r="B56" i="2"/>
  <c r="B501" i="2"/>
  <c r="B502" i="2"/>
  <c r="B745" i="2"/>
  <c r="B85" i="2"/>
  <c r="B746" i="2"/>
  <c r="B747" i="2"/>
  <c r="B748" i="2"/>
  <c r="B749" i="2"/>
  <c r="B750" i="2"/>
  <c r="B751" i="2"/>
  <c r="B752" i="2"/>
  <c r="B186" i="2"/>
  <c r="B86" i="2"/>
  <c r="B753" i="2"/>
  <c r="B187" i="2"/>
  <c r="B754" i="2"/>
  <c r="B755" i="2"/>
  <c r="B503" i="2"/>
  <c r="B504" i="2"/>
  <c r="B756" i="2"/>
  <c r="B757" i="2"/>
  <c r="B188" i="2"/>
  <c r="B189" i="2"/>
  <c r="B14" i="2"/>
  <c r="B287" i="2"/>
  <c r="B758" i="2"/>
  <c r="B759" i="2"/>
  <c r="B760" i="2"/>
  <c r="B761" i="2"/>
  <c r="B15" i="2"/>
  <c r="B762" i="2"/>
  <c r="B763" i="2"/>
  <c r="B764" i="2"/>
  <c r="B16" i="2"/>
  <c r="B765" i="2"/>
  <c r="B766" i="2"/>
  <c r="B439" i="2"/>
  <c r="B267" i="2"/>
  <c r="B767" i="2"/>
  <c r="B288" i="2"/>
  <c r="B17" i="2"/>
  <c r="B768" i="2"/>
  <c r="B769" i="2"/>
  <c r="B190" i="2"/>
  <c r="B770" i="2"/>
  <c r="B771" i="2"/>
  <c r="B772" i="2"/>
  <c r="B467" i="2"/>
  <c r="B468" i="2"/>
  <c r="B773" i="2"/>
  <c r="B407" i="2"/>
  <c r="B18" i="2"/>
  <c r="B191" i="2"/>
  <c r="B36" i="2"/>
  <c r="B192" i="2"/>
  <c r="B774" i="2"/>
  <c r="B775" i="2"/>
  <c r="B115" i="2"/>
  <c r="B440" i="2"/>
  <c r="B57" i="2"/>
  <c r="B193" i="2"/>
  <c r="B194" i="2"/>
  <c r="B475" i="2"/>
  <c r="B776" i="2"/>
  <c r="B777" i="2"/>
  <c r="B289" i="2"/>
  <c r="B778" i="2"/>
  <c r="B87" i="2"/>
  <c r="B476" i="2"/>
  <c r="B37" i="2"/>
  <c r="B58" i="2"/>
  <c r="B106" i="2"/>
  <c r="B779" i="2"/>
  <c r="B195" i="2"/>
  <c r="B441" i="2"/>
  <c r="B780" i="2"/>
  <c r="B781" i="2"/>
  <c r="B312" i="2"/>
  <c r="B442" i="2"/>
  <c r="B505" i="2"/>
  <c r="B782" i="2"/>
  <c r="B783" i="2"/>
  <c r="B784" i="2"/>
  <c r="B196" i="2"/>
  <c r="B19" i="2"/>
  <c r="B20" i="2"/>
  <c r="B785" i="2"/>
  <c r="B197" i="2"/>
  <c r="B443" i="2"/>
  <c r="B786" i="2"/>
  <c r="B787" i="2"/>
  <c r="B788" i="2"/>
  <c r="B198" i="2"/>
  <c r="B290" i="2"/>
  <c r="B291" i="2"/>
  <c r="B789" i="2"/>
  <c r="B790" i="2"/>
  <c r="B791" i="2"/>
  <c r="B792" i="2"/>
  <c r="B793" i="2"/>
  <c r="B506" i="2"/>
  <c r="B507" i="2"/>
  <c r="B477" i="2"/>
  <c r="B420" i="2"/>
  <c r="B199" i="2"/>
  <c r="B200" i="2"/>
  <c r="B794" i="2"/>
  <c r="B444" i="2"/>
  <c r="B795" i="2"/>
  <c r="B116" i="2"/>
  <c r="B21" i="2"/>
  <c r="B478" i="2"/>
  <c r="B796" i="2"/>
  <c r="B117" i="2"/>
  <c r="B268" i="2"/>
  <c r="B43" i="2"/>
  <c r="B797" i="2"/>
  <c r="B479" i="2"/>
  <c r="B201" i="2"/>
  <c r="B202" i="2"/>
  <c r="B798" i="2"/>
  <c r="B508" i="2"/>
  <c r="B118" i="2"/>
  <c r="B408" i="2"/>
  <c r="B203" i="2"/>
  <c r="B119" i="2"/>
  <c r="B480" i="2"/>
  <c r="B269" i="2"/>
  <c r="B414" i="2"/>
  <c r="B313" i="2"/>
  <c r="B509" i="2"/>
  <c r="B301" i="2"/>
  <c r="B984" i="2"/>
  <c r="B270" i="2"/>
  <c r="B59" i="2"/>
  <c r="B302" i="2"/>
  <c r="B421" i="2"/>
  <c r="B985" i="2"/>
  <c r="B30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88" i="2"/>
  <c r="B469" i="2"/>
  <c r="B799" i="2"/>
  <c r="B395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445" i="2"/>
  <c r="B814" i="2"/>
  <c r="B815" i="2"/>
  <c r="B816" i="2"/>
  <c r="B446" i="2"/>
  <c r="B817" i="2"/>
  <c r="B818" i="2"/>
  <c r="B819" i="2"/>
  <c r="B820" i="2"/>
  <c r="B821" i="2"/>
  <c r="B396" i="2"/>
  <c r="B822" i="2"/>
  <c r="B823" i="2"/>
  <c r="B397" i="2"/>
  <c r="B824" i="2"/>
  <c r="B825" i="2"/>
  <c r="B826" i="2"/>
  <c r="B827" i="2"/>
  <c r="B828" i="2"/>
  <c r="B829" i="2"/>
  <c r="B830" i="2"/>
  <c r="B831" i="2"/>
  <c r="B832" i="2"/>
  <c r="B833" i="2"/>
  <c r="B89" i="2"/>
  <c r="B834" i="2"/>
  <c r="B835" i="2"/>
  <c r="B836" i="2"/>
  <c r="B90" i="2"/>
  <c r="B22" i="2"/>
  <c r="B837" i="2"/>
  <c r="B292" i="2"/>
  <c r="B838" i="2"/>
  <c r="B839" i="2"/>
  <c r="B204" i="2"/>
  <c r="B840" i="2"/>
  <c r="B841" i="2"/>
  <c r="B23" i="2"/>
  <c r="B842" i="2"/>
  <c r="B91" i="2"/>
  <c r="B843" i="2"/>
  <c r="B844" i="2"/>
  <c r="B427" i="2"/>
  <c r="B845" i="2"/>
  <c r="B846" i="2"/>
  <c r="B92" i="2"/>
  <c r="B847" i="2"/>
  <c r="B447" i="2"/>
  <c r="B848" i="2"/>
  <c r="B510" i="2"/>
  <c r="B849" i="2"/>
  <c r="B470" i="2"/>
  <c r="B511" i="2"/>
  <c r="B850" i="2"/>
  <c r="B851" i="2"/>
  <c r="B852" i="2"/>
  <c r="B853" i="2"/>
  <c r="B854" i="2"/>
  <c r="B205" i="2"/>
  <c r="B855" i="2"/>
  <c r="B856" i="2"/>
  <c r="B512" i="2"/>
  <c r="B857" i="2"/>
  <c r="B448" i="2"/>
  <c r="B858" i="2"/>
  <c r="B275" i="2"/>
  <c r="B859" i="2"/>
  <c r="B93" i="2"/>
  <c r="B44" i="2"/>
  <c r="B860" i="2"/>
  <c r="B861" i="2"/>
  <c r="B862" i="2"/>
  <c r="B254" i="2"/>
  <c r="B60" i="2"/>
  <c r="B206" i="2"/>
  <c r="B24" i="2"/>
  <c r="B107" i="2"/>
  <c r="B863" i="2"/>
  <c r="B864" i="2"/>
  <c r="B25" i="2"/>
  <c r="B865" i="2"/>
  <c r="B866" i="2"/>
  <c r="B867" i="2"/>
  <c r="B513" i="2"/>
  <c r="B207" i="2"/>
  <c r="B208" i="2"/>
  <c r="B45" i="2"/>
  <c r="B514" i="2"/>
  <c r="B105" i="2"/>
  <c r="B868" i="2"/>
  <c r="B869" i="2"/>
  <c r="B870" i="2"/>
  <c r="B94" i="2"/>
  <c r="B209" i="2"/>
  <c r="B61" i="2"/>
  <c r="B871" i="2"/>
  <c r="B210" i="2"/>
  <c r="B211" i="2"/>
  <c r="B212" i="2"/>
  <c r="B872" i="2"/>
  <c r="B873" i="2"/>
  <c r="B874" i="2"/>
  <c r="B213" i="2"/>
  <c r="B481" i="2"/>
  <c r="B875" i="2"/>
  <c r="B449" i="2"/>
  <c r="B214" i="2"/>
  <c r="B876" i="2"/>
  <c r="B26" i="2"/>
  <c r="B215" i="2"/>
  <c r="B877" i="2"/>
  <c r="B450" i="2"/>
  <c r="B878" i="2"/>
  <c r="B879" i="2"/>
  <c r="B27" i="2"/>
  <c r="B28" i="2"/>
  <c r="B880" i="2"/>
  <c r="B62" i="2"/>
  <c r="B95" i="2"/>
  <c r="B216" i="2"/>
  <c r="B217" i="2"/>
  <c r="B881" i="2"/>
  <c r="B482" i="2"/>
  <c r="B882" i="2"/>
  <c r="B218" i="2"/>
  <c r="B883" i="2"/>
  <c r="B515" i="2"/>
  <c r="B884" i="2"/>
  <c r="B409" i="2"/>
  <c r="B363" i="2"/>
  <c r="B885" i="2"/>
  <c r="B219" i="2"/>
  <c r="B364" i="2"/>
  <c r="B422" i="2"/>
  <c r="B516" i="2"/>
  <c r="B120" i="2"/>
  <c r="B976" i="2"/>
  <c r="B220" i="2"/>
  <c r="B886" i="2"/>
  <c r="B365" i="2"/>
  <c r="B293" i="2"/>
  <c r="B887" i="2"/>
  <c r="B63" i="2"/>
  <c r="B96" i="2"/>
  <c r="B221" i="2"/>
  <c r="B222" i="2"/>
  <c r="B223" i="2"/>
  <c r="B888" i="2"/>
  <c r="B29" i="2"/>
  <c r="B889" i="2"/>
  <c r="B423" i="2"/>
  <c r="B224" i="2"/>
  <c r="B379" i="2"/>
  <c r="B225" i="2"/>
  <c r="B226" i="2"/>
  <c r="B890" i="2"/>
  <c r="B891" i="2"/>
  <c r="B104" i="2"/>
  <c r="B227" i="2"/>
  <c r="B483" i="2"/>
  <c r="B228" i="2"/>
  <c r="B97" i="2"/>
  <c r="B366" i="2"/>
  <c r="B64" i="2"/>
  <c r="B271" i="2"/>
  <c r="B517" i="2"/>
  <c r="B892" i="2"/>
  <c r="B367" i="2"/>
  <c r="B451" i="2"/>
  <c r="B410" i="2"/>
  <c r="B518" i="2"/>
  <c r="B30" i="2"/>
  <c r="B893" i="2"/>
  <c r="B484" i="2"/>
  <c r="B894" i="2"/>
  <c r="B895" i="2"/>
  <c r="B485" i="2"/>
  <c r="B519" i="2"/>
  <c r="B520" i="2"/>
  <c r="B294" i="2"/>
  <c r="B368" i="2"/>
  <c r="B452" i="2"/>
  <c r="B896" i="2"/>
  <c r="B897" i="2"/>
  <c r="B898" i="2"/>
  <c r="B411" i="2"/>
  <c r="B899" i="2"/>
  <c r="B486" i="2"/>
  <c r="B521" i="2"/>
  <c r="B229" i="2"/>
  <c r="B31" i="2"/>
  <c r="B369" i="2"/>
  <c r="B522" i="2"/>
  <c r="B523" i="2"/>
  <c r="B900" i="2"/>
  <c r="B121" i="2"/>
  <c r="B524" i="2"/>
  <c r="B525" i="2"/>
  <c r="B526" i="2"/>
  <c r="B978" i="2"/>
  <c r="B230" i="2"/>
  <c r="B65" i="2"/>
  <c r="B370" i="2"/>
  <c r="B453" i="2"/>
  <c r="B527" i="2"/>
  <c r="B454" i="2"/>
  <c r="B231" i="2"/>
  <c r="B371" i="2"/>
  <c r="B122" i="2"/>
  <c r="B528" i="2"/>
  <c r="B901" i="2"/>
  <c r="B66" i="2"/>
  <c r="B38" i="2"/>
  <c r="B902" i="2"/>
  <c r="B46" i="2"/>
  <c r="B372" i="2"/>
  <c r="B529" i="2"/>
  <c r="B272" i="2"/>
  <c r="B903" i="2"/>
  <c r="B273" i="2"/>
  <c r="B904" i="2"/>
  <c r="B530" i="2"/>
  <c r="B123" i="2"/>
  <c r="B424" i="2"/>
  <c r="B297" i="2"/>
  <c r="B124" i="2"/>
  <c r="B125" i="2"/>
  <c r="B531" i="2"/>
  <c r="B255" i="2"/>
  <c r="B126" i="2"/>
  <c r="B905" i="2"/>
  <c r="B39" i="2"/>
  <c r="B906" i="2"/>
  <c r="B274" i="2"/>
  <c r="B907" i="2"/>
  <c r="B532" i="2"/>
  <c r="B487" i="2"/>
  <c r="B304" i="2"/>
  <c r="B488" i="2"/>
  <c r="B533" i="2"/>
  <c r="B127" i="2"/>
  <c r="B128" i="2"/>
  <c r="B129" i="2"/>
  <c r="B986" i="2"/>
  <c r="B373" i="2"/>
  <c r="B97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398" i="2"/>
  <c r="B921" i="2"/>
  <c r="B922" i="2"/>
  <c r="B923" i="2"/>
  <c r="B399" i="2"/>
  <c r="B924" i="2"/>
  <c r="B925" i="2"/>
  <c r="B926" i="2"/>
  <c r="B47" i="2"/>
  <c r="B927" i="2"/>
  <c r="B928" i="2"/>
  <c r="B929" i="2"/>
  <c r="B930" i="2"/>
  <c r="B931" i="2"/>
  <c r="B932" i="2"/>
  <c r="B933" i="2"/>
  <c r="B934" i="2"/>
  <c r="B935" i="2"/>
  <c r="B471" i="2"/>
  <c r="B936" i="2"/>
  <c r="B455" i="2"/>
  <c r="B374" i="2"/>
  <c r="B32" i="2"/>
  <c r="B937" i="2"/>
  <c r="B938" i="2"/>
  <c r="B979" i="2"/>
  <c r="B939" i="2"/>
  <c r="B940" i="2"/>
  <c r="B941" i="2"/>
  <c r="B942" i="2"/>
  <c r="B33" i="2"/>
  <c r="B943" i="2"/>
  <c r="B944" i="2"/>
  <c r="B400" i="2"/>
  <c r="B98" i="2"/>
  <c r="B945" i="2"/>
  <c r="B946" i="2"/>
  <c r="B980" i="2"/>
  <c r="B947" i="2"/>
  <c r="B99" i="2"/>
  <c r="B948" i="2"/>
  <c r="B375" i="2"/>
  <c r="B534" i="2"/>
  <c r="B949" i="2"/>
  <c r="B950" i="2"/>
  <c r="B951" i="2"/>
  <c r="B952" i="2"/>
  <c r="B953" i="2"/>
  <c r="B954" i="2"/>
  <c r="B232" i="2"/>
  <c r="B955" i="2"/>
  <c r="B233" i="2"/>
  <c r="B956" i="2"/>
  <c r="B256" i="2"/>
  <c r="B376" i="2"/>
  <c r="B957" i="2"/>
  <c r="B958" i="2"/>
  <c r="B257" i="2"/>
  <c r="B100" i="2"/>
  <c r="B959" i="2"/>
  <c r="B412" i="2"/>
  <c r="B960" i="2"/>
  <c r="B961" i="2"/>
  <c r="B101" i="2"/>
  <c r="B962" i="2"/>
  <c r="B234" i="2"/>
  <c r="B235" i="2"/>
  <c r="B981" i="2"/>
  <c r="B963" i="2"/>
  <c r="B236" i="2"/>
  <c r="B964" i="2"/>
  <c r="B965" i="2"/>
  <c r="B67" i="2"/>
  <c r="B237" i="2"/>
  <c r="B966" i="2"/>
  <c r="B535" i="2"/>
  <c r="B401" i="2"/>
  <c r="B295" i="2"/>
  <c r="B238" i="2"/>
  <c r="B34" i="2"/>
  <c r="B967" i="2"/>
  <c r="B239" i="2"/>
  <c r="B968" i="2"/>
  <c r="B102" i="2"/>
  <c r="B240" i="2"/>
  <c r="B241" i="2"/>
  <c r="B536" i="2"/>
  <c r="B68" i="2"/>
  <c r="B296" i="2"/>
  <c r="B969" i="2"/>
  <c r="B970" i="2"/>
  <c r="B971" i="2"/>
  <c r="B402" i="2"/>
  <c r="B48" i="2"/>
  <c r="B413" i="2"/>
  <c r="B242" i="2"/>
  <c r="B377" i="2"/>
  <c r="B972" i="2"/>
  <c r="B973" i="2"/>
  <c r="B243" i="2"/>
  <c r="B974" i="2"/>
  <c r="B975" i="2"/>
  <c r="B103" i="2"/>
  <c r="B244" i="2"/>
  <c r="B130" i="2"/>
  <c r="B537" i="2"/>
  <c r="C537" i="2"/>
  <c r="D53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9966FE-129E-4F67-BAD3-9B8CC10C8EFC}" keepAlive="1" name="Query - Sacramentorealestate" description="Connection to the 'Sacramentorealestate' query in the workbook." type="5" refreshedVersion="6" background="1">
    <dbPr connection="Provider=Microsoft.Mashup.OleDb.1;Data Source=$Workbook$;Location=Sacramentorealestate;Extended Properties=&quot;&quot;" command="SELECT * FROM [Sacramentorealestate]"/>
  </connection>
</connections>
</file>

<file path=xl/sharedStrings.xml><?xml version="1.0" encoding="utf-8"?>
<sst xmlns="http://schemas.openxmlformats.org/spreadsheetml/2006/main" count="4969" uniqueCount="1070">
  <si>
    <t>street</t>
  </si>
  <si>
    <t>city</t>
  </si>
  <si>
    <t>3526 HIGH ST</t>
  </si>
  <si>
    <t>SACRAMENTO</t>
  </si>
  <si>
    <t>CA</t>
  </si>
  <si>
    <t>Residential</t>
  </si>
  <si>
    <t>Wed May 21 00:00:00 EDT 2008</t>
  </si>
  <si>
    <t>51 OMAHA CT</t>
  </si>
  <si>
    <t>2796 BRANCH ST</t>
  </si>
  <si>
    <t>2805 JANETTE WAY</t>
  </si>
  <si>
    <t>6001 MCMAHON DR</t>
  </si>
  <si>
    <t>5828 PEPPERMILL CT</t>
  </si>
  <si>
    <t>Condo</t>
  </si>
  <si>
    <t>6048 OGDEN NASH WAY</t>
  </si>
  <si>
    <t>2561 19TH AVE</t>
  </si>
  <si>
    <t>11150 TRINITY RIVER DR Unit 114</t>
  </si>
  <si>
    <t>RANCHO CORDOVA</t>
  </si>
  <si>
    <t>7325 10TH ST</t>
  </si>
  <si>
    <t>RIO LINDA</t>
  </si>
  <si>
    <t>645 MORRISON AVE</t>
  </si>
  <si>
    <t>4085 FAWN CIR</t>
  </si>
  <si>
    <t>2930 LA ROSA RD</t>
  </si>
  <si>
    <t>2113 KIRK WAY</t>
  </si>
  <si>
    <t>4533 LOCH HAVEN WAY</t>
  </si>
  <si>
    <t>7340 HAMDEN PL</t>
  </si>
  <si>
    <t>6715 6TH ST</t>
  </si>
  <si>
    <t>6236 LONGFORD DR Unit 1</t>
  </si>
  <si>
    <t>CITRUS HEIGHTS</t>
  </si>
  <si>
    <t>250 PERALTA AVE</t>
  </si>
  <si>
    <t>113 LEEWILL AVE</t>
  </si>
  <si>
    <t>6118 STONEHAND AVE</t>
  </si>
  <si>
    <t>4882 BANDALIN WAY</t>
  </si>
  <si>
    <t>7511 OAKVALE CT</t>
  </si>
  <si>
    <t>NORTH HIGHLANDS</t>
  </si>
  <si>
    <t>9 PASTURE CT</t>
  </si>
  <si>
    <t>3729 BAINBRIDGE DR</t>
  </si>
  <si>
    <t>3828 BLACKFOOT WAY</t>
  </si>
  <si>
    <t>ANTELOPE</t>
  </si>
  <si>
    <t>4108 NORTON WAY</t>
  </si>
  <si>
    <t>1469 JANRICK AVE</t>
  </si>
  <si>
    <t>9861 CULP WAY</t>
  </si>
  <si>
    <t>7825 CREEK VALLEY CIR</t>
  </si>
  <si>
    <t>5201 LAGUNA OAKS DR Unit 140</t>
  </si>
  <si>
    <t>ELK GROVE</t>
  </si>
  <si>
    <t>6768 MEDORA DR</t>
  </si>
  <si>
    <t>3100 EXPLORER DR</t>
  </si>
  <si>
    <t>7944 DOMINION WAY</t>
  </si>
  <si>
    <t>ELVERTA</t>
  </si>
  <si>
    <t>5201 LAGUNA OAKS DR Unit 162</t>
  </si>
  <si>
    <t>3920 SHINING STAR DR</t>
  </si>
  <si>
    <t>5031 CORVAIR ST</t>
  </si>
  <si>
    <t>7661 NIXOS WAY</t>
  </si>
  <si>
    <t>7044 CARTHY WAY</t>
  </si>
  <si>
    <t>2442 LARKSPUR LN</t>
  </si>
  <si>
    <t>4800 WESTLAKE PKWY Unit 2109</t>
  </si>
  <si>
    <t>2178 63RD AVE</t>
  </si>
  <si>
    <t>8718 ELK WAY</t>
  </si>
  <si>
    <t>5708 RIDGEPOINT DR</t>
  </si>
  <si>
    <t>7315 KOALA CT</t>
  </si>
  <si>
    <t>2622 ERIN DR</t>
  </si>
  <si>
    <t>8421 SUNBLAZE WAY</t>
  </si>
  <si>
    <t>7420 ALIX PKWY</t>
  </si>
  <si>
    <t>3820 NATOMA WAY</t>
  </si>
  <si>
    <t>4431 GREEN TREE DR</t>
  </si>
  <si>
    <t>9417 SARA ST</t>
  </si>
  <si>
    <t>8299 HALBRITE WAY</t>
  </si>
  <si>
    <t>7223 KALLIE KAY LN</t>
  </si>
  <si>
    <t>8156 STEINBECK WAY</t>
  </si>
  <si>
    <t>7957 VALLEY GREEN DR</t>
  </si>
  <si>
    <t>1122 WILD POPPY CT</t>
  </si>
  <si>
    <t>GALT</t>
  </si>
  <si>
    <t>4520 BOMARK WAY</t>
  </si>
  <si>
    <t>Multi-Family</t>
  </si>
  <si>
    <t>9012 KIEFER BLVD</t>
  </si>
  <si>
    <t>5332 SANDSTONE ST</t>
  </si>
  <si>
    <t>CARMICHAEL</t>
  </si>
  <si>
    <t>5993 SAWYER CIR</t>
  </si>
  <si>
    <t>4844 CLYDEBANK WAY</t>
  </si>
  <si>
    <t>306 CAMELLIA WAY</t>
  </si>
  <si>
    <t>9021 MADISON AVE</t>
  </si>
  <si>
    <t>ORANGEVALE</t>
  </si>
  <si>
    <t>404 6TH ST</t>
  </si>
  <si>
    <t>8317 SUNNY CREEK WAY</t>
  </si>
  <si>
    <t>2617 BASS CT</t>
  </si>
  <si>
    <t>7005 TIANT WAY</t>
  </si>
  <si>
    <t>7895 CABER WAY</t>
  </si>
  <si>
    <t>7624 BOGEY CT</t>
  </si>
  <si>
    <t>6930 HAMPTON COVE WAY</t>
  </si>
  <si>
    <t>8708 MESA BROOK WAY</t>
  </si>
  <si>
    <t>120 GRANT LN</t>
  </si>
  <si>
    <t>FOLSOM</t>
  </si>
  <si>
    <t>5907 ELLERSLEE DR</t>
  </si>
  <si>
    <t>17 SERASPI CT</t>
  </si>
  <si>
    <t>170 PENHOW CIR</t>
  </si>
  <si>
    <t>8345 STAR THISTLE WAY</t>
  </si>
  <si>
    <t>9080 FRESCA WAY</t>
  </si>
  <si>
    <t>391 NATALINO CIR</t>
  </si>
  <si>
    <t>8373 BLACKMAN WAY</t>
  </si>
  <si>
    <t>9837 CORTE DORADO CT</t>
  </si>
  <si>
    <t>5037 J PKWY</t>
  </si>
  <si>
    <t>10245 LOS PALOS DR</t>
  </si>
  <si>
    <t>6613 NAVION DR</t>
  </si>
  <si>
    <t>2887 AZEVEDO DR</t>
  </si>
  <si>
    <t>9186 KINBRACE CT</t>
  </si>
  <si>
    <t>4243 MIDDLEBURY WAY</t>
  </si>
  <si>
    <t>MATHER</t>
  </si>
  <si>
    <t>1028 FALLON PLACE CT</t>
  </si>
  <si>
    <t>4804 NORIKER DR</t>
  </si>
  <si>
    <t>7713 HARVEST WOODS DR</t>
  </si>
  <si>
    <t>2866 KARITSA AVE</t>
  </si>
  <si>
    <t>6913 RICHEVE WAY</t>
  </si>
  <si>
    <t>8636 TEGEA WAY</t>
  </si>
  <si>
    <t>5448 MAIDSTONE WAY</t>
  </si>
  <si>
    <t>18 OLLIE CT</t>
  </si>
  <si>
    <t>4010 ALEX LN</t>
  </si>
  <si>
    <t>4901 MILLNER WAY</t>
  </si>
  <si>
    <t>4818 BRITTNEY LEE CT</t>
  </si>
  <si>
    <t>5529 LAGUNA PARK DR</t>
  </si>
  <si>
    <t>230 CANDELA CIR</t>
  </si>
  <si>
    <t>4900 71ST ST</t>
  </si>
  <si>
    <t>12209 CONSERVANCY WAY</t>
  </si>
  <si>
    <t>4236 NATOMAS CENTRAL DR</t>
  </si>
  <si>
    <t>5615 LUPIN LN</t>
  </si>
  <si>
    <t>POLLOCK PINES</t>
  </si>
  <si>
    <t>5625 JAMES WAY</t>
  </si>
  <si>
    <t>7842 LAHONTAN CT</t>
  </si>
  <si>
    <t>6850 21ST ST</t>
  </si>
  <si>
    <t>2900 BLAIR RD</t>
  </si>
  <si>
    <t>2064 EXPEDITION WAY</t>
  </si>
  <si>
    <t>2912 NORCADE CIR</t>
  </si>
  <si>
    <t>9507 SEA CLIFF WAY</t>
  </si>
  <si>
    <t>8882 AUTUMN GOLD CT</t>
  </si>
  <si>
    <t>5322 WHITE LOTUS WAY</t>
  </si>
  <si>
    <t>1838 CASTRO WAY</t>
  </si>
  <si>
    <t>10158 CRAWFORD WAY</t>
  </si>
  <si>
    <t>7731 MASTERS ST</t>
  </si>
  <si>
    <t>4925 PERCHERON DR</t>
  </si>
  <si>
    <t>2010 PROMONTORY POINT LN</t>
  </si>
  <si>
    <t>GOLD RIVER</t>
  </si>
  <si>
    <t>4727 SAVOIE WAY</t>
  </si>
  <si>
    <t>8664 MAGNOLIA HILL WAY</t>
  </si>
  <si>
    <t>9570 HARVEST ROSE WAY</t>
  </si>
  <si>
    <t>4359 CREGAN CT</t>
  </si>
  <si>
    <t>5337 DUSTY ROSE WAY</t>
  </si>
  <si>
    <t>8929 SUTTERS GOLD DR</t>
  </si>
  <si>
    <t>8025 PEERLESS AVE</t>
  </si>
  <si>
    <t>4620 WELERA WAY</t>
  </si>
  <si>
    <t>9723 TERRAPIN CT</t>
  </si>
  <si>
    <t>2115 SMOKESTACK WAY</t>
  </si>
  <si>
    <t>100 REBECCA WAY</t>
  </si>
  <si>
    <t>9488 OAK VILLAGE WAY</t>
  </si>
  <si>
    <t>8495 DARTFORD DR</t>
  </si>
  <si>
    <t>6708 PONTA DO SOL WAY</t>
  </si>
  <si>
    <t>4143 SEA MEADOW WAY</t>
  </si>
  <si>
    <t>3020 RICHARDSON CIR</t>
  </si>
  <si>
    <t>EL DORADO HILLS</t>
  </si>
  <si>
    <t>8082 LINDA ISLE LN</t>
  </si>
  <si>
    <t>15300 MURIETA SOUTH PKWY</t>
  </si>
  <si>
    <t>RANCHO MURIETA</t>
  </si>
  <si>
    <t>11215 SHARRMONT CT</t>
  </si>
  <si>
    <t>WILTON</t>
  </si>
  <si>
    <t>7105 DANBERG WAY</t>
  </si>
  <si>
    <t>5579 JERRY LITELL WAY</t>
  </si>
  <si>
    <t>1050 FOXHALL WAY</t>
  </si>
  <si>
    <t>7837 ABBINGTON WAY</t>
  </si>
  <si>
    <t>1300 F ST</t>
  </si>
  <si>
    <t>6801 RAWLEY WAY</t>
  </si>
  <si>
    <t>1693 SHELTER COVE DR</t>
  </si>
  <si>
    <t>GREENWOOD</t>
  </si>
  <si>
    <t>9361 WADDELL LN</t>
  </si>
  <si>
    <t>10 SEA FOAM CT</t>
  </si>
  <si>
    <t>6945 RIO TEJO WAY</t>
  </si>
  <si>
    <t>4186 TULIP PARK WAY</t>
  </si>
  <si>
    <t>9278 DAIRY CT</t>
  </si>
  <si>
    <t>207 ORANGE BLOSSOM CIR Unit C</t>
  </si>
  <si>
    <t>6507 RIO DE ONAR WAY</t>
  </si>
  <si>
    <t>7004 RAWLEY WAY</t>
  </si>
  <si>
    <t>6503 RIO DE ONAR WAY</t>
  </si>
  <si>
    <t>2217 APPALOOSA CT</t>
  </si>
  <si>
    <t>868 HILDEBRAND CIR</t>
  </si>
  <si>
    <t>6030 PALERMO WAY</t>
  </si>
  <si>
    <t>4070 REDONDO DR</t>
  </si>
  <si>
    <t>4004 CRESTA WAY</t>
  </si>
  <si>
    <t>315 JUMEL CT</t>
  </si>
  <si>
    <t>6272 LONGFORD DR Unit 1</t>
  </si>
  <si>
    <t>Tue May 20 00:00:00 EDT 2008</t>
  </si>
  <si>
    <t>3432 Y ST</t>
  </si>
  <si>
    <t>9512 EMERALD PARK DR Unit 3</t>
  </si>
  <si>
    <t>3132 CLAY ST</t>
  </si>
  <si>
    <t>5221 38TH AVE</t>
  </si>
  <si>
    <t>6112 HERMOSA ST</t>
  </si>
  <si>
    <t>483 ARCADE BLVD</t>
  </si>
  <si>
    <t>671 SONOMA AVE</t>
  </si>
  <si>
    <t>5980 79TH ST</t>
  </si>
  <si>
    <t>7607 ELDER CREEK RD</t>
  </si>
  <si>
    <t>5028 14TH AVE</t>
  </si>
  <si>
    <t>14788 NATCHEZ CT</t>
  </si>
  <si>
    <t>1069 ACACIA AVE</t>
  </si>
  <si>
    <t>5201 LAGUNA OAKS DR Unit 199</t>
  </si>
  <si>
    <t>3847 LAS PASAS WAY</t>
  </si>
  <si>
    <t>5201 LAGUNA OAKS DR Unit 172</t>
  </si>
  <si>
    <t>1121 CREEKSIDE WAY</t>
  </si>
  <si>
    <t>5307 CABRILLO WAY</t>
  </si>
  <si>
    <t>3725 DON JULIO BLVD</t>
  </si>
  <si>
    <t>4803 MCCLOUD DR</t>
  </si>
  <si>
    <t>10542 SILVERWOOD WAY</t>
  </si>
  <si>
    <t>6318 39TH AVE</t>
  </si>
  <si>
    <t>211 MCDANIEL CIR</t>
  </si>
  <si>
    <t>3800 LYNHURST WAY</t>
  </si>
  <si>
    <t>6139 HERMOSA ST</t>
  </si>
  <si>
    <t>2505 RHINE WAY</t>
  </si>
  <si>
    <t>3692 PAYNE WAY</t>
  </si>
  <si>
    <t>604 MORRISON AVE</t>
  </si>
  <si>
    <t>648 SANTA ANA AVE</t>
  </si>
  <si>
    <t>14 ASHLEY OAKS CT</t>
  </si>
  <si>
    <t>3174 NORTHVIEW DR</t>
  </si>
  <si>
    <t>840 TRANQUIL LN</t>
  </si>
  <si>
    <t>5333 PRIMROSE DR Unit 19A</t>
  </si>
  <si>
    <t>FAIR OAKS</t>
  </si>
  <si>
    <t>1035 MILLET WAY</t>
  </si>
  <si>
    <t>5201 LAGUNA OAKS DR Unit 126</t>
  </si>
  <si>
    <t>3328 22ND AVE</t>
  </si>
  <si>
    <t>8001 HARTWICK WAY</t>
  </si>
  <si>
    <t>7812 HARTWICK WAY</t>
  </si>
  <si>
    <t>4207 PAINTER WAY</t>
  </si>
  <si>
    <t>7458 WINKLEY WAY</t>
  </si>
  <si>
    <t>8354 SUNRISE WOODS WAY</t>
  </si>
  <si>
    <t>8116 COTTONMILL CIR</t>
  </si>
  <si>
    <t>4660 CEDARWOOD WAY</t>
  </si>
  <si>
    <t>9254 HARROGATE WAY</t>
  </si>
  <si>
    <t>6716 TAREYTON WAY</t>
  </si>
  <si>
    <t>2028 ROBERT WAY</t>
  </si>
  <si>
    <t>9346 AIZENBERG CIR</t>
  </si>
  <si>
    <t>4524 LOCH HAVEN WAY</t>
  </si>
  <si>
    <t>7140 BLUE SPRINGS WAY</t>
  </si>
  <si>
    <t>4631 11TH AVE</t>
  </si>
  <si>
    <t>3228 BAGGAN CT</t>
  </si>
  <si>
    <t>8515 DARTFORD DR</t>
  </si>
  <si>
    <t>4500 TIPPWOOD WAY</t>
  </si>
  <si>
    <t>2460 EL ROCCO WAY</t>
  </si>
  <si>
    <t>8244 SUNBIRD WAY</t>
  </si>
  <si>
    <t>5841 VALLEY VALE WAY</t>
  </si>
  <si>
    <t>7863 CRESTLEIGH CT</t>
  </si>
  <si>
    <t>7129 SPRINGMONT DR</t>
  </si>
  <si>
    <t>8284 RED FOX WAY</t>
  </si>
  <si>
    <t>2219 EL CANTO CIR</t>
  </si>
  <si>
    <t>8907 GEMWOOD WAY</t>
  </si>
  <si>
    <t>5925 MALEVILLE AVE</t>
  </si>
  <si>
    <t>7031 CANEVALLEY CIR</t>
  </si>
  <si>
    <t>3949 WILDROSE WAY</t>
  </si>
  <si>
    <t>4437 MITCHUM CT</t>
  </si>
  <si>
    <t>2778 KAWEAH CT</t>
  </si>
  <si>
    <t>CAMERON PARK</t>
  </si>
  <si>
    <t>1636 ALLENWOOD CIR</t>
  </si>
  <si>
    <t>LINCOLN</t>
  </si>
  <si>
    <t>8151 QUAIL RIDGE CT</t>
  </si>
  <si>
    <t>4899 WIND CREEK DR</t>
  </si>
  <si>
    <t>2370 BIG CANYON CREEK RD</t>
  </si>
  <si>
    <t>PLACERVILLE</t>
  </si>
  <si>
    <t>6049 HAMBURG WAY</t>
  </si>
  <si>
    <t>4232 71ST ST</t>
  </si>
  <si>
    <t>3361 BOW MAR CT</t>
  </si>
  <si>
    <t>1889 COLD SPRINGS RD</t>
  </si>
  <si>
    <t>5805 HIMALAYA WAY</t>
  </si>
  <si>
    <t>7944 SYLVAN OAK WAY</t>
  </si>
  <si>
    <t>3139 SPOONWOOD WAY Unit 1</t>
  </si>
  <si>
    <t>6217 LEOLA WAY</t>
  </si>
  <si>
    <t>2340 HURLEY WAY</t>
  </si>
  <si>
    <t>3035 BRUNNET LN</t>
  </si>
  <si>
    <t>3025 EL PRADO WAY</t>
  </si>
  <si>
    <t>9387 GRANITE FALLS CT</t>
  </si>
  <si>
    <t>9257 CALDERA WAY</t>
  </si>
  <si>
    <t>441 ARLINGDALE CIR</t>
  </si>
  <si>
    <t>2284 LOS ROBLES RD</t>
  </si>
  <si>
    <t>MEADOW VISTA</t>
  </si>
  <si>
    <t>8164 CHENIN BLANC LN</t>
  </si>
  <si>
    <t>4620 CHAMBERLIN CIR</t>
  </si>
  <si>
    <t>5340 BIRK WAY</t>
  </si>
  <si>
    <t>51 ANJOU CIR</t>
  </si>
  <si>
    <t>2125 22ND AVE</t>
  </si>
  <si>
    <t>611 BLOSSOM ROCK LN</t>
  </si>
  <si>
    <t>8830 ADUR RD</t>
  </si>
  <si>
    <t>7344 BUTTERBALL WAY</t>
  </si>
  <si>
    <t>8219 GWINHURST CIR</t>
  </si>
  <si>
    <t>3240 S ST</t>
  </si>
  <si>
    <t>221 PICASSO CIR</t>
  </si>
  <si>
    <t>5706 GREENACRES WAY</t>
  </si>
  <si>
    <t>6900 LONICERA DR</t>
  </si>
  <si>
    <t>419 DAWNRIDGE RD</t>
  </si>
  <si>
    <t>ROSEVILLE</t>
  </si>
  <si>
    <t>5312 MARBURY WAY</t>
  </si>
  <si>
    <t>6344 BONHAM CIR</t>
  </si>
  <si>
    <t>8207 YORKTON WAY</t>
  </si>
  <si>
    <t>7922 MANSELL WAY</t>
  </si>
  <si>
    <t>5712 MELBURY CIR</t>
  </si>
  <si>
    <t>632 NEWBRIDGE LN</t>
  </si>
  <si>
    <t>1570 GLIDDEN AVE</t>
  </si>
  <si>
    <t>8108 FILIFERA WAY</t>
  </si>
  <si>
    <t>230 BANKSIDE WAY</t>
  </si>
  <si>
    <t>5342 CALABRIA WAY</t>
  </si>
  <si>
    <t>47 NAPONEE CT</t>
  </si>
  <si>
    <t>4236 ADRIATIC SEA WAY</t>
  </si>
  <si>
    <t>8864 REMBRANT CT</t>
  </si>
  <si>
    <t>9455 SEA CLIFF WAY</t>
  </si>
  <si>
    <t>9720 LITTLE HARBOR WAY</t>
  </si>
  <si>
    <t>8806 PHOENIX AVE</t>
  </si>
  <si>
    <t>3578 LOGGERHEAD WAY</t>
  </si>
  <si>
    <t>1416 LOCKHART WAY</t>
  </si>
  <si>
    <t>5413 BUENA VENTURA WAY</t>
  </si>
  <si>
    <t>37 WHITE BIRCH CT</t>
  </si>
  <si>
    <t>405 MARLIN SPIKE WAY</t>
  </si>
  <si>
    <t>1102 CHESLEY LN</t>
  </si>
  <si>
    <t>11281 STANFORD COURT LN Unit 604</t>
  </si>
  <si>
    <t>7320 6TH ST</t>
  </si>
  <si>
    <t>993 MANTON CT</t>
  </si>
  <si>
    <t>4487 PANORAMA DR</t>
  </si>
  <si>
    <t>5651 OVERLEAF WAY</t>
  </si>
  <si>
    <t>2015 PROMONTORY POINT LN</t>
  </si>
  <si>
    <t>3224 PARKHAM DR</t>
  </si>
  <si>
    <t>15 VANESSA PL</t>
  </si>
  <si>
    <t>1312 RENISON LN</t>
  </si>
  <si>
    <t>8 RIVER RAFT CT</t>
  </si>
  <si>
    <t>2251 LAMPLIGHT LN</t>
  </si>
  <si>
    <t>106 FARHAM DR</t>
  </si>
  <si>
    <t>5405 NECTAR CIR</t>
  </si>
  <si>
    <t>5411 10TH AVE</t>
  </si>
  <si>
    <t>3512 RAINSONG CIR</t>
  </si>
  <si>
    <t>1106 55TH ST</t>
  </si>
  <si>
    <t>411 ILLSLEY WAY</t>
  </si>
  <si>
    <t>796 BUTTERCUP CIR</t>
  </si>
  <si>
    <t>1230 SANDRA CIR</t>
  </si>
  <si>
    <t>318 ANACAPA DR</t>
  </si>
  <si>
    <t>3975 SHINING STAR DR</t>
  </si>
  <si>
    <t>1620 BASLER ST</t>
  </si>
  <si>
    <t>9688 NATURE TRAIL WAY</t>
  </si>
  <si>
    <t>5924 TANUS CIR</t>
  </si>
  <si>
    <t>ROCKLIN</t>
  </si>
  <si>
    <t>9629 CEDAR OAK WAY</t>
  </si>
  <si>
    <t>3429 FERNBROOK CT</t>
  </si>
  <si>
    <t>2121 HANNAH WAY</t>
  </si>
  <si>
    <t>10104 ANNIE ST</t>
  </si>
  <si>
    <t>1092 MAUGHAM CT</t>
  </si>
  <si>
    <t>5404 ALMOND FALLS WAY</t>
  </si>
  <si>
    <t>6306 CONEJO</t>
  </si>
  <si>
    <t>14 CASA VATONI PL</t>
  </si>
  <si>
    <t>1456 EAGLESFIELD LN</t>
  </si>
  <si>
    <t>4100 BOTHWELL CIR</t>
  </si>
  <si>
    <t>427 21ST ST</t>
  </si>
  <si>
    <t>1044 GALSTON DR</t>
  </si>
  <si>
    <t>4440 SYCAMORE AVE</t>
  </si>
  <si>
    <t>1032 SOUZA DR</t>
  </si>
  <si>
    <t>9760 LAZULITE CT</t>
  </si>
  <si>
    <t>241 LANFRANCO CIR</t>
  </si>
  <si>
    <t>5559 NORTHBOROUGH DR</t>
  </si>
  <si>
    <t>2125 BIG SKY DR</t>
  </si>
  <si>
    <t>2109 HAMLET PL</t>
  </si>
  <si>
    <t>9970 STATE HIGHWAY 193</t>
  </si>
  <si>
    <t>2901 PINTAIL WAY</t>
  </si>
  <si>
    <t>201 FIRESTONE DR</t>
  </si>
  <si>
    <t>1740 HIGH ST</t>
  </si>
  <si>
    <t>AUBURN</t>
  </si>
  <si>
    <t>2733 DANA LOOP</t>
  </si>
  <si>
    <t>9741 SADDLEBRED CT</t>
  </si>
  <si>
    <t>7756 TIGERWOODS DR</t>
  </si>
  <si>
    <t>5709 RIVER OAK WAY</t>
  </si>
  <si>
    <t>2981 WRINGER DR</t>
  </si>
  <si>
    <t>8616 ROCKPORTE CT</t>
  </si>
  <si>
    <t>4128 HILL ST</t>
  </si>
  <si>
    <t>1409 47TH ST</t>
  </si>
  <si>
    <t>3935 EL MONTE DR</t>
  </si>
  <si>
    <t>LOOMIS</t>
  </si>
  <si>
    <t>5840 WALERGA RD</t>
  </si>
  <si>
    <t>Mon May 19 00:00:00 EDT 2008</t>
  </si>
  <si>
    <t>923 FULTON AVE</t>
  </si>
  <si>
    <t>261 REDONDO AVE</t>
  </si>
  <si>
    <t>4030 BROADWAY</t>
  </si>
  <si>
    <t>3660 22ND AVE</t>
  </si>
  <si>
    <t>3924 HIGH ST</t>
  </si>
  <si>
    <t>4734 14TH AVE</t>
  </si>
  <si>
    <t>5050 RHODE ISLAND DR Unit 4</t>
  </si>
  <si>
    <t>4513 GREENHOLME DR</t>
  </si>
  <si>
    <t>3845 ELM ST</t>
  </si>
  <si>
    <t>3908 17TH AVE</t>
  </si>
  <si>
    <t>7109 CHANDLER DR</t>
  </si>
  <si>
    <t>7541 SKELTON WAY</t>
  </si>
  <si>
    <t>9058 MONTOYA ST</t>
  </si>
  <si>
    <t>1016 CONGRESS AVE</t>
  </si>
  <si>
    <t>540 MORRISON AVE</t>
  </si>
  <si>
    <t>5303 JERRETT WAY</t>
  </si>
  <si>
    <t>2820 DEL PASO BLVD</t>
  </si>
  <si>
    <t>3715 TALLYHO DR Unit 78HIGH</t>
  </si>
  <si>
    <t>6013 ROWAN WAY</t>
  </si>
  <si>
    <t>2987 PONDEROSA LN</t>
  </si>
  <si>
    <t>3732 LANKERSHIM WAY</t>
  </si>
  <si>
    <t>2216 DUNLAP DR</t>
  </si>
  <si>
    <t>3503 21ST AVE</t>
  </si>
  <si>
    <t>523 EXCHANGE ST</t>
  </si>
  <si>
    <t>8101 PORT ROYALE WAY</t>
  </si>
  <si>
    <t>8020 WALERGA RD</t>
  </si>
  <si>
    <t>167 VALLEY OAK DR</t>
  </si>
  <si>
    <t>7876 BURLINGTON WAY</t>
  </si>
  <si>
    <t>3726 JONKO AVE</t>
  </si>
  <si>
    <t>7342 GIGI PL</t>
  </si>
  <si>
    <t>2610 PHYLLIS AVE</t>
  </si>
  <si>
    <t>4200 COMMERCE WAY Unit 711</t>
  </si>
  <si>
    <t>4621 COUNTRY SCENE WAY</t>
  </si>
  <si>
    <t>5380 VILLAGE WOOD DR</t>
  </si>
  <si>
    <t>2621 EVERGREEN ST</t>
  </si>
  <si>
    <t>201 CARLO CT</t>
  </si>
  <si>
    <t>6743 21ST ST</t>
  </si>
  <si>
    <t>3128 VIA GRANDE</t>
  </si>
  <si>
    <t>2847 BELGRADE WAY</t>
  </si>
  <si>
    <t>7741 MILLDALE CIR</t>
  </si>
  <si>
    <t>9013 CASALS ST</t>
  </si>
  <si>
    <t>227 MAHAN CT Unit 1</t>
  </si>
  <si>
    <t>7349 FLETCHER FARM DR</t>
  </si>
  <si>
    <t>7226 LARCHMONT DR</t>
  </si>
  <si>
    <t>4114 35TH AVE</t>
  </si>
  <si>
    <t>617 M ST</t>
  </si>
  <si>
    <t>7032 FAIR OAKS BLVD</t>
  </si>
  <si>
    <t>2421 SANTINA WAY</t>
  </si>
  <si>
    <t>2368 CRAIG AVE</t>
  </si>
  <si>
    <t>2123 AMANDA WAY</t>
  </si>
  <si>
    <t>7620 DARLA WAY</t>
  </si>
  <si>
    <t>8344 FIELDPOPPY CIR</t>
  </si>
  <si>
    <t>3624 20TH AVE</t>
  </si>
  <si>
    <t>10001 WOODCREEK OAKS BLVD Unit 1415</t>
  </si>
  <si>
    <t>2848 PROVO WAY</t>
  </si>
  <si>
    <t>6045 EHRHARDT AVE</t>
  </si>
  <si>
    <t>1223 LAMBERTON CIR</t>
  </si>
  <si>
    <t>6000 BIRCHGLADE WAY</t>
  </si>
  <si>
    <t>7204 THOMAS DR</t>
  </si>
  <si>
    <t>8363 LANGTREE WAY</t>
  </si>
  <si>
    <t>1675 VERNON ST Unit 8</t>
  </si>
  <si>
    <t>6632 IBEX WOODS CT</t>
  </si>
  <si>
    <t>117 EVCAR WAY</t>
  </si>
  <si>
    <t>6485 LAGUNA MIRAGE LN</t>
  </si>
  <si>
    <t>746 MOOSE CREEK WAY</t>
  </si>
  <si>
    <t>8306 CURLEW CT</t>
  </si>
  <si>
    <t>5217 ARGO WAY</t>
  </si>
  <si>
    <t>7108 HEATHER TREE DR</t>
  </si>
  <si>
    <t>2956 DAVENPORT WAY</t>
  </si>
  <si>
    <t>10062 LINCOLN VILLAGE DR</t>
  </si>
  <si>
    <t>332 PALIN AVE</t>
  </si>
  <si>
    <t>4649 FREEWAY CIR</t>
  </si>
  <si>
    <t>8593 DERLIN WAY</t>
  </si>
  <si>
    <t>9273 PREMIER WAY</t>
  </si>
  <si>
    <t>8032 DUSENBERG CT</t>
  </si>
  <si>
    <t>7110 STELLA LN Unit 15</t>
  </si>
  <si>
    <t>1786 PIEDMONT WAY</t>
  </si>
  <si>
    <t>1347 HIDALGO CIR</t>
  </si>
  <si>
    <t>212 CAPPUCINO WAY</t>
  </si>
  <si>
    <t>5938 WOODBRIAR WAY</t>
  </si>
  <si>
    <t>3801 WILDROSE WAY</t>
  </si>
  <si>
    <t>508 SAMUEL WAY</t>
  </si>
  <si>
    <t>6128 CARL SANDBURG CIR</t>
  </si>
  <si>
    <t>1 KENNELFORD CIR</t>
  </si>
  <si>
    <t>909 SINGINGWOOD RD</t>
  </si>
  <si>
    <t>6671 FOXWOOD CT</t>
  </si>
  <si>
    <t>8165 AYN RAND CT</t>
  </si>
  <si>
    <t>9474 VILLAGE TREE DR</t>
  </si>
  <si>
    <t>7213 CALVIN DR</t>
  </si>
  <si>
    <t>8167 DERBY PARK CT</t>
  </si>
  <si>
    <t>6344 LAGUNA MIRAGE LN</t>
  </si>
  <si>
    <t>2945 RED HAWK WAY</t>
  </si>
  <si>
    <t>3228 I ST</t>
  </si>
  <si>
    <t>308 ATKINSON ST</t>
  </si>
  <si>
    <t>624 HOVEY WAY</t>
  </si>
  <si>
    <t>110 COPPER LEAF WAY</t>
  </si>
  <si>
    <t>7535 ALMA VISTA WAY</t>
  </si>
  <si>
    <t>7423 WILSALL CT</t>
  </si>
  <si>
    <t>8629 VIA ALTA WAY</t>
  </si>
  <si>
    <t>3318 DAVIDSON DR</t>
  </si>
  <si>
    <t>913 COBDEN CT</t>
  </si>
  <si>
    <t>4419 79TH ST</t>
  </si>
  <si>
    <t>3012 SPOONWOOD WAY</t>
  </si>
  <si>
    <t>8728 CRYSTAL RIVER WAY</t>
  </si>
  <si>
    <t>4709 AMBER LN Unit 1</t>
  </si>
  <si>
    <t>4508 OLD DAIRY DR</t>
  </si>
  <si>
    <t>312 RIVER ISLE WAY</t>
  </si>
  <si>
    <t>301 OLIVADI WAY</t>
  </si>
  <si>
    <t>5636 25TH ST</t>
  </si>
  <si>
    <t>8721 SPRUCE RIDGE WAY</t>
  </si>
  <si>
    <t>7461 WINDBRIDGE DR</t>
  </si>
  <si>
    <t>8101 LEMON COVE CT</t>
  </si>
  <si>
    <t>10949 SCOTSMAN WAY</t>
  </si>
  <si>
    <t>617 WILLOW CREEK DR</t>
  </si>
  <si>
    <t>3301 PARK DR Unit 1914</t>
  </si>
  <si>
    <t>709 CIMMARON CT</t>
  </si>
  <si>
    <t>3305 RIO ROCA CT</t>
  </si>
  <si>
    <t>9080 BEDROCK CT</t>
  </si>
  <si>
    <t>100 TOURMALINE CIR</t>
  </si>
  <si>
    <t>6411 RED BIRCH WAY</t>
  </si>
  <si>
    <t>4867 LAGUNA DR</t>
  </si>
  <si>
    <t>3662 RIVER DR</t>
  </si>
  <si>
    <t>6943 WOLFGRAM WAY</t>
  </si>
  <si>
    <t>77 RINETTI WAY</t>
  </si>
  <si>
    <t>1316 I ST</t>
  </si>
  <si>
    <t>2130 CATHERWOOD WAY</t>
  </si>
  <si>
    <t>8304 JUGLANS DR</t>
  </si>
  <si>
    <t>5308 MARBURY WAY</t>
  </si>
  <si>
    <t>9182 LAKEMONT DR</t>
  </si>
  <si>
    <t>2231 COUNTRY VILLA CT</t>
  </si>
  <si>
    <t>8491 CRYSTAL WALK CIR</t>
  </si>
  <si>
    <t>361 MAHONIA CIR</t>
  </si>
  <si>
    <t>3427 LA CADENA WAY</t>
  </si>
  <si>
    <t>955 BIG SUR CT</t>
  </si>
  <si>
    <t>11826 DIONYSUS WAY</t>
  </si>
  <si>
    <t>5847 DEL CAMPO LN</t>
  </si>
  <si>
    <t>5635 FOXVIEW WAY</t>
  </si>
  <si>
    <t>10372 VIA CINTA CT</t>
  </si>
  <si>
    <t>6286 LONETREE BLVD</t>
  </si>
  <si>
    <t>7744 SOUTHBREEZE DR</t>
  </si>
  <si>
    <t>2242 ABLE WAY</t>
  </si>
  <si>
    <t>1042 STARBROOK DR</t>
  </si>
  <si>
    <t>1219 G ST</t>
  </si>
  <si>
    <t>6220 OPUS CT</t>
  </si>
  <si>
    <t>5419 HAVENHURST CIR</t>
  </si>
  <si>
    <t>220 OLD AIRPORT RD</t>
  </si>
  <si>
    <t>4622 MEYER WAY</t>
  </si>
  <si>
    <t>4885 SUMMIT VIEW DR</t>
  </si>
  <si>
    <t>EL DORADO</t>
  </si>
  <si>
    <t>26 JEANROSS CT</t>
  </si>
  <si>
    <t>4800 MAPLEPLAIN AVE</t>
  </si>
  <si>
    <t>10629 BASIE WAY</t>
  </si>
  <si>
    <t>8612 WILLOW GROVE WAY</t>
  </si>
  <si>
    <t>62 DE FER CIR</t>
  </si>
  <si>
    <t>2513 OLD KENMARE RD</t>
  </si>
  <si>
    <t>3253 ABOTO WAY</t>
  </si>
  <si>
    <t>3072 VILLAGE PLAZA DR</t>
  </si>
  <si>
    <t>251 CHANGO CIR</t>
  </si>
  <si>
    <t>8205 WEYBURN CT</t>
  </si>
  <si>
    <t>8788 LA MARGARITA WAY</t>
  </si>
  <si>
    <t>5912 DEEPDALE WAY</t>
  </si>
  <si>
    <t>4712 PISMO BEACH DR</t>
  </si>
  <si>
    <t>4741 PACIFIC PARK DR</t>
  </si>
  <si>
    <t>310 GROTH CIR</t>
  </si>
  <si>
    <t>6121 WILD FOX CT</t>
  </si>
  <si>
    <t>12241 CANYONLANDS DR</t>
  </si>
  <si>
    <t>29 COOL FOUNTAIN CT</t>
  </si>
  <si>
    <t>907 RIO ROBLES AVE</t>
  </si>
  <si>
    <t>8909 BILLFISH WAY</t>
  </si>
  <si>
    <t>6232 GUS WAY</t>
  </si>
  <si>
    <t>200 OAKWILDE ST</t>
  </si>
  <si>
    <t>1033 PARK STREAM DR</t>
  </si>
  <si>
    <t>200 ALLAIRE CIR</t>
  </si>
  <si>
    <t>1322 SUTTER WALK</t>
  </si>
  <si>
    <t>5479 NICKMAN WAY</t>
  </si>
  <si>
    <t>2103 BURBERRY WAY</t>
  </si>
  <si>
    <t>2450 SAN JOSE WAY</t>
  </si>
  <si>
    <t>7641 ROSEHALL DR</t>
  </si>
  <si>
    <t>1336 LAYSAN TEAL DR</t>
  </si>
  <si>
    <t>2802 BLACK OAK DR</t>
  </si>
  <si>
    <t>2113 FALL TRAIL CT</t>
  </si>
  <si>
    <t>10112 LAMBEAU CT</t>
  </si>
  <si>
    <t>6313 CASTRO VERDE WAY</t>
  </si>
  <si>
    <t>3622 CURTIS DR</t>
  </si>
  <si>
    <t>11817 OPAL RIDGE WAY</t>
  </si>
  <si>
    <t>170 LAGOMARSINO WAY</t>
  </si>
  <si>
    <t>2743 DEAKIN PL</t>
  </si>
  <si>
    <t>3361 ALDER CANYON WAY</t>
  </si>
  <si>
    <t>2148 RANCH VIEW DR</t>
  </si>
  <si>
    <t>398 LINDLEY DR</t>
  </si>
  <si>
    <t>3013 BRIDLEWOOD DR</t>
  </si>
  <si>
    <t>169 BAURER CIR</t>
  </si>
  <si>
    <t>2809 LOON CT</t>
  </si>
  <si>
    <t>1315 KONDOS AVE</t>
  </si>
  <si>
    <t>4966 CHARTER RD</t>
  </si>
  <si>
    <t>9516 LAGUNA LAKE WAY</t>
  </si>
  <si>
    <t>5201 BLOSSOM RANCH DR</t>
  </si>
  <si>
    <t>3027 PALMATE WAY</t>
  </si>
  <si>
    <t>500 WINCHESTER CT</t>
  </si>
  <si>
    <t>5746 GELSTON WAY</t>
  </si>
  <si>
    <t>6935 ELM TREE LN</t>
  </si>
  <si>
    <t>9605 GOLF COURSE LN</t>
  </si>
  <si>
    <t>719 BAYWOOD CT</t>
  </si>
  <si>
    <t>5954 TANUS CIR</t>
  </si>
  <si>
    <t>100 CHELSEA CT</t>
  </si>
  <si>
    <t>1500 ORANGE HILL LN</t>
  </si>
  <si>
    <t>PENRYN</t>
  </si>
  <si>
    <t>408 KIRKWOOD CT</t>
  </si>
  <si>
    <t>1732 TUSCAN GROVE CIR</t>
  </si>
  <si>
    <t>2049 EMPIRE MINE CIR</t>
  </si>
  <si>
    <t>9360 MAGOS RD</t>
  </si>
  <si>
    <t>104 CATLIN CT</t>
  </si>
  <si>
    <t>4734 GIBBONS DR</t>
  </si>
  <si>
    <t>4629 DORCHESTER LN</t>
  </si>
  <si>
    <t>GRANITE BAY</t>
  </si>
  <si>
    <t>2400 COUNTRYSIDE DR</t>
  </si>
  <si>
    <t>12901 FURLONG DR</t>
  </si>
  <si>
    <t>6222 CALLE MONTALVO CIR</t>
  </si>
  <si>
    <t>20 CRYSTALWOOD CIR</t>
  </si>
  <si>
    <t>24 CRYSTALWOOD CIR</t>
  </si>
  <si>
    <t>28 CRYSTALWOOD CIR</t>
  </si>
  <si>
    <t>32 CRYSTALWOOD CIR</t>
  </si>
  <si>
    <t>36 CRYSTALWOOD CIR</t>
  </si>
  <si>
    <t>40 CRYSTALWOOD CIR</t>
  </si>
  <si>
    <t>44 CRYSTALWOOD CIR</t>
  </si>
  <si>
    <t>48 CRYSTALWOOD CIR</t>
  </si>
  <si>
    <t>52 CRYSTALWOOD CIR</t>
  </si>
  <si>
    <t>68 CRYSTALWOOD CIR</t>
  </si>
  <si>
    <t>72 CRYSTALWOOD CIR</t>
  </si>
  <si>
    <t>76 CRYSTALWOOD CIR</t>
  </si>
  <si>
    <t>80 CRYSTALWOOD CIR</t>
  </si>
  <si>
    <t>84 CRYSTALWOOD CIR</t>
  </si>
  <si>
    <t>88 CRYSTALWOOD CIR</t>
  </si>
  <si>
    <t>92 CRYSTALWOOD CIR</t>
  </si>
  <si>
    <t>96 CRYSTALWOOD CIR</t>
  </si>
  <si>
    <t>100 CRYSTALWOOD CIR</t>
  </si>
  <si>
    <t>434 1ST ST</t>
  </si>
  <si>
    <t>3 E ST</t>
  </si>
  <si>
    <t>11 E ST</t>
  </si>
  <si>
    <t>19 E ST</t>
  </si>
  <si>
    <t>27 E ST</t>
  </si>
  <si>
    <t>35 E ST</t>
  </si>
  <si>
    <t>43 E ST</t>
  </si>
  <si>
    <t>51 E ST</t>
  </si>
  <si>
    <t>59 E ST</t>
  </si>
  <si>
    <t>75 E ST</t>
  </si>
  <si>
    <t>63 CRYSTALWOOD CIR</t>
  </si>
  <si>
    <t>398 1ST ST</t>
  </si>
  <si>
    <t>386 1ST ST</t>
  </si>
  <si>
    <t>374 1ST ST</t>
  </si>
  <si>
    <t>116 CRYSTALWOOD WAY</t>
  </si>
  <si>
    <t>108 CRYSTALWOOD WAY</t>
  </si>
  <si>
    <t>100 CRYSTALWOOD WAY</t>
  </si>
  <si>
    <t>55 CRYSTALWOOD CIR</t>
  </si>
  <si>
    <t>51 CRYSTALWOOD CIR</t>
  </si>
  <si>
    <t>47 CRYSTALWOOD CIR</t>
  </si>
  <si>
    <t>43 CRYSTALWOOD CIR</t>
  </si>
  <si>
    <t>39 CRYSTALWOOD CIR</t>
  </si>
  <si>
    <t>35 CRYSTALWOOD CIR</t>
  </si>
  <si>
    <t>31 CRYSTALWOOD CIR</t>
  </si>
  <si>
    <t>27 CRYSTALWOOD CIR</t>
  </si>
  <si>
    <t>23 CRYSTALWOOD CIR</t>
  </si>
  <si>
    <t>19 CRYSTALWOOD CIR</t>
  </si>
  <si>
    <t>15 CRYSTALWOOD CIR</t>
  </si>
  <si>
    <t>7 CRYSTALWOOD CIR</t>
  </si>
  <si>
    <t>3 CRYSTALWOOD CIR</t>
  </si>
  <si>
    <t>8208 WOODYARD WAY</t>
  </si>
  <si>
    <t>Fri May 16 00:00:00 EDT 2008</t>
  </si>
  <si>
    <t>113 RINETTI WAY</t>
  </si>
  <si>
    <t>15 LOORZ CT</t>
  </si>
  <si>
    <t>5805 DOTMAR WAY</t>
  </si>
  <si>
    <t>2332 CAMBRIDGE ST</t>
  </si>
  <si>
    <t>3812 BELDEN ST</t>
  </si>
  <si>
    <t>3348 40TH ST</t>
  </si>
  <si>
    <t>127 QUASAR CIR</t>
  </si>
  <si>
    <t>3812 CYPRESS ST</t>
  </si>
  <si>
    <t>5821 64TH ST</t>
  </si>
  <si>
    <t>8248 CENTER PKWY</t>
  </si>
  <si>
    <t>1171 SONOMA AVE</t>
  </si>
  <si>
    <t>4250 ARDWELL WAY</t>
  </si>
  <si>
    <t>3104 CLAY ST</t>
  </si>
  <si>
    <t>6063 LAND PARK DR</t>
  </si>
  <si>
    <t>4738 OAKHOLLOW DR</t>
  </si>
  <si>
    <t>1401 STERLING ST</t>
  </si>
  <si>
    <t>3715 DIDCOT CIR</t>
  </si>
  <si>
    <t>2426 RASHAWN DR</t>
  </si>
  <si>
    <t>4800 WESTLAKE PKWY Unit 410</t>
  </si>
  <si>
    <t>3409 VIRGO ST</t>
  </si>
  <si>
    <t>1110 PINEDALE AVE</t>
  </si>
  <si>
    <t>2361 LA LOMA DR</t>
  </si>
  <si>
    <t>1455 64TH AVE</t>
  </si>
  <si>
    <t>7328 SPRINGMAN ST</t>
  </si>
  <si>
    <t>119 SAINT MARIE CIR</t>
  </si>
  <si>
    <t>12 COSTA BRASE CT</t>
  </si>
  <si>
    <t>6813 SCOTER WAY</t>
  </si>
  <si>
    <t>6548 GRAYLOCK LN</t>
  </si>
  <si>
    <t>1630 GLIDDEN AVE</t>
  </si>
  <si>
    <t>7825 DALEWOODS WAY</t>
  </si>
  <si>
    <t>4073 TRESLER AVE</t>
  </si>
  <si>
    <t>4288 DYMIC WAY</t>
  </si>
  <si>
    <t>1158 SAN IGNACIO WAY</t>
  </si>
  <si>
    <t>4904 J PKWY</t>
  </si>
  <si>
    <t>2931 HOWE AVE</t>
  </si>
  <si>
    <t>5531 JANSEN DR</t>
  </si>
  <si>
    <t>7836 ORCHARD WOODS CIR</t>
  </si>
  <si>
    <t>4055 DEERBROOK DR</t>
  </si>
  <si>
    <t>9937 BURLINE ST</t>
  </si>
  <si>
    <t>6948 MIRADOR WAY</t>
  </si>
  <si>
    <t>4909 RUGER CT</t>
  </si>
  <si>
    <t>7204 KERSTEN ST</t>
  </si>
  <si>
    <t>3150 ROSEMONT DR</t>
  </si>
  <si>
    <t>8200 STEINBECK WAY</t>
  </si>
  <si>
    <t>8198 STEVENSON AVE</t>
  </si>
  <si>
    <t>6824 OLIVE TREE WAY</t>
  </si>
  <si>
    <t>3536 SUN MAIDEN WAY</t>
  </si>
  <si>
    <t>4517 OLYMPIAD WAY</t>
  </si>
  <si>
    <t>925 COBDEN CT</t>
  </si>
  <si>
    <t>8225 SCOTTSDALE DR</t>
  </si>
  <si>
    <t>8758 LEMAS RD</t>
  </si>
  <si>
    <t>6121 ALPINESPRING WAY</t>
  </si>
  <si>
    <t>5937 YORK GLEN WAY</t>
  </si>
  <si>
    <t>6417 SUNNYFIELD WAY</t>
  </si>
  <si>
    <t>4008 GREY LIVERY WAY</t>
  </si>
  <si>
    <t>8920 ROSETTA CIR</t>
  </si>
  <si>
    <t>8300 LICHEN DR</t>
  </si>
  <si>
    <t>8884 AMBERJACK WAY</t>
  </si>
  <si>
    <t>4480 VALLEY HI DR</t>
  </si>
  <si>
    <t>2250 FOREBAY RD</t>
  </si>
  <si>
    <t>3529 FABERGE WAY</t>
  </si>
  <si>
    <t>1792 DAWNELLE WAY</t>
  </si>
  <si>
    <t>7800 TABARE CT</t>
  </si>
  <si>
    <t>8531 HERMITAGE WAY</t>
  </si>
  <si>
    <t>2421 BERRYWOOD DR</t>
  </si>
  <si>
    <t>1005 MORENO WAY</t>
  </si>
  <si>
    <t>1675 VERNON ST Unit 24</t>
  </si>
  <si>
    <t>24 WINDCHIME CT</t>
  </si>
  <si>
    <t>540 HARLING CT</t>
  </si>
  <si>
    <t>1207 CRESCENDO DR</t>
  </si>
  <si>
    <t>7577 EDDYLEE WAY</t>
  </si>
  <si>
    <t>8369 FOPPIANO WAY</t>
  </si>
  <si>
    <t>8817 SAWTELLE WAY</t>
  </si>
  <si>
    <t>1910 BONAVISTA WAY</t>
  </si>
  <si>
    <t>8 TIDE CT</t>
  </si>
  <si>
    <t>8952 ROCKY CREEK CT</t>
  </si>
  <si>
    <t>435 EXCHANGE ST</t>
  </si>
  <si>
    <t>10105 MONTE VALLO CT</t>
  </si>
  <si>
    <t>3930 ANNABELLE AVE</t>
  </si>
  <si>
    <t>4854 TANGERINE AVE</t>
  </si>
  <si>
    <t>2909 SHAWN WAY</t>
  </si>
  <si>
    <t>4290 BLACKFORD WAY</t>
  </si>
  <si>
    <t>5890 TT TRAK</t>
  </si>
  <si>
    <t>FORESTHILL</t>
  </si>
  <si>
    <t>7015 WOODSIDE DR</t>
  </si>
  <si>
    <t>6019 CHESHIRE WAY</t>
  </si>
  <si>
    <t>3330 VILLAGE CT</t>
  </si>
  <si>
    <t>2561 VERNA WAY</t>
  </si>
  <si>
    <t>3522 22ND AVE</t>
  </si>
  <si>
    <t>2880 CANDIDO DR</t>
  </si>
  <si>
    <t>6908 PIN OAK CT</t>
  </si>
  <si>
    <t>5733 ANGELINA AVE</t>
  </si>
  <si>
    <t>7849 BONNY DOWNS WAY</t>
  </si>
  <si>
    <t>8716 LONGSPUR WAY</t>
  </si>
  <si>
    <t>6320 EL DORADO ST</t>
  </si>
  <si>
    <t>2328 DOROTHY JUNE WAY</t>
  </si>
  <si>
    <t>1986 DANVERS WAY</t>
  </si>
  <si>
    <t>7901 GAZELLE TRAIL WAY</t>
  </si>
  <si>
    <t>6080 BRIDGECROSS DR</t>
  </si>
  <si>
    <t>20 GROTH CIR</t>
  </si>
  <si>
    <t>1900 DANBROOK DR</t>
  </si>
  <si>
    <t>140 VENTO CT</t>
  </si>
  <si>
    <t>8442 KEUSMAN ST</t>
  </si>
  <si>
    <t>9552 SUNLIGHT LN</t>
  </si>
  <si>
    <t>2733 YUMA CT</t>
  </si>
  <si>
    <t>1407 TIFFANY CIR</t>
  </si>
  <si>
    <t>636 CRESTVIEW DR</t>
  </si>
  <si>
    <t>DIAMOND SPRINGS</t>
  </si>
  <si>
    <t>1528 HESKET WAY</t>
  </si>
  <si>
    <t>2327 32ND ST</t>
  </si>
  <si>
    <t>1833 2ND AVE</t>
  </si>
  <si>
    <t>7252 CARRIAGE DR</t>
  </si>
  <si>
    <t>9815 PASO FINO WAY</t>
  </si>
  <si>
    <t>5532 ENGLE RD</t>
  </si>
  <si>
    <t>1139 CLINTON RD</t>
  </si>
  <si>
    <t>9176 SAGE GLEN WAY</t>
  </si>
  <si>
    <t>9967 HATHERTON WAY</t>
  </si>
  <si>
    <t>9264 BOULDER RIVER WAY</t>
  </si>
  <si>
    <t>320 GROTH CIR</t>
  </si>
  <si>
    <t>137 GUNNISON AVE</t>
  </si>
  <si>
    <t>8209 RIVALLO WAY</t>
  </si>
  <si>
    <t>8637 PERIWINKLE CIR</t>
  </si>
  <si>
    <t>3425 MEADOW WAY</t>
  </si>
  <si>
    <t>107 JARVIS CIR</t>
  </si>
  <si>
    <t>2319 THORES ST</t>
  </si>
  <si>
    <t>8935 MOUNTAIN HOME CT</t>
  </si>
  <si>
    <t>2566 SERENATA WAY</t>
  </si>
  <si>
    <t>4085 COUNTRY DR</t>
  </si>
  <si>
    <t>9297 TROUT WAY</t>
  </si>
  <si>
    <t>7 ARCHIBALD CT</t>
  </si>
  <si>
    <t>11130 EEL RIVER CT</t>
  </si>
  <si>
    <t>8323 REDBANK WAY</t>
  </si>
  <si>
    <t>16 BRONCO CREEK CT</t>
  </si>
  <si>
    <t>8316 NORTHAM DR</t>
  </si>
  <si>
    <t>4240 WINJE DR</t>
  </si>
  <si>
    <t>3569 SODA WAY</t>
  </si>
  <si>
    <t>5118 ROBANDER ST</t>
  </si>
  <si>
    <t>5976 KYLENCH CT</t>
  </si>
  <si>
    <t>9247 DELAIR WAY</t>
  </si>
  <si>
    <t>9054 DESCENDANT DR</t>
  </si>
  <si>
    <t>3450 WHITNOR CT</t>
  </si>
  <si>
    <t>6288 LONETREE BLVD</t>
  </si>
  <si>
    <t>9355 MATADOR WAY</t>
  </si>
  <si>
    <t>8671 SUMMER SUN WAY</t>
  </si>
  <si>
    <t>1890 GENEVA PL</t>
  </si>
  <si>
    <t>1813 AVENIDA MARTINA</t>
  </si>
  <si>
    <t>191 BARNHART CIR</t>
  </si>
  <si>
    <t>6221 GREEN TOP WAY</t>
  </si>
  <si>
    <t>2298 PRIMROSE LN</t>
  </si>
  <si>
    <t>5635 LOS PUEBLOS WAY</t>
  </si>
  <si>
    <t>10165 LOFTON WAY</t>
  </si>
  <si>
    <t>1251 GREEN RAVINE DR</t>
  </si>
  <si>
    <t>6001 SHOO FLY RD</t>
  </si>
  <si>
    <t>3040 PARKHAM DR</t>
  </si>
  <si>
    <t>2674 TAM O SHANTER DR</t>
  </si>
  <si>
    <t>6007 MARYBELLE LN</t>
  </si>
  <si>
    <t>SHINGLE SPRINGS</t>
  </si>
  <si>
    <t>Unkown</t>
  </si>
  <si>
    <t>9949 NESTLING CIR</t>
  </si>
  <si>
    <t>2915 HOLDREGE WAY</t>
  </si>
  <si>
    <t>2678 BRIARTON DR</t>
  </si>
  <si>
    <t>294 SPARROW DR</t>
  </si>
  <si>
    <t>2987 DIORITE WAY</t>
  </si>
  <si>
    <t>6326 APPIAN WAY</t>
  </si>
  <si>
    <t>6905 COBALT WAY</t>
  </si>
  <si>
    <t>8986 HAFLINGER WAY</t>
  </si>
  <si>
    <t>2916 BABSON DR</t>
  </si>
  <si>
    <t>10133 NEBBIOLO CT</t>
  </si>
  <si>
    <t>1103 COMMONS DR</t>
  </si>
  <si>
    <t>4636 TEAL BAY CT</t>
  </si>
  <si>
    <t>1524 YOUNGS AVE</t>
  </si>
  <si>
    <t>865 CONRAD CT</t>
  </si>
  <si>
    <t>8463 TERRACOTTA CT</t>
  </si>
  <si>
    <t>5747 KING RD</t>
  </si>
  <si>
    <t>8253 KEEGAN WAY</t>
  </si>
  <si>
    <t>9204 TROUT WAY</t>
  </si>
  <si>
    <t>1828 2ND AVE</t>
  </si>
  <si>
    <t>1113 COMMONS DR</t>
  </si>
  <si>
    <t>2341 BIG STRIKE TRL</t>
  </si>
  <si>
    <t>COOL</t>
  </si>
  <si>
    <t>9452 RED SPRUCE WAY</t>
  </si>
  <si>
    <t>5776 TERRACE DR</t>
  </si>
  <si>
    <t>5908 MCLEAN DR</t>
  </si>
  <si>
    <t>8215 PEREGRINE WAY</t>
  </si>
  <si>
    <t>1104 HILLSDALE LN</t>
  </si>
  <si>
    <t>2949 PANAMA AVE</t>
  </si>
  <si>
    <t>1356 HARTLEY WAY</t>
  </si>
  <si>
    <t>633 HANISCH DR</t>
  </si>
  <si>
    <t>63 ANGEL ISLAND CIR</t>
  </si>
  <si>
    <t>1571 WILD OAK LN</t>
  </si>
  <si>
    <t>5222 COPPER SUNSET WAY</t>
  </si>
  <si>
    <t>5601 SPINDRIFT LN</t>
  </si>
  <si>
    <t>652 FIFTEEN MILE DR</t>
  </si>
  <si>
    <t>7921 DOE TRAIL WAY</t>
  </si>
  <si>
    <t>4204 LUSK DR</t>
  </si>
  <si>
    <t>5321 DELTA DR</t>
  </si>
  <si>
    <t>5608 ROSEDALE WAY</t>
  </si>
  <si>
    <t>3372 BERETANIA WAY</t>
  </si>
  <si>
    <t>2422 STEFANIE DR</t>
  </si>
  <si>
    <t>3232 PARKHAM DR</t>
  </si>
  <si>
    <t>448 ELMWOOD CT</t>
  </si>
  <si>
    <t>1214 DAWNWOOD DR</t>
  </si>
  <si>
    <t>1440 EMERALD LN</t>
  </si>
  <si>
    <t>3349 CORVINA DR</t>
  </si>
  <si>
    <t>10254 JULIANA WAY</t>
  </si>
  <si>
    <t>149 OPUS CIR</t>
  </si>
  <si>
    <t>580 REGENCY PARK CIR</t>
  </si>
  <si>
    <t>5544 CAMAS CT</t>
  </si>
  <si>
    <t>5102 ARCHCREST WAY</t>
  </si>
  <si>
    <t>5725 BALFOR RD</t>
  </si>
  <si>
    <t>7697 ROSEHALL DR</t>
  </si>
  <si>
    <t>4821 HUTSON WAY</t>
  </si>
  <si>
    <t>4509 WINJE DR</t>
  </si>
  <si>
    <t>1965 LAURELHURST LN</t>
  </si>
  <si>
    <t>6709 ROSE BRIDGE DR</t>
  </si>
  <si>
    <t>281 SPYGLASS HL</t>
  </si>
  <si>
    <t>7709 RIVER VILLAGE DR</t>
  </si>
  <si>
    <t>4165 BRISBANE CIR</t>
  </si>
  <si>
    <t>506 BEDFORD CT</t>
  </si>
  <si>
    <t>9048 PINTO CANYON WAY</t>
  </si>
  <si>
    <t>2274 IVY BRIDGE DR</t>
  </si>
  <si>
    <t>14004 WALNUT AVE</t>
  </si>
  <si>
    <t>WALNUT GROVE</t>
  </si>
  <si>
    <t>6905 FRANKFORT CT</t>
  </si>
  <si>
    <t>3621 WINTUN DR</t>
  </si>
  <si>
    <t>201 KIRKLAND CT</t>
  </si>
  <si>
    <t>12075 APPLESBURY CT</t>
  </si>
  <si>
    <t>1975 SIDESADDLE WAY</t>
  </si>
  <si>
    <t>5420 ALMOND FALLS WAY</t>
  </si>
  <si>
    <t>9677 PILLITERI CT</t>
  </si>
  <si>
    <t>1515 EL CAMINO VERDE DR</t>
  </si>
  <si>
    <t>556 PLATT CIR</t>
  </si>
  <si>
    <t>1792 DIAMOND WOODS CIR</t>
  </si>
  <si>
    <t>1124 PERKINS WAY</t>
  </si>
  <si>
    <t>4748 SALEM WAY</t>
  </si>
  <si>
    <t>1484 RADCLIFFE WAY</t>
  </si>
  <si>
    <t>51 AIKEN WAY</t>
  </si>
  <si>
    <t>2818 KNOLLWOOD DR</t>
  </si>
  <si>
    <t>1536 STONEY CROSS LN</t>
  </si>
  <si>
    <t>509 CASTILLIAN CT</t>
  </si>
  <si>
    <t>700 HUNTER PL</t>
  </si>
  <si>
    <t>1240 FAY CIR</t>
  </si>
  <si>
    <t>1113 SANDWICK WAY</t>
  </si>
  <si>
    <t>3108 DELWOOD WAY</t>
  </si>
  <si>
    <t>3212 CORNICHE LN</t>
  </si>
  <si>
    <t>2159 BECKETT DR</t>
  </si>
  <si>
    <t>4320 FOUR SEASONS RD</t>
  </si>
  <si>
    <t>6401 MARSHALL RD</t>
  </si>
  <si>
    <t>GARDEN VALLEY</t>
  </si>
  <si>
    <t>2089 BECKETT DR</t>
  </si>
  <si>
    <t>6196 EDGEHILL DR</t>
  </si>
  <si>
    <t>200 HILLSFORD CT</t>
  </si>
  <si>
    <t>8217 PLUMERIA AVE</t>
  </si>
  <si>
    <t>4841 VILLAGE GREEN DR</t>
  </si>
  <si>
    <t>3863 LAS PASAS WAY</t>
  </si>
  <si>
    <t>820 DANA CT</t>
  </si>
  <si>
    <t>1165 37TH ST</t>
  </si>
  <si>
    <t>203 CASCADE FALLS DR</t>
  </si>
  <si>
    <t>9880 IZILDA CT</t>
  </si>
  <si>
    <t>1800 AVONDALE DR</t>
  </si>
  <si>
    <t>4620 BROMWICH CT</t>
  </si>
  <si>
    <t>620 KESWICK CT</t>
  </si>
  <si>
    <t>4478 GREENBRAE RD</t>
  </si>
  <si>
    <t>8432 BRIGGS DR</t>
  </si>
  <si>
    <t>200 CRADLE MOUNTAIN CT</t>
  </si>
  <si>
    <t>2065 IMPRESSIONIST WAY</t>
  </si>
  <si>
    <t>2982 ABERDEEN LN</t>
  </si>
  <si>
    <t>9401 BARREL RACER CT</t>
  </si>
  <si>
    <t>3720 VISTA DE MADERA</t>
  </si>
  <si>
    <t>14151 INDIO DR</t>
  </si>
  <si>
    <t>SLOUGHHOUSE</t>
  </si>
  <si>
    <t>7401 TOULON LN</t>
  </si>
  <si>
    <t>Thu May 15 00:00:00 EDT 2008</t>
  </si>
  <si>
    <t>9127 NEWHALL DR Unit 34</t>
  </si>
  <si>
    <t>5937 BAMFORD DR</t>
  </si>
  <si>
    <t>5672 HILLSDALE BLVD</t>
  </si>
  <si>
    <t>3920 39TH ST</t>
  </si>
  <si>
    <t>701 JESSIE AVE</t>
  </si>
  <si>
    <t>83 ARCADE BLVD</t>
  </si>
  <si>
    <t>601 REGGINALD WAY</t>
  </si>
  <si>
    <t>550 DEL VERDE CIR</t>
  </si>
  <si>
    <t>4113 DAYSTAR CT</t>
  </si>
  <si>
    <t>7374 TISDALE WAY</t>
  </si>
  <si>
    <t>3348 RIO LINDA BLVD</t>
  </si>
  <si>
    <t>3935 LIMESTONE WAY</t>
  </si>
  <si>
    <t>6208 GRATTAN WAY</t>
  </si>
  <si>
    <t>739 E WOODSIDE LN Unit E</t>
  </si>
  <si>
    <t>4225 46TH AVE</t>
  </si>
  <si>
    <t>1434 BELL AVE</t>
  </si>
  <si>
    <t>5628 GEORGIA DR</t>
  </si>
  <si>
    <t>7629 BETH ST</t>
  </si>
  <si>
    <t>2277 BABETTE WAY</t>
  </si>
  <si>
    <t>6561 WEATHERFORD WAY</t>
  </si>
  <si>
    <t>3035 ESTEPA DR Unit 5C</t>
  </si>
  <si>
    <t>5136 CABOT CIR</t>
  </si>
  <si>
    <t>7730 ROBINETTE RD</t>
  </si>
  <si>
    <t>87 LACAM CIR</t>
  </si>
  <si>
    <t>1691 NOGALES ST</t>
  </si>
  <si>
    <t>3118 42ND ST</t>
  </si>
  <si>
    <t>7517 50TH AVE</t>
  </si>
  <si>
    <t>4071 EVALITA WAY</t>
  </si>
  <si>
    <t>7928 36TH AVE</t>
  </si>
  <si>
    <t>6631 DEMARET DR</t>
  </si>
  <si>
    <t>7043 9TH AVE</t>
  </si>
  <si>
    <t>97 KENNELFORD CIR</t>
  </si>
  <si>
    <t>2636 TRONERO WAY</t>
  </si>
  <si>
    <t>1530 TOPANGA LN Unit 204</t>
  </si>
  <si>
    <t>3604 KODIAK WAY</t>
  </si>
  <si>
    <t>2149 COTTAGE WAY</t>
  </si>
  <si>
    <t>8632 PRAIRIEWOODS DR</t>
  </si>
  <si>
    <t>612 STONE BLVD</t>
  </si>
  <si>
    <t>WEST SACRAMENTO</t>
  </si>
  <si>
    <t>4180 12TH AVE</t>
  </si>
  <si>
    <t>8025 ARROYO VISTA DR</t>
  </si>
  <si>
    <t>5754 WALERGA RD Unit 4</t>
  </si>
  <si>
    <t>8 LA ROCAS CT</t>
  </si>
  <si>
    <t>8636 LONGSPUR WAY</t>
  </si>
  <si>
    <t>1941 EXPEDITION WAY</t>
  </si>
  <si>
    <t>4351 TURNBRIDGE DR</t>
  </si>
  <si>
    <t>6513 HOLIDAY WAY</t>
  </si>
  <si>
    <t>8321 MISTLETOE WAY</t>
  </si>
  <si>
    <t>5920 VALLEY GLEN WAY</t>
  </si>
  <si>
    <t>2601 SAN FERNANDO WAY</t>
  </si>
  <si>
    <t>501 POPLAR AVE</t>
  </si>
  <si>
    <t>8008 SAINT HELENA CT</t>
  </si>
  <si>
    <t>6517 DONEGAL DR</t>
  </si>
  <si>
    <t>1001 RIO NORTE WAY</t>
  </si>
  <si>
    <t>604 P ST</t>
  </si>
  <si>
    <t>10001 WOODCREEK OAKS BLVD Unit 815</t>
  </si>
  <si>
    <t>7351 GIGI PL</t>
  </si>
  <si>
    <t>7740 DIXIE LOU ST</t>
  </si>
  <si>
    <t>7342 DAVE ST</t>
  </si>
  <si>
    <t>7687 HOWERTON DR</t>
  </si>
  <si>
    <t>26 KAMSON CT</t>
  </si>
  <si>
    <t>7045 PEEVEY CT</t>
  </si>
  <si>
    <t>8916 GABLES MILL PL</t>
  </si>
  <si>
    <t>1140 EDMONTON DR</t>
  </si>
  <si>
    <t>8879 APPLE PEAR CT</t>
  </si>
  <si>
    <t>9 WIND CT</t>
  </si>
  <si>
    <t>8570 SHERATON DR</t>
  </si>
  <si>
    <t>1550 TOPANGA LN Unit 207</t>
  </si>
  <si>
    <t>1080 RIO NORTE WAY</t>
  </si>
  <si>
    <t>5501 VALLETTA WAY</t>
  </si>
  <si>
    <t>5624 MEMORY LN</t>
  </si>
  <si>
    <t>6622 WILLOWLEAF DR</t>
  </si>
  <si>
    <t>27 MEGAN CT</t>
  </si>
  <si>
    <t>6601 WOODMORE OAKS DR</t>
  </si>
  <si>
    <t>1973 DANVERS WAY</t>
  </si>
  <si>
    <t>8001 ARROYO VISTA DR</t>
  </si>
  <si>
    <t>7409 VOYAGER WAY</t>
  </si>
  <si>
    <t>815 CROSSWIND DR</t>
  </si>
  <si>
    <t>5509 LAGUNA CREST WAY</t>
  </si>
  <si>
    <t>8424 MERRY HILL WAY</t>
  </si>
  <si>
    <t>1525 PENNSYLVANIA AVE</t>
  </si>
  <si>
    <t>5954 BRIDGECROSS DR</t>
  </si>
  <si>
    <t>8789 SEQUOIA WOOD CT</t>
  </si>
  <si>
    <t>6600 SILVERTHORNE CIR</t>
  </si>
  <si>
    <t>2221 2ND AVE</t>
  </si>
  <si>
    <t>3230 SMATHERS WAY</t>
  </si>
  <si>
    <t>5209 LAGUNA CREST WAY</t>
  </si>
  <si>
    <t>416 LEITCH AVE</t>
  </si>
  <si>
    <t>2100 BEATTY WAY</t>
  </si>
  <si>
    <t>6920 GILLINGHAM WAY</t>
  </si>
  <si>
    <t>82 WILDFLOWER DR</t>
  </si>
  <si>
    <t>8652 BANTON CIR</t>
  </si>
  <si>
    <t>8428 MISTY PASS WAY</t>
  </si>
  <si>
    <t>7958 ROSEVIEW WAY</t>
  </si>
  <si>
    <t>9020 LUKEN CT</t>
  </si>
  <si>
    <t>7809 VALLECITOS WAY</t>
  </si>
  <si>
    <t>8445 OLD AUBURN RD</t>
  </si>
  <si>
    <t>10085 ATKINS DR</t>
  </si>
  <si>
    <t>9185 CERROLINDA CIR</t>
  </si>
  <si>
    <t>9197 CORTINA CIR</t>
  </si>
  <si>
    <t>5429 HESPER WAY</t>
  </si>
  <si>
    <t>1178 WARMWOOD CT</t>
  </si>
  <si>
    <t>4900 ELUDE CT</t>
  </si>
  <si>
    <t>3557 SODA WAY</t>
  </si>
  <si>
    <t>3528 SAINT GEORGE DR</t>
  </si>
  <si>
    <t>7381 WASHBURN WAY</t>
  </si>
  <si>
    <t>2181 WINTERHAVEN CIR</t>
  </si>
  <si>
    <t>7540 HICKORY AVE</t>
  </si>
  <si>
    <t>5024 CHAMBERLIN CIR</t>
  </si>
  <si>
    <t>2400 INVERNESS DR</t>
  </si>
  <si>
    <t>5 BISHOPGATE CT</t>
  </si>
  <si>
    <t>5601 REXLEIGH DR</t>
  </si>
  <si>
    <t>1909 YARNELL WAY</t>
  </si>
  <si>
    <t>9169 GARLINGTON CT</t>
  </si>
  <si>
    <t>6932 RUSKUT WAY</t>
  </si>
  <si>
    <t>7933 DAFFODIL WAY</t>
  </si>
  <si>
    <t>8304 RED FOX WAY</t>
  </si>
  <si>
    <t>3882 YELLOWSTONE LN</t>
  </si>
  <si>
    <t>City</t>
  </si>
  <si>
    <t>Address</t>
  </si>
  <si>
    <t>State</t>
  </si>
  <si>
    <t>Bedrooms</t>
  </si>
  <si>
    <t>Baths</t>
  </si>
  <si>
    <t>Sq. Feet</t>
  </si>
  <si>
    <t>Type</t>
  </si>
  <si>
    <t>Sale Date</t>
  </si>
  <si>
    <t>Price</t>
  </si>
  <si>
    <t>Latitude</t>
  </si>
  <si>
    <t>Longitude</t>
  </si>
  <si>
    <t>Zip</t>
  </si>
  <si>
    <t>Sale Day</t>
  </si>
  <si>
    <t>Type of House</t>
  </si>
  <si>
    <t># of Houses</t>
  </si>
  <si>
    <t>Average Cost</t>
  </si>
  <si>
    <t>4 BR, 2+ BA</t>
  </si>
  <si>
    <t>4 BR, 1 BA</t>
  </si>
  <si>
    <t>3 BR, 2+ BA</t>
  </si>
  <si>
    <t>3 BR, 1 BA</t>
  </si>
  <si>
    <t>2 BR, 2+BA</t>
  </si>
  <si>
    <t>2 BR, 1 BA</t>
  </si>
  <si>
    <t>1 BR</t>
  </si>
  <si>
    <t>&lt;1 BR</t>
  </si>
  <si>
    <t>&gt;4 BR</t>
  </si>
  <si>
    <t>Overall</t>
  </si>
  <si>
    <t>Max Cost</t>
  </si>
  <si>
    <t>Min Cost</t>
  </si>
  <si>
    <t>Total # of Houses</t>
  </si>
  <si>
    <t>Avg. Size</t>
  </si>
  <si>
    <t>Average</t>
  </si>
  <si>
    <t>Maximum</t>
  </si>
  <si>
    <t>Minimum</t>
  </si>
  <si>
    <t># of bedrooms</t>
  </si>
  <si>
    <t># of bathrooms</t>
  </si>
  <si>
    <t># of houses</t>
  </si>
  <si>
    <t># above average</t>
  </si>
  <si>
    <t># below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</si>
</sst>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0"/>
    <numFmt numFmtId="165" formatCode="0.000"/>
    <numFmt numFmtId="166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 applyAlignment="1">
      <alignment horizontal="right" inden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right" indent="2"/>
    </xf>
    <xf numFmtId="164" fontId="0" fillId="0" borderId="0" xfId="0" applyNumberFormat="1" applyAlignment="1">
      <alignment horizontal="left" indent="2"/>
    </xf>
    <xf numFmtId="165" fontId="0" fillId="0" borderId="0" xfId="0" applyNumberFormat="1" applyAlignment="1">
      <alignment horizontal="right" indent="2"/>
    </xf>
    <xf numFmtId="166" fontId="0" fillId="0" borderId="0" xfId="0" applyNumberFormat="1" applyAlignment="1">
      <alignment horizontal="right" indent="2"/>
    </xf>
    <xf numFmtId="166" fontId="0" fillId="0" borderId="0" xfId="1" applyNumberFormat="1" applyFont="1" applyAlignment="1">
      <alignment horizontal="right" indent="2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3" fillId="0" borderId="0" xfId="0" applyFont="1"/>
    <xf numFmtId="166" fontId="0" fillId="0" borderId="0" xfId="0" applyNumberFormat="1"/>
    <xf numFmtId="166" fontId="0" fillId="0" borderId="0" xfId="0" applyNumberFormat="1" applyAlignment="1">
      <alignment horizontal="right" indent="1"/>
    </xf>
    <xf numFmtId="166" fontId="3" fillId="0" borderId="0" xfId="0" applyNumberFormat="1" applyFont="1" applyAlignment="1">
      <alignment horizontal="right" indent="1"/>
    </xf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6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C298-A14B-47C7-9C2A-282616D61EDD}">
  <dimension ref="A1:AE1022"/>
  <sheetViews>
    <sheetView tabSelected="1" topLeftCell="H1005" zoomScale="85" zoomScaleNormal="85" workbookViewId="0">
      <selection activeCell="AC1028" sqref="AC1028"/>
    </sheetView>
  </sheetViews>
  <sheetFormatPr defaultRowHeight="14.4" x14ac:dyDescent="0.3"/>
  <cols>
    <col min="1" max="1" width="37.5546875" hidden="1" customWidth="1"/>
    <col min="2" max="2" width="36.33203125" bestFit="1" customWidth="1"/>
    <col min="3" max="3" width="19" hidden="1" customWidth="1"/>
    <col min="4" max="4" width="17.33203125" bestFit="1" customWidth="1"/>
    <col min="5" max="5" width="8.109375" style="1" customWidth="1"/>
    <col min="6" max="6" width="7.6640625" bestFit="1" customWidth="1"/>
    <col min="7" max="7" width="14.5546875" bestFit="1" customWidth="1"/>
    <col min="8" max="8" width="8.5546875" bestFit="1" customWidth="1"/>
    <col min="9" max="9" width="11.5546875" bestFit="1" customWidth="1"/>
    <col min="10" max="10" width="12.33203125" bestFit="1" customWidth="1"/>
    <col min="11" max="12" width="28.6640625" hidden="1" customWidth="1"/>
    <col min="13" max="13" width="12.33203125" bestFit="1" customWidth="1"/>
    <col min="14" max="14" width="13.33203125" bestFit="1" customWidth="1"/>
    <col min="15" max="15" width="14.109375" bestFit="1" customWidth="1"/>
    <col min="16" max="16" width="12.6640625" customWidth="1"/>
    <col min="17" max="17" width="14.44140625" bestFit="1" customWidth="1"/>
    <col min="24" max="24" width="12" bestFit="1" customWidth="1"/>
    <col min="25" max="26" width="9.33203125" bestFit="1" customWidth="1"/>
    <col min="27" max="27" width="10.5546875" bestFit="1" customWidth="1"/>
    <col min="28" max="28" width="9.33203125" bestFit="1" customWidth="1"/>
    <col min="29" max="29" width="10.5546875" bestFit="1" customWidth="1"/>
    <col min="30" max="30" width="13.109375" customWidth="1"/>
    <col min="31" max="31" width="10.5546875" bestFit="1" customWidth="1"/>
  </cols>
  <sheetData>
    <row r="1" spans="1:17" ht="21" x14ac:dyDescent="0.3">
      <c r="A1" t="s">
        <v>0</v>
      </c>
      <c r="B1" s="3" t="s">
        <v>1033</v>
      </c>
      <c r="C1" t="s">
        <v>1</v>
      </c>
      <c r="D1" s="3" t="s">
        <v>1032</v>
      </c>
      <c r="E1" s="4" t="s">
        <v>1043</v>
      </c>
      <c r="F1" s="3" t="s">
        <v>1034</v>
      </c>
      <c r="G1" s="3" t="s">
        <v>1035</v>
      </c>
      <c r="H1" s="3" t="s">
        <v>1036</v>
      </c>
      <c r="I1" s="3" t="s">
        <v>1037</v>
      </c>
      <c r="J1" s="3" t="s">
        <v>1038</v>
      </c>
      <c r="K1" s="3" t="s">
        <v>1039</v>
      </c>
      <c r="L1" s="3"/>
      <c r="M1" s="3" t="s">
        <v>1044</v>
      </c>
      <c r="N1" s="3" t="s">
        <v>1039</v>
      </c>
      <c r="O1" s="3" t="s">
        <v>1040</v>
      </c>
      <c r="P1" s="3" t="s">
        <v>1041</v>
      </c>
      <c r="Q1" s="3" t="s">
        <v>1042</v>
      </c>
    </row>
    <row r="2" spans="1:17" x14ac:dyDescent="0.3">
      <c r="A2" t="s">
        <v>2</v>
      </c>
      <c r="B2" t="str">
        <f>PROPER((A2))</f>
        <v>3526 High St</v>
      </c>
      <c r="C2" t="s">
        <v>37</v>
      </c>
      <c r="D2" t="str">
        <f>PROPER(C2)</f>
        <v>Antelope</v>
      </c>
      <c r="E2" s="1">
        <v>95829</v>
      </c>
      <c r="F2" s="2" t="s">
        <v>4</v>
      </c>
      <c r="G2" s="2">
        <v>5</v>
      </c>
      <c r="H2" s="2">
        <v>3</v>
      </c>
      <c r="I2" s="5">
        <v>3984</v>
      </c>
      <c r="J2" s="2" t="s">
        <v>5</v>
      </c>
      <c r="K2" t="s">
        <v>185</v>
      </c>
      <c r="L2" t="str">
        <f>RIGHT(K2,LEN(K2)-FIND(" ",K2))</f>
        <v>May 20 00:00:00 EDT 2008</v>
      </c>
      <c r="M2" s="2" t="str">
        <f>LEFT(K2,3)</f>
        <v>Tue</v>
      </c>
      <c r="N2" s="2" t="str">
        <f>_xlfn.CONCAT(LEFT(L2,6)," ",RIGHT(L2,4))</f>
        <v>May 20 2008</v>
      </c>
      <c r="O2" s="9">
        <v>572500</v>
      </c>
      <c r="P2" s="6">
        <v>38.476430000000001</v>
      </c>
      <c r="Q2" s="7">
        <v>-121.309243</v>
      </c>
    </row>
    <row r="3" spans="1:17" x14ac:dyDescent="0.3">
      <c r="A3" t="s">
        <v>7</v>
      </c>
      <c r="B3" t="str">
        <f>PROPER((A3))</f>
        <v>51 Omaha Ct</v>
      </c>
      <c r="C3" t="s">
        <v>37</v>
      </c>
      <c r="D3" t="str">
        <f>PROPER(C3)</f>
        <v>Antelope</v>
      </c>
      <c r="E3" s="1">
        <v>95746</v>
      </c>
      <c r="F3" s="2" t="s">
        <v>4</v>
      </c>
      <c r="G3" s="2">
        <v>5</v>
      </c>
      <c r="H3" s="2">
        <v>3</v>
      </c>
      <c r="I3" s="5">
        <v>3670</v>
      </c>
      <c r="J3" s="2" t="s">
        <v>5</v>
      </c>
      <c r="K3" t="s">
        <v>372</v>
      </c>
      <c r="L3" t="str">
        <f>RIGHT(K3,LEN(K3)-FIND(" ",K3))</f>
        <v>May 19 00:00:00 EDT 2008</v>
      </c>
      <c r="M3" s="2" t="str">
        <f>LEFT(K3,3)</f>
        <v>Mon</v>
      </c>
      <c r="N3" s="2" t="str">
        <f>_xlfn.CONCAT(LEFT(L3,6)," ",RIGHT(L3,4))</f>
        <v>May 19 2008</v>
      </c>
      <c r="O3" s="9">
        <v>760000</v>
      </c>
      <c r="P3" s="6">
        <v>38.779434999999999</v>
      </c>
      <c r="Q3" s="7">
        <v>-121.146676</v>
      </c>
    </row>
    <row r="4" spans="1:17" x14ac:dyDescent="0.3">
      <c r="A4" t="s">
        <v>8</v>
      </c>
      <c r="B4" t="str">
        <f>PROPER((A4))</f>
        <v>2796 Branch St</v>
      </c>
      <c r="C4" t="s">
        <v>37</v>
      </c>
      <c r="D4" t="str">
        <f>PROPER(C4)</f>
        <v>Antelope</v>
      </c>
      <c r="E4" s="1">
        <v>95829</v>
      </c>
      <c r="F4" s="2" t="s">
        <v>4</v>
      </c>
      <c r="G4" s="2">
        <v>5</v>
      </c>
      <c r="H4" s="2">
        <v>4</v>
      </c>
      <c r="I4" s="5">
        <v>3863</v>
      </c>
      <c r="J4" s="2" t="s">
        <v>5</v>
      </c>
      <c r="K4" t="s">
        <v>640</v>
      </c>
      <c r="L4" t="str">
        <f>RIGHT(K4,LEN(K4)-FIND(" ",K4))</f>
        <v>May 16 00:00:00 EDT 2008</v>
      </c>
      <c r="M4" s="2" t="str">
        <f>LEFT(K4,3)</f>
        <v>Fri</v>
      </c>
      <c r="N4" s="2" t="str">
        <f>_xlfn.CONCAT(LEFT(L4,6)," ",RIGHT(L4,4))</f>
        <v>May 16 2008</v>
      </c>
      <c r="O4" s="9">
        <v>598695</v>
      </c>
      <c r="P4" s="6">
        <v>38.45326</v>
      </c>
      <c r="Q4" s="7">
        <v>-121.32572999999999</v>
      </c>
    </row>
    <row r="5" spans="1:17" x14ac:dyDescent="0.3">
      <c r="A5" t="s">
        <v>9</v>
      </c>
      <c r="B5" t="str">
        <f>PROPER((A5))</f>
        <v>2805 Janette Way</v>
      </c>
      <c r="C5" t="s">
        <v>37</v>
      </c>
      <c r="D5" t="str">
        <f>PROPER(C5)</f>
        <v>Antelope</v>
      </c>
      <c r="E5" s="1">
        <v>95828</v>
      </c>
      <c r="F5" s="2" t="s">
        <v>4</v>
      </c>
      <c r="G5" s="2">
        <v>4</v>
      </c>
      <c r="H5" s="2">
        <v>2</v>
      </c>
      <c r="I5" s="5">
        <v>1146</v>
      </c>
      <c r="J5" s="2" t="s">
        <v>5</v>
      </c>
      <c r="K5" t="s">
        <v>6</v>
      </c>
      <c r="L5" t="str">
        <f>RIGHT(K5,LEN(K5)-FIND(" ",K5))</f>
        <v>May 21 00:00:00 EDT 2008</v>
      </c>
      <c r="M5" s="2" t="str">
        <f>LEFT(K5,3)</f>
        <v>Wed</v>
      </c>
      <c r="N5" s="2" t="str">
        <f>_xlfn.CONCAT(LEFT(L5,6)," ",RIGHT(L5,4))</f>
        <v>May 21 2008</v>
      </c>
      <c r="O5" s="9">
        <v>149593</v>
      </c>
      <c r="P5" s="6">
        <v>38.498570000000001</v>
      </c>
      <c r="Q5" s="7">
        <v>-121.420925</v>
      </c>
    </row>
    <row r="6" spans="1:17" x14ac:dyDescent="0.3">
      <c r="A6" t="s">
        <v>10</v>
      </c>
      <c r="B6" t="str">
        <f>PROPER((A6))</f>
        <v>6001 Mcmahon Dr</v>
      </c>
      <c r="C6" t="s">
        <v>37</v>
      </c>
      <c r="D6" t="str">
        <f>PROPER(C6)</f>
        <v>Antelope</v>
      </c>
      <c r="E6" s="1">
        <v>95670</v>
      </c>
      <c r="F6" s="2" t="s">
        <v>4</v>
      </c>
      <c r="G6" s="2">
        <v>4</v>
      </c>
      <c r="H6" s="2">
        <v>3</v>
      </c>
      <c r="I6" s="5">
        <v>2208</v>
      </c>
      <c r="J6" s="2" t="s">
        <v>5</v>
      </c>
      <c r="K6" t="s">
        <v>185</v>
      </c>
      <c r="L6" t="str">
        <f>RIGHT(K6,LEN(K6)-FIND(" ",K6))</f>
        <v>May 20 00:00:00 EDT 2008</v>
      </c>
      <c r="M6" s="2" t="str">
        <f>LEFT(K6,3)</f>
        <v>Tue</v>
      </c>
      <c r="N6" s="2" t="str">
        <f>_xlfn.CONCAT(LEFT(L6,6)," ",RIGHT(L6,4))</f>
        <v>May 20 2008</v>
      </c>
      <c r="O6" s="9">
        <v>336000</v>
      </c>
      <c r="P6" s="6">
        <v>38.573487999999998</v>
      </c>
      <c r="Q6" s="7">
        <v>-121.282809</v>
      </c>
    </row>
    <row r="7" spans="1:17" x14ac:dyDescent="0.3">
      <c r="A7" t="s">
        <v>11</v>
      </c>
      <c r="B7" t="str">
        <f>PROPER((A7))</f>
        <v>5828 Peppermill Ct</v>
      </c>
      <c r="C7" t="s">
        <v>37</v>
      </c>
      <c r="D7" t="str">
        <f>PROPER(C7)</f>
        <v>Antelope</v>
      </c>
      <c r="E7" s="1">
        <v>95632</v>
      </c>
      <c r="F7" s="2" t="s">
        <v>4</v>
      </c>
      <c r="G7" s="2">
        <v>4</v>
      </c>
      <c r="H7" s="2">
        <v>2</v>
      </c>
      <c r="I7" s="5">
        <v>1606</v>
      </c>
      <c r="J7" s="2" t="s">
        <v>5</v>
      </c>
      <c r="K7" t="s">
        <v>372</v>
      </c>
      <c r="L7" t="str">
        <f>RIGHT(K7,LEN(K7)-FIND(" ",K7))</f>
        <v>May 19 00:00:00 EDT 2008</v>
      </c>
      <c r="M7" s="2" t="str">
        <f>LEFT(K7,3)</f>
        <v>Mon</v>
      </c>
      <c r="N7" s="2" t="str">
        <f>_xlfn.CONCAT(LEFT(L7,6)," ",RIGHT(L7,4))</f>
        <v>May 19 2008</v>
      </c>
      <c r="O7" s="9">
        <v>353767</v>
      </c>
      <c r="P7" s="6">
        <v>38.253500000000003</v>
      </c>
      <c r="Q7" s="7">
        <v>-121.31811999999999</v>
      </c>
    </row>
    <row r="8" spans="1:17" x14ac:dyDescent="0.3">
      <c r="A8" t="s">
        <v>13</v>
      </c>
      <c r="B8" t="str">
        <f>PROPER((A8))</f>
        <v>6048 Ogden Nash Way</v>
      </c>
      <c r="C8" t="s">
        <v>37</v>
      </c>
      <c r="D8" t="str">
        <f>PROPER(C8)</f>
        <v>Antelope</v>
      </c>
      <c r="E8" s="1">
        <v>95762</v>
      </c>
      <c r="F8" s="2" t="s">
        <v>4</v>
      </c>
      <c r="G8" s="2">
        <v>4</v>
      </c>
      <c r="H8" s="2">
        <v>3</v>
      </c>
      <c r="I8" s="5">
        <v>0</v>
      </c>
      <c r="J8" s="2" t="s">
        <v>5</v>
      </c>
      <c r="K8" t="s">
        <v>372</v>
      </c>
      <c r="L8" t="str">
        <f>RIGHT(K8,LEN(K8)-FIND(" ",K8))</f>
        <v>May 19 00:00:00 EDT 2008</v>
      </c>
      <c r="M8" s="2" t="str">
        <f>LEFT(K8,3)</f>
        <v>Mon</v>
      </c>
      <c r="N8" s="2" t="str">
        <f>_xlfn.CONCAT(LEFT(L8,6)," ",RIGHT(L8,4))</f>
        <v>May 19 2008</v>
      </c>
      <c r="O8" s="9">
        <v>420000</v>
      </c>
      <c r="P8" s="6">
        <v>38.675519000000001</v>
      </c>
      <c r="Q8" s="7">
        <v>-121.015862</v>
      </c>
    </row>
    <row r="9" spans="1:17" x14ac:dyDescent="0.3">
      <c r="A9" t="s">
        <v>14</v>
      </c>
      <c r="B9" t="str">
        <f>PROPER((A9))</f>
        <v>2561 19Th Ave</v>
      </c>
      <c r="C9" t="s">
        <v>37</v>
      </c>
      <c r="D9" t="str">
        <f>PROPER(C9)</f>
        <v>Antelope</v>
      </c>
      <c r="E9" s="1">
        <v>95630</v>
      </c>
      <c r="F9" s="2" t="s">
        <v>4</v>
      </c>
      <c r="G9" s="2">
        <v>4</v>
      </c>
      <c r="H9" s="2">
        <v>3</v>
      </c>
      <c r="I9" s="5">
        <v>2660</v>
      </c>
      <c r="J9" s="2" t="s">
        <v>5</v>
      </c>
      <c r="K9" t="s">
        <v>372</v>
      </c>
      <c r="L9" t="str">
        <f>RIGHT(K9,LEN(K9)-FIND(" ",K9))</f>
        <v>May 19 00:00:00 EDT 2008</v>
      </c>
      <c r="M9" s="2" t="str">
        <f>LEFT(K9,3)</f>
        <v>Mon</v>
      </c>
      <c r="N9" s="2" t="str">
        <f>_xlfn.CONCAT(LEFT(L9,6)," ",RIGHT(L9,4))</f>
        <v>May 19 2008</v>
      </c>
      <c r="O9" s="9">
        <v>636000</v>
      </c>
      <c r="P9" s="6">
        <v>38.684458999999997</v>
      </c>
      <c r="Q9" s="7">
        <v>-121.14593499999999</v>
      </c>
    </row>
    <row r="10" spans="1:17" x14ac:dyDescent="0.3">
      <c r="A10" t="s">
        <v>15</v>
      </c>
      <c r="B10" t="str">
        <f>PROPER((A10))</f>
        <v>11150 Trinity River Dr Unit 114</v>
      </c>
      <c r="C10" t="s">
        <v>37</v>
      </c>
      <c r="D10" t="str">
        <f>PROPER(C10)</f>
        <v>Antelope</v>
      </c>
      <c r="E10" s="1">
        <v>95758</v>
      </c>
      <c r="F10" s="2" t="s">
        <v>4</v>
      </c>
      <c r="G10" s="2">
        <v>4</v>
      </c>
      <c r="H10" s="2">
        <v>3</v>
      </c>
      <c r="I10" s="5">
        <v>1899</v>
      </c>
      <c r="J10" s="2" t="s">
        <v>5</v>
      </c>
      <c r="K10" t="s">
        <v>640</v>
      </c>
      <c r="L10" t="str">
        <f>RIGHT(K10,LEN(K10)-FIND(" ",K10))</f>
        <v>May 16 00:00:00 EDT 2008</v>
      </c>
      <c r="M10" s="2" t="str">
        <f>LEFT(K10,3)</f>
        <v>Fri</v>
      </c>
      <c r="N10" s="2" t="str">
        <f>_xlfn.CONCAT(LEFT(L10,6)," ",RIGHT(L10,4))</f>
        <v>May 16 2008</v>
      </c>
      <c r="O10" s="9">
        <v>249000</v>
      </c>
      <c r="P10" s="6">
        <v>38.422241</v>
      </c>
      <c r="Q10" s="7">
        <v>-121.458022</v>
      </c>
    </row>
    <row r="11" spans="1:17" x14ac:dyDescent="0.3">
      <c r="A11" t="s">
        <v>17</v>
      </c>
      <c r="B11" t="str">
        <f>PROPER((A11))</f>
        <v>7325 10Th St</v>
      </c>
      <c r="C11" t="s">
        <v>37</v>
      </c>
      <c r="D11" t="str">
        <f>PROPER(C11)</f>
        <v>Antelope</v>
      </c>
      <c r="E11" s="1">
        <v>95762</v>
      </c>
      <c r="F11" s="2" t="s">
        <v>4</v>
      </c>
      <c r="G11" s="2">
        <v>4</v>
      </c>
      <c r="H11" s="2">
        <v>2</v>
      </c>
      <c r="I11" s="5">
        <v>0</v>
      </c>
      <c r="J11" s="2" t="s">
        <v>5</v>
      </c>
      <c r="K11" t="s">
        <v>640</v>
      </c>
      <c r="L11" t="str">
        <f>RIGHT(K11,LEN(K11)-FIND(" ",K11))</f>
        <v>May 16 00:00:00 EDT 2008</v>
      </c>
      <c r="M11" s="2" t="str">
        <f>LEFT(K11,3)</f>
        <v>Fri</v>
      </c>
      <c r="N11" s="2" t="str">
        <f>_xlfn.CONCAT(LEFT(L11,6)," ",RIGHT(L11,4))</f>
        <v>May 16 2008</v>
      </c>
      <c r="O11" s="9">
        <v>272700</v>
      </c>
      <c r="P11" s="6">
        <v>38.695801000000003</v>
      </c>
      <c r="Q11" s="7">
        <v>-121.079216</v>
      </c>
    </row>
    <row r="12" spans="1:17" x14ac:dyDescent="0.3">
      <c r="A12" t="s">
        <v>19</v>
      </c>
      <c r="B12" t="str">
        <f>PROPER((A12))</f>
        <v>645 Morrison Ave</v>
      </c>
      <c r="C12" t="s">
        <v>37</v>
      </c>
      <c r="D12" t="str">
        <f>PROPER(C12)</f>
        <v>Antelope</v>
      </c>
      <c r="E12" s="1">
        <v>95624</v>
      </c>
      <c r="F12" s="2" t="s">
        <v>4</v>
      </c>
      <c r="G12" s="2">
        <v>4</v>
      </c>
      <c r="H12" s="2">
        <v>3</v>
      </c>
      <c r="I12" s="5">
        <v>2096</v>
      </c>
      <c r="J12" s="2" t="s">
        <v>5</v>
      </c>
      <c r="K12" t="s">
        <v>640</v>
      </c>
      <c r="L12" t="str">
        <f>RIGHT(K12,LEN(K12)-FIND(" ",K12))</f>
        <v>May 16 00:00:00 EDT 2008</v>
      </c>
      <c r="M12" s="2" t="str">
        <f>LEFT(K12,3)</f>
        <v>Fri</v>
      </c>
      <c r="N12" s="2" t="str">
        <f>_xlfn.CONCAT(LEFT(L12,6)," ",RIGHT(L12,4))</f>
        <v>May 16 2008</v>
      </c>
      <c r="O12" s="9">
        <v>289000</v>
      </c>
      <c r="P12" s="6">
        <v>38.391084999999997</v>
      </c>
      <c r="Q12" s="7">
        <v>-121.34723099999999</v>
      </c>
    </row>
    <row r="13" spans="1:17" x14ac:dyDescent="0.3">
      <c r="A13" t="s">
        <v>20</v>
      </c>
      <c r="B13" t="str">
        <f>PROPER((A13))</f>
        <v>4085 Fawn Cir</v>
      </c>
      <c r="C13" t="s">
        <v>37</v>
      </c>
      <c r="D13" t="str">
        <f>PROPER(C13)</f>
        <v>Antelope</v>
      </c>
      <c r="E13" s="1">
        <v>95823</v>
      </c>
      <c r="F13" s="2" t="s">
        <v>4</v>
      </c>
      <c r="G13" s="2">
        <v>3</v>
      </c>
      <c r="H13" s="2">
        <v>2</v>
      </c>
      <c r="I13" s="5">
        <v>1478</v>
      </c>
      <c r="J13" s="2" t="s">
        <v>5</v>
      </c>
      <c r="K13" t="s">
        <v>6</v>
      </c>
      <c r="L13" t="str">
        <f>RIGHT(K13,LEN(K13)-FIND(" ",K13))</f>
        <v>May 21 00:00:00 EDT 2008</v>
      </c>
      <c r="M13" s="2" t="str">
        <f>LEFT(K13,3)</f>
        <v>Wed</v>
      </c>
      <c r="N13" s="2" t="str">
        <f>_xlfn.CONCAT(LEFT(L13,6)," ",RIGHT(L13,4))</f>
        <v>May 21 2008</v>
      </c>
      <c r="O13" s="9">
        <v>231477</v>
      </c>
      <c r="P13" s="6">
        <v>38.491399000000001</v>
      </c>
      <c r="Q13" s="7">
        <v>-121.443547</v>
      </c>
    </row>
    <row r="14" spans="1:17" x14ac:dyDescent="0.3">
      <c r="A14" t="s">
        <v>21</v>
      </c>
      <c r="B14" t="str">
        <f>PROPER((A14))</f>
        <v>2930 La Rosa Rd</v>
      </c>
      <c r="C14" t="s">
        <v>37</v>
      </c>
      <c r="D14" t="str">
        <f>PROPER(C14)</f>
        <v>Antelope</v>
      </c>
      <c r="E14" s="1">
        <v>95678</v>
      </c>
      <c r="F14" s="2" t="s">
        <v>4</v>
      </c>
      <c r="G14" s="2">
        <v>3</v>
      </c>
      <c r="H14" s="2">
        <v>2</v>
      </c>
      <c r="I14" s="5">
        <v>1498</v>
      </c>
      <c r="J14" s="2" t="s">
        <v>5</v>
      </c>
      <c r="K14" t="s">
        <v>185</v>
      </c>
      <c r="L14" t="str">
        <f>RIGHT(K14,LEN(K14)-FIND(" ",K14))</f>
        <v>May 20 00:00:00 EDT 2008</v>
      </c>
      <c r="M14" s="2" t="str">
        <f>LEFT(K14,3)</f>
        <v>Tue</v>
      </c>
      <c r="N14" s="2" t="str">
        <f>_xlfn.CONCAT(LEFT(L14,6)," ",RIGHT(L14,4))</f>
        <v>May 20 2008</v>
      </c>
      <c r="O14" s="9">
        <v>250000</v>
      </c>
      <c r="P14" s="6">
        <v>38.725282999999997</v>
      </c>
      <c r="Q14" s="7">
        <v>-121.29795300000001</v>
      </c>
    </row>
    <row r="15" spans="1:17" x14ac:dyDescent="0.3">
      <c r="A15" t="s">
        <v>22</v>
      </c>
      <c r="B15" t="str">
        <f>PROPER((A15))</f>
        <v>2113 Kirk Way</v>
      </c>
      <c r="C15" t="s">
        <v>37</v>
      </c>
      <c r="D15" t="str">
        <f>PROPER(C15)</f>
        <v>Antelope</v>
      </c>
      <c r="E15" s="1">
        <v>95747</v>
      </c>
      <c r="F15" s="2" t="s">
        <v>4</v>
      </c>
      <c r="G15" s="2">
        <v>3</v>
      </c>
      <c r="H15" s="2">
        <v>2</v>
      </c>
      <c r="I15" s="5">
        <v>1440</v>
      </c>
      <c r="J15" s="2" t="s">
        <v>5</v>
      </c>
      <c r="K15" t="s">
        <v>185</v>
      </c>
      <c r="L15" t="str">
        <f>RIGHT(K15,LEN(K15)-FIND(" ",K15))</f>
        <v>May 20 00:00:00 EDT 2008</v>
      </c>
      <c r="M15" s="2" t="str">
        <f>LEFT(K15,3)</f>
        <v>Tue</v>
      </c>
      <c r="N15" s="2" t="str">
        <f>_xlfn.CONCAT(LEFT(L15,6)," ",RIGHT(L15,4))</f>
        <v>May 20 2008</v>
      </c>
      <c r="O15" s="9">
        <v>292000</v>
      </c>
      <c r="P15" s="6">
        <v>38.752398999999997</v>
      </c>
      <c r="Q15" s="7">
        <v>-121.33032799999999</v>
      </c>
    </row>
    <row r="16" spans="1:17" x14ac:dyDescent="0.3">
      <c r="A16" t="s">
        <v>23</v>
      </c>
      <c r="B16" t="str">
        <f>PROPER((A16))</f>
        <v>4533 Loch Haven Way</v>
      </c>
      <c r="C16" t="s">
        <v>37</v>
      </c>
      <c r="D16" t="str">
        <f>PROPER(C16)</f>
        <v>Antelope</v>
      </c>
      <c r="E16" s="1">
        <v>95673</v>
      </c>
      <c r="F16" s="2" t="s">
        <v>4</v>
      </c>
      <c r="G16" s="2">
        <v>3</v>
      </c>
      <c r="H16" s="2">
        <v>1</v>
      </c>
      <c r="I16" s="5">
        <v>1284</v>
      </c>
      <c r="J16" s="2" t="s">
        <v>5</v>
      </c>
      <c r="K16" t="s">
        <v>185</v>
      </c>
      <c r="L16" t="str">
        <f>RIGHT(K16,LEN(K16)-FIND(" ",K16))</f>
        <v>May 20 00:00:00 EDT 2008</v>
      </c>
      <c r="M16" s="2" t="str">
        <f>LEFT(K16,3)</f>
        <v>Tue</v>
      </c>
      <c r="N16" s="2" t="str">
        <f>_xlfn.CONCAT(LEFT(L16,6)," ",RIGHT(L16,4))</f>
        <v>May 20 2008</v>
      </c>
      <c r="O16" s="9">
        <v>300000</v>
      </c>
      <c r="P16" s="6">
        <v>38.700552999999999</v>
      </c>
      <c r="Q16" s="7">
        <v>-121.452223</v>
      </c>
    </row>
    <row r="17" spans="1:17" x14ac:dyDescent="0.3">
      <c r="A17" t="s">
        <v>24</v>
      </c>
      <c r="B17" t="str">
        <f>PROPER((A17))</f>
        <v>7340 Hamden Pl</v>
      </c>
      <c r="C17" t="s">
        <v>37</v>
      </c>
      <c r="D17" t="str">
        <f>PROPER(C17)</f>
        <v>Antelope</v>
      </c>
      <c r="E17" s="1">
        <v>95682</v>
      </c>
      <c r="F17" s="2" t="s">
        <v>4</v>
      </c>
      <c r="G17" s="2">
        <v>3</v>
      </c>
      <c r="H17" s="2">
        <v>2</v>
      </c>
      <c r="I17" s="5">
        <v>2016</v>
      </c>
      <c r="J17" s="2" t="s">
        <v>5</v>
      </c>
      <c r="K17" t="s">
        <v>185</v>
      </c>
      <c r="L17" t="str">
        <f>RIGHT(K17,LEN(K17)-FIND(" ",K17))</f>
        <v>May 20 00:00:00 EDT 2008</v>
      </c>
      <c r="M17" s="2" t="str">
        <f>LEFT(K17,3)</f>
        <v>Tue</v>
      </c>
      <c r="N17" s="2" t="str">
        <f>_xlfn.CONCAT(LEFT(L17,6)," ",RIGHT(L17,4))</f>
        <v>May 20 2008</v>
      </c>
      <c r="O17" s="9">
        <v>399000</v>
      </c>
      <c r="P17" s="6">
        <v>38.664225000000002</v>
      </c>
      <c r="Q17" s="7">
        <v>-121.00717299999999</v>
      </c>
    </row>
    <row r="18" spans="1:17" x14ac:dyDescent="0.3">
      <c r="A18" t="s">
        <v>25</v>
      </c>
      <c r="B18" t="str">
        <f>PROPER((A18))</f>
        <v>6715 6Th St</v>
      </c>
      <c r="C18" t="s">
        <v>37</v>
      </c>
      <c r="D18" t="str">
        <f>PROPER(C18)</f>
        <v>Antelope</v>
      </c>
      <c r="E18" s="1">
        <v>95838</v>
      </c>
      <c r="F18" s="2" t="s">
        <v>4</v>
      </c>
      <c r="G18" s="2">
        <v>3</v>
      </c>
      <c r="H18" s="2">
        <v>1</v>
      </c>
      <c r="I18" s="5">
        <v>966</v>
      </c>
      <c r="J18" s="2" t="s">
        <v>5</v>
      </c>
      <c r="K18" t="s">
        <v>372</v>
      </c>
      <c r="L18" t="str">
        <f>RIGHT(K18,LEN(K18)-FIND(" ",K18))</f>
        <v>May 19 00:00:00 EDT 2008</v>
      </c>
      <c r="M18" s="2" t="str">
        <f>LEFT(K18,3)</f>
        <v>Mon</v>
      </c>
      <c r="N18" s="2" t="str">
        <f>_xlfn.CONCAT(LEFT(L18,6)," ",RIGHT(L18,4))</f>
        <v>May 19 2008</v>
      </c>
      <c r="O18" s="9">
        <v>114000</v>
      </c>
      <c r="P18" s="6">
        <v>38.659413999999998</v>
      </c>
      <c r="Q18" s="7">
        <v>-121.45408</v>
      </c>
    </row>
    <row r="19" spans="1:17" x14ac:dyDescent="0.3">
      <c r="A19" t="s">
        <v>26</v>
      </c>
      <c r="B19" t="str">
        <f>PROPER((A19))</f>
        <v>6236 Longford Dr Unit 1</v>
      </c>
      <c r="C19" t="s">
        <v>37</v>
      </c>
      <c r="D19" t="str">
        <f>PROPER(C19)</f>
        <v>Antelope</v>
      </c>
      <c r="E19" s="1">
        <v>95838</v>
      </c>
      <c r="F19" s="2" t="s">
        <v>4</v>
      </c>
      <c r="G19" s="2">
        <v>3</v>
      </c>
      <c r="H19" s="2">
        <v>2</v>
      </c>
      <c r="I19" s="5">
        <v>1505</v>
      </c>
      <c r="J19" s="2" t="s">
        <v>5</v>
      </c>
      <c r="K19" t="s">
        <v>372</v>
      </c>
      <c r="L19" t="str">
        <f>RIGHT(K19,LEN(K19)-FIND(" ",K19))</f>
        <v>May 19 00:00:00 EDT 2008</v>
      </c>
      <c r="M19" s="2" t="str">
        <f>LEFT(K19,3)</f>
        <v>Mon</v>
      </c>
      <c r="N19" s="2" t="str">
        <f>_xlfn.CONCAT(LEFT(L19,6)," ",RIGHT(L19,4))</f>
        <v>May 19 2008</v>
      </c>
      <c r="O19" s="9">
        <v>197654</v>
      </c>
      <c r="P19" s="6">
        <v>38.645688999999997</v>
      </c>
      <c r="Q19" s="7">
        <v>-121.452766</v>
      </c>
    </row>
    <row r="20" spans="1:17" x14ac:dyDescent="0.3">
      <c r="A20" t="s">
        <v>28</v>
      </c>
      <c r="B20" t="str">
        <f>PROPER((A20))</f>
        <v>250 Peralta Ave</v>
      </c>
      <c r="C20" t="s">
        <v>37</v>
      </c>
      <c r="D20" t="str">
        <f>PROPER(C20)</f>
        <v>Antelope</v>
      </c>
      <c r="E20" s="1">
        <v>95842</v>
      </c>
      <c r="F20" s="2" t="s">
        <v>4</v>
      </c>
      <c r="G20" s="2">
        <v>3</v>
      </c>
      <c r="H20" s="2">
        <v>1</v>
      </c>
      <c r="I20" s="5">
        <v>1009</v>
      </c>
      <c r="J20" s="2" t="s">
        <v>5</v>
      </c>
      <c r="K20" t="s">
        <v>372</v>
      </c>
      <c r="L20" t="str">
        <f>RIGHT(K20,LEN(K20)-FIND(" ",K20))</f>
        <v>May 19 00:00:00 EDT 2008</v>
      </c>
      <c r="M20" s="2" t="str">
        <f>LEFT(K20,3)</f>
        <v>Mon</v>
      </c>
      <c r="N20" s="2" t="str">
        <f>_xlfn.CONCAT(LEFT(L20,6)," ",RIGHT(L20,4))</f>
        <v>May 19 2008</v>
      </c>
      <c r="O20" s="9">
        <v>198000</v>
      </c>
      <c r="P20" s="6">
        <v>38.681541000000003</v>
      </c>
      <c r="Q20" s="7">
        <v>-121.355616</v>
      </c>
    </row>
    <row r="21" spans="1:17" x14ac:dyDescent="0.3">
      <c r="A21" t="s">
        <v>29</v>
      </c>
      <c r="B21" t="str">
        <f>PROPER((A21))</f>
        <v>113 Leewill Ave</v>
      </c>
      <c r="C21" t="s">
        <v>37</v>
      </c>
      <c r="D21" t="str">
        <f>PROPER(C21)</f>
        <v>Antelope</v>
      </c>
      <c r="E21" s="1">
        <v>95623</v>
      </c>
      <c r="F21" s="2" t="s">
        <v>4</v>
      </c>
      <c r="G21" s="2">
        <v>3</v>
      </c>
      <c r="H21" s="2">
        <v>2</v>
      </c>
      <c r="I21" s="5">
        <v>1624</v>
      </c>
      <c r="J21" s="2" t="s">
        <v>5</v>
      </c>
      <c r="K21" t="s">
        <v>372</v>
      </c>
      <c r="L21" t="str">
        <f>RIGHT(K21,LEN(K21)-FIND(" ",K21))</f>
        <v>May 19 00:00:00 EDT 2008</v>
      </c>
      <c r="M21" s="2" t="str">
        <f>LEFT(K21,3)</f>
        <v>Mon</v>
      </c>
      <c r="N21" s="2" t="str">
        <f>_xlfn.CONCAT(LEFT(L21,6)," ",RIGHT(L21,4))</f>
        <v>May 19 2008</v>
      </c>
      <c r="O21" s="9">
        <v>289000</v>
      </c>
      <c r="P21" s="6">
        <v>38.673285</v>
      </c>
      <c r="Q21" s="7">
        <v>-120.879176</v>
      </c>
    </row>
    <row r="22" spans="1:17" x14ac:dyDescent="0.3">
      <c r="A22" t="s">
        <v>30</v>
      </c>
      <c r="B22" t="str">
        <f>PROPER((A22))</f>
        <v>6118 Stonehand Ave</v>
      </c>
      <c r="C22" t="s">
        <v>37</v>
      </c>
      <c r="D22" t="str">
        <f>PROPER(C22)</f>
        <v>Antelope</v>
      </c>
      <c r="E22" s="1">
        <v>95690</v>
      </c>
      <c r="F22" s="2" t="s">
        <v>4</v>
      </c>
      <c r="G22" s="2">
        <v>3</v>
      </c>
      <c r="H22" s="2">
        <v>1</v>
      </c>
      <c r="I22" s="5">
        <v>1727</v>
      </c>
      <c r="J22" s="2" t="s">
        <v>5</v>
      </c>
      <c r="K22" t="s">
        <v>640</v>
      </c>
      <c r="L22" t="str">
        <f>RIGHT(K22,LEN(K22)-FIND(" ",K22))</f>
        <v>May 16 00:00:00 EDT 2008</v>
      </c>
      <c r="M22" s="2" t="str">
        <f>LEFT(K22,3)</f>
        <v>Fri</v>
      </c>
      <c r="N22" s="2" t="str">
        <f>_xlfn.CONCAT(LEFT(L22,6)," ",RIGHT(L22,4))</f>
        <v>May 16 2008</v>
      </c>
      <c r="O22" s="9">
        <v>380000</v>
      </c>
      <c r="P22" s="6">
        <v>38.247658999999999</v>
      </c>
      <c r="Q22" s="7">
        <v>-121.515129</v>
      </c>
    </row>
    <row r="23" spans="1:17" x14ac:dyDescent="0.3">
      <c r="A23" t="s">
        <v>31</v>
      </c>
      <c r="B23" t="str">
        <f>PROPER((A23))</f>
        <v>4882 Bandalin Way</v>
      </c>
      <c r="C23" t="s">
        <v>37</v>
      </c>
      <c r="D23" t="str">
        <f>PROPER(C23)</f>
        <v>Antelope</v>
      </c>
      <c r="E23" s="1">
        <v>95667</v>
      </c>
      <c r="F23" s="2" t="s">
        <v>4</v>
      </c>
      <c r="G23" s="2">
        <v>3</v>
      </c>
      <c r="H23" s="2">
        <v>2</v>
      </c>
      <c r="I23" s="5">
        <v>0</v>
      </c>
      <c r="J23" s="2" t="s">
        <v>5</v>
      </c>
      <c r="K23" t="s">
        <v>640</v>
      </c>
      <c r="L23" t="str">
        <f>RIGHT(K23,LEN(K23)-FIND(" ",K23))</f>
        <v>May 16 00:00:00 EDT 2008</v>
      </c>
      <c r="M23" s="2" t="str">
        <f>LEFT(K23,3)</f>
        <v>Fri</v>
      </c>
      <c r="N23" s="2" t="str">
        <f>_xlfn.CONCAT(LEFT(L23,6)," ",RIGHT(L23,4))</f>
        <v>May 16 2008</v>
      </c>
      <c r="O23" s="9">
        <v>475000</v>
      </c>
      <c r="P23" s="6">
        <v>38.690866999999997</v>
      </c>
      <c r="Q23" s="7">
        <v>-120.693641</v>
      </c>
    </row>
    <row r="24" spans="1:17" x14ac:dyDescent="0.3">
      <c r="A24" t="s">
        <v>32</v>
      </c>
      <c r="B24" t="str">
        <f>PROPER((A24))</f>
        <v>7511 Oakvale Ct</v>
      </c>
      <c r="C24" t="s">
        <v>37</v>
      </c>
      <c r="D24" t="str">
        <f>PROPER(C24)</f>
        <v>Antelope</v>
      </c>
      <c r="E24" s="1">
        <v>95828</v>
      </c>
      <c r="F24" s="2" t="s">
        <v>4</v>
      </c>
      <c r="G24" s="2">
        <v>3</v>
      </c>
      <c r="H24" s="2">
        <v>1</v>
      </c>
      <c r="I24" s="5">
        <v>1638</v>
      </c>
      <c r="J24" s="2" t="s">
        <v>5</v>
      </c>
      <c r="K24" t="s">
        <v>913</v>
      </c>
      <c r="L24" t="str">
        <f>RIGHT(K24,LEN(K24)-FIND(" ",K24))</f>
        <v>May 15 00:00:00 EDT 2008</v>
      </c>
      <c r="M24" s="2" t="str">
        <f>LEFT(K24,3)</f>
        <v>Thu</v>
      </c>
      <c r="N24" s="2" t="str">
        <f>_xlfn.CONCAT(LEFT(L24,6)," ",RIGHT(L24,4))</f>
        <v>May 15 2008</v>
      </c>
      <c r="O24" s="9">
        <v>170725</v>
      </c>
      <c r="P24" s="6">
        <v>38.490822000000001</v>
      </c>
      <c r="Q24" s="7">
        <v>-121.40164300000001</v>
      </c>
    </row>
    <row r="25" spans="1:17" x14ac:dyDescent="0.3">
      <c r="A25" t="s">
        <v>34</v>
      </c>
      <c r="B25" t="str">
        <f>PROPER((A25))</f>
        <v>9 Pasture Ct</v>
      </c>
      <c r="C25" t="s">
        <v>37</v>
      </c>
      <c r="D25" t="str">
        <f>PROPER(C25)</f>
        <v>Antelope</v>
      </c>
      <c r="E25" s="1">
        <v>95628</v>
      </c>
      <c r="F25" s="2" t="s">
        <v>4</v>
      </c>
      <c r="G25" s="2">
        <v>3</v>
      </c>
      <c r="H25" s="2">
        <v>1</v>
      </c>
      <c r="I25" s="5">
        <v>960</v>
      </c>
      <c r="J25" s="2" t="s">
        <v>5</v>
      </c>
      <c r="K25" t="s">
        <v>913</v>
      </c>
      <c r="L25" t="str">
        <f>RIGHT(K25,LEN(K25)-FIND(" ",K25))</f>
        <v>May 15 00:00:00 EDT 2008</v>
      </c>
      <c r="M25" s="2" t="str">
        <f>LEFT(K25,3)</f>
        <v>Thu</v>
      </c>
      <c r="N25" s="2" t="str">
        <f>_xlfn.CONCAT(LEFT(L25,6)," ",RIGHT(L25,4))</f>
        <v>May 15 2008</v>
      </c>
      <c r="O25" s="9">
        <v>185000</v>
      </c>
      <c r="P25" s="6">
        <v>38.667254</v>
      </c>
      <c r="Q25" s="7">
        <v>-121.240708</v>
      </c>
    </row>
    <row r="26" spans="1:17" x14ac:dyDescent="0.3">
      <c r="A26" t="s">
        <v>35</v>
      </c>
      <c r="B26" t="str">
        <f>PROPER((A26))</f>
        <v>3729 Bainbridge Dr</v>
      </c>
      <c r="C26" t="s">
        <v>37</v>
      </c>
      <c r="D26" t="str">
        <f>PROPER(C26)</f>
        <v>Antelope</v>
      </c>
      <c r="E26" s="1">
        <v>95648</v>
      </c>
      <c r="F26" s="2" t="s">
        <v>4</v>
      </c>
      <c r="G26" s="2">
        <v>3</v>
      </c>
      <c r="H26" s="2">
        <v>2</v>
      </c>
      <c r="I26" s="5">
        <v>1358</v>
      </c>
      <c r="J26" s="2" t="s">
        <v>5</v>
      </c>
      <c r="K26" t="s">
        <v>913</v>
      </c>
      <c r="L26" t="str">
        <f>RIGHT(K26,LEN(K26)-FIND(" ",K26))</f>
        <v>May 15 00:00:00 EDT 2008</v>
      </c>
      <c r="M26" s="2" t="str">
        <f>LEFT(K26,3)</f>
        <v>Thu</v>
      </c>
      <c r="N26" s="2" t="str">
        <f>_xlfn.CONCAT(LEFT(L26,6)," ",RIGHT(L26,4))</f>
        <v>May 15 2008</v>
      </c>
      <c r="O26" s="9">
        <v>229027</v>
      </c>
      <c r="P26" s="6">
        <v>38.897813999999997</v>
      </c>
      <c r="Q26" s="7">
        <v>-121.324691</v>
      </c>
    </row>
    <row r="27" spans="1:17" x14ac:dyDescent="0.3">
      <c r="A27" t="s">
        <v>36</v>
      </c>
      <c r="B27" t="str">
        <f>PROPER((A27))</f>
        <v>3828 Blackfoot Way</v>
      </c>
      <c r="C27" t="s">
        <v>37</v>
      </c>
      <c r="D27" t="str">
        <f>PROPER(C27)</f>
        <v>Antelope</v>
      </c>
      <c r="E27" s="1">
        <v>95815</v>
      </c>
      <c r="F27" s="2" t="s">
        <v>4</v>
      </c>
      <c r="G27" s="2">
        <v>2</v>
      </c>
      <c r="H27" s="2">
        <v>1</v>
      </c>
      <c r="I27" s="5">
        <v>796</v>
      </c>
      <c r="J27" s="2" t="s">
        <v>5</v>
      </c>
      <c r="K27" t="s">
        <v>6</v>
      </c>
      <c r="L27" t="str">
        <f>RIGHT(K27,LEN(K27)-FIND(" ",K27))</f>
        <v>May 21 00:00:00 EDT 2008</v>
      </c>
      <c r="M27" s="2" t="str">
        <f>LEFT(K27,3)</f>
        <v>Wed</v>
      </c>
      <c r="N27" s="2" t="str">
        <f>_xlfn.CONCAT(LEFT(L27,6)," ",RIGHT(L27,4))</f>
        <v>May 21 2008</v>
      </c>
      <c r="O27" s="9">
        <v>68880</v>
      </c>
      <c r="P27" s="6">
        <v>38.618304999999999</v>
      </c>
      <c r="Q27" s="7">
        <v>-121.443839</v>
      </c>
    </row>
    <row r="28" spans="1:17" x14ac:dyDescent="0.3">
      <c r="A28" t="s">
        <v>38</v>
      </c>
      <c r="B28" t="str">
        <f>PROPER((A28))</f>
        <v>4108 Norton Way</v>
      </c>
      <c r="C28" t="s">
        <v>37</v>
      </c>
      <c r="D28" t="str">
        <f>PROPER(C28)</f>
        <v>Antelope</v>
      </c>
      <c r="E28" s="1">
        <v>95815</v>
      </c>
      <c r="F28" s="2" t="s">
        <v>4</v>
      </c>
      <c r="G28" s="2">
        <v>2</v>
      </c>
      <c r="H28" s="2">
        <v>1</v>
      </c>
      <c r="I28" s="5">
        <v>852</v>
      </c>
      <c r="J28" s="2" t="s">
        <v>5</v>
      </c>
      <c r="K28" t="s">
        <v>6</v>
      </c>
      <c r="L28" t="str">
        <f>RIGHT(K28,LEN(K28)-FIND(" ",K28))</f>
        <v>May 21 00:00:00 EDT 2008</v>
      </c>
      <c r="M28" s="2" t="str">
        <f>LEFT(K28,3)</f>
        <v>Wed</v>
      </c>
      <c r="N28" s="2" t="str">
        <f>_xlfn.CONCAT(LEFT(L28,6)," ",RIGHT(L28,4))</f>
        <v>May 21 2008</v>
      </c>
      <c r="O28" s="9">
        <v>69307</v>
      </c>
      <c r="P28" s="6">
        <v>38.616835000000002</v>
      </c>
      <c r="Q28" s="7">
        <v>-121.43914599999999</v>
      </c>
    </row>
    <row r="29" spans="1:17" x14ac:dyDescent="0.3">
      <c r="A29" t="s">
        <v>39</v>
      </c>
      <c r="B29" t="str">
        <f>PROPER((A29))</f>
        <v>1469 Janrick Ave</v>
      </c>
      <c r="C29" t="s">
        <v>37</v>
      </c>
      <c r="D29" t="str">
        <f>PROPER(C29)</f>
        <v>Antelope</v>
      </c>
      <c r="E29" s="1">
        <v>95820</v>
      </c>
      <c r="F29" s="2" t="s">
        <v>4</v>
      </c>
      <c r="G29" s="2">
        <v>2</v>
      </c>
      <c r="H29" s="2">
        <v>1</v>
      </c>
      <c r="I29" s="5">
        <v>1321</v>
      </c>
      <c r="J29" s="2" t="s">
        <v>5</v>
      </c>
      <c r="K29" t="s">
        <v>185</v>
      </c>
      <c r="L29" t="str">
        <f>RIGHT(K29,LEN(K29)-FIND(" ",K29))</f>
        <v>May 20 00:00:00 EDT 2008</v>
      </c>
      <c r="M29" s="2" t="str">
        <f>LEFT(K29,3)</f>
        <v>Tue</v>
      </c>
      <c r="N29" s="2" t="str">
        <f>_xlfn.CONCAT(LEFT(L29,6)," ",RIGHT(L29,4))</f>
        <v>May 20 2008</v>
      </c>
      <c r="O29" s="9">
        <v>161829</v>
      </c>
      <c r="P29" s="6">
        <v>38.541964999999998</v>
      </c>
      <c r="Q29" s="7">
        <v>-121.45213200000001</v>
      </c>
    </row>
    <row r="30" spans="1:17" x14ac:dyDescent="0.3">
      <c r="A30" t="s">
        <v>40</v>
      </c>
      <c r="B30" t="str">
        <f>PROPER((A30))</f>
        <v>9861 Culp Way</v>
      </c>
      <c r="C30" t="s">
        <v>37</v>
      </c>
      <c r="D30" t="str">
        <f>PROPER(C30)</f>
        <v>Antelope</v>
      </c>
      <c r="E30" s="1">
        <v>95621</v>
      </c>
      <c r="F30" s="2" t="s">
        <v>4</v>
      </c>
      <c r="G30" s="2">
        <v>2</v>
      </c>
      <c r="H30" s="2">
        <v>1</v>
      </c>
      <c r="I30" s="5">
        <v>888</v>
      </c>
      <c r="J30" s="2" t="s">
        <v>5</v>
      </c>
      <c r="K30" t="s">
        <v>372</v>
      </c>
      <c r="L30" t="str">
        <f>RIGHT(K30,LEN(K30)-FIND(" ",K30))</f>
        <v>May 19 00:00:00 EDT 2008</v>
      </c>
      <c r="M30" s="2" t="str">
        <f>LEFT(K30,3)</f>
        <v>Mon</v>
      </c>
      <c r="N30" s="2" t="str">
        <f>_xlfn.CONCAT(LEFT(L30,6)," ",RIGHT(L30,4))</f>
        <v>May 19 2008</v>
      </c>
      <c r="O30" s="9">
        <v>101000</v>
      </c>
      <c r="P30" s="6">
        <v>38.675893000000002</v>
      </c>
      <c r="Q30" s="7">
        <v>-121.2963</v>
      </c>
    </row>
    <row r="31" spans="1:17" x14ac:dyDescent="0.3">
      <c r="A31" t="s">
        <v>41</v>
      </c>
      <c r="B31" t="str">
        <f>PROPER((A31))</f>
        <v>7825 Creek Valley Cir</v>
      </c>
      <c r="C31" t="s">
        <v>37</v>
      </c>
      <c r="D31" t="str">
        <f>PROPER(C31)</f>
        <v>Antelope</v>
      </c>
      <c r="E31" s="1">
        <v>95831</v>
      </c>
      <c r="F31" s="2" t="s">
        <v>4</v>
      </c>
      <c r="G31" s="2">
        <v>2</v>
      </c>
      <c r="H31" s="2">
        <v>1</v>
      </c>
      <c r="I31" s="5">
        <v>950</v>
      </c>
      <c r="J31" s="2" t="s">
        <v>5</v>
      </c>
      <c r="K31" t="s">
        <v>372</v>
      </c>
      <c r="L31" t="str">
        <f>RIGHT(K31,LEN(K31)-FIND(" ",K31))</f>
        <v>May 19 00:00:00 EDT 2008</v>
      </c>
      <c r="M31" s="2" t="str">
        <f>LEFT(K31,3)</f>
        <v>Mon</v>
      </c>
      <c r="N31" s="2" t="str">
        <f>_xlfn.CONCAT(LEFT(L31,6)," ",RIGHT(L31,4))</f>
        <v>May 19 2008</v>
      </c>
      <c r="O31" s="9">
        <v>220000</v>
      </c>
      <c r="P31" s="6">
        <v>38.484029999999997</v>
      </c>
      <c r="Q31" s="7">
        <v>-121.50764100000001</v>
      </c>
    </row>
    <row r="32" spans="1:17" x14ac:dyDescent="0.3">
      <c r="A32" t="s">
        <v>42</v>
      </c>
      <c r="B32" t="str">
        <f>PROPER((A32))</f>
        <v>5201 Laguna Oaks Dr Unit 140</v>
      </c>
      <c r="C32" t="s">
        <v>37</v>
      </c>
      <c r="D32" t="str">
        <f>PROPER(C32)</f>
        <v>Antelope</v>
      </c>
      <c r="E32" s="1">
        <v>95758</v>
      </c>
      <c r="F32" s="2" t="s">
        <v>4</v>
      </c>
      <c r="G32" s="2">
        <v>0</v>
      </c>
      <c r="H32" s="2">
        <v>0</v>
      </c>
      <c r="I32" s="5">
        <v>0</v>
      </c>
      <c r="J32" s="2" t="s">
        <v>5</v>
      </c>
      <c r="K32" t="s">
        <v>372</v>
      </c>
      <c r="L32" t="str">
        <f>RIGHT(K32,LEN(K32)-FIND(" ",K32))</f>
        <v>May 19 00:00:00 EDT 2008</v>
      </c>
      <c r="M32" s="2" t="str">
        <f>LEFT(K32,3)</f>
        <v>Mon</v>
      </c>
      <c r="N32" s="2" t="str">
        <f>_xlfn.CONCAT(LEFT(L32,6)," ",RIGHT(L32,4))</f>
        <v>May 19 2008</v>
      </c>
      <c r="O32" s="9">
        <v>261000</v>
      </c>
      <c r="P32" s="6">
        <v>38.416916000000001</v>
      </c>
      <c r="Q32" s="7">
        <v>-121.407554</v>
      </c>
    </row>
    <row r="33" spans="1:17" x14ac:dyDescent="0.3">
      <c r="A33" t="s">
        <v>44</v>
      </c>
      <c r="B33" t="str">
        <f>PROPER((A33))</f>
        <v>6768 Medora Dr</v>
      </c>
      <c r="C33" t="s">
        <v>37</v>
      </c>
      <c r="D33" t="str">
        <f>PROPER(C33)</f>
        <v>Antelope</v>
      </c>
      <c r="E33" s="1">
        <v>95757</v>
      </c>
      <c r="F33" s="2" t="s">
        <v>4</v>
      </c>
      <c r="G33" s="2">
        <v>0</v>
      </c>
      <c r="H33" s="2">
        <v>0</v>
      </c>
      <c r="I33" s="5">
        <v>0</v>
      </c>
      <c r="J33" s="2" t="s">
        <v>5</v>
      </c>
      <c r="K33" t="s">
        <v>372</v>
      </c>
      <c r="L33" t="str">
        <f>RIGHT(K33,LEN(K33)-FIND(" ",K33))</f>
        <v>May 19 00:00:00 EDT 2008</v>
      </c>
      <c r="M33" s="2" t="str">
        <f>LEFT(K33,3)</f>
        <v>Mon</v>
      </c>
      <c r="N33" s="2" t="str">
        <f>_xlfn.CONCAT(LEFT(L33,6)," ",RIGHT(L33,4))</f>
        <v>May 19 2008</v>
      </c>
      <c r="O33" s="9">
        <v>383000</v>
      </c>
      <c r="P33" s="6">
        <v>38.381101999999998</v>
      </c>
      <c r="Q33" s="7">
        <v>-121.42901000000001</v>
      </c>
    </row>
    <row r="34" spans="1:17" x14ac:dyDescent="0.3">
      <c r="A34" t="s">
        <v>45</v>
      </c>
      <c r="B34" t="str">
        <f>PROPER((A34))</f>
        <v>3100 Explorer Dr</v>
      </c>
      <c r="C34" t="s">
        <v>37</v>
      </c>
      <c r="D34" t="str">
        <f>PROPER(C34)</f>
        <v>Antelope</v>
      </c>
      <c r="E34" s="1">
        <v>95631</v>
      </c>
      <c r="F34" s="2" t="s">
        <v>4</v>
      </c>
      <c r="G34" s="2">
        <v>0</v>
      </c>
      <c r="H34" s="2">
        <v>0</v>
      </c>
      <c r="I34" s="5">
        <v>0</v>
      </c>
      <c r="J34" s="2" t="s">
        <v>5</v>
      </c>
      <c r="K34" t="s">
        <v>640</v>
      </c>
      <c r="L34" t="str">
        <f>RIGHT(K34,LEN(K34)-FIND(" ",K34))</f>
        <v>May 16 00:00:00 EDT 2008</v>
      </c>
      <c r="M34" s="2" t="str">
        <f>LEFT(K34,3)</f>
        <v>Fri</v>
      </c>
      <c r="N34" s="2" t="str">
        <f>_xlfn.CONCAT(LEFT(L34,6)," ",RIGHT(L34,4))</f>
        <v>May 16 2008</v>
      </c>
      <c r="O34" s="9">
        <v>194818</v>
      </c>
      <c r="P34" s="6">
        <v>39.020808000000002</v>
      </c>
      <c r="Q34" s="7">
        <v>-120.821518</v>
      </c>
    </row>
    <row r="35" spans="1:17" x14ac:dyDescent="0.3">
      <c r="A35" t="s">
        <v>46</v>
      </c>
      <c r="B35" t="str">
        <f>PROPER((A35))</f>
        <v>7944 Dominion Way</v>
      </c>
      <c r="C35" t="s">
        <v>360</v>
      </c>
      <c r="D35" t="str">
        <f>PROPER(C35)</f>
        <v>Auburn</v>
      </c>
      <c r="E35" s="1">
        <v>95673</v>
      </c>
      <c r="F35" s="2" t="s">
        <v>4</v>
      </c>
      <c r="G35" s="2">
        <v>3</v>
      </c>
      <c r="H35" s="2">
        <v>2</v>
      </c>
      <c r="I35" s="5">
        <v>1146</v>
      </c>
      <c r="J35" s="2" t="s">
        <v>5</v>
      </c>
      <c r="K35" t="s">
        <v>6</v>
      </c>
      <c r="L35" t="str">
        <f>RIGHT(K35,LEN(K35)-FIND(" ",K35))</f>
        <v>May 21 00:00:00 EDT 2008</v>
      </c>
      <c r="M35" s="2" t="str">
        <f>LEFT(K35,3)</f>
        <v>Wed</v>
      </c>
      <c r="N35" s="2" t="str">
        <f>_xlfn.CONCAT(LEFT(L35,6)," ",RIGHT(L35,4))</f>
        <v>May 21 2008</v>
      </c>
      <c r="O35" s="9">
        <v>98937</v>
      </c>
      <c r="P35" s="6">
        <v>38.700909000000003</v>
      </c>
      <c r="Q35" s="7">
        <v>-121.44297899999999</v>
      </c>
    </row>
    <row r="36" spans="1:17" x14ac:dyDescent="0.3">
      <c r="A36" t="s">
        <v>48</v>
      </c>
      <c r="B36" t="str">
        <f>PROPER((A36))</f>
        <v>5201 Laguna Oaks Dr Unit 162</v>
      </c>
      <c r="C36" t="s">
        <v>360</v>
      </c>
      <c r="D36" t="str">
        <f>PROPER(C36)</f>
        <v>Auburn</v>
      </c>
      <c r="E36" s="1">
        <v>95660</v>
      </c>
      <c r="F36" s="2" t="s">
        <v>4</v>
      </c>
      <c r="G36" s="2">
        <v>3</v>
      </c>
      <c r="H36" s="2">
        <v>2</v>
      </c>
      <c r="I36" s="5">
        <v>1207</v>
      </c>
      <c r="J36" s="2" t="s">
        <v>5</v>
      </c>
      <c r="K36" t="s">
        <v>372</v>
      </c>
      <c r="L36" t="str">
        <f>RIGHT(K36,LEN(K36)-FIND(" ",K36))</f>
        <v>May 19 00:00:00 EDT 2008</v>
      </c>
      <c r="M36" s="2" t="str">
        <f>LEFT(K36,3)</f>
        <v>Mon</v>
      </c>
      <c r="N36" s="2" t="str">
        <f>_xlfn.CONCAT(LEFT(L36,6)," ",RIGHT(L36,4))</f>
        <v>May 19 2008</v>
      </c>
      <c r="O36" s="9">
        <v>119250</v>
      </c>
      <c r="P36" s="6">
        <v>38.656131000000002</v>
      </c>
      <c r="Q36" s="7">
        <v>-121.37726499999999</v>
      </c>
    </row>
    <row r="37" spans="1:17" x14ac:dyDescent="0.3">
      <c r="A37" t="s">
        <v>49</v>
      </c>
      <c r="B37" t="str">
        <f>PROPER((A37))</f>
        <v>3920 Shining Star Dr</v>
      </c>
      <c r="C37" t="s">
        <v>360</v>
      </c>
      <c r="D37" t="str">
        <f>PROPER(C37)</f>
        <v>Auburn</v>
      </c>
      <c r="E37" s="1">
        <v>95823</v>
      </c>
      <c r="F37" s="2" t="s">
        <v>4</v>
      </c>
      <c r="G37" s="2">
        <v>3</v>
      </c>
      <c r="H37" s="2">
        <v>2</v>
      </c>
      <c r="I37" s="5">
        <v>1452</v>
      </c>
      <c r="J37" s="2" t="s">
        <v>5</v>
      </c>
      <c r="K37" t="s">
        <v>372</v>
      </c>
      <c r="L37" t="str">
        <f>RIGHT(K37,LEN(K37)-FIND(" ",K37))</f>
        <v>May 19 00:00:00 EDT 2008</v>
      </c>
      <c r="M37" s="2" t="str">
        <f>LEFT(K37,3)</f>
        <v>Mon</v>
      </c>
      <c r="N37" s="2" t="str">
        <f>_xlfn.CONCAT(LEFT(L37,6)," ",RIGHT(L37,4))</f>
        <v>May 19 2008</v>
      </c>
      <c r="O37" s="9">
        <v>160000</v>
      </c>
      <c r="P37" s="6">
        <v>38.453560000000003</v>
      </c>
      <c r="Q37" s="7">
        <v>-121.435959</v>
      </c>
    </row>
    <row r="38" spans="1:17" x14ac:dyDescent="0.3">
      <c r="A38" t="s">
        <v>50</v>
      </c>
      <c r="B38" t="str">
        <f>PROPER((A38))</f>
        <v>5031 Corvair St</v>
      </c>
      <c r="C38" t="s">
        <v>360</v>
      </c>
      <c r="D38" t="str">
        <f>PROPER(C38)</f>
        <v>Auburn</v>
      </c>
      <c r="E38" s="1">
        <v>95670</v>
      </c>
      <c r="F38" s="2" t="s">
        <v>4</v>
      </c>
      <c r="G38" s="2">
        <v>2</v>
      </c>
      <c r="H38" s="2">
        <v>1</v>
      </c>
      <c r="I38" s="5">
        <v>911</v>
      </c>
      <c r="J38" s="2" t="s">
        <v>5</v>
      </c>
      <c r="K38" t="s">
        <v>640</v>
      </c>
      <c r="L38" t="str">
        <f>RIGHT(K38,LEN(K38)-FIND(" ",K38))</f>
        <v>May 16 00:00:00 EDT 2008</v>
      </c>
      <c r="M38" s="2" t="str">
        <f>LEFT(K38,3)</f>
        <v>Fri</v>
      </c>
      <c r="N38" s="2" t="str">
        <f>_xlfn.CONCAT(LEFT(L38,6)," ",RIGHT(L38,4))</f>
        <v>May 16 2008</v>
      </c>
      <c r="O38" s="9">
        <v>115000</v>
      </c>
      <c r="P38" s="6">
        <v>38.610852000000001</v>
      </c>
      <c r="Q38" s="7">
        <v>-121.273278</v>
      </c>
    </row>
    <row r="39" spans="1:17" x14ac:dyDescent="0.3">
      <c r="A39" t="s">
        <v>51</v>
      </c>
      <c r="B39" t="str">
        <f>PROPER((A39))</f>
        <v>7661 Nixos Way</v>
      </c>
      <c r="C39" t="s">
        <v>360</v>
      </c>
      <c r="D39" t="str">
        <f>PROPER(C39)</f>
        <v>Auburn</v>
      </c>
      <c r="E39" s="1">
        <v>95820</v>
      </c>
      <c r="F39" s="2" t="s">
        <v>4</v>
      </c>
      <c r="G39" s="2">
        <v>2</v>
      </c>
      <c r="H39" s="2">
        <v>1</v>
      </c>
      <c r="I39" s="5">
        <v>864</v>
      </c>
      <c r="J39" s="2" t="s">
        <v>5</v>
      </c>
      <c r="K39" t="s">
        <v>913</v>
      </c>
      <c r="L39" t="str">
        <f>RIGHT(K39,LEN(K39)-FIND(" ",K39))</f>
        <v>May 15 00:00:00 EDT 2008</v>
      </c>
      <c r="M39" s="2" t="str">
        <f>LEFT(K39,3)</f>
        <v>Thu</v>
      </c>
      <c r="N39" s="2" t="str">
        <f>_xlfn.CONCAT(LEFT(L39,6)," ",RIGHT(L39,4))</f>
        <v>May 15 2008</v>
      </c>
      <c r="O39" s="9">
        <v>68566</v>
      </c>
      <c r="P39" s="6">
        <v>38.539212999999997</v>
      </c>
      <c r="Q39" s="7">
        <v>-121.46393</v>
      </c>
    </row>
    <row r="40" spans="1:17" x14ac:dyDescent="0.3">
      <c r="A40" t="s">
        <v>52</v>
      </c>
      <c r="B40" t="str">
        <f>PROPER((A40))</f>
        <v>7044 Carthy Way</v>
      </c>
      <c r="C40" t="s">
        <v>252</v>
      </c>
      <c r="D40" t="str">
        <f>PROPER(C40)</f>
        <v>Cameron Park</v>
      </c>
      <c r="E40" s="1">
        <v>95608</v>
      </c>
      <c r="F40" s="2" t="s">
        <v>4</v>
      </c>
      <c r="G40" s="2">
        <v>4</v>
      </c>
      <c r="H40" s="2">
        <v>3</v>
      </c>
      <c r="I40" s="5">
        <v>3357</v>
      </c>
      <c r="J40" s="2" t="s">
        <v>5</v>
      </c>
      <c r="K40" t="s">
        <v>372</v>
      </c>
      <c r="L40" t="str">
        <f>RIGHT(K40,LEN(K40)-FIND(" ",K40))</f>
        <v>May 19 00:00:00 EDT 2008</v>
      </c>
      <c r="M40" s="2" t="str">
        <f>LEFT(K40,3)</f>
        <v>Mon</v>
      </c>
      <c r="N40" s="2" t="str">
        <f>_xlfn.CONCAT(LEFT(L40,6)," ",RIGHT(L40,4))</f>
        <v>May 19 2008</v>
      </c>
      <c r="O40" s="9">
        <v>668365</v>
      </c>
      <c r="P40" s="6">
        <v>38.635579999999997</v>
      </c>
      <c r="Q40" s="7">
        <v>-121.353639</v>
      </c>
    </row>
    <row r="41" spans="1:17" x14ac:dyDescent="0.3">
      <c r="A41" t="s">
        <v>53</v>
      </c>
      <c r="B41" t="str">
        <f>PROPER((A41))</f>
        <v>2442 Larkspur Ln</v>
      </c>
      <c r="C41" t="s">
        <v>252</v>
      </c>
      <c r="D41" t="str">
        <f>PROPER(C41)</f>
        <v>Cameron Park</v>
      </c>
      <c r="E41" s="1">
        <v>95838</v>
      </c>
      <c r="F41" s="2" t="s">
        <v>4</v>
      </c>
      <c r="G41" s="2">
        <v>4</v>
      </c>
      <c r="H41" s="2">
        <v>3</v>
      </c>
      <c r="I41" s="5">
        <v>1890</v>
      </c>
      <c r="J41" s="2" t="s">
        <v>5</v>
      </c>
      <c r="K41" t="s">
        <v>640</v>
      </c>
      <c r="L41" t="str">
        <f>RIGHT(K41,LEN(K41)-FIND(" ",K41))</f>
        <v>May 16 00:00:00 EDT 2008</v>
      </c>
      <c r="M41" s="2" t="str">
        <f>LEFT(K41,3)</f>
        <v>Fri</v>
      </c>
      <c r="N41" s="2" t="str">
        <f>_xlfn.CONCAT(LEFT(L41,6)," ",RIGHT(L41,4))</f>
        <v>May 16 2008</v>
      </c>
      <c r="O41" s="9">
        <v>137721</v>
      </c>
      <c r="P41" s="6">
        <v>38.646540999999999</v>
      </c>
      <c r="Q41" s="7">
        <v>-121.44113900000001</v>
      </c>
    </row>
    <row r="42" spans="1:17" x14ac:dyDescent="0.3">
      <c r="A42" t="s">
        <v>54</v>
      </c>
      <c r="B42" t="str">
        <f>PROPER((A42))</f>
        <v>4800 Westlake Pkwy Unit 2109</v>
      </c>
      <c r="C42" t="s">
        <v>252</v>
      </c>
      <c r="D42" t="str">
        <f>PROPER(C42)</f>
        <v>Cameron Park</v>
      </c>
      <c r="E42" s="1">
        <v>95621</v>
      </c>
      <c r="F42" s="2" t="s">
        <v>4</v>
      </c>
      <c r="G42" s="2">
        <v>4</v>
      </c>
      <c r="H42" s="2">
        <v>2</v>
      </c>
      <c r="I42" s="5">
        <v>1381</v>
      </c>
      <c r="J42" s="2" t="s">
        <v>5</v>
      </c>
      <c r="K42" t="s">
        <v>913</v>
      </c>
      <c r="L42" t="str">
        <f>RIGHT(K42,LEN(K42)-FIND(" ",K42))</f>
        <v>May 15 00:00:00 EDT 2008</v>
      </c>
      <c r="M42" s="2" t="str">
        <f>LEFT(K42,3)</f>
        <v>Thu</v>
      </c>
      <c r="N42" s="2" t="str">
        <f>_xlfn.CONCAT(LEFT(L42,6)," ",RIGHT(L42,4))</f>
        <v>May 15 2008</v>
      </c>
      <c r="O42" s="9">
        <v>161250</v>
      </c>
      <c r="P42" s="6">
        <v>38.717737999999997</v>
      </c>
      <c r="Q42" s="7">
        <v>-121.308322</v>
      </c>
    </row>
    <row r="43" spans="1:17" x14ac:dyDescent="0.3">
      <c r="A43" t="s">
        <v>55</v>
      </c>
      <c r="B43" t="str">
        <f>PROPER((A43))</f>
        <v>2178 63Rd Ave</v>
      </c>
      <c r="C43" t="s">
        <v>252</v>
      </c>
      <c r="D43" t="str">
        <f>PROPER(C43)</f>
        <v>Cameron Park</v>
      </c>
      <c r="E43" s="1">
        <v>95828</v>
      </c>
      <c r="F43" s="2" t="s">
        <v>4</v>
      </c>
      <c r="G43" s="2">
        <v>3</v>
      </c>
      <c r="H43" s="2">
        <v>2</v>
      </c>
      <c r="I43" s="5">
        <v>1810</v>
      </c>
      <c r="J43" s="2" t="s">
        <v>5</v>
      </c>
      <c r="K43" t="s">
        <v>372</v>
      </c>
      <c r="L43" t="str">
        <f>RIGHT(K43,LEN(K43)-FIND(" ",K43))</f>
        <v>May 19 00:00:00 EDT 2008</v>
      </c>
      <c r="M43" s="2" t="str">
        <f>LEFT(K43,3)</f>
        <v>Mon</v>
      </c>
      <c r="N43" s="2" t="str">
        <f>_xlfn.CONCAT(LEFT(L43,6)," ",RIGHT(L43,4))</f>
        <v>May 19 2008</v>
      </c>
      <c r="O43" s="9">
        <v>345746</v>
      </c>
      <c r="P43" s="6">
        <v>38.475433000000002</v>
      </c>
      <c r="Q43" s="7">
        <v>-121.372584</v>
      </c>
    </row>
    <row r="44" spans="1:17" x14ac:dyDescent="0.3">
      <c r="A44" t="s">
        <v>56</v>
      </c>
      <c r="B44" t="str">
        <f>PROPER((A44))</f>
        <v>8718 Elk Way</v>
      </c>
      <c r="C44" t="s">
        <v>252</v>
      </c>
      <c r="D44" t="str">
        <f>PROPER(C44)</f>
        <v>Cameron Park</v>
      </c>
      <c r="E44" s="1">
        <v>95823</v>
      </c>
      <c r="F44" s="2" t="s">
        <v>4</v>
      </c>
      <c r="G44" s="2">
        <v>3</v>
      </c>
      <c r="H44" s="2">
        <v>2</v>
      </c>
      <c r="I44" s="5">
        <v>1488</v>
      </c>
      <c r="J44" s="2" t="s">
        <v>5</v>
      </c>
      <c r="K44" t="s">
        <v>913</v>
      </c>
      <c r="L44" t="str">
        <f>RIGHT(K44,LEN(K44)-FIND(" ",K44))</f>
        <v>May 15 00:00:00 EDT 2008</v>
      </c>
      <c r="M44" s="2" t="str">
        <f>LEFT(K44,3)</f>
        <v>Thu</v>
      </c>
      <c r="N44" s="2" t="str">
        <f>_xlfn.CONCAT(LEFT(L44,6)," ",RIGHT(L44,4))</f>
        <v>May 15 2008</v>
      </c>
      <c r="O44" s="9">
        <v>160000</v>
      </c>
      <c r="P44" s="6">
        <v>38.502034000000002</v>
      </c>
      <c r="Q44" s="7">
        <v>-121.45602700000001</v>
      </c>
    </row>
    <row r="45" spans="1:17" x14ac:dyDescent="0.3">
      <c r="A45" t="s">
        <v>57</v>
      </c>
      <c r="B45" t="str">
        <f>PROPER((A45))</f>
        <v>5708 Ridgepoint Dr</v>
      </c>
      <c r="C45" t="s">
        <v>252</v>
      </c>
      <c r="D45" t="str">
        <f>PROPER(C45)</f>
        <v>Cameron Park</v>
      </c>
      <c r="E45" s="1">
        <v>95621</v>
      </c>
      <c r="F45" s="2" t="s">
        <v>4</v>
      </c>
      <c r="G45" s="2">
        <v>3</v>
      </c>
      <c r="H45" s="2">
        <v>1</v>
      </c>
      <c r="I45" s="5">
        <v>1073</v>
      </c>
      <c r="J45" s="2" t="s">
        <v>5</v>
      </c>
      <c r="K45" t="s">
        <v>913</v>
      </c>
      <c r="L45" t="str">
        <f>RIGHT(K45,LEN(K45)-FIND(" ",K45))</f>
        <v>May 15 00:00:00 EDT 2008</v>
      </c>
      <c r="M45" s="2" t="str">
        <f>LEFT(K45,3)</f>
        <v>Thu</v>
      </c>
      <c r="N45" s="2" t="str">
        <f>_xlfn.CONCAT(LEFT(L45,6)," ",RIGHT(L45,4))</f>
        <v>May 15 2008</v>
      </c>
      <c r="O45" s="9">
        <v>198000</v>
      </c>
      <c r="P45" s="6">
        <v>38.700716999999997</v>
      </c>
      <c r="Q45" s="7">
        <v>-121.3133</v>
      </c>
    </row>
    <row r="46" spans="1:17" x14ac:dyDescent="0.3">
      <c r="A46" t="s">
        <v>58</v>
      </c>
      <c r="B46" t="str">
        <f>PROPER((A46))</f>
        <v>7315 Koala Ct</v>
      </c>
      <c r="C46" t="s">
        <v>252</v>
      </c>
      <c r="D46" t="str">
        <f>PROPER(C46)</f>
        <v>Cameron Park</v>
      </c>
      <c r="E46" s="1">
        <v>95828</v>
      </c>
      <c r="F46" s="2" t="s">
        <v>4</v>
      </c>
      <c r="G46" s="2">
        <v>2</v>
      </c>
      <c r="H46" s="2">
        <v>2</v>
      </c>
      <c r="I46" s="5">
        <v>1132</v>
      </c>
      <c r="J46" s="2" t="s">
        <v>5</v>
      </c>
      <c r="K46" t="s">
        <v>640</v>
      </c>
      <c r="L46" t="str">
        <f>RIGHT(K46,LEN(K46)-FIND(" ",K46))</f>
        <v>May 16 00:00:00 EDT 2008</v>
      </c>
      <c r="M46" s="2" t="str">
        <f>LEFT(K46,3)</f>
        <v>Fri</v>
      </c>
      <c r="N46" s="2" t="str">
        <f>_xlfn.CONCAT(LEFT(L46,6)," ",RIGHT(L46,4))</f>
        <v>May 16 2008</v>
      </c>
      <c r="O46" s="9">
        <v>145000</v>
      </c>
      <c r="P46" s="6">
        <v>38.479550000000003</v>
      </c>
      <c r="Q46" s="7">
        <v>-121.410867</v>
      </c>
    </row>
    <row r="47" spans="1:17" x14ac:dyDescent="0.3">
      <c r="A47" t="s">
        <v>59</v>
      </c>
      <c r="B47" t="str">
        <f>PROPER((A47))</f>
        <v>2622 Erin Dr</v>
      </c>
      <c r="C47" t="s">
        <v>252</v>
      </c>
      <c r="D47" t="str">
        <f>PROPER(C47)</f>
        <v>Cameron Park</v>
      </c>
      <c r="E47" s="1">
        <v>95825</v>
      </c>
      <c r="F47" s="2" t="s">
        <v>4</v>
      </c>
      <c r="G47" s="2">
        <v>0</v>
      </c>
      <c r="H47" s="2">
        <v>0</v>
      </c>
      <c r="I47" s="5">
        <v>0</v>
      </c>
      <c r="J47" s="2" t="s">
        <v>12</v>
      </c>
      <c r="K47" t="s">
        <v>185</v>
      </c>
      <c r="L47" t="str">
        <f>RIGHT(K47,LEN(K47)-FIND(" ",K47))</f>
        <v>May 20 00:00:00 EDT 2008</v>
      </c>
      <c r="M47" s="2" t="str">
        <f>LEFT(K47,3)</f>
        <v>Tue</v>
      </c>
      <c r="N47" s="2" t="str">
        <f>_xlfn.CONCAT(LEFT(L47,6)," ",RIGHT(L47,4))</f>
        <v>May 20 2008</v>
      </c>
      <c r="O47" s="9">
        <v>225000</v>
      </c>
      <c r="P47" s="6">
        <v>38.588816000000001</v>
      </c>
      <c r="Q47" s="7">
        <v>-121.40854899999999</v>
      </c>
    </row>
    <row r="48" spans="1:17" x14ac:dyDescent="0.3">
      <c r="A48" t="s">
        <v>60</v>
      </c>
      <c r="B48" t="str">
        <f>PROPER((A48))</f>
        <v>8421 Sunblaze Way</v>
      </c>
      <c r="C48" t="s">
        <v>252</v>
      </c>
      <c r="D48" t="str">
        <f>PROPER(C48)</f>
        <v>Cameron Park</v>
      </c>
      <c r="E48" s="1">
        <v>95648</v>
      </c>
      <c r="F48" s="2" t="s">
        <v>4</v>
      </c>
      <c r="G48" s="2">
        <v>0</v>
      </c>
      <c r="H48" s="2">
        <v>0</v>
      </c>
      <c r="I48" s="5">
        <v>0</v>
      </c>
      <c r="J48" s="2" t="s">
        <v>5</v>
      </c>
      <c r="K48" t="s">
        <v>640</v>
      </c>
      <c r="L48" t="str">
        <f>RIGHT(K48,LEN(K48)-FIND(" ",K48))</f>
        <v>May 16 00:00:00 EDT 2008</v>
      </c>
      <c r="M48" s="2" t="str">
        <f>LEFT(K48,3)</f>
        <v>Fri</v>
      </c>
      <c r="N48" s="2" t="str">
        <f>_xlfn.CONCAT(LEFT(L48,6)," ",RIGHT(L48,4))</f>
        <v>May 16 2008</v>
      </c>
      <c r="O48" s="9">
        <v>400000</v>
      </c>
      <c r="P48" s="6">
        <v>38.904868999999998</v>
      </c>
      <c r="Q48" s="7">
        <v>-121.32075</v>
      </c>
    </row>
    <row r="49" spans="1:17" x14ac:dyDescent="0.3">
      <c r="A49" t="s">
        <v>61</v>
      </c>
      <c r="B49" t="str">
        <f>PROPER((A49))</f>
        <v>7420 Alix Pkwy</v>
      </c>
      <c r="C49" t="s">
        <v>75</v>
      </c>
      <c r="D49" t="str">
        <f>PROPER(C49)</f>
        <v>Carmichael</v>
      </c>
      <c r="E49" s="1">
        <v>95831</v>
      </c>
      <c r="F49" s="2" t="s">
        <v>4</v>
      </c>
      <c r="G49" s="2">
        <v>5</v>
      </c>
      <c r="H49" s="2">
        <v>3</v>
      </c>
      <c r="I49" s="5">
        <v>2824</v>
      </c>
      <c r="J49" s="2" t="s">
        <v>5</v>
      </c>
      <c r="K49" t="s">
        <v>640</v>
      </c>
      <c r="L49" t="str">
        <f>RIGHT(K49,LEN(K49)-FIND(" ",K49))</f>
        <v>May 16 00:00:00 EDT 2008</v>
      </c>
      <c r="M49" s="2" t="str">
        <f>LEFT(K49,3)</f>
        <v>Fri</v>
      </c>
      <c r="N49" s="2" t="str">
        <f>_xlfn.CONCAT(LEFT(L49,6)," ",RIGHT(L49,4))</f>
        <v>May 16 2008</v>
      </c>
      <c r="O49" s="9">
        <v>445000</v>
      </c>
      <c r="P49" s="6">
        <v>38.506371000000001</v>
      </c>
      <c r="Q49" s="7">
        <v>-121.514456</v>
      </c>
    </row>
    <row r="50" spans="1:17" x14ac:dyDescent="0.3">
      <c r="A50" t="s">
        <v>62</v>
      </c>
      <c r="B50" t="str">
        <f>PROPER((A50))</f>
        <v>3820 Natoma Way</v>
      </c>
      <c r="C50" t="s">
        <v>75</v>
      </c>
      <c r="D50" t="str">
        <f>PROPER(C50)</f>
        <v>Carmichael</v>
      </c>
      <c r="E50" s="1">
        <v>95838</v>
      </c>
      <c r="F50" s="2" t="s">
        <v>4</v>
      </c>
      <c r="G50" s="2">
        <v>4</v>
      </c>
      <c r="H50" s="2">
        <v>2</v>
      </c>
      <c r="I50" s="5">
        <v>1656</v>
      </c>
      <c r="J50" s="2" t="s">
        <v>5</v>
      </c>
      <c r="K50" t="s">
        <v>6</v>
      </c>
      <c r="L50" t="str">
        <f>RIGHT(K50,LEN(K50)-FIND(" ",K50))</f>
        <v>May 21 00:00:00 EDT 2008</v>
      </c>
      <c r="M50" s="2" t="str">
        <f>LEFT(K50,3)</f>
        <v>Wed</v>
      </c>
      <c r="N50" s="2" t="str">
        <f>_xlfn.CONCAT(LEFT(L50,6)," ",RIGHT(L50,4))</f>
        <v>May 21 2008</v>
      </c>
      <c r="O50" s="9">
        <v>166357</v>
      </c>
      <c r="P50" s="6">
        <v>38.636747999999997</v>
      </c>
      <c r="Q50" s="7">
        <v>-121.42215899999999</v>
      </c>
    </row>
    <row r="51" spans="1:17" x14ac:dyDescent="0.3">
      <c r="A51" t="s">
        <v>63</v>
      </c>
      <c r="B51" t="str">
        <f>PROPER((A51))</f>
        <v>4431 Green Tree Dr</v>
      </c>
      <c r="C51" t="s">
        <v>75</v>
      </c>
      <c r="D51" t="str">
        <f>PROPER(C51)</f>
        <v>Carmichael</v>
      </c>
      <c r="E51" s="1">
        <v>95826</v>
      </c>
      <c r="F51" s="2" t="s">
        <v>4</v>
      </c>
      <c r="G51" s="2">
        <v>4</v>
      </c>
      <c r="H51" s="2">
        <v>3</v>
      </c>
      <c r="I51" s="5">
        <v>1914</v>
      </c>
      <c r="J51" s="2" t="s">
        <v>5</v>
      </c>
      <c r="K51" t="s">
        <v>6</v>
      </c>
      <c r="L51" t="str">
        <f>RIGHT(K51,LEN(K51)-FIND(" ",K51))</f>
        <v>May 21 00:00:00 EDT 2008</v>
      </c>
      <c r="M51" s="2" t="str">
        <f>LEFT(K51,3)</f>
        <v>Wed</v>
      </c>
      <c r="N51" s="2" t="str">
        <f>_xlfn.CONCAT(LEFT(L51,6)," ",RIGHT(L51,4))</f>
        <v>May 21 2008</v>
      </c>
      <c r="O51" s="9">
        <v>328360</v>
      </c>
      <c r="P51" s="6">
        <v>38.550848000000002</v>
      </c>
      <c r="Q51" s="7">
        <v>-121.37022399999999</v>
      </c>
    </row>
    <row r="52" spans="1:17" x14ac:dyDescent="0.3">
      <c r="A52" t="s">
        <v>64</v>
      </c>
      <c r="B52" t="str">
        <f>PROPER((A52))</f>
        <v>9417 Sara St</v>
      </c>
      <c r="C52" t="s">
        <v>75</v>
      </c>
      <c r="D52" t="str">
        <f>PROPER(C52)</f>
        <v>Carmichael</v>
      </c>
      <c r="E52" s="1">
        <v>95762</v>
      </c>
      <c r="F52" s="2" t="s">
        <v>4</v>
      </c>
      <c r="G52" s="2">
        <v>4</v>
      </c>
      <c r="H52" s="2">
        <v>3</v>
      </c>
      <c r="I52" s="5">
        <v>0</v>
      </c>
      <c r="J52" s="2" t="s">
        <v>5</v>
      </c>
      <c r="K52" t="s">
        <v>372</v>
      </c>
      <c r="L52" t="str">
        <f>RIGHT(K52,LEN(K52)-FIND(" ",K52))</f>
        <v>May 19 00:00:00 EDT 2008</v>
      </c>
      <c r="M52" s="2" t="str">
        <f>LEFT(K52,3)</f>
        <v>Mon</v>
      </c>
      <c r="N52" s="2" t="str">
        <f>_xlfn.CONCAT(LEFT(L52,6)," ",RIGHT(L52,4))</f>
        <v>May 19 2008</v>
      </c>
      <c r="O52" s="9">
        <v>471000</v>
      </c>
      <c r="P52" s="6">
        <v>38.677014999999997</v>
      </c>
      <c r="Q52" s="7">
        <v>-121.034083</v>
      </c>
    </row>
    <row r="53" spans="1:17" x14ac:dyDescent="0.3">
      <c r="A53" t="s">
        <v>65</v>
      </c>
      <c r="B53" t="str">
        <f>PROPER((A53))</f>
        <v>8299 Halbrite Way</v>
      </c>
      <c r="C53" t="s">
        <v>75</v>
      </c>
      <c r="D53" t="str">
        <f>PROPER(C53)</f>
        <v>Carmichael</v>
      </c>
      <c r="E53" s="1">
        <v>95823</v>
      </c>
      <c r="F53" s="2" t="s">
        <v>4</v>
      </c>
      <c r="G53" s="2">
        <v>3</v>
      </c>
      <c r="H53" s="2">
        <v>1</v>
      </c>
      <c r="I53" s="5">
        <v>1167</v>
      </c>
      <c r="J53" s="2" t="s">
        <v>5</v>
      </c>
      <c r="K53" t="s">
        <v>6</v>
      </c>
      <c r="L53" t="str">
        <f>RIGHT(K53,LEN(K53)-FIND(" ",K53))</f>
        <v>May 21 00:00:00 EDT 2008</v>
      </c>
      <c r="M53" s="2" t="str">
        <f>LEFT(K53,3)</f>
        <v>Wed</v>
      </c>
      <c r="N53" s="2" t="str">
        <f>_xlfn.CONCAT(LEFT(L53,6)," ",RIGHT(L53,4))</f>
        <v>May 21 2008</v>
      </c>
      <c r="O53" s="9">
        <v>68212</v>
      </c>
      <c r="P53" s="6">
        <v>38.478901999999998</v>
      </c>
      <c r="Q53" s="7">
        <v>-121.431028</v>
      </c>
    </row>
    <row r="54" spans="1:17" x14ac:dyDescent="0.3">
      <c r="A54" t="s">
        <v>66</v>
      </c>
      <c r="B54" t="str">
        <f>PROPER((A54))</f>
        <v>7223 Kallie Kay Ln</v>
      </c>
      <c r="C54" t="s">
        <v>75</v>
      </c>
      <c r="D54" t="str">
        <f>PROPER(C54)</f>
        <v>Carmichael</v>
      </c>
      <c r="E54" s="1">
        <v>95673</v>
      </c>
      <c r="F54" s="2" t="s">
        <v>4</v>
      </c>
      <c r="G54" s="2">
        <v>3</v>
      </c>
      <c r="H54" s="2">
        <v>2</v>
      </c>
      <c r="I54" s="5">
        <v>1356</v>
      </c>
      <c r="J54" s="2" t="s">
        <v>5</v>
      </c>
      <c r="K54" t="s">
        <v>6</v>
      </c>
      <c r="L54" t="str">
        <f>RIGHT(K54,LEN(K54)-FIND(" ",K54))</f>
        <v>May 21 00:00:00 EDT 2008</v>
      </c>
      <c r="M54" s="2" t="str">
        <f>LEFT(K54,3)</f>
        <v>Wed</v>
      </c>
      <c r="N54" s="2" t="str">
        <f>_xlfn.CONCAT(LEFT(L54,6)," ",RIGHT(L54,4))</f>
        <v>May 21 2008</v>
      </c>
      <c r="O54" s="9">
        <v>121630</v>
      </c>
      <c r="P54" s="6">
        <v>38.689999</v>
      </c>
      <c r="Q54" s="7">
        <v>-121.46322000000001</v>
      </c>
    </row>
    <row r="55" spans="1:17" x14ac:dyDescent="0.3">
      <c r="A55" t="s">
        <v>67</v>
      </c>
      <c r="B55" t="str">
        <f>PROPER((A55))</f>
        <v>8156 Steinbeck Way</v>
      </c>
      <c r="C55" t="s">
        <v>75</v>
      </c>
      <c r="D55" t="str">
        <f>PROPER(C55)</f>
        <v>Carmichael</v>
      </c>
      <c r="E55" s="1">
        <v>95693</v>
      </c>
      <c r="F55" s="2" t="s">
        <v>4</v>
      </c>
      <c r="G55" s="2">
        <v>3</v>
      </c>
      <c r="H55" s="2">
        <v>2</v>
      </c>
      <c r="I55" s="5">
        <v>2110</v>
      </c>
      <c r="J55" s="2" t="s">
        <v>5</v>
      </c>
      <c r="K55" t="s">
        <v>6</v>
      </c>
      <c r="L55" t="str">
        <f>RIGHT(K55,LEN(K55)-FIND(" ",K55))</f>
        <v>May 21 00:00:00 EDT 2008</v>
      </c>
      <c r="M55" s="2" t="str">
        <f>LEFT(K55,3)</f>
        <v>Wed</v>
      </c>
      <c r="N55" s="2" t="str">
        <f>_xlfn.CONCAT(LEFT(L55,6)," ",RIGHT(L55,4))</f>
        <v>May 21 2008</v>
      </c>
      <c r="O55" s="9">
        <v>372000</v>
      </c>
      <c r="P55" s="6">
        <v>38.350619999999999</v>
      </c>
      <c r="Q55" s="7">
        <v>-121.22834899999999</v>
      </c>
    </row>
    <row r="56" spans="1:17" x14ac:dyDescent="0.3">
      <c r="A56" t="s">
        <v>68</v>
      </c>
      <c r="B56" t="str">
        <f>PROPER((A56))</f>
        <v>7957 Valley Green Dr</v>
      </c>
      <c r="C56" t="s">
        <v>75</v>
      </c>
      <c r="D56" t="str">
        <f>PROPER(C56)</f>
        <v>Carmichael</v>
      </c>
      <c r="E56" s="1">
        <v>95823</v>
      </c>
      <c r="F56" s="2" t="s">
        <v>4</v>
      </c>
      <c r="G56" s="2">
        <v>3</v>
      </c>
      <c r="H56" s="2">
        <v>2</v>
      </c>
      <c r="I56" s="5">
        <v>1439</v>
      </c>
      <c r="J56" s="2" t="s">
        <v>5</v>
      </c>
      <c r="K56" t="s">
        <v>185</v>
      </c>
      <c r="L56" t="str">
        <f>RIGHT(K56,LEN(K56)-FIND(" ",K56))</f>
        <v>May 20 00:00:00 EDT 2008</v>
      </c>
      <c r="M56" s="2" t="str">
        <f>LEFT(K56,3)</f>
        <v>Tue</v>
      </c>
      <c r="N56" s="2" t="str">
        <f>_xlfn.CONCAT(LEFT(L56,6)," ",RIGHT(L56,4))</f>
        <v>May 20 2008</v>
      </c>
      <c r="O56" s="9">
        <v>168000</v>
      </c>
      <c r="P56" s="6">
        <v>38.448287999999998</v>
      </c>
      <c r="Q56" s="7">
        <v>-121.42071900000001</v>
      </c>
    </row>
    <row r="57" spans="1:17" x14ac:dyDescent="0.3">
      <c r="A57" t="s">
        <v>69</v>
      </c>
      <c r="B57" t="str">
        <f>PROPER((A57))</f>
        <v>1122 Wild Poppy Ct</v>
      </c>
      <c r="C57" t="s">
        <v>75</v>
      </c>
      <c r="D57" t="str">
        <f>PROPER(C57)</f>
        <v>Carmichael</v>
      </c>
      <c r="E57" s="1">
        <v>95608</v>
      </c>
      <c r="F57" s="2" t="s">
        <v>4</v>
      </c>
      <c r="G57" s="2">
        <v>3</v>
      </c>
      <c r="H57" s="2">
        <v>2</v>
      </c>
      <c r="I57" s="5">
        <v>1245</v>
      </c>
      <c r="J57" s="2" t="s">
        <v>12</v>
      </c>
      <c r="K57" t="s">
        <v>372</v>
      </c>
      <c r="L57" t="str">
        <f>RIGHT(K57,LEN(K57)-FIND(" ",K57))</f>
        <v>May 19 00:00:00 EDT 2008</v>
      </c>
      <c r="M57" s="2" t="str">
        <f>LEFT(K57,3)</f>
        <v>Mon</v>
      </c>
      <c r="N57" s="2" t="str">
        <f>_xlfn.CONCAT(LEFT(L57,6)," ",RIGHT(L57,4))</f>
        <v>May 19 2008</v>
      </c>
      <c r="O57" s="9">
        <v>139500</v>
      </c>
      <c r="P57" s="6">
        <v>38.628563</v>
      </c>
      <c r="Q57" s="7">
        <v>-121.32829700000001</v>
      </c>
    </row>
    <row r="58" spans="1:17" x14ac:dyDescent="0.3">
      <c r="A58" t="s">
        <v>71</v>
      </c>
      <c r="B58" t="str">
        <f>PROPER((A58))</f>
        <v>4520 Bomark Way</v>
      </c>
      <c r="C58" t="s">
        <v>75</v>
      </c>
      <c r="D58" t="str">
        <f>PROPER(C58)</f>
        <v>Carmichael</v>
      </c>
      <c r="E58" s="1">
        <v>95673</v>
      </c>
      <c r="F58" s="2" t="s">
        <v>4</v>
      </c>
      <c r="G58" s="2">
        <v>3</v>
      </c>
      <c r="H58" s="2">
        <v>2</v>
      </c>
      <c r="I58" s="5">
        <v>1182</v>
      </c>
      <c r="J58" s="2" t="s">
        <v>5</v>
      </c>
      <c r="K58" t="s">
        <v>372</v>
      </c>
      <c r="L58" t="str">
        <f>RIGHT(K58,LEN(K58)-FIND(" ",K58))</f>
        <v>May 19 00:00:00 EDT 2008</v>
      </c>
      <c r="M58" s="2" t="str">
        <f>LEFT(K58,3)</f>
        <v>Mon</v>
      </c>
      <c r="N58" s="2" t="str">
        <f>_xlfn.CONCAT(LEFT(L58,6)," ",RIGHT(L58,4))</f>
        <v>May 19 2008</v>
      </c>
      <c r="O58" s="9">
        <v>164000</v>
      </c>
      <c r="P58" s="6">
        <v>38.687658999999996</v>
      </c>
      <c r="Q58" s="7">
        <v>-121.4633</v>
      </c>
    </row>
    <row r="59" spans="1:17" x14ac:dyDescent="0.3">
      <c r="A59" t="s">
        <v>73</v>
      </c>
      <c r="B59" t="str">
        <f>PROPER((A59))</f>
        <v>9012 Kiefer Blvd</v>
      </c>
      <c r="C59" t="s">
        <v>75</v>
      </c>
      <c r="D59" t="str">
        <f>PROPER(C59)</f>
        <v>Carmichael</v>
      </c>
      <c r="E59" s="1">
        <v>95827</v>
      </c>
      <c r="F59" s="2" t="s">
        <v>4</v>
      </c>
      <c r="G59" s="2">
        <v>3</v>
      </c>
      <c r="H59" s="2">
        <v>2</v>
      </c>
      <c r="I59" s="5">
        <v>1320</v>
      </c>
      <c r="J59" s="2" t="s">
        <v>5</v>
      </c>
      <c r="K59" t="s">
        <v>640</v>
      </c>
      <c r="L59" t="str">
        <f>RIGHT(K59,LEN(K59)-FIND(" ",K59))</f>
        <v>May 16 00:00:00 EDT 2008</v>
      </c>
      <c r="M59" s="2" t="str">
        <f>LEFT(K59,3)</f>
        <v>Fri</v>
      </c>
      <c r="N59" s="2" t="str">
        <f>_xlfn.CONCAT(LEFT(L59,6)," ",RIGHT(L59,4))</f>
        <v>May 16 2008</v>
      </c>
      <c r="O59" s="9">
        <v>115500</v>
      </c>
      <c r="P59" s="6">
        <v>38.563402000000004</v>
      </c>
      <c r="Q59" s="7">
        <v>-121.327747</v>
      </c>
    </row>
    <row r="60" spans="1:17" x14ac:dyDescent="0.3">
      <c r="A60" t="s">
        <v>74</v>
      </c>
      <c r="B60" t="str">
        <f>PROPER((A60))</f>
        <v>5332 Sandstone St</v>
      </c>
      <c r="C60" t="s">
        <v>75</v>
      </c>
      <c r="D60" t="str">
        <f>PROPER(C60)</f>
        <v>Carmichael</v>
      </c>
      <c r="E60" s="1">
        <v>95648</v>
      </c>
      <c r="F60" s="2" t="s">
        <v>4</v>
      </c>
      <c r="G60" s="2">
        <v>3</v>
      </c>
      <c r="H60" s="2">
        <v>2</v>
      </c>
      <c r="I60" s="5">
        <v>1104</v>
      </c>
      <c r="J60" s="2" t="s">
        <v>5</v>
      </c>
      <c r="K60" t="s">
        <v>913</v>
      </c>
      <c r="L60" t="str">
        <f>RIGHT(K60,LEN(K60)-FIND(" ",K60))</f>
        <v>May 15 00:00:00 EDT 2008</v>
      </c>
      <c r="M60" s="2" t="str">
        <f>LEFT(K60,3)</f>
        <v>Thu</v>
      </c>
      <c r="N60" s="2" t="str">
        <f>_xlfn.CONCAT(LEFT(L60,6)," ",RIGHT(L60,4))</f>
        <v>May 15 2008</v>
      </c>
      <c r="O60" s="9">
        <v>170000</v>
      </c>
      <c r="P60" s="6">
        <v>38.893168000000003</v>
      </c>
      <c r="Q60" s="7">
        <v>-121.305398</v>
      </c>
    </row>
    <row r="61" spans="1:17" x14ac:dyDescent="0.3">
      <c r="A61" t="s">
        <v>76</v>
      </c>
      <c r="B61" t="str">
        <f>PROPER((A61))</f>
        <v>5993 Sawyer Cir</v>
      </c>
      <c r="C61" t="s">
        <v>75</v>
      </c>
      <c r="D61" t="str">
        <f>PROPER(C61)</f>
        <v>Carmichael</v>
      </c>
      <c r="E61" s="1">
        <v>95632</v>
      </c>
      <c r="F61" s="2" t="s">
        <v>4</v>
      </c>
      <c r="G61" s="2">
        <v>3</v>
      </c>
      <c r="H61" s="2">
        <v>2</v>
      </c>
      <c r="I61" s="5">
        <v>1262</v>
      </c>
      <c r="J61" s="2" t="s">
        <v>5</v>
      </c>
      <c r="K61" t="s">
        <v>913</v>
      </c>
      <c r="L61" t="str">
        <f>RIGHT(K61,LEN(K61)-FIND(" ",K61))</f>
        <v>May 15 00:00:00 EDT 2008</v>
      </c>
      <c r="M61" s="2" t="str">
        <f>LEFT(K61,3)</f>
        <v>Thu</v>
      </c>
      <c r="N61" s="2" t="str">
        <f>_xlfn.CONCAT(LEFT(L61,6)," ",RIGHT(L61,4))</f>
        <v>May 15 2008</v>
      </c>
      <c r="O61" s="9">
        <v>209347</v>
      </c>
      <c r="P61" s="6">
        <v>38.259708000000003</v>
      </c>
      <c r="Q61" s="7">
        <v>-121.311616</v>
      </c>
    </row>
    <row r="62" spans="1:17" x14ac:dyDescent="0.3">
      <c r="A62" t="s">
        <v>77</v>
      </c>
      <c r="B62" t="str">
        <f>PROPER((A62))</f>
        <v>4844 Clydebank Way</v>
      </c>
      <c r="C62" t="s">
        <v>75</v>
      </c>
      <c r="D62" t="str">
        <f>PROPER(C62)</f>
        <v>Carmichael</v>
      </c>
      <c r="E62" s="1">
        <v>95670</v>
      </c>
      <c r="F62" s="2" t="s">
        <v>4</v>
      </c>
      <c r="G62" s="2">
        <v>2</v>
      </c>
      <c r="H62" s="2">
        <v>2</v>
      </c>
      <c r="I62" s="5">
        <v>941</v>
      </c>
      <c r="J62" s="2" t="s">
        <v>12</v>
      </c>
      <c r="K62" t="s">
        <v>6</v>
      </c>
      <c r="L62" t="str">
        <f>RIGHT(K62,LEN(K62)-FIND(" ",K62))</f>
        <v>May 21 00:00:00 EDT 2008</v>
      </c>
      <c r="M62" s="2" t="str">
        <f>LEFT(K62,3)</f>
        <v>Wed</v>
      </c>
      <c r="N62" s="2" t="str">
        <f>_xlfn.CONCAT(LEFT(L62,6)," ",RIGHT(L62,4))</f>
        <v>May 21 2008</v>
      </c>
      <c r="O62" s="9">
        <v>94905</v>
      </c>
      <c r="P62" s="6">
        <v>38.621187999999997</v>
      </c>
      <c r="Q62" s="7">
        <v>-121.270555</v>
      </c>
    </row>
    <row r="63" spans="1:17" x14ac:dyDescent="0.3">
      <c r="A63" t="s">
        <v>78</v>
      </c>
      <c r="B63" t="str">
        <f>PROPER((A63))</f>
        <v>306 Camellia Way</v>
      </c>
      <c r="C63" t="s">
        <v>75</v>
      </c>
      <c r="D63" t="str">
        <f>PROPER(C63)</f>
        <v>Carmichael</v>
      </c>
      <c r="E63" s="1">
        <v>95628</v>
      </c>
      <c r="F63" s="2" t="s">
        <v>4</v>
      </c>
      <c r="G63" s="2">
        <v>2</v>
      </c>
      <c r="H63" s="2">
        <v>2</v>
      </c>
      <c r="I63" s="5">
        <v>994</v>
      </c>
      <c r="J63" s="2" t="s">
        <v>12</v>
      </c>
      <c r="K63" t="s">
        <v>185</v>
      </c>
      <c r="L63" t="str">
        <f>RIGHT(K63,LEN(K63)-FIND(" ",K63))</f>
        <v>May 20 00:00:00 EDT 2008</v>
      </c>
      <c r="M63" s="2" t="str">
        <f>LEFT(K63,3)</f>
        <v>Tue</v>
      </c>
      <c r="N63" s="2" t="str">
        <f>_xlfn.CONCAT(LEFT(L63,6)," ",RIGHT(L63,4))</f>
        <v>May 20 2008</v>
      </c>
      <c r="O63" s="9">
        <v>142500</v>
      </c>
      <c r="P63" s="6">
        <v>38.662785</v>
      </c>
      <c r="Q63" s="7">
        <v>-121.27627200000001</v>
      </c>
    </row>
    <row r="64" spans="1:17" x14ac:dyDescent="0.3">
      <c r="A64" t="s">
        <v>79</v>
      </c>
      <c r="B64" t="str">
        <f>PROPER((A64))</f>
        <v>9021 Madison Ave</v>
      </c>
      <c r="C64" t="s">
        <v>75</v>
      </c>
      <c r="D64" t="str">
        <f>PROPER(C64)</f>
        <v>Carmichael</v>
      </c>
      <c r="E64" s="1">
        <v>95820</v>
      </c>
      <c r="F64" s="2" t="s">
        <v>4</v>
      </c>
      <c r="G64" s="2">
        <v>2</v>
      </c>
      <c r="H64" s="2">
        <v>1</v>
      </c>
      <c r="I64" s="5">
        <v>834</v>
      </c>
      <c r="J64" s="2" t="s">
        <v>5</v>
      </c>
      <c r="K64" t="s">
        <v>372</v>
      </c>
      <c r="L64" t="str">
        <f>RIGHT(K64,LEN(K64)-FIND(" ",K64))</f>
        <v>May 19 00:00:00 EDT 2008</v>
      </c>
      <c r="M64" s="2" t="str">
        <f>LEFT(K64,3)</f>
        <v>Mon</v>
      </c>
      <c r="N64" s="2" t="str">
        <f>_xlfn.CONCAT(LEFT(L64,6)," ",RIGHT(L64,4))</f>
        <v>May 19 2008</v>
      </c>
      <c r="O64" s="9">
        <v>68000</v>
      </c>
      <c r="P64" s="6">
        <v>38.539447000000003</v>
      </c>
      <c r="Q64" s="7">
        <v>-121.450858</v>
      </c>
    </row>
    <row r="65" spans="1:17" x14ac:dyDescent="0.3">
      <c r="A65" t="s">
        <v>81</v>
      </c>
      <c r="B65" t="str">
        <f>PROPER((A65))</f>
        <v>404 6Th St</v>
      </c>
      <c r="C65" t="s">
        <v>75</v>
      </c>
      <c r="D65" t="str">
        <f>PROPER(C65)</f>
        <v>Carmichael</v>
      </c>
      <c r="E65" s="1">
        <v>95815</v>
      </c>
      <c r="F65" s="2" t="s">
        <v>4</v>
      </c>
      <c r="G65" s="2">
        <v>2</v>
      </c>
      <c r="H65" s="2">
        <v>1</v>
      </c>
      <c r="I65" s="5">
        <v>1032</v>
      </c>
      <c r="J65" s="2" t="s">
        <v>5</v>
      </c>
      <c r="K65" t="s">
        <v>640</v>
      </c>
      <c r="L65" t="str">
        <f>RIGHT(K65,LEN(K65)-FIND(" ",K65))</f>
        <v>May 16 00:00:00 EDT 2008</v>
      </c>
      <c r="M65" s="2" t="str">
        <f>LEFT(K65,3)</f>
        <v>Fri</v>
      </c>
      <c r="N65" s="2" t="str">
        <f>_xlfn.CONCAT(LEFT(L65,6)," ",RIGHT(L65,4))</f>
        <v>May 16 2008</v>
      </c>
      <c r="O65" s="9">
        <v>65000</v>
      </c>
      <c r="P65" s="6">
        <v>38.608085000000003</v>
      </c>
      <c r="Q65" s="7">
        <v>-121.449651</v>
      </c>
    </row>
    <row r="66" spans="1:17" x14ac:dyDescent="0.3">
      <c r="A66" t="s">
        <v>82</v>
      </c>
      <c r="B66" t="str">
        <f>PROPER((A66))</f>
        <v>8317 Sunny Creek Way</v>
      </c>
      <c r="C66" t="s">
        <v>75</v>
      </c>
      <c r="D66" t="str">
        <f>PROPER(C66)</f>
        <v>Carmichael</v>
      </c>
      <c r="E66" s="1">
        <v>95822</v>
      </c>
      <c r="F66" s="2" t="s">
        <v>4</v>
      </c>
      <c r="G66" s="2">
        <v>2</v>
      </c>
      <c r="H66" s="2">
        <v>1</v>
      </c>
      <c r="I66" s="5">
        <v>810</v>
      </c>
      <c r="J66" s="2" t="s">
        <v>5</v>
      </c>
      <c r="K66" t="s">
        <v>640</v>
      </c>
      <c r="L66" t="str">
        <f>RIGHT(K66,LEN(K66)-FIND(" ",K66))</f>
        <v>May 16 00:00:00 EDT 2008</v>
      </c>
      <c r="M66" s="2" t="str">
        <f>LEFT(K66,3)</f>
        <v>Fri</v>
      </c>
      <c r="N66" s="2" t="str">
        <f>_xlfn.CONCAT(LEFT(L66,6)," ",RIGHT(L66,4))</f>
        <v>May 16 2008</v>
      </c>
      <c r="O66" s="9">
        <v>108000</v>
      </c>
      <c r="P66" s="6">
        <v>38.520319000000001</v>
      </c>
      <c r="Q66" s="7">
        <v>-121.504727</v>
      </c>
    </row>
    <row r="67" spans="1:17" x14ac:dyDescent="0.3">
      <c r="A67" t="s">
        <v>83</v>
      </c>
      <c r="B67" t="str">
        <f>PROPER((A67))</f>
        <v>2617 Bass Ct</v>
      </c>
      <c r="C67" t="s">
        <v>75</v>
      </c>
      <c r="D67" t="str">
        <f>PROPER(C67)</f>
        <v>Carmichael</v>
      </c>
      <c r="E67" s="1">
        <v>95648</v>
      </c>
      <c r="F67" s="2" t="s">
        <v>4</v>
      </c>
      <c r="G67" s="2">
        <v>0</v>
      </c>
      <c r="H67" s="2">
        <v>0</v>
      </c>
      <c r="I67" s="5">
        <v>0</v>
      </c>
      <c r="J67" s="2" t="s">
        <v>5</v>
      </c>
      <c r="K67" t="s">
        <v>372</v>
      </c>
      <c r="L67" t="str">
        <f>RIGHT(K67,LEN(K67)-FIND(" ",K67))</f>
        <v>May 19 00:00:00 EDT 2008</v>
      </c>
      <c r="M67" s="2" t="str">
        <f>LEFT(K67,3)</f>
        <v>Mon</v>
      </c>
      <c r="N67" s="2" t="str">
        <f>_xlfn.CONCAT(LEFT(L67,6)," ",RIGHT(L67,4))</f>
        <v>May 19 2008</v>
      </c>
      <c r="O67" s="9">
        <v>4897</v>
      </c>
      <c r="P67" s="6">
        <v>38.885181000000003</v>
      </c>
      <c r="Q67" s="7">
        <v>-121.289406</v>
      </c>
    </row>
    <row r="68" spans="1:17" x14ac:dyDescent="0.3">
      <c r="A68" t="s">
        <v>84</v>
      </c>
      <c r="B68" t="str">
        <f>PROPER((A68))</f>
        <v>7005 Tiant Way</v>
      </c>
      <c r="C68" t="s">
        <v>75</v>
      </c>
      <c r="D68" t="str">
        <f>PROPER(C68)</f>
        <v>Carmichael</v>
      </c>
      <c r="E68" s="1">
        <v>95742</v>
      </c>
      <c r="F68" s="2" t="s">
        <v>4</v>
      </c>
      <c r="G68" s="2">
        <v>0</v>
      </c>
      <c r="H68" s="2">
        <v>0</v>
      </c>
      <c r="I68" s="5">
        <v>0</v>
      </c>
      <c r="J68" s="2" t="s">
        <v>5</v>
      </c>
      <c r="K68" t="s">
        <v>640</v>
      </c>
      <c r="L68" t="str">
        <f>RIGHT(K68,LEN(K68)-FIND(" ",K68))</f>
        <v>May 16 00:00:00 EDT 2008</v>
      </c>
      <c r="M68" s="2" t="str">
        <f>LEFT(K68,3)</f>
        <v>Fri</v>
      </c>
      <c r="N68" s="2" t="str">
        <f>_xlfn.CONCAT(LEFT(L68,6)," ",RIGHT(L68,4))</f>
        <v>May 16 2008</v>
      </c>
      <c r="O68" s="9">
        <v>313000</v>
      </c>
      <c r="P68" s="6">
        <v>38.529181000000001</v>
      </c>
      <c r="Q68" s="7">
        <v>-121.224755</v>
      </c>
    </row>
    <row r="69" spans="1:17" x14ac:dyDescent="0.3">
      <c r="A69" t="s">
        <v>85</v>
      </c>
      <c r="B69" t="str">
        <f>PROPER((A69))</f>
        <v>7895 Caber Way</v>
      </c>
      <c r="C69" t="s">
        <v>27</v>
      </c>
      <c r="D69" t="str">
        <f>PROPER(C69)</f>
        <v>Citrus Heights</v>
      </c>
      <c r="E69" s="1">
        <v>95610</v>
      </c>
      <c r="F69" s="2" t="s">
        <v>4</v>
      </c>
      <c r="G69" s="2">
        <v>5</v>
      </c>
      <c r="H69" s="2">
        <v>4</v>
      </c>
      <c r="I69" s="5">
        <v>2085</v>
      </c>
      <c r="J69" s="2" t="s">
        <v>72</v>
      </c>
      <c r="K69" t="s">
        <v>185</v>
      </c>
      <c r="L69" t="str">
        <f>RIGHT(K69,LEN(K69)-FIND(" ",K69))</f>
        <v>May 20 00:00:00 EDT 2008</v>
      </c>
      <c r="M69" s="2" t="str">
        <f>LEFT(K69,3)</f>
        <v>Tue</v>
      </c>
      <c r="N69" s="2" t="str">
        <f>_xlfn.CONCAT(LEFT(L69,6)," ",RIGHT(L69,4))</f>
        <v>May 20 2008</v>
      </c>
      <c r="O69" s="9">
        <v>256054</v>
      </c>
      <c r="P69" s="6">
        <v>38.682358000000001</v>
      </c>
      <c r="Q69" s="7">
        <v>-121.272876</v>
      </c>
    </row>
    <row r="70" spans="1:17" x14ac:dyDescent="0.3">
      <c r="A70" t="s">
        <v>86</v>
      </c>
      <c r="B70" t="str">
        <f>PROPER((A70))</f>
        <v>7624 Bogey Ct</v>
      </c>
      <c r="C70" t="s">
        <v>27</v>
      </c>
      <c r="D70" t="str">
        <f>PROPER(C70)</f>
        <v>Citrus Heights</v>
      </c>
      <c r="E70" s="1">
        <v>95757</v>
      </c>
      <c r="F70" s="2" t="s">
        <v>4</v>
      </c>
      <c r="G70" s="2">
        <v>5</v>
      </c>
      <c r="H70" s="2">
        <v>4</v>
      </c>
      <c r="I70" s="5">
        <v>3260</v>
      </c>
      <c r="J70" s="2" t="s">
        <v>5</v>
      </c>
      <c r="K70" t="s">
        <v>185</v>
      </c>
      <c r="L70" t="str">
        <f>RIGHT(K70,LEN(K70)-FIND(" ",K70))</f>
        <v>May 20 00:00:00 EDT 2008</v>
      </c>
      <c r="M70" s="2" t="str">
        <f>LEFT(K70,3)</f>
        <v>Tue</v>
      </c>
      <c r="N70" s="2" t="str">
        <f>_xlfn.CONCAT(LEFT(L70,6)," ",RIGHT(L70,4))</f>
        <v>May 20 2008</v>
      </c>
      <c r="O70" s="9">
        <v>385000</v>
      </c>
      <c r="P70" s="6">
        <v>38.405526999999999</v>
      </c>
      <c r="Q70" s="7">
        <v>-121.431746</v>
      </c>
    </row>
    <row r="71" spans="1:17" x14ac:dyDescent="0.3">
      <c r="A71" t="s">
        <v>87</v>
      </c>
      <c r="B71" t="str">
        <f>PROPER((A71))</f>
        <v>6930 Hampton Cove Way</v>
      </c>
      <c r="C71" t="s">
        <v>27</v>
      </c>
      <c r="D71" t="str">
        <f>PROPER(C71)</f>
        <v>Citrus Heights</v>
      </c>
      <c r="E71" s="1">
        <v>95624</v>
      </c>
      <c r="F71" s="2" t="s">
        <v>4</v>
      </c>
      <c r="G71" s="2">
        <v>4</v>
      </c>
      <c r="H71" s="2">
        <v>2</v>
      </c>
      <c r="I71" s="5">
        <v>1616</v>
      </c>
      <c r="J71" s="2" t="s">
        <v>5</v>
      </c>
      <c r="K71" t="s">
        <v>6</v>
      </c>
      <c r="L71" t="str">
        <f>RIGHT(K71,LEN(K71)-FIND(" ",K71))</f>
        <v>May 21 00:00:00 EDT 2008</v>
      </c>
      <c r="M71" s="2" t="str">
        <f>LEFT(K71,3)</f>
        <v>Wed</v>
      </c>
      <c r="N71" s="2" t="str">
        <f>_xlfn.CONCAT(LEFT(L71,6)," ",RIGHT(L71,4))</f>
        <v>May 21 2008</v>
      </c>
      <c r="O71" s="9">
        <v>227887</v>
      </c>
      <c r="P71" s="6">
        <v>38.400675999999997</v>
      </c>
      <c r="Q71" s="7">
        <v>-121.38101</v>
      </c>
    </row>
    <row r="72" spans="1:17" x14ac:dyDescent="0.3">
      <c r="A72" t="s">
        <v>88</v>
      </c>
      <c r="B72" t="str">
        <f>PROPER((A72))</f>
        <v>8708 Mesa Brook Way</v>
      </c>
      <c r="C72" t="s">
        <v>27</v>
      </c>
      <c r="D72" t="str">
        <f>PROPER(C72)</f>
        <v>Citrus Heights</v>
      </c>
      <c r="E72" s="1">
        <v>95827</v>
      </c>
      <c r="F72" s="2" t="s">
        <v>4</v>
      </c>
      <c r="G72" s="2">
        <v>4</v>
      </c>
      <c r="H72" s="2">
        <v>4</v>
      </c>
      <c r="I72" s="5">
        <v>2213</v>
      </c>
      <c r="J72" s="2" t="s">
        <v>72</v>
      </c>
      <c r="K72" t="s">
        <v>6</v>
      </c>
      <c r="L72" t="str">
        <f>RIGHT(K72,LEN(K72)-FIND(" ",K72))</f>
        <v>May 21 00:00:00 EDT 2008</v>
      </c>
      <c r="M72" s="2" t="str">
        <f>LEFT(K72,3)</f>
        <v>Wed</v>
      </c>
      <c r="N72" s="2" t="str">
        <f>_xlfn.CONCAT(LEFT(L72,6)," ",RIGHT(L72,4))</f>
        <v>May 21 2008</v>
      </c>
      <c r="O72" s="9">
        <v>297000</v>
      </c>
      <c r="P72" s="6">
        <v>38.570300000000003</v>
      </c>
      <c r="Q72" s="7">
        <v>-121.315735</v>
      </c>
    </row>
    <row r="73" spans="1:17" x14ac:dyDescent="0.3">
      <c r="A73" t="s">
        <v>89</v>
      </c>
      <c r="B73" t="str">
        <f>PROPER((A73))</f>
        <v>120 Grant Ln</v>
      </c>
      <c r="C73" t="s">
        <v>27</v>
      </c>
      <c r="D73" t="str">
        <f>PROPER(C73)</f>
        <v>Citrus Heights</v>
      </c>
      <c r="E73" s="1">
        <v>95650</v>
      </c>
      <c r="F73" s="2" t="s">
        <v>4</v>
      </c>
      <c r="G73" s="2">
        <v>4</v>
      </c>
      <c r="H73" s="2">
        <v>4</v>
      </c>
      <c r="I73" s="5">
        <v>1624</v>
      </c>
      <c r="J73" s="2" t="s">
        <v>5</v>
      </c>
      <c r="K73" t="s">
        <v>185</v>
      </c>
      <c r="L73" t="str">
        <f>RIGHT(K73,LEN(K73)-FIND(" ",K73))</f>
        <v>May 20 00:00:00 EDT 2008</v>
      </c>
      <c r="M73" s="2" t="str">
        <f>LEFT(K73,3)</f>
        <v>Tue</v>
      </c>
      <c r="N73" s="2" t="str">
        <f>_xlfn.CONCAT(LEFT(L73,6)," ",RIGHT(L73,4))</f>
        <v>May 20 2008</v>
      </c>
      <c r="O73" s="9">
        <v>839000</v>
      </c>
      <c r="P73" s="6">
        <v>38.813336999999997</v>
      </c>
      <c r="Q73" s="7">
        <v>-121.133348</v>
      </c>
    </row>
    <row r="74" spans="1:17" x14ac:dyDescent="0.3">
      <c r="A74" t="s">
        <v>91</v>
      </c>
      <c r="B74" t="str">
        <f>PROPER((A74))</f>
        <v>5907 Ellerslee Dr</v>
      </c>
      <c r="C74" t="s">
        <v>27</v>
      </c>
      <c r="D74" t="str">
        <f>PROPER(C74)</f>
        <v>Citrus Heights</v>
      </c>
      <c r="E74" s="1">
        <v>95823</v>
      </c>
      <c r="F74" s="2" t="s">
        <v>4</v>
      </c>
      <c r="G74" s="2">
        <v>4</v>
      </c>
      <c r="H74" s="2">
        <v>2</v>
      </c>
      <c r="I74" s="5">
        <v>1876</v>
      </c>
      <c r="J74" s="2" t="s">
        <v>5</v>
      </c>
      <c r="K74" t="s">
        <v>372</v>
      </c>
      <c r="L74" t="str">
        <f>RIGHT(K74,LEN(K74)-FIND(" ",K74))</f>
        <v>May 19 00:00:00 EDT 2008</v>
      </c>
      <c r="M74" s="2" t="str">
        <f>LEFT(K74,3)</f>
        <v>Mon</v>
      </c>
      <c r="N74" s="2" t="str">
        <f>_xlfn.CONCAT(LEFT(L74,6)," ",RIGHT(L74,4))</f>
        <v>May 19 2008</v>
      </c>
      <c r="O74" s="9">
        <v>299940</v>
      </c>
      <c r="P74" s="6">
        <v>38.492539999999998</v>
      </c>
      <c r="Q74" s="7">
        <v>-121.46331600000001</v>
      </c>
    </row>
    <row r="75" spans="1:17" x14ac:dyDescent="0.3">
      <c r="A75" t="s">
        <v>92</v>
      </c>
      <c r="B75" t="str">
        <f>PROPER((A75))</f>
        <v>17 Seraspi Ct</v>
      </c>
      <c r="C75" t="s">
        <v>27</v>
      </c>
      <c r="D75" t="str">
        <f>PROPER(C75)</f>
        <v>Citrus Heights</v>
      </c>
      <c r="E75" s="1">
        <v>95833</v>
      </c>
      <c r="F75" s="2" t="s">
        <v>4</v>
      </c>
      <c r="G75" s="2">
        <v>4</v>
      </c>
      <c r="H75" s="2">
        <v>2</v>
      </c>
      <c r="I75" s="5">
        <v>2155</v>
      </c>
      <c r="J75" s="2" t="s">
        <v>5</v>
      </c>
      <c r="K75" t="s">
        <v>372</v>
      </c>
      <c r="L75" t="str">
        <f>RIGHT(K75,LEN(K75)-FIND(" ",K75))</f>
        <v>May 19 00:00:00 EDT 2008</v>
      </c>
      <c r="M75" s="2" t="str">
        <f>LEFT(K75,3)</f>
        <v>Mon</v>
      </c>
      <c r="N75" s="2" t="str">
        <f>_xlfn.CONCAT(LEFT(L75,6)," ",RIGHT(L75,4))</f>
        <v>May 19 2008</v>
      </c>
      <c r="O75" s="9">
        <v>340000</v>
      </c>
      <c r="P75" s="6">
        <v>38.606906000000002</v>
      </c>
      <c r="Q75" s="7">
        <v>-121.54132</v>
      </c>
    </row>
    <row r="76" spans="1:17" x14ac:dyDescent="0.3">
      <c r="A76" t="s">
        <v>93</v>
      </c>
      <c r="B76" t="str">
        <f>PROPER((A76))</f>
        <v>170 Penhow Cir</v>
      </c>
      <c r="C76" t="s">
        <v>27</v>
      </c>
      <c r="D76" t="str">
        <f>PROPER(C76)</f>
        <v>Citrus Heights</v>
      </c>
      <c r="E76" s="1">
        <v>95662</v>
      </c>
      <c r="F76" s="2" t="s">
        <v>4</v>
      </c>
      <c r="G76" s="2">
        <v>4</v>
      </c>
      <c r="H76" s="2">
        <v>4</v>
      </c>
      <c r="I76" s="5">
        <v>3056</v>
      </c>
      <c r="J76" s="2" t="s">
        <v>5</v>
      </c>
      <c r="K76" t="s">
        <v>372</v>
      </c>
      <c r="L76" t="str">
        <f>RIGHT(K76,LEN(K76)-FIND(" ",K76))</f>
        <v>May 19 00:00:00 EDT 2008</v>
      </c>
      <c r="M76" s="2" t="str">
        <f>LEFT(K76,3)</f>
        <v>Mon</v>
      </c>
      <c r="N76" s="2" t="str">
        <f>_xlfn.CONCAT(LEFT(L76,6)," ",RIGHT(L76,4))</f>
        <v>May 19 2008</v>
      </c>
      <c r="O76" s="9">
        <v>475000</v>
      </c>
      <c r="P76" s="6">
        <v>38.693041000000001</v>
      </c>
      <c r="Q76" s="7">
        <v>-121.23294</v>
      </c>
    </row>
    <row r="77" spans="1:17" x14ac:dyDescent="0.3">
      <c r="A77" t="s">
        <v>94</v>
      </c>
      <c r="B77" t="str">
        <f>PROPER((A77))</f>
        <v>8345 Star Thistle Way</v>
      </c>
      <c r="C77" t="s">
        <v>27</v>
      </c>
      <c r="D77" t="str">
        <f>PROPER(C77)</f>
        <v>Citrus Heights</v>
      </c>
      <c r="E77" s="1">
        <v>95828</v>
      </c>
      <c r="F77" s="2" t="s">
        <v>4</v>
      </c>
      <c r="G77" s="2">
        <v>4</v>
      </c>
      <c r="H77" s="2">
        <v>2</v>
      </c>
      <c r="I77" s="5">
        <v>1358</v>
      </c>
      <c r="J77" s="2" t="s">
        <v>5</v>
      </c>
      <c r="K77" t="s">
        <v>640</v>
      </c>
      <c r="L77" t="str">
        <f>RIGHT(K77,LEN(K77)-FIND(" ",K77))</f>
        <v>May 16 00:00:00 EDT 2008</v>
      </c>
      <c r="M77" s="2" t="str">
        <f>LEFT(K77,3)</f>
        <v>Fri</v>
      </c>
      <c r="N77" s="2" t="str">
        <f>_xlfn.CONCAT(LEFT(L77,6)," ",RIGHT(L77,4))</f>
        <v>May 16 2008</v>
      </c>
      <c r="O77" s="9">
        <v>158000</v>
      </c>
      <c r="P77" s="6">
        <v>38.474854000000001</v>
      </c>
      <c r="Q77" s="7">
        <v>-121.404726</v>
      </c>
    </row>
    <row r="78" spans="1:17" x14ac:dyDescent="0.3">
      <c r="A78" t="s">
        <v>95</v>
      </c>
      <c r="B78" t="str">
        <f>PROPER((A78))</f>
        <v>9080 Fresca Way</v>
      </c>
      <c r="C78" t="s">
        <v>27</v>
      </c>
      <c r="D78" t="str">
        <f>PROPER(C78)</f>
        <v>Citrus Heights</v>
      </c>
      <c r="E78" s="1">
        <v>95826</v>
      </c>
      <c r="F78" s="2" t="s">
        <v>4</v>
      </c>
      <c r="G78" s="2">
        <v>4</v>
      </c>
      <c r="H78" s="2">
        <v>2</v>
      </c>
      <c r="I78" s="5">
        <v>1483</v>
      </c>
      <c r="J78" s="2" t="s">
        <v>5</v>
      </c>
      <c r="K78" t="s">
        <v>640</v>
      </c>
      <c r="L78" t="str">
        <f>RIGHT(K78,LEN(K78)-FIND(" ",K78))</f>
        <v>May 16 00:00:00 EDT 2008</v>
      </c>
      <c r="M78" s="2" t="str">
        <f>LEFT(K78,3)</f>
        <v>Fri</v>
      </c>
      <c r="N78" s="2" t="str">
        <f>_xlfn.CONCAT(LEFT(L78,6)," ",RIGHT(L78,4))</f>
        <v>May 16 2008</v>
      </c>
      <c r="O78" s="9">
        <v>161600</v>
      </c>
      <c r="P78" s="6">
        <v>38.536751000000002</v>
      </c>
      <c r="Q78" s="7">
        <v>-121.359154</v>
      </c>
    </row>
    <row r="79" spans="1:17" x14ac:dyDescent="0.3">
      <c r="A79" t="s">
        <v>96</v>
      </c>
      <c r="B79" t="str">
        <f>PROPER((A79))</f>
        <v>391 Natalino Cir</v>
      </c>
      <c r="C79" t="s">
        <v>27</v>
      </c>
      <c r="D79" t="str">
        <f>PROPER(C79)</f>
        <v>Citrus Heights</v>
      </c>
      <c r="E79" s="1">
        <v>95826</v>
      </c>
      <c r="F79" s="2" t="s">
        <v>4</v>
      </c>
      <c r="G79" s="2">
        <v>4</v>
      </c>
      <c r="H79" s="2">
        <v>2</v>
      </c>
      <c r="I79" s="5">
        <v>1438</v>
      </c>
      <c r="J79" s="2" t="s">
        <v>5</v>
      </c>
      <c r="K79" t="s">
        <v>640</v>
      </c>
      <c r="L79" t="str">
        <f>RIGHT(K79,LEN(K79)-FIND(" ",K79))</f>
        <v>May 16 00:00:00 EDT 2008</v>
      </c>
      <c r="M79" s="2" t="str">
        <f>LEFT(K79,3)</f>
        <v>Fri</v>
      </c>
      <c r="N79" s="2" t="str">
        <f>_xlfn.CONCAT(LEFT(L79,6)," ",RIGHT(L79,4))</f>
        <v>May 16 2008</v>
      </c>
      <c r="O79" s="9">
        <v>252000</v>
      </c>
      <c r="P79" s="6">
        <v>38.555633</v>
      </c>
      <c r="Q79" s="7">
        <v>-121.350691</v>
      </c>
    </row>
    <row r="80" spans="1:17" x14ac:dyDescent="0.3">
      <c r="A80" t="s">
        <v>97</v>
      </c>
      <c r="B80" t="str">
        <f>PROPER((A80))</f>
        <v>8373 Blackman Way</v>
      </c>
      <c r="C80" t="s">
        <v>27</v>
      </c>
      <c r="D80" t="str">
        <f>PROPER(C80)</f>
        <v>Citrus Heights</v>
      </c>
      <c r="E80" s="1">
        <v>95826</v>
      </c>
      <c r="F80" s="2" t="s">
        <v>4</v>
      </c>
      <c r="G80" s="2">
        <v>3</v>
      </c>
      <c r="H80" s="2">
        <v>2</v>
      </c>
      <c r="I80" s="5">
        <v>1280</v>
      </c>
      <c r="J80" s="2" t="s">
        <v>5</v>
      </c>
      <c r="K80" t="s">
        <v>6</v>
      </c>
      <c r="L80" t="str">
        <f>RIGHT(K80,LEN(K80)-FIND(" ",K80))</f>
        <v>May 21 00:00:00 EDT 2008</v>
      </c>
      <c r="M80" s="2" t="str">
        <f>LEFT(K80,3)</f>
        <v>Wed</v>
      </c>
      <c r="N80" s="2" t="str">
        <f>_xlfn.CONCAT(LEFT(L80,6)," ",RIGHT(L80,4))</f>
        <v>May 21 2008</v>
      </c>
      <c r="O80" s="9">
        <v>192067</v>
      </c>
      <c r="P80" s="6">
        <v>38.560766999999998</v>
      </c>
      <c r="Q80" s="7">
        <v>-121.377471</v>
      </c>
    </row>
    <row r="81" spans="1:17" x14ac:dyDescent="0.3">
      <c r="A81" t="s">
        <v>98</v>
      </c>
      <c r="B81" t="str">
        <f>PROPER((A81))</f>
        <v>9837 Corte Dorado Ct</v>
      </c>
      <c r="C81" t="s">
        <v>27</v>
      </c>
      <c r="D81" t="str">
        <f>PROPER(C81)</f>
        <v>Citrus Heights</v>
      </c>
      <c r="E81" s="1">
        <v>95670</v>
      </c>
      <c r="F81" s="2" t="s">
        <v>4</v>
      </c>
      <c r="G81" s="2">
        <v>3</v>
      </c>
      <c r="H81" s="2">
        <v>1</v>
      </c>
      <c r="I81" s="5">
        <v>1098</v>
      </c>
      <c r="J81" s="2" t="s">
        <v>5</v>
      </c>
      <c r="K81" t="s">
        <v>185</v>
      </c>
      <c r="L81" t="str">
        <f>RIGHT(K81,LEN(K81)-FIND(" ",K81))</f>
        <v>May 20 00:00:00 EDT 2008</v>
      </c>
      <c r="M81" s="2" t="str">
        <f>LEFT(K81,3)</f>
        <v>Tue</v>
      </c>
      <c r="N81" s="2" t="str">
        <f>_xlfn.CONCAT(LEFT(L81,6)," ",RIGHT(L81,4))</f>
        <v>May 20 2008</v>
      </c>
      <c r="O81" s="9">
        <v>120108</v>
      </c>
      <c r="P81" s="6">
        <v>38.587156</v>
      </c>
      <c r="Q81" s="7">
        <v>-121.295778</v>
      </c>
    </row>
    <row r="82" spans="1:17" x14ac:dyDescent="0.3">
      <c r="A82" t="s">
        <v>99</v>
      </c>
      <c r="B82" t="str">
        <f>PROPER((A82))</f>
        <v>5037 J Pkwy</v>
      </c>
      <c r="C82" t="s">
        <v>27</v>
      </c>
      <c r="D82" t="str">
        <f>PROPER(C82)</f>
        <v>Citrus Heights</v>
      </c>
      <c r="E82" s="1">
        <v>95822</v>
      </c>
      <c r="F82" s="2" t="s">
        <v>4</v>
      </c>
      <c r="G82" s="2">
        <v>3</v>
      </c>
      <c r="H82" s="2">
        <v>2</v>
      </c>
      <c r="I82" s="5">
        <v>1120</v>
      </c>
      <c r="J82" s="2" t="s">
        <v>5</v>
      </c>
      <c r="K82" t="s">
        <v>185</v>
      </c>
      <c r="L82" t="str">
        <f>RIGHT(K82,LEN(K82)-FIND(" ",K82))</f>
        <v>May 20 00:00:00 EDT 2008</v>
      </c>
      <c r="M82" s="2" t="str">
        <f>LEFT(K82,3)</f>
        <v>Tue</v>
      </c>
      <c r="N82" s="2" t="str">
        <f>_xlfn.CONCAT(LEFT(L82,6)," ",RIGHT(L82,4))</f>
        <v>May 20 2008</v>
      </c>
      <c r="O82" s="9">
        <v>125000</v>
      </c>
      <c r="P82" s="6">
        <v>38.514665000000001</v>
      </c>
      <c r="Q82" s="7">
        <v>-121.480411</v>
      </c>
    </row>
    <row r="83" spans="1:17" x14ac:dyDescent="0.3">
      <c r="A83" t="s">
        <v>100</v>
      </c>
      <c r="B83" t="str">
        <f>PROPER((A83))</f>
        <v>10245 Los Palos Dr</v>
      </c>
      <c r="C83" t="s">
        <v>27</v>
      </c>
      <c r="D83" t="str">
        <f>PROPER(C83)</f>
        <v>Citrus Heights</v>
      </c>
      <c r="E83" s="1">
        <v>95815</v>
      </c>
      <c r="F83" s="2" t="s">
        <v>4</v>
      </c>
      <c r="G83" s="2">
        <v>3</v>
      </c>
      <c r="H83" s="2">
        <v>2</v>
      </c>
      <c r="I83" s="5">
        <v>1264</v>
      </c>
      <c r="J83" s="2" t="s">
        <v>5</v>
      </c>
      <c r="K83" t="s">
        <v>185</v>
      </c>
      <c r="L83" t="str">
        <f>RIGHT(K83,LEN(K83)-FIND(" ",K83))</f>
        <v>May 20 00:00:00 EDT 2008</v>
      </c>
      <c r="M83" s="2" t="str">
        <f>LEFT(K83,3)</f>
        <v>Tue</v>
      </c>
      <c r="N83" s="2" t="str">
        <f>_xlfn.CONCAT(LEFT(L83,6)," ",RIGHT(L83,4))</f>
        <v>May 20 2008</v>
      </c>
      <c r="O83" s="9">
        <v>135500</v>
      </c>
      <c r="P83" s="6">
        <v>38.617789999999999</v>
      </c>
      <c r="Q83" s="7">
        <v>-121.43676499999999</v>
      </c>
    </row>
    <row r="84" spans="1:17" x14ac:dyDescent="0.3">
      <c r="A84" t="s">
        <v>101</v>
      </c>
      <c r="B84" t="str">
        <f>PROPER((A84))</f>
        <v>6613 Navion Dr</v>
      </c>
      <c r="C84" t="s">
        <v>27</v>
      </c>
      <c r="D84" t="str">
        <f>PROPER(C84)</f>
        <v>Citrus Heights</v>
      </c>
      <c r="E84" s="1">
        <v>95833</v>
      </c>
      <c r="F84" s="2" t="s">
        <v>4</v>
      </c>
      <c r="G84" s="2">
        <v>3</v>
      </c>
      <c r="H84" s="2">
        <v>1</v>
      </c>
      <c r="I84" s="5">
        <v>1080</v>
      </c>
      <c r="J84" s="2" t="s">
        <v>5</v>
      </c>
      <c r="K84" t="s">
        <v>185</v>
      </c>
      <c r="L84" t="str">
        <f>RIGHT(K84,LEN(K84)-FIND(" ",K84))</f>
        <v>May 20 00:00:00 EDT 2008</v>
      </c>
      <c r="M84" s="2" t="str">
        <f>LEFT(K84,3)</f>
        <v>Tue</v>
      </c>
      <c r="N84" s="2" t="str">
        <f>_xlfn.CONCAT(LEFT(L84,6)," ",RIGHT(L84,4))</f>
        <v>May 20 2008</v>
      </c>
      <c r="O84" s="9">
        <v>140000</v>
      </c>
      <c r="P84" s="6">
        <v>38.623817000000003</v>
      </c>
      <c r="Q84" s="7">
        <v>-121.477827</v>
      </c>
    </row>
    <row r="85" spans="1:17" x14ac:dyDescent="0.3">
      <c r="A85" t="s">
        <v>102</v>
      </c>
      <c r="B85" t="str">
        <f>PROPER((A85))</f>
        <v>2887 Azevedo Dr</v>
      </c>
      <c r="C85" t="s">
        <v>27</v>
      </c>
      <c r="D85" t="str">
        <f>PROPER(C85)</f>
        <v>Citrus Heights</v>
      </c>
      <c r="E85" s="1">
        <v>95823</v>
      </c>
      <c r="F85" s="2" t="s">
        <v>4</v>
      </c>
      <c r="G85" s="2">
        <v>3</v>
      </c>
      <c r="H85" s="2">
        <v>2</v>
      </c>
      <c r="I85" s="5">
        <v>1265</v>
      </c>
      <c r="J85" s="2" t="s">
        <v>5</v>
      </c>
      <c r="K85" t="s">
        <v>185</v>
      </c>
      <c r="L85" t="str">
        <f>RIGHT(K85,LEN(K85)-FIND(" ",K85))</f>
        <v>May 20 00:00:00 EDT 2008</v>
      </c>
      <c r="M85" s="2" t="str">
        <f>LEFT(K85,3)</f>
        <v>Tue</v>
      </c>
      <c r="N85" s="2" t="str">
        <f>_xlfn.CONCAT(LEFT(L85,6)," ",RIGHT(L85,4))</f>
        <v>May 20 2008</v>
      </c>
      <c r="O85" s="9">
        <v>179000</v>
      </c>
      <c r="P85" s="6">
        <v>38.461283000000002</v>
      </c>
      <c r="Q85" s="7">
        <v>-121.43432199999999</v>
      </c>
    </row>
    <row r="86" spans="1:17" x14ac:dyDescent="0.3">
      <c r="A86" t="s">
        <v>103</v>
      </c>
      <c r="B86" t="str">
        <f>PROPER((A86))</f>
        <v>9186 Kinbrace Ct</v>
      </c>
      <c r="C86" t="s">
        <v>27</v>
      </c>
      <c r="D86" t="str">
        <f>PROPER(C86)</f>
        <v>Citrus Heights</v>
      </c>
      <c r="E86" s="1">
        <v>95610</v>
      </c>
      <c r="F86" s="2" t="s">
        <v>4</v>
      </c>
      <c r="G86" s="2">
        <v>3</v>
      </c>
      <c r="H86" s="2">
        <v>2</v>
      </c>
      <c r="I86" s="5">
        <v>1317</v>
      </c>
      <c r="J86" s="2" t="s">
        <v>5</v>
      </c>
      <c r="K86" t="s">
        <v>185</v>
      </c>
      <c r="L86" t="str">
        <f>RIGHT(K86,LEN(K86)-FIND(" ",K86))</f>
        <v>May 20 00:00:00 EDT 2008</v>
      </c>
      <c r="M86" s="2" t="str">
        <f>LEFT(K86,3)</f>
        <v>Tue</v>
      </c>
      <c r="N86" s="2" t="str">
        <f>_xlfn.CONCAT(LEFT(L86,6)," ",RIGHT(L86,4))</f>
        <v>May 20 2008</v>
      </c>
      <c r="O86" s="9">
        <v>215000</v>
      </c>
      <c r="P86" s="6">
        <v>38.710388000000002</v>
      </c>
      <c r="Q86" s="7">
        <v>-121.26109599999999</v>
      </c>
    </row>
    <row r="87" spans="1:17" x14ac:dyDescent="0.3">
      <c r="A87" t="s">
        <v>104</v>
      </c>
      <c r="B87" t="str">
        <f>PROPER((A87))</f>
        <v>4243 Middlebury Way</v>
      </c>
      <c r="C87" t="s">
        <v>27</v>
      </c>
      <c r="D87" t="str">
        <f>PROPER(C87)</f>
        <v>Citrus Heights</v>
      </c>
      <c r="E87" s="1">
        <v>95838</v>
      </c>
      <c r="F87" s="2" t="s">
        <v>4</v>
      </c>
      <c r="G87" s="2">
        <v>3</v>
      </c>
      <c r="H87" s="2">
        <v>2</v>
      </c>
      <c r="I87" s="5">
        <v>1370</v>
      </c>
      <c r="J87" s="2" t="s">
        <v>5</v>
      </c>
      <c r="K87" t="s">
        <v>372</v>
      </c>
      <c r="L87" t="str">
        <f>RIGHT(K87,LEN(K87)-FIND(" ",K87))</f>
        <v>May 19 00:00:00 EDT 2008</v>
      </c>
      <c r="M87" s="2" t="str">
        <f>LEFT(K87,3)</f>
        <v>Mon</v>
      </c>
      <c r="N87" s="2" t="str">
        <f>_xlfn.CONCAT(LEFT(L87,6)," ",RIGHT(L87,4))</f>
        <v>May 19 2008</v>
      </c>
      <c r="O87" s="9">
        <v>155500</v>
      </c>
      <c r="P87" s="6">
        <v>38.646676999999997</v>
      </c>
      <c r="Q87" s="7">
        <v>-121.437573</v>
      </c>
    </row>
    <row r="88" spans="1:17" x14ac:dyDescent="0.3">
      <c r="A88" t="s">
        <v>106</v>
      </c>
      <c r="B88" t="str">
        <f>PROPER((A88))</f>
        <v>1028 Fallon Place Ct</v>
      </c>
      <c r="C88" t="s">
        <v>27</v>
      </c>
      <c r="D88" t="str">
        <f>PROPER(C88)</f>
        <v>Citrus Heights</v>
      </c>
      <c r="E88" s="1">
        <v>95678</v>
      </c>
      <c r="F88" s="2" t="s">
        <v>4</v>
      </c>
      <c r="G88" s="2">
        <v>3</v>
      </c>
      <c r="H88" s="2">
        <v>2</v>
      </c>
      <c r="I88" s="5">
        <v>0</v>
      </c>
      <c r="J88" s="2" t="s">
        <v>12</v>
      </c>
      <c r="K88" t="s">
        <v>640</v>
      </c>
      <c r="L88" t="str">
        <f>RIGHT(K88,LEN(K88)-FIND(" ",K88))</f>
        <v>May 16 00:00:00 EDT 2008</v>
      </c>
      <c r="M88" s="2" t="str">
        <f>LEFT(K88,3)</f>
        <v>Fri</v>
      </c>
      <c r="N88" s="2" t="str">
        <f>_xlfn.CONCAT(LEFT(L88,6)," ",RIGHT(L88,4))</f>
        <v>May 16 2008</v>
      </c>
      <c r="O88" s="9">
        <v>212500</v>
      </c>
      <c r="P88" s="6">
        <v>38.793532999999996</v>
      </c>
      <c r="Q88" s="7">
        <v>-121.28968500000001</v>
      </c>
    </row>
    <row r="89" spans="1:17" x14ac:dyDescent="0.3">
      <c r="A89" t="s">
        <v>107</v>
      </c>
      <c r="B89" t="str">
        <f>PROPER((A89))</f>
        <v>4804 Noriker Dr</v>
      </c>
      <c r="C89" t="s">
        <v>27</v>
      </c>
      <c r="D89" t="str">
        <f>PROPER(C89)</f>
        <v>Citrus Heights</v>
      </c>
      <c r="E89" s="1">
        <v>95843</v>
      </c>
      <c r="F89" s="2" t="s">
        <v>4</v>
      </c>
      <c r="G89" s="2">
        <v>3</v>
      </c>
      <c r="H89" s="2">
        <v>2</v>
      </c>
      <c r="I89" s="5">
        <v>2960</v>
      </c>
      <c r="J89" s="2" t="s">
        <v>5</v>
      </c>
      <c r="K89" t="s">
        <v>640</v>
      </c>
      <c r="L89" t="str">
        <f>RIGHT(K89,LEN(K89)-FIND(" ",K89))</f>
        <v>May 16 00:00:00 EDT 2008</v>
      </c>
      <c r="M89" s="2" t="str">
        <f>LEFT(K89,3)</f>
        <v>Fri</v>
      </c>
      <c r="N89" s="2" t="str">
        <f>_xlfn.CONCAT(LEFT(L89,6)," ",RIGHT(L89,4))</f>
        <v>May 16 2008</v>
      </c>
      <c r="O89" s="9">
        <v>350000</v>
      </c>
      <c r="P89" s="6">
        <v>38.709513000000001</v>
      </c>
      <c r="Q89" s="7">
        <v>-121.359357</v>
      </c>
    </row>
    <row r="90" spans="1:17" x14ac:dyDescent="0.3">
      <c r="A90" t="s">
        <v>108</v>
      </c>
      <c r="B90" t="str">
        <f>PROPER((A90))</f>
        <v>7713 Harvest Woods Dr</v>
      </c>
      <c r="C90" t="s">
        <v>27</v>
      </c>
      <c r="D90" t="str">
        <f>PROPER(C90)</f>
        <v>Citrus Heights</v>
      </c>
      <c r="E90" s="1">
        <v>95762</v>
      </c>
      <c r="F90" s="2" t="s">
        <v>4</v>
      </c>
      <c r="G90" s="2">
        <v>3</v>
      </c>
      <c r="H90" s="2">
        <v>2</v>
      </c>
      <c r="I90" s="5">
        <v>0</v>
      </c>
      <c r="J90" s="2" t="s">
        <v>5</v>
      </c>
      <c r="K90" t="s">
        <v>640</v>
      </c>
      <c r="L90" t="str">
        <f>RIGHT(K90,LEN(K90)-FIND(" ",K90))</f>
        <v>May 16 00:00:00 EDT 2008</v>
      </c>
      <c r="M90" s="2" t="str">
        <f>LEFT(K90,3)</f>
        <v>Fri</v>
      </c>
      <c r="N90" s="2" t="str">
        <f>_xlfn.CONCAT(LEFT(L90,6)," ",RIGHT(L90,4))</f>
        <v>May 16 2008</v>
      </c>
      <c r="O90" s="9">
        <v>356200</v>
      </c>
      <c r="P90" s="6">
        <v>38.686067000000001</v>
      </c>
      <c r="Q90" s="7">
        <v>-121.073413</v>
      </c>
    </row>
    <row r="91" spans="1:17" x14ac:dyDescent="0.3">
      <c r="A91" t="s">
        <v>109</v>
      </c>
      <c r="B91" t="str">
        <f>PROPER((A91))</f>
        <v>2866 Karitsa Ave</v>
      </c>
      <c r="C91" t="s">
        <v>27</v>
      </c>
      <c r="D91" t="str">
        <f>PROPER(C91)</f>
        <v>Citrus Heights</v>
      </c>
      <c r="E91" s="1">
        <v>95628</v>
      </c>
      <c r="F91" s="2" t="s">
        <v>4</v>
      </c>
      <c r="G91" s="2">
        <v>3</v>
      </c>
      <c r="H91" s="2">
        <v>2</v>
      </c>
      <c r="I91" s="5">
        <v>3173</v>
      </c>
      <c r="J91" s="2" t="s">
        <v>5</v>
      </c>
      <c r="K91" t="s">
        <v>640</v>
      </c>
      <c r="L91" t="str">
        <f>RIGHT(K91,LEN(K91)-FIND(" ",K91))</f>
        <v>May 16 00:00:00 EDT 2008</v>
      </c>
      <c r="M91" s="2" t="str">
        <f>LEFT(K91,3)</f>
        <v>Fri</v>
      </c>
      <c r="N91" s="2" t="str">
        <f>_xlfn.CONCAT(LEFT(L91,6)," ",RIGHT(L91,4))</f>
        <v>May 16 2008</v>
      </c>
      <c r="O91" s="9">
        <v>525000</v>
      </c>
      <c r="P91" s="6">
        <v>38.650734999999997</v>
      </c>
      <c r="Q91" s="7">
        <v>-121.258628</v>
      </c>
    </row>
    <row r="92" spans="1:17" x14ac:dyDescent="0.3">
      <c r="A92" t="s">
        <v>110</v>
      </c>
      <c r="B92" t="str">
        <f>PROPER((A92))</f>
        <v>6913 Richeve Way</v>
      </c>
      <c r="C92" t="s">
        <v>27</v>
      </c>
      <c r="D92" t="str">
        <f>PROPER(C92)</f>
        <v>Citrus Heights</v>
      </c>
      <c r="E92" s="1">
        <v>95838</v>
      </c>
      <c r="F92" s="2" t="s">
        <v>4</v>
      </c>
      <c r="G92" s="2">
        <v>3</v>
      </c>
      <c r="H92" s="2">
        <v>2</v>
      </c>
      <c r="I92" s="5">
        <v>1040</v>
      </c>
      <c r="J92" s="2" t="s">
        <v>5</v>
      </c>
      <c r="K92" t="s">
        <v>913</v>
      </c>
      <c r="L92" t="str">
        <f>RIGHT(K92,LEN(K92)-FIND(" ",K92))</f>
        <v>May 15 00:00:00 EDT 2008</v>
      </c>
      <c r="M92" s="2" t="str">
        <f>LEFT(K92,3)</f>
        <v>Thu</v>
      </c>
      <c r="N92" s="2" t="str">
        <f>_xlfn.CONCAT(LEFT(L92,6)," ",RIGHT(L92,4))</f>
        <v>May 15 2008</v>
      </c>
      <c r="O92" s="9">
        <v>97750</v>
      </c>
      <c r="P92" s="6">
        <v>38.628841999999999</v>
      </c>
      <c r="Q92" s="7">
        <v>-121.446127</v>
      </c>
    </row>
    <row r="93" spans="1:17" x14ac:dyDescent="0.3">
      <c r="A93" t="s">
        <v>111</v>
      </c>
      <c r="B93" t="str">
        <f>PROPER((A93))</f>
        <v>8636 Tegea Way</v>
      </c>
      <c r="C93" t="s">
        <v>27</v>
      </c>
      <c r="D93" t="str">
        <f>PROPER(C93)</f>
        <v>Citrus Heights</v>
      </c>
      <c r="E93" s="1">
        <v>95832</v>
      </c>
      <c r="F93" s="2" t="s">
        <v>4</v>
      </c>
      <c r="G93" s="2">
        <v>3</v>
      </c>
      <c r="H93" s="2">
        <v>2</v>
      </c>
      <c r="I93" s="5">
        <v>1302</v>
      </c>
      <c r="J93" s="2" t="s">
        <v>5</v>
      </c>
      <c r="K93" t="s">
        <v>913</v>
      </c>
      <c r="L93" t="str">
        <f>RIGHT(K93,LEN(K93)-FIND(" ",K93))</f>
        <v>May 15 00:00:00 EDT 2008</v>
      </c>
      <c r="M93" s="2" t="str">
        <f>LEFT(K93,3)</f>
        <v>Thu</v>
      </c>
      <c r="N93" s="2" t="str">
        <f>_xlfn.CONCAT(LEFT(L93,6)," ",RIGHT(L93,4))</f>
        <v>May 15 2008</v>
      </c>
      <c r="O93" s="9">
        <v>157500</v>
      </c>
      <c r="P93" s="6">
        <v>38.473775000000003</v>
      </c>
      <c r="Q93" s="7">
        <v>-121.49377699999999</v>
      </c>
    </row>
    <row r="94" spans="1:17" x14ac:dyDescent="0.3">
      <c r="A94" t="s">
        <v>112</v>
      </c>
      <c r="B94" t="str">
        <f>PROPER((A94))</f>
        <v>5448 Maidstone Way</v>
      </c>
      <c r="C94" t="s">
        <v>27</v>
      </c>
      <c r="D94" t="str">
        <f>PROPER(C94)</f>
        <v>Citrus Heights</v>
      </c>
      <c r="E94" s="1">
        <v>95747</v>
      </c>
      <c r="F94" s="2" t="s">
        <v>4</v>
      </c>
      <c r="G94" s="2">
        <v>3</v>
      </c>
      <c r="H94" s="2">
        <v>2</v>
      </c>
      <c r="I94" s="5">
        <v>1371</v>
      </c>
      <c r="J94" s="2" t="s">
        <v>5</v>
      </c>
      <c r="K94" t="s">
        <v>913</v>
      </c>
      <c r="L94" t="str">
        <f>RIGHT(K94,LEN(K94)-FIND(" ",K94))</f>
        <v>May 15 00:00:00 EDT 2008</v>
      </c>
      <c r="M94" s="2" t="str">
        <f>LEFT(K94,3)</f>
        <v>Thu</v>
      </c>
      <c r="N94" s="2" t="str">
        <f>_xlfn.CONCAT(LEFT(L94,6)," ",RIGHT(L94,4))</f>
        <v>May 15 2008</v>
      </c>
      <c r="O94" s="9">
        <v>208250</v>
      </c>
      <c r="P94" s="6">
        <v>38.737881999999999</v>
      </c>
      <c r="Q94" s="7">
        <v>-121.308142</v>
      </c>
    </row>
    <row r="95" spans="1:17" x14ac:dyDescent="0.3">
      <c r="A95" t="s">
        <v>113</v>
      </c>
      <c r="B95" t="str">
        <f>PROPER((A95))</f>
        <v>18 Ollie Ct</v>
      </c>
      <c r="C95" t="s">
        <v>27</v>
      </c>
      <c r="D95" t="str">
        <f>PROPER(C95)</f>
        <v>Citrus Heights</v>
      </c>
      <c r="E95" s="1">
        <v>95842</v>
      </c>
      <c r="F95" s="2" t="s">
        <v>4</v>
      </c>
      <c r="G95" s="2">
        <v>2</v>
      </c>
      <c r="H95" s="2">
        <v>2</v>
      </c>
      <c r="I95" s="5">
        <v>1022</v>
      </c>
      <c r="J95" s="2" t="s">
        <v>5</v>
      </c>
      <c r="K95" t="s">
        <v>6</v>
      </c>
      <c r="L95" t="str">
        <f>RIGHT(K95,LEN(K95)-FIND(" ",K95))</f>
        <v>May 21 00:00:00 EDT 2008</v>
      </c>
      <c r="M95" s="2" t="str">
        <f>LEFT(K95,3)</f>
        <v>Wed</v>
      </c>
      <c r="N95" s="2" t="str">
        <f>_xlfn.CONCAT(LEFT(L95,6)," ",RIGHT(L95,4))</f>
        <v>May 21 2008</v>
      </c>
      <c r="O95" s="9">
        <v>108750</v>
      </c>
      <c r="P95" s="6">
        <v>38.672913999999999</v>
      </c>
      <c r="Q95" s="7">
        <v>-121.35934</v>
      </c>
    </row>
    <row r="96" spans="1:17" x14ac:dyDescent="0.3">
      <c r="A96" t="s">
        <v>114</v>
      </c>
      <c r="B96" t="str">
        <f>PROPER((A96))</f>
        <v>4010 Alex Ln</v>
      </c>
      <c r="C96" t="s">
        <v>27</v>
      </c>
      <c r="D96" t="str">
        <f>PROPER(C96)</f>
        <v>Citrus Heights</v>
      </c>
      <c r="E96" s="1">
        <v>95820</v>
      </c>
      <c r="F96" s="2" t="s">
        <v>4</v>
      </c>
      <c r="G96" s="2">
        <v>2</v>
      </c>
      <c r="H96" s="2">
        <v>1</v>
      </c>
      <c r="I96" s="5">
        <v>722</v>
      </c>
      <c r="J96" s="2" t="s">
        <v>5</v>
      </c>
      <c r="K96" t="s">
        <v>185</v>
      </c>
      <c r="L96" t="str">
        <f>RIGHT(K96,LEN(K96)-FIND(" ",K96))</f>
        <v>May 20 00:00:00 EDT 2008</v>
      </c>
      <c r="M96" s="2" t="str">
        <f>LEFT(K96,3)</f>
        <v>Tue</v>
      </c>
      <c r="N96" s="2" t="str">
        <f>_xlfn.CONCAT(LEFT(L96,6)," ",RIGHT(L96,4))</f>
        <v>May 20 2008</v>
      </c>
      <c r="O96" s="9">
        <v>145000</v>
      </c>
      <c r="P96" s="6">
        <v>38.532727000000001</v>
      </c>
      <c r="Q96" s="7">
        <v>-121.470783</v>
      </c>
    </row>
    <row r="97" spans="1:17" x14ac:dyDescent="0.3">
      <c r="A97" t="s">
        <v>115</v>
      </c>
      <c r="B97" t="str">
        <f>PROPER((A97))</f>
        <v>4901 Millner Way</v>
      </c>
      <c r="C97" t="s">
        <v>27</v>
      </c>
      <c r="D97" t="str">
        <f>PROPER(C97)</f>
        <v>Citrus Heights</v>
      </c>
      <c r="E97" s="1">
        <v>95820</v>
      </c>
      <c r="F97" s="2" t="s">
        <v>4</v>
      </c>
      <c r="G97" s="2">
        <v>2</v>
      </c>
      <c r="H97" s="2">
        <v>1</v>
      </c>
      <c r="I97" s="5">
        <v>932</v>
      </c>
      <c r="J97" s="2" t="s">
        <v>5</v>
      </c>
      <c r="K97" t="s">
        <v>372</v>
      </c>
      <c r="L97" t="str">
        <f>RIGHT(K97,LEN(K97)-FIND(" ",K97))</f>
        <v>May 19 00:00:00 EDT 2008</v>
      </c>
      <c r="M97" s="2" t="str">
        <f>LEFT(K97,3)</f>
        <v>Mon</v>
      </c>
      <c r="N97" s="2" t="str">
        <f>_xlfn.CONCAT(LEFT(L97,6)," ",RIGHT(L97,4))</f>
        <v>May 19 2008</v>
      </c>
      <c r="O97" s="9">
        <v>65000</v>
      </c>
      <c r="P97" s="6">
        <v>38.532718000000003</v>
      </c>
      <c r="Q97" s="7">
        <v>-121.46747000000001</v>
      </c>
    </row>
    <row r="98" spans="1:17" x14ac:dyDescent="0.3">
      <c r="A98" t="s">
        <v>116</v>
      </c>
      <c r="B98" t="str">
        <f>PROPER((A98))</f>
        <v>4818 Brittney Lee Ct</v>
      </c>
      <c r="C98" t="s">
        <v>27</v>
      </c>
      <c r="D98" t="str">
        <f>PROPER(C98)</f>
        <v>Citrus Heights</v>
      </c>
      <c r="E98" s="1">
        <v>95648</v>
      </c>
      <c r="F98" s="2" t="s">
        <v>4</v>
      </c>
      <c r="G98" s="2">
        <v>0</v>
      </c>
      <c r="H98" s="2">
        <v>0</v>
      </c>
      <c r="I98" s="5">
        <v>0</v>
      </c>
      <c r="J98" s="2" t="s">
        <v>5</v>
      </c>
      <c r="K98" t="s">
        <v>372</v>
      </c>
      <c r="L98" t="str">
        <f>RIGHT(K98,LEN(K98)-FIND(" ",K98))</f>
        <v>May 19 00:00:00 EDT 2008</v>
      </c>
      <c r="M98" s="2" t="str">
        <f>LEFT(K98,3)</f>
        <v>Mon</v>
      </c>
      <c r="N98" s="2" t="str">
        <f>_xlfn.CONCAT(LEFT(L98,6)," ",RIGHT(L98,4))</f>
        <v>May 19 2008</v>
      </c>
      <c r="O98" s="9">
        <v>4897</v>
      </c>
      <c r="P98" s="6">
        <v>38.884936000000003</v>
      </c>
      <c r="Q98" s="7">
        <v>-121.28939699999999</v>
      </c>
    </row>
    <row r="99" spans="1:17" x14ac:dyDescent="0.3">
      <c r="A99" t="s">
        <v>117</v>
      </c>
      <c r="B99" t="str">
        <f>PROPER((A99))</f>
        <v>5529 Laguna Park Dr</v>
      </c>
      <c r="C99" t="s">
        <v>27</v>
      </c>
      <c r="D99" t="str">
        <f>PROPER(C99)</f>
        <v>Citrus Heights</v>
      </c>
      <c r="E99" s="1">
        <v>95648</v>
      </c>
      <c r="F99" s="2" t="s">
        <v>4</v>
      </c>
      <c r="G99" s="2">
        <v>0</v>
      </c>
      <c r="H99" s="2">
        <v>0</v>
      </c>
      <c r="I99" s="5">
        <v>0</v>
      </c>
      <c r="J99" s="2" t="s">
        <v>5</v>
      </c>
      <c r="K99" t="s">
        <v>372</v>
      </c>
      <c r="L99" t="str">
        <f>RIGHT(K99,LEN(K99)-FIND(" ",K99))</f>
        <v>May 19 00:00:00 EDT 2008</v>
      </c>
      <c r="M99" s="2" t="str">
        <f>LEFT(K99,3)</f>
        <v>Mon</v>
      </c>
      <c r="N99" s="2" t="str">
        <f>_xlfn.CONCAT(LEFT(L99,6)," ",RIGHT(L99,4))</f>
        <v>May 19 2008</v>
      </c>
      <c r="O99" s="9">
        <v>4897</v>
      </c>
      <c r="P99" s="6">
        <v>38.884667</v>
      </c>
      <c r="Q99" s="7">
        <v>-121.289896</v>
      </c>
    </row>
    <row r="100" spans="1:17" x14ac:dyDescent="0.3">
      <c r="A100" t="s">
        <v>118</v>
      </c>
      <c r="B100" t="str">
        <f>PROPER((A100))</f>
        <v>230 Candela Cir</v>
      </c>
      <c r="C100" t="s">
        <v>27</v>
      </c>
      <c r="D100" t="str">
        <f>PROPER(C100)</f>
        <v>Citrus Heights</v>
      </c>
      <c r="E100" s="1">
        <v>95648</v>
      </c>
      <c r="F100" s="2" t="s">
        <v>4</v>
      </c>
      <c r="G100" s="2">
        <v>0</v>
      </c>
      <c r="H100" s="2">
        <v>0</v>
      </c>
      <c r="I100" s="5">
        <v>0</v>
      </c>
      <c r="J100" s="2" t="s">
        <v>5</v>
      </c>
      <c r="K100" t="s">
        <v>372</v>
      </c>
      <c r="L100" t="str">
        <f>RIGHT(K100,LEN(K100)-FIND(" ",K100))</f>
        <v>May 19 00:00:00 EDT 2008</v>
      </c>
      <c r="M100" s="2" t="str">
        <f>LEFT(K100,3)</f>
        <v>Mon</v>
      </c>
      <c r="N100" s="2" t="str">
        <f>_xlfn.CONCAT(LEFT(L100,6)," ",RIGHT(L100,4))</f>
        <v>May 19 2008</v>
      </c>
      <c r="O100" s="9">
        <v>4897</v>
      </c>
      <c r="P100" s="6">
        <v>38.88653</v>
      </c>
      <c r="Q100" s="7">
        <v>-121.28895199999999</v>
      </c>
    </row>
    <row r="101" spans="1:17" x14ac:dyDescent="0.3">
      <c r="A101" t="s">
        <v>119</v>
      </c>
      <c r="B101" t="str">
        <f>PROPER((A101))</f>
        <v>4900 71St St</v>
      </c>
      <c r="C101" t="s">
        <v>27</v>
      </c>
      <c r="D101" t="str">
        <f>PROPER(C101)</f>
        <v>Citrus Heights</v>
      </c>
      <c r="E101" s="1">
        <v>95648</v>
      </c>
      <c r="F101" s="2" t="s">
        <v>4</v>
      </c>
      <c r="G101" s="2">
        <v>0</v>
      </c>
      <c r="H101" s="2">
        <v>0</v>
      </c>
      <c r="I101" s="5">
        <v>0</v>
      </c>
      <c r="J101" s="2" t="s">
        <v>5</v>
      </c>
      <c r="K101" t="s">
        <v>372</v>
      </c>
      <c r="L101" t="str">
        <f>RIGHT(K101,LEN(K101)-FIND(" ",K101))</f>
        <v>May 19 00:00:00 EDT 2008</v>
      </c>
      <c r="M101" s="2" t="str">
        <f>LEFT(K101,3)</f>
        <v>Mon</v>
      </c>
      <c r="N101" s="2" t="str">
        <f>_xlfn.CONCAT(LEFT(L101,6)," ",RIGHT(L101,4))</f>
        <v>May 19 2008</v>
      </c>
      <c r="O101" s="9">
        <v>4897</v>
      </c>
      <c r="P101" s="6">
        <v>38.886282000000001</v>
      </c>
      <c r="Q101" s="7">
        <v>-121.289706</v>
      </c>
    </row>
    <row r="102" spans="1:17" x14ac:dyDescent="0.3">
      <c r="A102" t="s">
        <v>120</v>
      </c>
      <c r="B102" t="str">
        <f>PROPER((A102))</f>
        <v>12209 Conservancy Way</v>
      </c>
      <c r="C102" t="s">
        <v>27</v>
      </c>
      <c r="D102" t="str">
        <f>PROPER(C102)</f>
        <v>Citrus Heights</v>
      </c>
      <c r="E102" s="1">
        <v>95667</v>
      </c>
      <c r="F102" s="2" t="s">
        <v>4</v>
      </c>
      <c r="G102" s="2">
        <v>0</v>
      </c>
      <c r="H102" s="2">
        <v>0</v>
      </c>
      <c r="I102" s="5">
        <v>0</v>
      </c>
      <c r="J102" s="2" t="s">
        <v>5</v>
      </c>
      <c r="K102" t="s">
        <v>640</v>
      </c>
      <c r="L102" t="str">
        <f>RIGHT(K102,LEN(K102)-FIND(" ",K102))</f>
        <v>May 16 00:00:00 EDT 2008</v>
      </c>
      <c r="M102" s="2" t="str">
        <f>LEFT(K102,3)</f>
        <v>Fri</v>
      </c>
      <c r="N102" s="2" t="str">
        <f>_xlfn.CONCAT(LEFT(L102,6)," ",RIGHT(L102,4))</f>
        <v>May 16 2008</v>
      </c>
      <c r="O102" s="9">
        <v>270000</v>
      </c>
      <c r="P102" s="6">
        <v>38.813546000000002</v>
      </c>
      <c r="Q102" s="7">
        <v>-120.809254</v>
      </c>
    </row>
    <row r="103" spans="1:17" x14ac:dyDescent="0.3">
      <c r="A103" t="s">
        <v>121</v>
      </c>
      <c r="B103" t="str">
        <f>PROPER((A103))</f>
        <v>4236 Natomas Central Dr</v>
      </c>
      <c r="C103" t="s">
        <v>27</v>
      </c>
      <c r="D103" t="str">
        <f>PROPER(C103)</f>
        <v>Citrus Heights</v>
      </c>
      <c r="E103" s="1">
        <v>95648</v>
      </c>
      <c r="F103" s="2" t="s">
        <v>4</v>
      </c>
      <c r="G103" s="2">
        <v>0</v>
      </c>
      <c r="H103" s="2">
        <v>0</v>
      </c>
      <c r="I103" s="5">
        <v>0</v>
      </c>
      <c r="J103" s="2" t="s">
        <v>12</v>
      </c>
      <c r="K103" t="s">
        <v>913</v>
      </c>
      <c r="L103" t="str">
        <f>RIGHT(K103,LEN(K103)-FIND(" ",K103))</f>
        <v>May 15 00:00:00 EDT 2008</v>
      </c>
      <c r="M103" s="2" t="str">
        <f>LEFT(K103,3)</f>
        <v>Thu</v>
      </c>
      <c r="N103" s="2" t="str">
        <f>_xlfn.CONCAT(LEFT(L103,6)," ",RIGHT(L103,4))</f>
        <v>May 15 2008</v>
      </c>
      <c r="O103" s="9">
        <v>188000</v>
      </c>
      <c r="P103" s="6">
        <v>38.884169999999997</v>
      </c>
      <c r="Q103" s="7">
        <v>-121.270222</v>
      </c>
    </row>
    <row r="104" spans="1:17" x14ac:dyDescent="0.3">
      <c r="A104" t="s">
        <v>122</v>
      </c>
      <c r="B104" t="str">
        <f>PROPER((A104))</f>
        <v>5615 Lupin Ln</v>
      </c>
      <c r="C104" t="s">
        <v>820</v>
      </c>
      <c r="D104" t="str">
        <f>PROPER(C104)</f>
        <v>Cool</v>
      </c>
      <c r="E104" s="1">
        <v>95811</v>
      </c>
      <c r="F104" s="2" t="s">
        <v>4</v>
      </c>
      <c r="G104" s="2">
        <v>2</v>
      </c>
      <c r="H104" s="2">
        <v>1</v>
      </c>
      <c r="I104" s="5">
        <v>1247</v>
      </c>
      <c r="J104" s="2" t="s">
        <v>5</v>
      </c>
      <c r="K104" t="s">
        <v>185</v>
      </c>
      <c r="L104" t="str">
        <f>RIGHT(K104,LEN(K104)-FIND(" ",K104))</f>
        <v>May 20 00:00:00 EDT 2008</v>
      </c>
      <c r="M104" s="2" t="str">
        <f>LEFT(K104,3)</f>
        <v>Tue</v>
      </c>
      <c r="N104" s="2" t="str">
        <f>_xlfn.CONCAT(LEFT(L104,6)," ",RIGHT(L104,4))</f>
        <v>May 20 2008</v>
      </c>
      <c r="O104" s="9">
        <v>445000</v>
      </c>
      <c r="P104" s="6">
        <v>38.582604000000003</v>
      </c>
      <c r="Q104" s="7">
        <v>-121.47575999999999</v>
      </c>
    </row>
    <row r="105" spans="1:17" x14ac:dyDescent="0.3">
      <c r="A105" t="s">
        <v>124</v>
      </c>
      <c r="B105" t="str">
        <f>PROPER((A105))</f>
        <v>5625 James Way</v>
      </c>
      <c r="C105" t="s">
        <v>748</v>
      </c>
      <c r="D105" t="str">
        <f>PROPER(C105)</f>
        <v>Diamond Springs</v>
      </c>
      <c r="E105" s="1">
        <v>95758</v>
      </c>
      <c r="F105" s="2" t="s">
        <v>4</v>
      </c>
      <c r="G105" s="2">
        <v>3</v>
      </c>
      <c r="H105" s="2">
        <v>2</v>
      </c>
      <c r="I105" s="5">
        <v>1175</v>
      </c>
      <c r="J105" s="2" t="s">
        <v>5</v>
      </c>
      <c r="K105" t="s">
        <v>913</v>
      </c>
      <c r="L105" t="str">
        <f>RIGHT(K105,LEN(K105)-FIND(" ",K105))</f>
        <v>May 15 00:00:00 EDT 2008</v>
      </c>
      <c r="M105" s="2" t="str">
        <f>LEFT(K105,3)</f>
        <v>Thu</v>
      </c>
      <c r="N105" s="2" t="str">
        <f>_xlfn.CONCAT(LEFT(L105,6)," ",RIGHT(L105,4))</f>
        <v>May 15 2008</v>
      </c>
      <c r="O105" s="9">
        <v>200000</v>
      </c>
      <c r="P105" s="6">
        <v>38.424419999999998</v>
      </c>
      <c r="Q105" s="7">
        <v>-121.44035700000001</v>
      </c>
    </row>
    <row r="106" spans="1:17" x14ac:dyDescent="0.3">
      <c r="A106" t="s">
        <v>125</v>
      </c>
      <c r="B106" t="str">
        <f>PROPER((A106))</f>
        <v>7842 Lahontan Ct</v>
      </c>
      <c r="C106" t="s">
        <v>521</v>
      </c>
      <c r="D106" t="str">
        <f>PROPER(C106)</f>
        <v>El Dorado</v>
      </c>
      <c r="E106" s="1">
        <v>95632</v>
      </c>
      <c r="F106" s="2" t="s">
        <v>4</v>
      </c>
      <c r="G106" s="2">
        <v>3</v>
      </c>
      <c r="H106" s="2">
        <v>2</v>
      </c>
      <c r="I106" s="5">
        <v>1100</v>
      </c>
      <c r="J106" s="2" t="s">
        <v>5</v>
      </c>
      <c r="K106" t="s">
        <v>372</v>
      </c>
      <c r="L106" t="str">
        <f>RIGHT(K106,LEN(K106)-FIND(" ",K106))</f>
        <v>May 19 00:00:00 EDT 2008</v>
      </c>
      <c r="M106" s="2" t="str">
        <f>LEFT(K106,3)</f>
        <v>Mon</v>
      </c>
      <c r="N106" s="2" t="str">
        <f>_xlfn.CONCAT(LEFT(L106,6)," ",RIGHT(L106,4))</f>
        <v>May 19 2008</v>
      </c>
      <c r="O106" s="9">
        <v>167000</v>
      </c>
      <c r="P106" s="6">
        <v>38.283085</v>
      </c>
      <c r="Q106" s="7">
        <v>-121.302071</v>
      </c>
    </row>
    <row r="107" spans="1:17" x14ac:dyDescent="0.3">
      <c r="A107" t="s">
        <v>126</v>
      </c>
      <c r="B107" t="str">
        <f>PROPER((A107))</f>
        <v>6850 21St St</v>
      </c>
      <c r="C107" t="s">
        <v>521</v>
      </c>
      <c r="D107" t="str">
        <f>PROPER(C107)</f>
        <v>El Dorado</v>
      </c>
      <c r="E107" s="1">
        <v>95833</v>
      </c>
      <c r="F107" s="2" t="s">
        <v>4</v>
      </c>
      <c r="G107" s="2">
        <v>3</v>
      </c>
      <c r="H107" s="2">
        <v>2</v>
      </c>
      <c r="I107" s="5">
        <v>1582</v>
      </c>
      <c r="J107" s="2" t="s">
        <v>5</v>
      </c>
      <c r="K107" t="s">
        <v>913</v>
      </c>
      <c r="L107" t="str">
        <f>RIGHT(K107,LEN(K107)-FIND(" ",K107))</f>
        <v>May 15 00:00:00 EDT 2008</v>
      </c>
      <c r="M107" s="2" t="str">
        <f>LEFT(K107,3)</f>
        <v>Thu</v>
      </c>
      <c r="N107" s="2" t="str">
        <f>_xlfn.CONCAT(LEFT(L107,6)," ",RIGHT(L107,4))</f>
        <v>May 15 2008</v>
      </c>
      <c r="O107" s="9">
        <v>172000</v>
      </c>
      <c r="P107" s="6">
        <v>38.622793999999999</v>
      </c>
      <c r="Q107" s="7">
        <v>-121.499173</v>
      </c>
    </row>
    <row r="108" spans="1:17" x14ac:dyDescent="0.3">
      <c r="A108" t="s">
        <v>127</v>
      </c>
      <c r="B108" t="str">
        <f>PROPER((A108))</f>
        <v>2900 Blair Rd</v>
      </c>
      <c r="C108" t="s">
        <v>155</v>
      </c>
      <c r="D108" t="str">
        <f>PROPER(C108)</f>
        <v>El Dorado Hills</v>
      </c>
      <c r="E108" s="1">
        <v>95758</v>
      </c>
      <c r="F108" s="2" t="s">
        <v>4</v>
      </c>
      <c r="G108" s="2">
        <v>4</v>
      </c>
      <c r="H108" s="2">
        <v>2</v>
      </c>
      <c r="I108" s="5">
        <v>2056</v>
      </c>
      <c r="J108" s="2" t="s">
        <v>5</v>
      </c>
      <c r="K108" t="s">
        <v>185</v>
      </c>
      <c r="L108" t="str">
        <f>RIGHT(K108,LEN(K108)-FIND(" ",K108))</f>
        <v>May 20 00:00:00 EDT 2008</v>
      </c>
      <c r="M108" s="2" t="str">
        <f>LEFT(K108,3)</f>
        <v>Tue</v>
      </c>
      <c r="N108" s="2" t="str">
        <f>_xlfn.CONCAT(LEFT(L108,6)," ",RIGHT(L108,4))</f>
        <v>May 20 2008</v>
      </c>
      <c r="O108" s="9">
        <v>275000</v>
      </c>
      <c r="P108" s="6">
        <v>38.411521999999998</v>
      </c>
      <c r="Q108" s="7">
        <v>-121.48140600000001</v>
      </c>
    </row>
    <row r="109" spans="1:17" x14ac:dyDescent="0.3">
      <c r="A109" t="s">
        <v>128</v>
      </c>
      <c r="B109" t="str">
        <f>PROPER((A109))</f>
        <v>2064 Expedition Way</v>
      </c>
      <c r="C109" t="s">
        <v>155</v>
      </c>
      <c r="D109" t="str">
        <f>PROPER(C109)</f>
        <v>El Dorado Hills</v>
      </c>
      <c r="E109" s="1">
        <v>95757</v>
      </c>
      <c r="F109" s="2" t="s">
        <v>4</v>
      </c>
      <c r="G109" s="2">
        <v>4</v>
      </c>
      <c r="H109" s="2">
        <v>3</v>
      </c>
      <c r="I109" s="5">
        <v>3070</v>
      </c>
      <c r="J109" s="2" t="s">
        <v>5</v>
      </c>
      <c r="K109" t="s">
        <v>185</v>
      </c>
      <c r="L109" t="str">
        <f>RIGHT(K109,LEN(K109)-FIND(" ",K109))</f>
        <v>May 20 00:00:00 EDT 2008</v>
      </c>
      <c r="M109" s="2" t="str">
        <f>LEFT(K109,3)</f>
        <v>Tue</v>
      </c>
      <c r="N109" s="2" t="str">
        <f>_xlfn.CONCAT(LEFT(L109,6)," ",RIGHT(L109,4))</f>
        <v>May 20 2008</v>
      </c>
      <c r="O109" s="9">
        <v>495000</v>
      </c>
      <c r="P109" s="6">
        <v>38.398488</v>
      </c>
      <c r="Q109" s="7">
        <v>-121.47342399999999</v>
      </c>
    </row>
    <row r="110" spans="1:17" x14ac:dyDescent="0.3">
      <c r="A110" t="s">
        <v>129</v>
      </c>
      <c r="B110" t="str">
        <f>PROPER((A110))</f>
        <v>2912 Norcade Cir</v>
      </c>
      <c r="C110" t="s">
        <v>155</v>
      </c>
      <c r="D110" t="str">
        <f>PROPER(C110)</f>
        <v>El Dorado Hills</v>
      </c>
      <c r="E110" s="1">
        <v>95608</v>
      </c>
      <c r="F110" s="2" t="s">
        <v>4</v>
      </c>
      <c r="G110" s="2">
        <v>4</v>
      </c>
      <c r="H110" s="2">
        <v>2</v>
      </c>
      <c r="I110" s="5">
        <v>2222</v>
      </c>
      <c r="J110" s="2" t="s">
        <v>5</v>
      </c>
      <c r="K110" t="s">
        <v>185</v>
      </c>
      <c r="L110" t="str">
        <f>RIGHT(K110,LEN(K110)-FIND(" ",K110))</f>
        <v>May 20 00:00:00 EDT 2008</v>
      </c>
      <c r="M110" s="2" t="str">
        <f>LEFT(K110,3)</f>
        <v>Tue</v>
      </c>
      <c r="N110" s="2" t="str">
        <f>_xlfn.CONCAT(LEFT(L110,6)," ",RIGHT(L110,4))</f>
        <v>May 20 2008</v>
      </c>
      <c r="O110" s="9">
        <v>582000</v>
      </c>
      <c r="P110" s="6">
        <v>38.602460999999998</v>
      </c>
      <c r="Q110" s="7">
        <v>-121.330979</v>
      </c>
    </row>
    <row r="111" spans="1:17" x14ac:dyDescent="0.3">
      <c r="A111" t="s">
        <v>130</v>
      </c>
      <c r="B111" t="str">
        <f>PROPER((A111))</f>
        <v>9507 Sea Cliff Way</v>
      </c>
      <c r="C111" t="s">
        <v>155</v>
      </c>
      <c r="D111" t="str">
        <f>PROPER(C111)</f>
        <v>El Dorado Hills</v>
      </c>
      <c r="E111" s="1">
        <v>95747</v>
      </c>
      <c r="F111" s="2" t="s">
        <v>4</v>
      </c>
      <c r="G111" s="2">
        <v>4</v>
      </c>
      <c r="H111" s="2">
        <v>2</v>
      </c>
      <c r="I111" s="5">
        <v>0</v>
      </c>
      <c r="J111" s="2" t="s">
        <v>5</v>
      </c>
      <c r="K111" t="s">
        <v>185</v>
      </c>
      <c r="L111" t="str">
        <f>RIGHT(K111,LEN(K111)-FIND(" ",K111))</f>
        <v>May 20 00:00:00 EDT 2008</v>
      </c>
      <c r="M111" s="2" t="str">
        <f>LEFT(K111,3)</f>
        <v>Tue</v>
      </c>
      <c r="N111" s="2" t="str">
        <f>_xlfn.CONCAT(LEFT(L111,6)," ",RIGHT(L111,4))</f>
        <v>May 20 2008</v>
      </c>
      <c r="O111" s="9">
        <v>614000</v>
      </c>
      <c r="P111" s="6">
        <v>38.742117999999998</v>
      </c>
      <c r="Q111" s="7">
        <v>-121.359909</v>
      </c>
    </row>
    <row r="112" spans="1:17" x14ac:dyDescent="0.3">
      <c r="A112" t="s">
        <v>131</v>
      </c>
      <c r="B112" t="str">
        <f>PROPER((A112))</f>
        <v>8882 Autumn Gold Ct</v>
      </c>
      <c r="C112" t="s">
        <v>155</v>
      </c>
      <c r="D112" t="str">
        <f>PROPER(C112)</f>
        <v>El Dorado Hills</v>
      </c>
      <c r="E112" s="1">
        <v>95842</v>
      </c>
      <c r="F112" s="2" t="s">
        <v>4</v>
      </c>
      <c r="G112" s="2">
        <v>4</v>
      </c>
      <c r="H112" s="2">
        <v>3</v>
      </c>
      <c r="I112" s="5">
        <v>1968</v>
      </c>
      <c r="J112" s="2" t="s">
        <v>5</v>
      </c>
      <c r="K112" t="s">
        <v>913</v>
      </c>
      <c r="L112" t="str">
        <f>RIGHT(K112,LEN(K112)-FIND(" ",K112))</f>
        <v>May 15 00:00:00 EDT 2008</v>
      </c>
      <c r="M112" s="2" t="str">
        <f>LEFT(K112,3)</f>
        <v>Thu</v>
      </c>
      <c r="N112" s="2" t="str">
        <f>_xlfn.CONCAT(LEFT(L112,6)," ",RIGHT(L112,4))</f>
        <v>May 15 2008</v>
      </c>
      <c r="O112" s="9">
        <v>205000</v>
      </c>
      <c r="P112" s="6">
        <v>38.686070000000001</v>
      </c>
      <c r="Q112" s="7">
        <v>-121.34236900000001</v>
      </c>
    </row>
    <row r="113" spans="1:17" x14ac:dyDescent="0.3">
      <c r="A113" t="s">
        <v>132</v>
      </c>
      <c r="B113" t="str">
        <f>PROPER((A113))</f>
        <v>5322 White Lotus Way</v>
      </c>
      <c r="C113" t="s">
        <v>155</v>
      </c>
      <c r="D113" t="str">
        <f>PROPER(C113)</f>
        <v>El Dorado Hills</v>
      </c>
      <c r="E113" s="1">
        <v>95842</v>
      </c>
      <c r="F113" s="2" t="s">
        <v>4</v>
      </c>
      <c r="G113" s="2">
        <v>4</v>
      </c>
      <c r="H113" s="2">
        <v>2</v>
      </c>
      <c r="I113" s="5">
        <v>1627</v>
      </c>
      <c r="J113" s="2" t="s">
        <v>5</v>
      </c>
      <c r="K113" t="s">
        <v>913</v>
      </c>
      <c r="L113" t="str">
        <f>RIGHT(K113,LEN(K113)-FIND(" ",K113))</f>
        <v>May 15 00:00:00 EDT 2008</v>
      </c>
      <c r="M113" s="2" t="str">
        <f>LEFT(K113,3)</f>
        <v>Thu</v>
      </c>
      <c r="N113" s="2" t="str">
        <f>_xlfn.CONCAT(LEFT(L113,6)," ",RIGHT(L113,4))</f>
        <v>May 15 2008</v>
      </c>
      <c r="O113" s="9">
        <v>223000</v>
      </c>
      <c r="P113" s="6">
        <v>38.696739999999998</v>
      </c>
      <c r="Q113" s="7">
        <v>-121.35051900000001</v>
      </c>
    </row>
    <row r="114" spans="1:17" x14ac:dyDescent="0.3">
      <c r="A114" t="s">
        <v>133</v>
      </c>
      <c r="B114" t="str">
        <f>PROPER((A114))</f>
        <v>1838 Castro Way</v>
      </c>
      <c r="C114" t="s">
        <v>155</v>
      </c>
      <c r="D114" t="str">
        <f>PROPER(C114)</f>
        <v>El Dorado Hills</v>
      </c>
      <c r="E114" s="1">
        <v>95838</v>
      </c>
      <c r="F114" s="2" t="s">
        <v>4</v>
      </c>
      <c r="G114" s="2">
        <v>3</v>
      </c>
      <c r="H114" s="2">
        <v>2</v>
      </c>
      <c r="I114" s="5">
        <v>909</v>
      </c>
      <c r="J114" s="2" t="s">
        <v>5</v>
      </c>
      <c r="K114" t="s">
        <v>6</v>
      </c>
      <c r="L114" t="str">
        <f>RIGHT(K114,LEN(K114)-FIND(" ",K114))</f>
        <v>May 21 00:00:00 EDT 2008</v>
      </c>
      <c r="M114" s="2" t="str">
        <f>LEFT(K114,3)</f>
        <v>Wed</v>
      </c>
      <c r="N114" s="2" t="str">
        <f>_xlfn.CONCAT(LEFT(L114,6)," ",RIGHT(L114,4))</f>
        <v>May 21 2008</v>
      </c>
      <c r="O114" s="9">
        <v>100309</v>
      </c>
      <c r="P114" s="6">
        <v>38.637663000000003</v>
      </c>
      <c r="Q114" s="7">
        <v>-121.45152</v>
      </c>
    </row>
    <row r="115" spans="1:17" x14ac:dyDescent="0.3">
      <c r="A115" t="s">
        <v>134</v>
      </c>
      <c r="B115" t="str">
        <f>PROPER((A115))</f>
        <v>10158 Crawford Way</v>
      </c>
      <c r="C115" t="s">
        <v>155</v>
      </c>
      <c r="D115" t="str">
        <f>PROPER(C115)</f>
        <v>El Dorado Hills</v>
      </c>
      <c r="E115" s="1">
        <v>95822</v>
      </c>
      <c r="F115" s="2" t="s">
        <v>4</v>
      </c>
      <c r="G115" s="2">
        <v>3</v>
      </c>
      <c r="H115" s="2">
        <v>2</v>
      </c>
      <c r="I115" s="5">
        <v>1104</v>
      </c>
      <c r="J115" s="2" t="s">
        <v>5</v>
      </c>
      <c r="K115" t="s">
        <v>372</v>
      </c>
      <c r="L115" t="str">
        <f>RIGHT(K115,LEN(K115)-FIND(" ",K115))</f>
        <v>May 19 00:00:00 EDT 2008</v>
      </c>
      <c r="M115" s="2" t="str">
        <f>LEFT(K115,3)</f>
        <v>Mon</v>
      </c>
      <c r="N115" s="2" t="str">
        <f>_xlfn.CONCAT(LEFT(L115,6)," ",RIGHT(L115,4))</f>
        <v>May 19 2008</v>
      </c>
      <c r="O115" s="9">
        <v>123000</v>
      </c>
      <c r="P115" s="6">
        <v>38.503720000000001</v>
      </c>
      <c r="Q115" s="7">
        <v>-121.490657</v>
      </c>
    </row>
    <row r="116" spans="1:17" x14ac:dyDescent="0.3">
      <c r="A116" t="s">
        <v>135</v>
      </c>
      <c r="B116" t="str">
        <f>PROPER((A116))</f>
        <v>7731 Masters St</v>
      </c>
      <c r="C116" t="s">
        <v>155</v>
      </c>
      <c r="D116" t="str">
        <f>PROPER(C116)</f>
        <v>El Dorado Hills</v>
      </c>
      <c r="E116" s="1">
        <v>95677</v>
      </c>
      <c r="F116" s="2" t="s">
        <v>4</v>
      </c>
      <c r="G116" s="2">
        <v>3</v>
      </c>
      <c r="H116" s="2">
        <v>2</v>
      </c>
      <c r="I116" s="5">
        <v>1510</v>
      </c>
      <c r="J116" s="2" t="s">
        <v>5</v>
      </c>
      <c r="K116" t="s">
        <v>372</v>
      </c>
      <c r="L116" t="str">
        <f>RIGHT(K116,LEN(K116)-FIND(" ",K116))</f>
        <v>May 19 00:00:00 EDT 2008</v>
      </c>
      <c r="M116" s="2" t="str">
        <f>LEFT(K116,3)</f>
        <v>Mon</v>
      </c>
      <c r="N116" s="2" t="str">
        <f>_xlfn.CONCAT(LEFT(L116,6)," ",RIGHT(L116,4))</f>
        <v>May 19 2008</v>
      </c>
      <c r="O116" s="9">
        <v>285000</v>
      </c>
      <c r="P116" s="6">
        <v>38.786746000000001</v>
      </c>
      <c r="Q116" s="7">
        <v>-121.209957</v>
      </c>
    </row>
    <row r="117" spans="1:17" x14ac:dyDescent="0.3">
      <c r="A117" t="s">
        <v>136</v>
      </c>
      <c r="B117" t="str">
        <f>PROPER((A117))</f>
        <v>4925 Percheron Dr</v>
      </c>
      <c r="C117" t="s">
        <v>155</v>
      </c>
      <c r="D117" t="str">
        <f>PROPER(C117)</f>
        <v>El Dorado Hills</v>
      </c>
      <c r="E117" s="1">
        <v>95828</v>
      </c>
      <c r="F117" s="2" t="s">
        <v>4</v>
      </c>
      <c r="G117" s="2">
        <v>3</v>
      </c>
      <c r="H117" s="2">
        <v>2</v>
      </c>
      <c r="I117" s="5">
        <v>1410</v>
      </c>
      <c r="J117" s="2" t="s">
        <v>5</v>
      </c>
      <c r="K117" t="s">
        <v>372</v>
      </c>
      <c r="L117" t="str">
        <f>RIGHT(K117,LEN(K117)-FIND(" ",K117))</f>
        <v>May 19 00:00:00 EDT 2008</v>
      </c>
      <c r="M117" s="2" t="str">
        <f>LEFT(K117,3)</f>
        <v>Mon</v>
      </c>
      <c r="N117" s="2" t="str">
        <f>_xlfn.CONCAT(LEFT(L117,6)," ",RIGHT(L117,4))</f>
        <v>May 19 2008</v>
      </c>
      <c r="O117" s="9">
        <v>316630</v>
      </c>
      <c r="P117" s="6">
        <v>38.468184999999998</v>
      </c>
      <c r="Q117" s="7">
        <v>-121.375694</v>
      </c>
    </row>
    <row r="118" spans="1:17" x14ac:dyDescent="0.3">
      <c r="A118" t="s">
        <v>137</v>
      </c>
      <c r="B118" t="str">
        <f>PROPER((A118))</f>
        <v>2010 Promontory Point Ln</v>
      </c>
      <c r="C118" t="s">
        <v>155</v>
      </c>
      <c r="D118" t="str">
        <f>PROPER(C118)</f>
        <v>El Dorado Hills</v>
      </c>
      <c r="E118" s="1">
        <v>95762</v>
      </c>
      <c r="F118" s="2" t="s">
        <v>4</v>
      </c>
      <c r="G118" s="2">
        <v>3</v>
      </c>
      <c r="H118" s="2">
        <v>2</v>
      </c>
      <c r="I118" s="5">
        <v>0</v>
      </c>
      <c r="J118" s="2" t="s">
        <v>5</v>
      </c>
      <c r="K118" t="s">
        <v>372</v>
      </c>
      <c r="L118" t="str">
        <f>RIGHT(K118,LEN(K118)-FIND(" ",K118))</f>
        <v>May 19 00:00:00 EDT 2008</v>
      </c>
      <c r="M118" s="2" t="str">
        <f>LEFT(K118,3)</f>
        <v>Mon</v>
      </c>
      <c r="N118" s="2" t="str">
        <f>_xlfn.CONCAT(LEFT(L118,6)," ",RIGHT(L118,4))</f>
        <v>May 19 2008</v>
      </c>
      <c r="O118" s="9">
        <v>400000</v>
      </c>
      <c r="P118" s="6">
        <v>38.692880000000002</v>
      </c>
      <c r="Q118" s="7">
        <v>-121.07355099999999</v>
      </c>
    </row>
    <row r="119" spans="1:17" x14ac:dyDescent="0.3">
      <c r="A119" t="s">
        <v>139</v>
      </c>
      <c r="B119" t="str">
        <f>PROPER((A119))</f>
        <v>4727 Savoie Way</v>
      </c>
      <c r="C119" t="s">
        <v>155</v>
      </c>
      <c r="D119" t="str">
        <f>PROPER(C119)</f>
        <v>El Dorado Hills</v>
      </c>
      <c r="E119" s="1">
        <v>95758</v>
      </c>
      <c r="F119" s="2" t="s">
        <v>4</v>
      </c>
      <c r="G119" s="2">
        <v>3</v>
      </c>
      <c r="H119" s="2">
        <v>3</v>
      </c>
      <c r="I119" s="5">
        <v>2503</v>
      </c>
      <c r="J119" s="2" t="s">
        <v>5</v>
      </c>
      <c r="K119" t="s">
        <v>372</v>
      </c>
      <c r="L119" t="str">
        <f>RIGHT(K119,LEN(K119)-FIND(" ",K119))</f>
        <v>May 19 00:00:00 EDT 2008</v>
      </c>
      <c r="M119" s="2" t="str">
        <f>LEFT(K119,3)</f>
        <v>Mon</v>
      </c>
      <c r="N119" s="2" t="str">
        <f>_xlfn.CONCAT(LEFT(L119,6)," ",RIGHT(L119,4))</f>
        <v>May 19 2008</v>
      </c>
      <c r="O119" s="9">
        <v>484500</v>
      </c>
      <c r="P119" s="6">
        <v>38.409689</v>
      </c>
      <c r="Q119" s="7">
        <v>-121.44605900000001</v>
      </c>
    </row>
    <row r="120" spans="1:17" x14ac:dyDescent="0.3">
      <c r="A120" t="s">
        <v>140</v>
      </c>
      <c r="B120" t="str">
        <f>PROPER((A120))</f>
        <v>8664 Magnolia Hill Way</v>
      </c>
      <c r="C120" t="s">
        <v>155</v>
      </c>
      <c r="D120" t="str">
        <f>PROPER(C120)</f>
        <v>El Dorado Hills</v>
      </c>
      <c r="E120" s="1">
        <v>95815</v>
      </c>
      <c r="F120" s="2" t="s">
        <v>4</v>
      </c>
      <c r="G120" s="2">
        <v>2</v>
      </c>
      <c r="H120" s="2">
        <v>1</v>
      </c>
      <c r="I120" s="5">
        <v>800</v>
      </c>
      <c r="J120" s="2" t="s">
        <v>5</v>
      </c>
      <c r="K120" t="s">
        <v>185</v>
      </c>
      <c r="L120" t="str">
        <f>RIGHT(K120,LEN(K120)-FIND(" ",K120))</f>
        <v>May 20 00:00:00 EDT 2008</v>
      </c>
      <c r="M120" s="2" t="str">
        <f>LEFT(K120,3)</f>
        <v>Tue</v>
      </c>
      <c r="N120" s="2" t="str">
        <f>_xlfn.CONCAT(LEFT(L120,6)," ",RIGHT(L120,4))</f>
        <v>May 20 2008</v>
      </c>
      <c r="O120" s="9">
        <v>78000</v>
      </c>
      <c r="P120" s="6">
        <v>38.624678000000003</v>
      </c>
      <c r="Q120" s="7">
        <v>-121.43920300000001</v>
      </c>
    </row>
    <row r="121" spans="1:17" x14ac:dyDescent="0.3">
      <c r="A121" t="s">
        <v>141</v>
      </c>
      <c r="B121" t="str">
        <f>PROPER((A121))</f>
        <v>9570 Harvest Rose Way</v>
      </c>
      <c r="C121" t="s">
        <v>155</v>
      </c>
      <c r="D121" t="str">
        <f>PROPER(C121)</f>
        <v>El Dorado Hills</v>
      </c>
      <c r="E121" s="1">
        <v>95603</v>
      </c>
      <c r="F121" s="2" t="s">
        <v>4</v>
      </c>
      <c r="G121" s="2">
        <v>2</v>
      </c>
      <c r="H121" s="2">
        <v>2</v>
      </c>
      <c r="I121" s="5">
        <v>960</v>
      </c>
      <c r="J121" s="2" t="s">
        <v>72</v>
      </c>
      <c r="K121" t="s">
        <v>372</v>
      </c>
      <c r="L121" t="str">
        <f>RIGHT(K121,LEN(K121)-FIND(" ",K121))</f>
        <v>May 19 00:00:00 EDT 2008</v>
      </c>
      <c r="M121" s="2" t="str">
        <f>LEFT(K121,3)</f>
        <v>Mon</v>
      </c>
      <c r="N121" s="2" t="str">
        <f>_xlfn.CONCAT(LEFT(L121,6)," ",RIGHT(L121,4))</f>
        <v>May 19 2008</v>
      </c>
      <c r="O121" s="9">
        <v>285000</v>
      </c>
      <c r="P121" s="6">
        <v>38.939802</v>
      </c>
      <c r="Q121" s="7">
        <v>-121.054575</v>
      </c>
    </row>
    <row r="122" spans="1:17" x14ac:dyDescent="0.3">
      <c r="A122" t="s">
        <v>142</v>
      </c>
      <c r="B122" t="str">
        <f>PROPER((A122))</f>
        <v>4359 Cregan Ct</v>
      </c>
      <c r="C122" t="s">
        <v>155</v>
      </c>
      <c r="D122" t="str">
        <f>PROPER(C122)</f>
        <v>El Dorado Hills</v>
      </c>
      <c r="E122" s="1">
        <v>95815</v>
      </c>
      <c r="F122" s="2" t="s">
        <v>4</v>
      </c>
      <c r="G122" s="2">
        <v>2</v>
      </c>
      <c r="H122" s="2">
        <v>1</v>
      </c>
      <c r="I122" s="5">
        <v>1011</v>
      </c>
      <c r="J122" s="2" t="s">
        <v>5</v>
      </c>
      <c r="K122" t="s">
        <v>640</v>
      </c>
      <c r="L122" t="str">
        <f>RIGHT(K122,LEN(K122)-FIND(" ",K122))</f>
        <v>May 16 00:00:00 EDT 2008</v>
      </c>
      <c r="M122" s="2" t="str">
        <f>LEFT(K122,3)</f>
        <v>Fri</v>
      </c>
      <c r="N122" s="2" t="str">
        <f>_xlfn.CONCAT(LEFT(L122,6)," ",RIGHT(L122,4))</f>
        <v>May 16 2008</v>
      </c>
      <c r="O122" s="9">
        <v>85000</v>
      </c>
      <c r="P122" s="6">
        <v>38.623800000000003</v>
      </c>
      <c r="Q122" s="7">
        <v>-121.43987199999999</v>
      </c>
    </row>
    <row r="123" spans="1:17" x14ac:dyDescent="0.3">
      <c r="A123" t="s">
        <v>143</v>
      </c>
      <c r="B123" t="str">
        <f>PROPER((A123))</f>
        <v>5337 Dusty Rose Way</v>
      </c>
      <c r="C123" t="s">
        <v>155</v>
      </c>
      <c r="D123" t="str">
        <f>PROPER(C123)</f>
        <v>El Dorado Hills</v>
      </c>
      <c r="E123" s="1">
        <v>95670</v>
      </c>
      <c r="F123" s="2" t="s">
        <v>4</v>
      </c>
      <c r="G123" s="2">
        <v>2</v>
      </c>
      <c r="H123" s="2">
        <v>2</v>
      </c>
      <c r="I123" s="5">
        <v>1406</v>
      </c>
      <c r="J123" s="2" t="s">
        <v>5</v>
      </c>
      <c r="K123" t="s">
        <v>640</v>
      </c>
      <c r="L123" t="str">
        <f>RIGHT(K123,LEN(K123)-FIND(" ",K123))</f>
        <v>May 16 00:00:00 EDT 2008</v>
      </c>
      <c r="M123" s="2" t="str">
        <f>LEFT(K123,3)</f>
        <v>Fri</v>
      </c>
      <c r="N123" s="2" t="str">
        <f>_xlfn.CONCAT(LEFT(L123,6)," ",RIGHT(L123,4))</f>
        <v>May 16 2008</v>
      </c>
      <c r="O123" s="9">
        <v>242000</v>
      </c>
      <c r="P123" s="6">
        <v>38.625931999999999</v>
      </c>
      <c r="Q123" s="7">
        <v>-121.271517</v>
      </c>
    </row>
    <row r="124" spans="1:17" x14ac:dyDescent="0.3">
      <c r="A124" t="s">
        <v>144</v>
      </c>
      <c r="B124" t="str">
        <f>PROPER((A124))</f>
        <v>8929 Sutters Gold Dr</v>
      </c>
      <c r="C124" t="s">
        <v>155</v>
      </c>
      <c r="D124" t="str">
        <f>PROPER(C124)</f>
        <v>El Dorado Hills</v>
      </c>
      <c r="E124" s="1">
        <v>95648</v>
      </c>
      <c r="F124" s="2" t="s">
        <v>4</v>
      </c>
      <c r="G124" s="2">
        <v>2</v>
      </c>
      <c r="H124" s="2">
        <v>2</v>
      </c>
      <c r="I124" s="5">
        <v>0</v>
      </c>
      <c r="J124" s="2" t="s">
        <v>5</v>
      </c>
      <c r="K124" t="s">
        <v>640</v>
      </c>
      <c r="L124" t="str">
        <f>RIGHT(K124,LEN(K124)-FIND(" ",K124))</f>
        <v>May 16 00:00:00 EDT 2008</v>
      </c>
      <c r="M124" s="2" t="str">
        <f>LEFT(K124,3)</f>
        <v>Fri</v>
      </c>
      <c r="N124" s="2" t="str">
        <f>_xlfn.CONCAT(LEFT(L124,6)," ",RIGHT(L124,4))</f>
        <v>May 16 2008</v>
      </c>
      <c r="O124" s="9">
        <v>330000</v>
      </c>
      <c r="P124" s="6">
        <v>38.861863999999997</v>
      </c>
      <c r="Q124" s="7">
        <v>-121.267478</v>
      </c>
    </row>
    <row r="125" spans="1:17" x14ac:dyDescent="0.3">
      <c r="A125" t="s">
        <v>145</v>
      </c>
      <c r="B125" t="str">
        <f>PROPER((A125))</f>
        <v>8025 Peerless Ave</v>
      </c>
      <c r="C125" t="s">
        <v>155</v>
      </c>
      <c r="D125" t="str">
        <f>PROPER(C125)</f>
        <v>El Dorado Hills</v>
      </c>
      <c r="E125" s="1">
        <v>95648</v>
      </c>
      <c r="F125" s="2" t="s">
        <v>4</v>
      </c>
      <c r="G125" s="2">
        <v>2</v>
      </c>
      <c r="H125" s="2">
        <v>2</v>
      </c>
      <c r="I125" s="5">
        <v>0</v>
      </c>
      <c r="J125" s="2" t="s">
        <v>5</v>
      </c>
      <c r="K125" t="s">
        <v>640</v>
      </c>
      <c r="L125" t="str">
        <f>RIGHT(K125,LEN(K125)-FIND(" ",K125))</f>
        <v>May 16 00:00:00 EDT 2008</v>
      </c>
      <c r="M125" s="2" t="str">
        <f>LEFT(K125,3)</f>
        <v>Fri</v>
      </c>
      <c r="N125" s="2" t="str">
        <f>_xlfn.CONCAT(LEFT(L125,6)," ",RIGHT(L125,4))</f>
        <v>May 16 2008</v>
      </c>
      <c r="O125" s="9">
        <v>350000</v>
      </c>
      <c r="P125" s="6">
        <v>38.853869000000003</v>
      </c>
      <c r="Q125" s="7">
        <v>-121.271742</v>
      </c>
    </row>
    <row r="126" spans="1:17" x14ac:dyDescent="0.3">
      <c r="A126" t="s">
        <v>146</v>
      </c>
      <c r="B126" t="str">
        <f>PROPER((A126))</f>
        <v>4620 Welera Way</v>
      </c>
      <c r="C126" t="s">
        <v>155</v>
      </c>
      <c r="D126" t="str">
        <f>PROPER(C126)</f>
        <v>El Dorado Hills</v>
      </c>
      <c r="E126" s="1">
        <v>95823</v>
      </c>
      <c r="F126" s="2" t="s">
        <v>4</v>
      </c>
      <c r="G126" s="2">
        <v>2</v>
      </c>
      <c r="H126" s="2">
        <v>1</v>
      </c>
      <c r="I126" s="5">
        <v>876</v>
      </c>
      <c r="J126" s="2" t="s">
        <v>5</v>
      </c>
      <c r="K126" t="s">
        <v>913</v>
      </c>
      <c r="L126" t="str">
        <f>RIGHT(K126,LEN(K126)-FIND(" ",K126))</f>
        <v>May 15 00:00:00 EDT 2008</v>
      </c>
      <c r="M126" s="2" t="str">
        <f>LEFT(K126,3)</f>
        <v>Thu</v>
      </c>
      <c r="N126" s="2" t="str">
        <f>_xlfn.CONCAT(LEFT(L126,6)," ",RIGHT(L126,4))</f>
        <v>May 15 2008</v>
      </c>
      <c r="O126" s="9">
        <v>61000</v>
      </c>
      <c r="P126" s="6">
        <v>38.471139000000001</v>
      </c>
      <c r="Q126" s="7">
        <v>-121.432255</v>
      </c>
    </row>
    <row r="127" spans="1:17" x14ac:dyDescent="0.3">
      <c r="A127" t="s">
        <v>147</v>
      </c>
      <c r="B127" t="str">
        <f>PROPER((A127))</f>
        <v>9723 Terrapin Ct</v>
      </c>
      <c r="C127" t="s">
        <v>155</v>
      </c>
      <c r="D127" t="str">
        <f>PROPER(C127)</f>
        <v>El Dorado Hills</v>
      </c>
      <c r="E127" s="1">
        <v>95747</v>
      </c>
      <c r="F127" s="2" t="s">
        <v>4</v>
      </c>
      <c r="G127" s="2">
        <v>2</v>
      </c>
      <c r="H127" s="2">
        <v>2</v>
      </c>
      <c r="I127" s="5">
        <v>0</v>
      </c>
      <c r="J127" s="2" t="s">
        <v>12</v>
      </c>
      <c r="K127" t="s">
        <v>913</v>
      </c>
      <c r="L127" t="str">
        <f>RIGHT(K127,LEN(K127)-FIND(" ",K127))</f>
        <v>May 15 00:00:00 EDT 2008</v>
      </c>
      <c r="M127" s="2" t="str">
        <f>LEFT(K127,3)</f>
        <v>Thu</v>
      </c>
      <c r="N127" s="2" t="str">
        <f>_xlfn.CONCAT(LEFT(L127,6)," ",RIGHT(L127,4))</f>
        <v>May 15 2008</v>
      </c>
      <c r="O127" s="9">
        <v>170000</v>
      </c>
      <c r="P127" s="6">
        <v>38.795529000000002</v>
      </c>
      <c r="Q127" s="7">
        <v>-121.328819</v>
      </c>
    </row>
    <row r="128" spans="1:17" x14ac:dyDescent="0.3">
      <c r="A128" t="s">
        <v>148</v>
      </c>
      <c r="B128" t="str">
        <f>PROPER((A128))</f>
        <v>2115 Smokestack Way</v>
      </c>
      <c r="C128" t="s">
        <v>155</v>
      </c>
      <c r="D128" t="str">
        <f>PROPER(C128)</f>
        <v>El Dorado Hills</v>
      </c>
      <c r="E128" s="1">
        <v>95831</v>
      </c>
      <c r="F128" s="2" t="s">
        <v>4</v>
      </c>
      <c r="G128" s="2">
        <v>2</v>
      </c>
      <c r="H128" s="2">
        <v>2</v>
      </c>
      <c r="I128" s="5">
        <v>1177</v>
      </c>
      <c r="J128" s="2" t="s">
        <v>5</v>
      </c>
      <c r="K128" t="s">
        <v>913</v>
      </c>
      <c r="L128" t="str">
        <f>RIGHT(K128,LEN(K128)-FIND(" ",K128))</f>
        <v>May 15 00:00:00 EDT 2008</v>
      </c>
      <c r="M128" s="2" t="str">
        <f>LEFT(K128,3)</f>
        <v>Thu</v>
      </c>
      <c r="N128" s="2" t="str">
        <f>_xlfn.CONCAT(LEFT(L128,6)," ",RIGHT(L128,4))</f>
        <v>May 15 2008</v>
      </c>
      <c r="O128" s="9">
        <v>171750</v>
      </c>
      <c r="P128" s="6">
        <v>38.480859000000002</v>
      </c>
      <c r="Q128" s="7">
        <v>-121.539745</v>
      </c>
    </row>
    <row r="129" spans="1:17" x14ac:dyDescent="0.3">
      <c r="A129" t="s">
        <v>149</v>
      </c>
      <c r="B129" t="str">
        <f>PROPER((A129))</f>
        <v>100 Rebecca Way</v>
      </c>
      <c r="C129" t="s">
        <v>155</v>
      </c>
      <c r="D129" t="str">
        <f>PROPER(C129)</f>
        <v>El Dorado Hills</v>
      </c>
      <c r="E129" s="1">
        <v>95823</v>
      </c>
      <c r="F129" s="2" t="s">
        <v>4</v>
      </c>
      <c r="G129" s="2">
        <v>2</v>
      </c>
      <c r="H129" s="2">
        <v>2</v>
      </c>
      <c r="I129" s="5">
        <v>904</v>
      </c>
      <c r="J129" s="2" t="s">
        <v>5</v>
      </c>
      <c r="K129" t="s">
        <v>913</v>
      </c>
      <c r="L129" t="str">
        <f>RIGHT(K129,LEN(K129)-FIND(" ",K129))</f>
        <v>May 15 00:00:00 EDT 2008</v>
      </c>
      <c r="M129" s="2" t="str">
        <f>LEFT(K129,3)</f>
        <v>Thu</v>
      </c>
      <c r="N129" s="2" t="str">
        <f>_xlfn.CONCAT(LEFT(L129,6)," ",RIGHT(L129,4))</f>
        <v>May 15 2008</v>
      </c>
      <c r="O129" s="9">
        <v>173056</v>
      </c>
      <c r="P129" s="6">
        <v>38.502254000000001</v>
      </c>
      <c r="Q129" s="7">
        <v>-121.451444</v>
      </c>
    </row>
    <row r="130" spans="1:17" x14ac:dyDescent="0.3">
      <c r="A130" t="s">
        <v>150</v>
      </c>
      <c r="B130" t="str">
        <f>PROPER((A130))</f>
        <v>9488 Oak Village Way</v>
      </c>
      <c r="C130" t="s">
        <v>155</v>
      </c>
      <c r="D130" t="str">
        <f>PROPER(C130)</f>
        <v>El Dorado Hills</v>
      </c>
      <c r="E130" s="1">
        <v>95834</v>
      </c>
      <c r="F130" s="2" t="s">
        <v>4</v>
      </c>
      <c r="G130" s="2">
        <v>0</v>
      </c>
      <c r="H130" s="2">
        <v>0</v>
      </c>
      <c r="I130" s="5">
        <v>0</v>
      </c>
      <c r="J130" s="2" t="s">
        <v>5</v>
      </c>
      <c r="K130" t="s">
        <v>913</v>
      </c>
      <c r="L130" t="str">
        <f>RIGHT(K130,LEN(K130)-FIND(" ",K130))</f>
        <v>May 15 00:00:00 EDT 2008</v>
      </c>
      <c r="M130" s="2" t="str">
        <f>LEFT(K130,3)</f>
        <v>Thu</v>
      </c>
      <c r="N130" s="2" t="str">
        <f>_xlfn.CONCAT(LEFT(L130,6)," ",RIGHT(L130,4))</f>
        <v>May 15 2008</v>
      </c>
      <c r="O130" s="9">
        <v>224000</v>
      </c>
      <c r="P130" s="6">
        <v>38.631025999999999</v>
      </c>
      <c r="Q130" s="7">
        <v>-121.501879</v>
      </c>
    </row>
    <row r="131" spans="1:17" x14ac:dyDescent="0.3">
      <c r="A131" t="s">
        <v>151</v>
      </c>
      <c r="B131" t="str">
        <f>PROPER((A131))</f>
        <v>8495 Dartford Dr</v>
      </c>
      <c r="C131" t="s">
        <v>43</v>
      </c>
      <c r="D131" t="str">
        <f>PROPER(C131)</f>
        <v>Elk Grove</v>
      </c>
      <c r="E131" s="1">
        <v>95834</v>
      </c>
      <c r="F131" s="2" t="s">
        <v>4</v>
      </c>
      <c r="G131" s="2">
        <v>5</v>
      </c>
      <c r="H131" s="2">
        <v>3</v>
      </c>
      <c r="I131" s="5">
        <v>3076</v>
      </c>
      <c r="J131" s="2" t="s">
        <v>5</v>
      </c>
      <c r="K131" t="s">
        <v>372</v>
      </c>
      <c r="L131" t="str">
        <f>RIGHT(K131,LEN(K131)-FIND(" ",K131))</f>
        <v>May 19 00:00:00 EDT 2008</v>
      </c>
      <c r="M131" s="2" t="str">
        <f>LEFT(K131,3)</f>
        <v>Mon</v>
      </c>
      <c r="N131" s="2" t="str">
        <f>_xlfn.CONCAT(LEFT(L131,6)," ",RIGHT(L131,4))</f>
        <v>May 19 2008</v>
      </c>
      <c r="O131" s="9">
        <v>240000</v>
      </c>
      <c r="P131" s="6">
        <v>38.634369999999997</v>
      </c>
      <c r="Q131" s="7">
        <v>-121.510779</v>
      </c>
    </row>
    <row r="132" spans="1:17" x14ac:dyDescent="0.3">
      <c r="A132" t="s">
        <v>152</v>
      </c>
      <c r="B132" t="str">
        <f>PROPER((A132))</f>
        <v>6708 Ponta Do Sol Way</v>
      </c>
      <c r="C132" t="s">
        <v>43</v>
      </c>
      <c r="D132" t="str">
        <f>PROPER(C132)</f>
        <v>Elk Grove</v>
      </c>
      <c r="E132" s="1">
        <v>95843</v>
      </c>
      <c r="F132" s="2" t="s">
        <v>4</v>
      </c>
      <c r="G132" s="2">
        <v>5</v>
      </c>
      <c r="H132" s="2">
        <v>3</v>
      </c>
      <c r="I132" s="5">
        <v>2346</v>
      </c>
      <c r="J132" s="2" t="s">
        <v>5</v>
      </c>
      <c r="K132" t="s">
        <v>372</v>
      </c>
      <c r="L132" t="str">
        <f>RIGHT(K132,LEN(K132)-FIND(" ",K132))</f>
        <v>May 19 00:00:00 EDT 2008</v>
      </c>
      <c r="M132" s="2" t="str">
        <f>LEFT(K132,3)</f>
        <v>Mon</v>
      </c>
      <c r="N132" s="2" t="str">
        <f>_xlfn.CONCAT(LEFT(L132,6)," ",RIGHT(L132,4))</f>
        <v>May 19 2008</v>
      </c>
      <c r="O132" s="9">
        <v>320000</v>
      </c>
      <c r="P132" s="6">
        <v>38.707704999999997</v>
      </c>
      <c r="Q132" s="7">
        <v>-121.354153</v>
      </c>
    </row>
    <row r="133" spans="1:17" x14ac:dyDescent="0.3">
      <c r="A133" t="s">
        <v>153</v>
      </c>
      <c r="B133" t="str">
        <f>PROPER((A133))</f>
        <v>4143 Sea Meadow Way</v>
      </c>
      <c r="C133" t="s">
        <v>43</v>
      </c>
      <c r="D133" t="str">
        <f>PROPER(C133)</f>
        <v>Elk Grove</v>
      </c>
      <c r="E133" s="1">
        <v>95693</v>
      </c>
      <c r="F133" s="2" t="s">
        <v>4</v>
      </c>
      <c r="G133" s="2">
        <v>5</v>
      </c>
      <c r="H133" s="2">
        <v>3</v>
      </c>
      <c r="I133" s="5">
        <v>3788</v>
      </c>
      <c r="J133" s="2" t="s">
        <v>5</v>
      </c>
      <c r="K133" t="s">
        <v>372</v>
      </c>
      <c r="L133" t="str">
        <f>RIGHT(K133,LEN(K133)-FIND(" ",K133))</f>
        <v>May 19 00:00:00 EDT 2008</v>
      </c>
      <c r="M133" s="2" t="str">
        <f>LEFT(K133,3)</f>
        <v>Mon</v>
      </c>
      <c r="N133" s="2" t="str">
        <f>_xlfn.CONCAT(LEFT(L133,6)," ",RIGHT(L133,4))</f>
        <v>May 19 2008</v>
      </c>
      <c r="O133" s="9">
        <v>691659</v>
      </c>
      <c r="P133" s="6">
        <v>38.413535000000003</v>
      </c>
      <c r="Q133" s="7">
        <v>-121.188211</v>
      </c>
    </row>
    <row r="134" spans="1:17" x14ac:dyDescent="0.3">
      <c r="A134" t="s">
        <v>154</v>
      </c>
      <c r="B134" t="str">
        <f>PROPER((A134))</f>
        <v>3020 Richardson Cir</v>
      </c>
      <c r="C134" t="s">
        <v>43</v>
      </c>
      <c r="D134" t="str">
        <f>PROPER(C134)</f>
        <v>Elk Grove</v>
      </c>
      <c r="E134" s="1">
        <v>95648</v>
      </c>
      <c r="F134" s="2" t="s">
        <v>4</v>
      </c>
      <c r="G134" s="2">
        <v>5</v>
      </c>
      <c r="H134" s="2">
        <v>3</v>
      </c>
      <c r="I134" s="5">
        <v>2457</v>
      </c>
      <c r="J134" s="2" t="s">
        <v>5</v>
      </c>
      <c r="K134" t="s">
        <v>640</v>
      </c>
      <c r="L134" t="str">
        <f>RIGHT(K134,LEN(K134)-FIND(" ",K134))</f>
        <v>May 16 00:00:00 EDT 2008</v>
      </c>
      <c r="M134" s="2" t="str">
        <f>LEFT(K134,3)</f>
        <v>Fri</v>
      </c>
      <c r="N134" s="2" t="str">
        <f>_xlfn.CONCAT(LEFT(L134,6)," ",RIGHT(L134,4))</f>
        <v>May 16 2008</v>
      </c>
      <c r="O134" s="9">
        <v>312000</v>
      </c>
      <c r="P134" s="6">
        <v>38.844144</v>
      </c>
      <c r="Q134" s="7">
        <v>-121.274174</v>
      </c>
    </row>
    <row r="135" spans="1:17" x14ac:dyDescent="0.3">
      <c r="A135" t="s">
        <v>156</v>
      </c>
      <c r="B135" t="str">
        <f>PROPER((A135))</f>
        <v>8082 Linda Isle Ln</v>
      </c>
      <c r="C135" t="s">
        <v>43</v>
      </c>
      <c r="D135" t="str">
        <f>PROPER(C135)</f>
        <v>Elk Grove</v>
      </c>
      <c r="E135" s="1">
        <v>95823</v>
      </c>
      <c r="F135" s="2" t="s">
        <v>4</v>
      </c>
      <c r="G135" s="2">
        <v>4</v>
      </c>
      <c r="H135" s="2">
        <v>2</v>
      </c>
      <c r="I135" s="5">
        <v>1472</v>
      </c>
      <c r="J135" s="2" t="s">
        <v>5</v>
      </c>
      <c r="K135" t="s">
        <v>6</v>
      </c>
      <c r="L135" t="str">
        <f>RIGHT(K135,LEN(K135)-FIND(" ",K135))</f>
        <v>May 21 00:00:00 EDT 2008</v>
      </c>
      <c r="M135" s="2" t="str">
        <f>LEFT(K135,3)</f>
        <v>Wed</v>
      </c>
      <c r="N135" s="2" t="str">
        <f>_xlfn.CONCAT(LEFT(L135,6)," ",RIGHT(L135,4))</f>
        <v>May 21 2008</v>
      </c>
      <c r="O135" s="9">
        <v>148750</v>
      </c>
      <c r="P135" s="6">
        <v>38.479553000000003</v>
      </c>
      <c r="Q135" s="7">
        <v>-121.463317</v>
      </c>
    </row>
    <row r="136" spans="1:17" x14ac:dyDescent="0.3">
      <c r="A136" t="s">
        <v>157</v>
      </c>
      <c r="B136" t="str">
        <f>PROPER((A136))</f>
        <v>15300 Murieta South Pkwy</v>
      </c>
      <c r="C136" t="s">
        <v>43</v>
      </c>
      <c r="D136" t="str">
        <f>PROPER(C136)</f>
        <v>Elk Grove</v>
      </c>
      <c r="E136" s="1">
        <v>95823</v>
      </c>
      <c r="F136" s="2" t="s">
        <v>4</v>
      </c>
      <c r="G136" s="2">
        <v>4</v>
      </c>
      <c r="H136" s="2">
        <v>2</v>
      </c>
      <c r="I136" s="5">
        <v>1580</v>
      </c>
      <c r="J136" s="2" t="s">
        <v>5</v>
      </c>
      <c r="K136" t="s">
        <v>6</v>
      </c>
      <c r="L136" t="str">
        <f>RIGHT(K136,LEN(K136)-FIND(" ",K136))</f>
        <v>May 21 00:00:00 EDT 2008</v>
      </c>
      <c r="M136" s="2" t="str">
        <f>LEFT(K136,3)</f>
        <v>Wed</v>
      </c>
      <c r="N136" s="2" t="str">
        <f>_xlfn.CONCAT(LEFT(L136,6)," ",RIGHT(L136,4))</f>
        <v>May 21 2008</v>
      </c>
      <c r="O136" s="9">
        <v>165000</v>
      </c>
      <c r="P136" s="6">
        <v>38.450543000000003</v>
      </c>
      <c r="Q136" s="7">
        <v>-121.43253799999999</v>
      </c>
    </row>
    <row r="137" spans="1:17" x14ac:dyDescent="0.3">
      <c r="A137" t="s">
        <v>159</v>
      </c>
      <c r="B137" t="str">
        <f>PROPER((A137))</f>
        <v>11215 Sharrmont Ct</v>
      </c>
      <c r="C137" t="s">
        <v>43</v>
      </c>
      <c r="D137" t="str">
        <f>PROPER(C137)</f>
        <v>Elk Grove</v>
      </c>
      <c r="E137" s="1">
        <v>95823</v>
      </c>
      <c r="F137" s="2" t="s">
        <v>4</v>
      </c>
      <c r="G137" s="2">
        <v>4</v>
      </c>
      <c r="H137" s="2">
        <v>3</v>
      </c>
      <c r="I137" s="5">
        <v>1851</v>
      </c>
      <c r="J137" s="2" t="s">
        <v>5</v>
      </c>
      <c r="K137" t="s">
        <v>6</v>
      </c>
      <c r="L137" t="str">
        <f>RIGHT(K137,LEN(K137)-FIND(" ",K137))</f>
        <v>May 21 00:00:00 EDT 2008</v>
      </c>
      <c r="M137" s="2" t="str">
        <f>LEFT(K137,3)</f>
        <v>Wed</v>
      </c>
      <c r="N137" s="2" t="str">
        <f>_xlfn.CONCAT(LEFT(L137,6)," ",RIGHT(L137,4))</f>
        <v>May 21 2008</v>
      </c>
      <c r="O137" s="9">
        <v>182587</v>
      </c>
      <c r="P137" s="6">
        <v>38.447299999999998</v>
      </c>
      <c r="Q137" s="7">
        <v>-121.43521800000001</v>
      </c>
    </row>
    <row r="138" spans="1:17" x14ac:dyDescent="0.3">
      <c r="A138" t="s">
        <v>161</v>
      </c>
      <c r="B138" t="str">
        <f>PROPER((A138))</f>
        <v>7105 Danberg Way</v>
      </c>
      <c r="C138" t="s">
        <v>43</v>
      </c>
      <c r="D138" t="str">
        <f>PROPER(C138)</f>
        <v>Elk Grove</v>
      </c>
      <c r="E138" s="1">
        <v>95828</v>
      </c>
      <c r="F138" s="2" t="s">
        <v>4</v>
      </c>
      <c r="G138" s="2">
        <v>4</v>
      </c>
      <c r="H138" s="2">
        <v>4</v>
      </c>
      <c r="I138" s="5">
        <v>2162</v>
      </c>
      <c r="J138" s="2" t="s">
        <v>72</v>
      </c>
      <c r="K138" t="s">
        <v>6</v>
      </c>
      <c r="L138" t="str">
        <f>RIGHT(K138,LEN(K138)-FIND(" ",K138))</f>
        <v>May 21 00:00:00 EDT 2008</v>
      </c>
      <c r="M138" s="2" t="str">
        <f>LEFT(K138,3)</f>
        <v>Wed</v>
      </c>
      <c r="N138" s="2" t="str">
        <f>_xlfn.CONCAT(LEFT(L138,6)," ",RIGHT(L138,4))</f>
        <v>May 21 2008</v>
      </c>
      <c r="O138" s="9">
        <v>195000</v>
      </c>
      <c r="P138" s="6">
        <v>38.480089999999997</v>
      </c>
      <c r="Q138" s="7">
        <v>-121.415102</v>
      </c>
    </row>
    <row r="139" spans="1:17" x14ac:dyDescent="0.3">
      <c r="A139" t="s">
        <v>162</v>
      </c>
      <c r="B139" t="str">
        <f>PROPER((A139))</f>
        <v>5579 Jerry Litell Way</v>
      </c>
      <c r="C139" t="s">
        <v>43</v>
      </c>
      <c r="D139" t="str">
        <f>PROPER(C139)</f>
        <v>Elk Grove</v>
      </c>
      <c r="E139" s="1">
        <v>95624</v>
      </c>
      <c r="F139" s="2" t="s">
        <v>4</v>
      </c>
      <c r="G139" s="2">
        <v>4</v>
      </c>
      <c r="H139" s="2">
        <v>2</v>
      </c>
      <c r="I139" s="5">
        <v>1715</v>
      </c>
      <c r="J139" s="2" t="s">
        <v>5</v>
      </c>
      <c r="K139" t="s">
        <v>6</v>
      </c>
      <c r="L139" t="str">
        <f>RIGHT(K139,LEN(K139)-FIND(" ",K139))</f>
        <v>May 21 00:00:00 EDT 2008</v>
      </c>
      <c r="M139" s="2" t="str">
        <f>LEFT(K139,3)</f>
        <v>Wed</v>
      </c>
      <c r="N139" s="2" t="str">
        <f>_xlfn.CONCAT(LEFT(L139,6)," ",RIGHT(L139,4))</f>
        <v>May 21 2008</v>
      </c>
      <c r="O139" s="9">
        <v>199500</v>
      </c>
      <c r="P139" s="6">
        <v>38.440759999999997</v>
      </c>
      <c r="Q139" s="7">
        <v>-121.385792</v>
      </c>
    </row>
    <row r="140" spans="1:17" x14ac:dyDescent="0.3">
      <c r="A140" t="s">
        <v>163</v>
      </c>
      <c r="B140" t="str">
        <f>PROPER((A140))</f>
        <v>1050 Foxhall Way</v>
      </c>
      <c r="C140" t="s">
        <v>43</v>
      </c>
      <c r="D140" t="str">
        <f>PROPER(C140)</f>
        <v>Elk Grove</v>
      </c>
      <c r="E140" s="1">
        <v>95841</v>
      </c>
      <c r="F140" s="2" t="s">
        <v>4</v>
      </c>
      <c r="G140" s="2">
        <v>4</v>
      </c>
      <c r="H140" s="2">
        <v>2</v>
      </c>
      <c r="I140" s="5">
        <v>1921</v>
      </c>
      <c r="J140" s="2" t="s">
        <v>5</v>
      </c>
      <c r="K140" t="s">
        <v>6</v>
      </c>
      <c r="L140" t="str">
        <f>RIGHT(K140,LEN(K140)-FIND(" ",K140))</f>
        <v>May 21 00:00:00 EDT 2008</v>
      </c>
      <c r="M140" s="2" t="str">
        <f>LEFT(K140,3)</f>
        <v>Wed</v>
      </c>
      <c r="N140" s="2" t="str">
        <f>_xlfn.CONCAT(LEFT(L140,6)," ",RIGHT(L140,4))</f>
        <v>May 21 2008</v>
      </c>
      <c r="O140" s="9">
        <v>254200</v>
      </c>
      <c r="P140" s="6">
        <v>38.653917</v>
      </c>
      <c r="Q140" s="7">
        <v>-121.34218</v>
      </c>
    </row>
    <row r="141" spans="1:17" x14ac:dyDescent="0.3">
      <c r="A141" t="s">
        <v>164</v>
      </c>
      <c r="B141" t="str">
        <f>PROPER((A141))</f>
        <v>7837 Abbington Way</v>
      </c>
      <c r="C141" t="s">
        <v>43</v>
      </c>
      <c r="D141" t="str">
        <f>PROPER(C141)</f>
        <v>Elk Grove</v>
      </c>
      <c r="E141" s="1">
        <v>95624</v>
      </c>
      <c r="F141" s="2" t="s">
        <v>4</v>
      </c>
      <c r="G141" s="2">
        <v>4</v>
      </c>
      <c r="H141" s="2">
        <v>2</v>
      </c>
      <c r="I141" s="5">
        <v>1993</v>
      </c>
      <c r="J141" s="2" t="s">
        <v>5</v>
      </c>
      <c r="K141" t="s">
        <v>6</v>
      </c>
      <c r="L141" t="str">
        <f>RIGHT(K141,LEN(K141)-FIND(" ",K141))</f>
        <v>May 21 00:00:00 EDT 2008</v>
      </c>
      <c r="M141" s="2" t="str">
        <f>LEFT(K141,3)</f>
        <v>Wed</v>
      </c>
      <c r="N141" s="2" t="str">
        <f>_xlfn.CONCAT(LEFT(L141,6)," ",RIGHT(L141,4))</f>
        <v>May 21 2008</v>
      </c>
      <c r="O141" s="9">
        <v>287417</v>
      </c>
      <c r="P141" s="6">
        <v>38.443899999999999</v>
      </c>
      <c r="Q141" s="7">
        <v>-121.37255</v>
      </c>
    </row>
    <row r="142" spans="1:17" x14ac:dyDescent="0.3">
      <c r="A142" t="s">
        <v>165</v>
      </c>
      <c r="B142" t="str">
        <f>PROPER((A142))</f>
        <v>1300 F St</v>
      </c>
      <c r="C142" t="s">
        <v>43</v>
      </c>
      <c r="D142" t="str">
        <f>PROPER(C142)</f>
        <v>Elk Grove</v>
      </c>
      <c r="E142" s="1">
        <v>95624</v>
      </c>
      <c r="F142" s="2" t="s">
        <v>4</v>
      </c>
      <c r="G142" s="2">
        <v>4</v>
      </c>
      <c r="H142" s="2">
        <v>2</v>
      </c>
      <c r="I142" s="5">
        <v>2309</v>
      </c>
      <c r="J142" s="2" t="s">
        <v>5</v>
      </c>
      <c r="K142" t="s">
        <v>6</v>
      </c>
      <c r="L142" t="str">
        <f>RIGHT(K142,LEN(K142)-FIND(" ",K142))</f>
        <v>May 21 00:00:00 EDT 2008</v>
      </c>
      <c r="M142" s="2" t="str">
        <f>LEFT(K142,3)</f>
        <v>Wed</v>
      </c>
      <c r="N142" s="2" t="str">
        <f>_xlfn.CONCAT(LEFT(L142,6)," ",RIGHT(L142,4))</f>
        <v>May 21 2008</v>
      </c>
      <c r="O142" s="9">
        <v>311000</v>
      </c>
      <c r="P142" s="6">
        <v>38.442352</v>
      </c>
      <c r="Q142" s="7">
        <v>-121.389675</v>
      </c>
    </row>
    <row r="143" spans="1:17" x14ac:dyDescent="0.3">
      <c r="A143" t="s">
        <v>166</v>
      </c>
      <c r="B143" t="str">
        <f>PROPER((A143))</f>
        <v>6801 Rawley Way</v>
      </c>
      <c r="C143" t="s">
        <v>43</v>
      </c>
      <c r="D143" t="str">
        <f>PROPER(C143)</f>
        <v>Elk Grove</v>
      </c>
      <c r="E143" s="1">
        <v>95757</v>
      </c>
      <c r="F143" s="2" t="s">
        <v>4</v>
      </c>
      <c r="G143" s="2">
        <v>4</v>
      </c>
      <c r="H143" s="2">
        <v>3</v>
      </c>
      <c r="I143" s="5">
        <v>2354</v>
      </c>
      <c r="J143" s="2" t="s">
        <v>5</v>
      </c>
      <c r="K143" t="s">
        <v>6</v>
      </c>
      <c r="L143" t="str">
        <f>RIGHT(K143,LEN(K143)-FIND(" ",K143))</f>
        <v>May 21 00:00:00 EDT 2008</v>
      </c>
      <c r="M143" s="2" t="str">
        <f>LEFT(K143,3)</f>
        <v>Wed</v>
      </c>
      <c r="N143" s="2" t="str">
        <f>_xlfn.CONCAT(LEFT(L143,6)," ",RIGHT(L143,4))</f>
        <v>May 21 2008</v>
      </c>
      <c r="O143" s="9">
        <v>335750</v>
      </c>
      <c r="P143" s="6">
        <v>38.403492</v>
      </c>
      <c r="Q143" s="7">
        <v>-121.430224</v>
      </c>
    </row>
    <row r="144" spans="1:17" x14ac:dyDescent="0.3">
      <c r="A144" t="s">
        <v>167</v>
      </c>
      <c r="B144" t="str">
        <f>PROPER((A144))</f>
        <v>1693 Shelter Cove Dr</v>
      </c>
      <c r="C144" t="s">
        <v>43</v>
      </c>
      <c r="D144" t="str">
        <f>PROPER(C144)</f>
        <v>Elk Grove</v>
      </c>
      <c r="E144" s="1">
        <v>95757</v>
      </c>
      <c r="F144" s="2" t="s">
        <v>4</v>
      </c>
      <c r="G144" s="2">
        <v>4</v>
      </c>
      <c r="H144" s="2">
        <v>2</v>
      </c>
      <c r="I144" s="5">
        <v>3134</v>
      </c>
      <c r="J144" s="2" t="s">
        <v>5</v>
      </c>
      <c r="K144" t="s">
        <v>6</v>
      </c>
      <c r="L144" t="str">
        <f>RIGHT(K144,LEN(K144)-FIND(" ",K144))</f>
        <v>May 21 00:00:00 EDT 2008</v>
      </c>
      <c r="M144" s="2" t="str">
        <f>LEFT(K144,3)</f>
        <v>Wed</v>
      </c>
      <c r="N144" s="2" t="str">
        <f>_xlfn.CONCAT(LEFT(L144,6)," ",RIGHT(L144,4))</f>
        <v>May 21 2008</v>
      </c>
      <c r="O144" s="9">
        <v>347650</v>
      </c>
      <c r="P144" s="6">
        <v>38.380634999999998</v>
      </c>
      <c r="Q144" s="7">
        <v>-121.425538</v>
      </c>
    </row>
    <row r="145" spans="1:17" x14ac:dyDescent="0.3">
      <c r="A145" t="s">
        <v>169</v>
      </c>
      <c r="B145" t="str">
        <f>PROPER((A145))</f>
        <v>9361 Waddell Ln</v>
      </c>
      <c r="C145" t="s">
        <v>43</v>
      </c>
      <c r="D145" t="str">
        <f>PROPER(C145)</f>
        <v>Elk Grove</v>
      </c>
      <c r="E145" s="1">
        <v>95817</v>
      </c>
      <c r="F145" s="2" t="s">
        <v>4</v>
      </c>
      <c r="G145" s="2">
        <v>4</v>
      </c>
      <c r="H145" s="2">
        <v>2</v>
      </c>
      <c r="I145" s="5">
        <v>1099</v>
      </c>
      <c r="J145" s="2" t="s">
        <v>5</v>
      </c>
      <c r="K145" t="s">
        <v>185</v>
      </c>
      <c r="L145" t="str">
        <f>RIGHT(K145,LEN(K145)-FIND(" ",K145))</f>
        <v>May 20 00:00:00 EDT 2008</v>
      </c>
      <c r="M145" s="2" t="str">
        <f>LEFT(K145,3)</f>
        <v>Tue</v>
      </c>
      <c r="N145" s="2" t="str">
        <f>_xlfn.CONCAT(LEFT(L145,6)," ",RIGHT(L145,4))</f>
        <v>May 20 2008</v>
      </c>
      <c r="O145" s="9">
        <v>70000</v>
      </c>
      <c r="P145" s="6">
        <v>38.554966999999998</v>
      </c>
      <c r="Q145" s="7">
        <v>-121.468046</v>
      </c>
    </row>
    <row r="146" spans="1:17" x14ac:dyDescent="0.3">
      <c r="A146" t="s">
        <v>170</v>
      </c>
      <c r="B146" t="str">
        <f>PROPER((A146))</f>
        <v>10 Sea Foam Ct</v>
      </c>
      <c r="C146" t="s">
        <v>43</v>
      </c>
      <c r="D146" t="str">
        <f>PROPER(C146)</f>
        <v>Elk Grove</v>
      </c>
      <c r="E146" s="1">
        <v>95815</v>
      </c>
      <c r="F146" s="2" t="s">
        <v>4</v>
      </c>
      <c r="G146" s="2">
        <v>4</v>
      </c>
      <c r="H146" s="2">
        <v>2</v>
      </c>
      <c r="I146" s="5">
        <v>1316</v>
      </c>
      <c r="J146" s="2" t="s">
        <v>5</v>
      </c>
      <c r="K146" t="s">
        <v>185</v>
      </c>
      <c r="L146" t="str">
        <f>RIGHT(K146,LEN(K146)-FIND(" ",K146))</f>
        <v>May 20 00:00:00 EDT 2008</v>
      </c>
      <c r="M146" s="2" t="str">
        <f>LEFT(K146,3)</f>
        <v>Tue</v>
      </c>
      <c r="N146" s="2" t="str">
        <f>_xlfn.CONCAT(LEFT(L146,6)," ",RIGHT(L146,4))</f>
        <v>May 20 2008</v>
      </c>
      <c r="O146" s="9">
        <v>89000</v>
      </c>
      <c r="P146" s="6">
        <v>38.623570999999998</v>
      </c>
      <c r="Q146" s="7">
        <v>-121.45488400000001</v>
      </c>
    </row>
    <row r="147" spans="1:17" x14ac:dyDescent="0.3">
      <c r="A147" t="s">
        <v>171</v>
      </c>
      <c r="B147" t="str">
        <f>PROPER((A147))</f>
        <v>6945 Rio Tejo Way</v>
      </c>
      <c r="C147" t="s">
        <v>43</v>
      </c>
      <c r="D147" t="str">
        <f>PROPER(C147)</f>
        <v>Elk Grove</v>
      </c>
      <c r="E147" s="1">
        <v>95828</v>
      </c>
      <c r="F147" s="2" t="s">
        <v>4</v>
      </c>
      <c r="G147" s="2">
        <v>4</v>
      </c>
      <c r="H147" s="2">
        <v>2</v>
      </c>
      <c r="I147" s="5">
        <v>1448</v>
      </c>
      <c r="J147" s="2" t="s">
        <v>5</v>
      </c>
      <c r="K147" t="s">
        <v>185</v>
      </c>
      <c r="L147" t="str">
        <f>RIGHT(K147,LEN(K147)-FIND(" ",K147))</f>
        <v>May 20 00:00:00 EDT 2008</v>
      </c>
      <c r="M147" s="2" t="str">
        <f>LEFT(K147,3)</f>
        <v>Tue</v>
      </c>
      <c r="N147" s="2" t="str">
        <f>_xlfn.CONCAT(LEFT(L147,6)," ",RIGHT(L147,4))</f>
        <v>May 20 2008</v>
      </c>
      <c r="O147" s="9">
        <v>145000</v>
      </c>
      <c r="P147" s="6">
        <v>38.488622999999997</v>
      </c>
      <c r="Q147" s="7">
        <v>-121.41058200000001</v>
      </c>
    </row>
    <row r="148" spans="1:17" x14ac:dyDescent="0.3">
      <c r="A148" t="s">
        <v>172</v>
      </c>
      <c r="B148" t="str">
        <f>PROPER((A148))</f>
        <v>4186 Tulip Park Way</v>
      </c>
      <c r="C148" t="s">
        <v>43</v>
      </c>
      <c r="D148" t="str">
        <f>PROPER(C148)</f>
        <v>Elk Grove</v>
      </c>
      <c r="E148" s="1">
        <v>95758</v>
      </c>
      <c r="F148" s="2" t="s">
        <v>4</v>
      </c>
      <c r="G148" s="2">
        <v>4</v>
      </c>
      <c r="H148" s="2">
        <v>2</v>
      </c>
      <c r="I148" s="5">
        <v>1685</v>
      </c>
      <c r="J148" s="2" t="s">
        <v>5</v>
      </c>
      <c r="K148" t="s">
        <v>185</v>
      </c>
      <c r="L148" t="str">
        <f>RIGHT(K148,LEN(K148)-FIND(" ",K148))</f>
        <v>May 20 00:00:00 EDT 2008</v>
      </c>
      <c r="M148" s="2" t="str">
        <f>LEFT(K148,3)</f>
        <v>Tue</v>
      </c>
      <c r="N148" s="2" t="str">
        <f>_xlfn.CONCAT(LEFT(L148,6)," ",RIGHT(L148,4))</f>
        <v>May 20 2008</v>
      </c>
      <c r="O148" s="9">
        <v>182000</v>
      </c>
      <c r="P148" s="6">
        <v>38.417181999999997</v>
      </c>
      <c r="Q148" s="7">
        <v>-121.397231</v>
      </c>
    </row>
    <row r="149" spans="1:17" x14ac:dyDescent="0.3">
      <c r="A149" t="s">
        <v>173</v>
      </c>
      <c r="B149" t="str">
        <f>PROPER((A149))</f>
        <v>9278 Dairy Ct</v>
      </c>
      <c r="C149" t="s">
        <v>43</v>
      </c>
      <c r="D149" t="str">
        <f>PROPER(C149)</f>
        <v>Elk Grove</v>
      </c>
      <c r="E149" s="1">
        <v>95670</v>
      </c>
      <c r="F149" s="2" t="s">
        <v>4</v>
      </c>
      <c r="G149" s="2">
        <v>4</v>
      </c>
      <c r="H149" s="2">
        <v>2</v>
      </c>
      <c r="I149" s="5">
        <v>1829</v>
      </c>
      <c r="J149" s="2" t="s">
        <v>5</v>
      </c>
      <c r="K149" t="s">
        <v>185</v>
      </c>
      <c r="L149" t="str">
        <f>RIGHT(K149,LEN(K149)-FIND(" ",K149))</f>
        <v>May 20 00:00:00 EDT 2008</v>
      </c>
      <c r="M149" s="2" t="str">
        <f>LEFT(K149,3)</f>
        <v>Tue</v>
      </c>
      <c r="N149" s="2" t="str">
        <f>_xlfn.CONCAT(LEFT(L149,6)," ",RIGHT(L149,4))</f>
        <v>May 20 2008</v>
      </c>
      <c r="O149" s="9">
        <v>184500</v>
      </c>
      <c r="P149" s="6">
        <v>38.592382999999998</v>
      </c>
      <c r="Q149" s="7">
        <v>-121.318669</v>
      </c>
    </row>
    <row r="150" spans="1:17" x14ac:dyDescent="0.3">
      <c r="A150" t="s">
        <v>174</v>
      </c>
      <c r="B150" t="str">
        <f>PROPER((A150))</f>
        <v>207 Orange Blossom Cir Unit C</v>
      </c>
      <c r="C150" t="s">
        <v>43</v>
      </c>
      <c r="D150" t="str">
        <f>PROPER(C150)</f>
        <v>Elk Grove</v>
      </c>
      <c r="E150" s="1">
        <v>95838</v>
      </c>
      <c r="F150" s="2" t="s">
        <v>4</v>
      </c>
      <c r="G150" s="2">
        <v>4</v>
      </c>
      <c r="H150" s="2">
        <v>2</v>
      </c>
      <c r="I150" s="5">
        <v>1799</v>
      </c>
      <c r="J150" s="2" t="s">
        <v>5</v>
      </c>
      <c r="K150" t="s">
        <v>185</v>
      </c>
      <c r="L150" t="str">
        <f>RIGHT(K150,LEN(K150)-FIND(" ",K150))</f>
        <v>May 20 00:00:00 EDT 2008</v>
      </c>
      <c r="M150" s="2" t="str">
        <f>LEFT(K150,3)</f>
        <v>Tue</v>
      </c>
      <c r="N150" s="2" t="str">
        <f>_xlfn.CONCAT(LEFT(L150,6)," ",RIGHT(L150,4))</f>
        <v>May 20 2008</v>
      </c>
      <c r="O150" s="9">
        <v>205000</v>
      </c>
      <c r="P150" s="6">
        <v>38.655887</v>
      </c>
      <c r="Q150" s="7">
        <v>-121.446119</v>
      </c>
    </row>
    <row r="151" spans="1:17" x14ac:dyDescent="0.3">
      <c r="A151" t="s">
        <v>175</v>
      </c>
      <c r="B151" t="str">
        <f>PROPER((A151))</f>
        <v>6507 Rio De Onar Way</v>
      </c>
      <c r="C151" t="s">
        <v>43</v>
      </c>
      <c r="D151" t="str">
        <f>PROPER(C151)</f>
        <v>Elk Grove</v>
      </c>
      <c r="E151" s="1">
        <v>95828</v>
      </c>
      <c r="F151" s="2" t="s">
        <v>4</v>
      </c>
      <c r="G151" s="2">
        <v>4</v>
      </c>
      <c r="H151" s="2">
        <v>3</v>
      </c>
      <c r="I151" s="5">
        <v>2491</v>
      </c>
      <c r="J151" s="2" t="s">
        <v>5</v>
      </c>
      <c r="K151" t="s">
        <v>185</v>
      </c>
      <c r="L151" t="str">
        <f>RIGHT(K151,LEN(K151)-FIND(" ",K151))</f>
        <v>May 20 00:00:00 EDT 2008</v>
      </c>
      <c r="M151" s="2" t="str">
        <f>LEFT(K151,3)</f>
        <v>Tue</v>
      </c>
      <c r="N151" s="2" t="str">
        <f>_xlfn.CONCAT(LEFT(L151,6)," ",RIGHT(L151,4))</f>
        <v>May 20 2008</v>
      </c>
      <c r="O151" s="9">
        <v>245000</v>
      </c>
      <c r="P151" s="6">
        <v>38.459710999999999</v>
      </c>
      <c r="Q151" s="7">
        <v>-121.384283</v>
      </c>
    </row>
    <row r="152" spans="1:17" x14ac:dyDescent="0.3">
      <c r="A152" t="s">
        <v>176</v>
      </c>
      <c r="B152" t="str">
        <f>PROPER((A152))</f>
        <v>7004 Rawley Way</v>
      </c>
      <c r="C152" t="s">
        <v>43</v>
      </c>
      <c r="D152" t="str">
        <f>PROPER(C152)</f>
        <v>Elk Grove</v>
      </c>
      <c r="E152" s="1">
        <v>95662</v>
      </c>
      <c r="F152" s="2" t="s">
        <v>4</v>
      </c>
      <c r="G152" s="2">
        <v>4</v>
      </c>
      <c r="H152" s="2">
        <v>2</v>
      </c>
      <c r="I152" s="5">
        <v>1456</v>
      </c>
      <c r="J152" s="2" t="s">
        <v>5</v>
      </c>
      <c r="K152" t="s">
        <v>185</v>
      </c>
      <c r="L152" t="str">
        <f>RIGHT(K152,LEN(K152)-FIND(" ",K152))</f>
        <v>May 20 00:00:00 EDT 2008</v>
      </c>
      <c r="M152" s="2" t="str">
        <f>LEFT(K152,3)</f>
        <v>Tue</v>
      </c>
      <c r="N152" s="2" t="str">
        <f>_xlfn.CONCAT(LEFT(L152,6)," ",RIGHT(L152,4))</f>
        <v>May 20 2008</v>
      </c>
      <c r="O152" s="9">
        <v>250000</v>
      </c>
      <c r="P152" s="6">
        <v>38.692199000000002</v>
      </c>
      <c r="Q152" s="7">
        <v>-121.250975</v>
      </c>
    </row>
    <row r="153" spans="1:17" x14ac:dyDescent="0.3">
      <c r="A153" t="s">
        <v>177</v>
      </c>
      <c r="B153" t="str">
        <f>PROPER((A153))</f>
        <v>6503 Rio De Onar Way</v>
      </c>
      <c r="C153" t="s">
        <v>43</v>
      </c>
      <c r="D153" t="str">
        <f>PROPER(C153)</f>
        <v>Elk Grove</v>
      </c>
      <c r="E153" s="1">
        <v>95822</v>
      </c>
      <c r="F153" s="2" t="s">
        <v>4</v>
      </c>
      <c r="G153" s="2">
        <v>4</v>
      </c>
      <c r="H153" s="2">
        <v>2</v>
      </c>
      <c r="I153" s="5">
        <v>1253</v>
      </c>
      <c r="J153" s="2" t="s">
        <v>5</v>
      </c>
      <c r="K153" t="s">
        <v>185</v>
      </c>
      <c r="L153" t="str">
        <f>RIGHT(K153,LEN(K153)-FIND(" ",K153))</f>
        <v>May 20 00:00:00 EDT 2008</v>
      </c>
      <c r="M153" s="2" t="str">
        <f>LEFT(K153,3)</f>
        <v>Tue</v>
      </c>
      <c r="N153" s="2" t="str">
        <f>_xlfn.CONCAT(LEFT(L153,6)," ",RIGHT(L153,4))</f>
        <v>May 20 2008</v>
      </c>
      <c r="O153" s="9">
        <v>264469</v>
      </c>
      <c r="P153" s="6">
        <v>38.482703999999998</v>
      </c>
      <c r="Q153" s="7">
        <v>-121.500433</v>
      </c>
    </row>
    <row r="154" spans="1:17" x14ac:dyDescent="0.3">
      <c r="A154" t="s">
        <v>178</v>
      </c>
      <c r="B154" t="str">
        <f>PROPER((A154))</f>
        <v>2217 Appaloosa Ct</v>
      </c>
      <c r="C154" t="s">
        <v>43</v>
      </c>
      <c r="D154" t="str">
        <f>PROPER(C154)</f>
        <v>Elk Grove</v>
      </c>
      <c r="E154" s="1">
        <v>95835</v>
      </c>
      <c r="F154" s="2" t="s">
        <v>4</v>
      </c>
      <c r="G154" s="2">
        <v>4</v>
      </c>
      <c r="H154" s="2">
        <v>3</v>
      </c>
      <c r="I154" s="5">
        <v>2030</v>
      </c>
      <c r="J154" s="2" t="s">
        <v>5</v>
      </c>
      <c r="K154" t="s">
        <v>185</v>
      </c>
      <c r="L154" t="str">
        <f>RIGHT(K154,LEN(K154)-FIND(" ",K154))</f>
        <v>May 20 00:00:00 EDT 2008</v>
      </c>
      <c r="M154" s="2" t="str">
        <f>LEFT(K154,3)</f>
        <v>Tue</v>
      </c>
      <c r="N154" s="2" t="str">
        <f>_xlfn.CONCAT(LEFT(L154,6)," ",RIGHT(L154,4))</f>
        <v>May 20 2008</v>
      </c>
      <c r="O154" s="9">
        <v>270000</v>
      </c>
      <c r="P154" s="6">
        <v>38.671807000000001</v>
      </c>
      <c r="Q154" s="7">
        <v>-121.49827399999999</v>
      </c>
    </row>
    <row r="155" spans="1:17" x14ac:dyDescent="0.3">
      <c r="A155" t="s">
        <v>179</v>
      </c>
      <c r="B155" t="str">
        <f>PROPER((A155))</f>
        <v>868 Hildebrand Cir</v>
      </c>
      <c r="C155" t="s">
        <v>43</v>
      </c>
      <c r="D155" t="str">
        <f>PROPER(C155)</f>
        <v>Elk Grove</v>
      </c>
      <c r="E155" s="1">
        <v>95632</v>
      </c>
      <c r="F155" s="2" t="s">
        <v>4</v>
      </c>
      <c r="G155" s="2">
        <v>4</v>
      </c>
      <c r="H155" s="2">
        <v>3</v>
      </c>
      <c r="I155" s="5">
        <v>2307</v>
      </c>
      <c r="J155" s="2" t="s">
        <v>5</v>
      </c>
      <c r="K155" t="s">
        <v>185</v>
      </c>
      <c r="L155" t="str">
        <f>RIGHT(K155,LEN(K155)-FIND(" ",K155))</f>
        <v>May 20 00:00:00 EDT 2008</v>
      </c>
      <c r="M155" s="2" t="str">
        <f>LEFT(K155,3)</f>
        <v>Tue</v>
      </c>
      <c r="N155" s="2" t="str">
        <f>_xlfn.CONCAT(LEFT(L155,6)," ",RIGHT(L155,4))</f>
        <v>May 20 2008</v>
      </c>
      <c r="O155" s="9">
        <v>300000</v>
      </c>
      <c r="P155" s="6">
        <v>38.272942</v>
      </c>
      <c r="Q155" s="7">
        <v>-121.289148</v>
      </c>
    </row>
    <row r="156" spans="1:17" x14ac:dyDescent="0.3">
      <c r="A156" t="s">
        <v>180</v>
      </c>
      <c r="B156" t="str">
        <f>PROPER((A156))</f>
        <v>6030 Palermo Way</v>
      </c>
      <c r="C156" t="s">
        <v>43</v>
      </c>
      <c r="D156" t="str">
        <f>PROPER(C156)</f>
        <v>Elk Grove</v>
      </c>
      <c r="E156" s="1">
        <v>95632</v>
      </c>
      <c r="F156" s="2" t="s">
        <v>4</v>
      </c>
      <c r="G156" s="2">
        <v>4</v>
      </c>
      <c r="H156" s="2">
        <v>2</v>
      </c>
      <c r="I156" s="5">
        <v>2159</v>
      </c>
      <c r="J156" s="2" t="s">
        <v>5</v>
      </c>
      <c r="K156" t="s">
        <v>185</v>
      </c>
      <c r="L156" t="str">
        <f>RIGHT(K156,LEN(K156)-FIND(" ",K156))</f>
        <v>May 20 00:00:00 EDT 2008</v>
      </c>
      <c r="M156" s="2" t="str">
        <f>LEFT(K156,3)</f>
        <v>Tue</v>
      </c>
      <c r="N156" s="2" t="str">
        <f>_xlfn.CONCAT(LEFT(L156,6)," ",RIGHT(L156,4))</f>
        <v>May 20 2008</v>
      </c>
      <c r="O156" s="9">
        <v>345000</v>
      </c>
      <c r="P156" s="6">
        <v>38.279581</v>
      </c>
      <c r="Q156" s="7">
        <v>-121.300828</v>
      </c>
    </row>
    <row r="157" spans="1:17" x14ac:dyDescent="0.3">
      <c r="A157" t="s">
        <v>181</v>
      </c>
      <c r="B157" t="str">
        <f>PROPER((A157))</f>
        <v>4070 Redondo Dr</v>
      </c>
      <c r="C157" t="s">
        <v>43</v>
      </c>
      <c r="D157" t="str">
        <f>PROPER(C157)</f>
        <v>Elk Grove</v>
      </c>
      <c r="E157" s="1">
        <v>95823</v>
      </c>
      <c r="F157" s="2" t="s">
        <v>4</v>
      </c>
      <c r="G157" s="2">
        <v>4</v>
      </c>
      <c r="H157" s="2">
        <v>2</v>
      </c>
      <c r="I157" s="5">
        <v>1900</v>
      </c>
      <c r="J157" s="2" t="s">
        <v>5</v>
      </c>
      <c r="K157" t="s">
        <v>185</v>
      </c>
      <c r="L157" t="str">
        <f>RIGHT(K157,LEN(K157)-FIND(" ",K157))</f>
        <v>May 20 00:00:00 EDT 2008</v>
      </c>
      <c r="M157" s="2" t="str">
        <f>LEFT(K157,3)</f>
        <v>Tue</v>
      </c>
      <c r="N157" s="2" t="str">
        <f>_xlfn.CONCAT(LEFT(L157,6)," ",RIGHT(L157,4))</f>
        <v>May 20 2008</v>
      </c>
      <c r="O157" s="9">
        <v>361745</v>
      </c>
      <c r="P157" s="6">
        <v>38.487409</v>
      </c>
      <c r="Q157" s="7">
        <v>-121.46141299999999</v>
      </c>
    </row>
    <row r="158" spans="1:17" x14ac:dyDescent="0.3">
      <c r="A158" t="s">
        <v>182</v>
      </c>
      <c r="B158" t="str">
        <f>PROPER((A158))</f>
        <v>4004 Cresta Way</v>
      </c>
      <c r="C158" t="s">
        <v>43</v>
      </c>
      <c r="D158" t="str">
        <f>PROPER(C158)</f>
        <v>Elk Grove</v>
      </c>
      <c r="E158" s="1">
        <v>95677</v>
      </c>
      <c r="F158" s="2" t="s">
        <v>4</v>
      </c>
      <c r="G158" s="2">
        <v>4</v>
      </c>
      <c r="H158" s="2">
        <v>2</v>
      </c>
      <c r="I158" s="5">
        <v>0</v>
      </c>
      <c r="J158" s="2" t="s">
        <v>5</v>
      </c>
      <c r="K158" t="s">
        <v>185</v>
      </c>
      <c r="L158" t="str">
        <f>RIGHT(K158,LEN(K158)-FIND(" ",K158))</f>
        <v>May 20 00:00:00 EDT 2008</v>
      </c>
      <c r="M158" s="2" t="str">
        <f>LEFT(K158,3)</f>
        <v>Tue</v>
      </c>
      <c r="N158" s="2" t="str">
        <f>_xlfn.CONCAT(LEFT(L158,6)," ",RIGHT(L158,4))</f>
        <v>May 20 2008</v>
      </c>
      <c r="O158" s="9">
        <v>380000</v>
      </c>
      <c r="P158" s="6">
        <v>38.778691000000002</v>
      </c>
      <c r="Q158" s="7">
        <v>-121.204292</v>
      </c>
    </row>
    <row r="159" spans="1:17" x14ac:dyDescent="0.3">
      <c r="A159" t="s">
        <v>183</v>
      </c>
      <c r="B159" t="str">
        <f>PROPER((A159))</f>
        <v>315 Jumel Ct</v>
      </c>
      <c r="C159" t="s">
        <v>43</v>
      </c>
      <c r="D159" t="str">
        <f>PROPER(C159)</f>
        <v>Elk Grove</v>
      </c>
      <c r="E159" s="1">
        <v>95757</v>
      </c>
      <c r="F159" s="2" t="s">
        <v>4</v>
      </c>
      <c r="G159" s="2">
        <v>4</v>
      </c>
      <c r="H159" s="2">
        <v>3</v>
      </c>
      <c r="I159" s="5">
        <v>2724</v>
      </c>
      <c r="J159" s="2" t="s">
        <v>5</v>
      </c>
      <c r="K159" t="s">
        <v>185</v>
      </c>
      <c r="L159" t="str">
        <f>RIGHT(K159,LEN(K159)-FIND(" ",K159))</f>
        <v>May 20 00:00:00 EDT 2008</v>
      </c>
      <c r="M159" s="2" t="str">
        <f>LEFT(K159,3)</f>
        <v>Tue</v>
      </c>
      <c r="N159" s="2" t="str">
        <f>_xlfn.CONCAT(LEFT(L159,6)," ",RIGHT(L159,4))</f>
        <v>May 20 2008</v>
      </c>
      <c r="O159" s="9">
        <v>406026</v>
      </c>
      <c r="P159" s="6">
        <v>38.390464999999999</v>
      </c>
      <c r="Q159" s="7">
        <v>-121.443479</v>
      </c>
    </row>
    <row r="160" spans="1:17" x14ac:dyDescent="0.3">
      <c r="A160" t="s">
        <v>184</v>
      </c>
      <c r="B160" t="str">
        <f>PROPER((A160))</f>
        <v>6272 Longford Dr Unit 1</v>
      </c>
      <c r="C160" t="s">
        <v>43</v>
      </c>
      <c r="D160" t="str">
        <f>PROPER(C160)</f>
        <v>Elk Grove</v>
      </c>
      <c r="E160" s="1">
        <v>95648</v>
      </c>
      <c r="F160" s="2" t="s">
        <v>4</v>
      </c>
      <c r="G160" s="2">
        <v>4</v>
      </c>
      <c r="H160" s="2">
        <v>3</v>
      </c>
      <c r="I160" s="5">
        <v>0</v>
      </c>
      <c r="J160" s="2" t="s">
        <v>5</v>
      </c>
      <c r="K160" t="s">
        <v>185</v>
      </c>
      <c r="L160" t="str">
        <f>RIGHT(K160,LEN(K160)-FIND(" ",K160))</f>
        <v>May 20 00:00:00 EDT 2008</v>
      </c>
      <c r="M160" s="2" t="str">
        <f>LEFT(K160,3)</f>
        <v>Tue</v>
      </c>
      <c r="N160" s="2" t="str">
        <f>_xlfn.CONCAT(LEFT(L160,6)," ",RIGHT(L160,4))</f>
        <v>May 20 2008</v>
      </c>
      <c r="O160" s="9">
        <v>436746</v>
      </c>
      <c r="P160" s="6">
        <v>38.857635000000002</v>
      </c>
      <c r="Q160" s="7">
        <v>-121.311375</v>
      </c>
    </row>
    <row r="161" spans="1:17" x14ac:dyDescent="0.3">
      <c r="A161" t="s">
        <v>186</v>
      </c>
      <c r="B161" t="str">
        <f>PROPER((A161))</f>
        <v>3432 Y St</v>
      </c>
      <c r="C161" t="s">
        <v>43</v>
      </c>
      <c r="D161" t="str">
        <f>PROPER(C161)</f>
        <v>Elk Grove</v>
      </c>
      <c r="E161" s="1">
        <v>95630</v>
      </c>
      <c r="F161" s="2" t="s">
        <v>4</v>
      </c>
      <c r="G161" s="2">
        <v>4</v>
      </c>
      <c r="H161" s="2">
        <v>2</v>
      </c>
      <c r="I161" s="5">
        <v>2581</v>
      </c>
      <c r="J161" s="2" t="s">
        <v>5</v>
      </c>
      <c r="K161" t="s">
        <v>185</v>
      </c>
      <c r="L161" t="str">
        <f>RIGHT(K161,LEN(K161)-FIND(" ",K161))</f>
        <v>May 20 00:00:00 EDT 2008</v>
      </c>
      <c r="M161" s="2" t="str">
        <f>LEFT(K161,3)</f>
        <v>Tue</v>
      </c>
      <c r="N161" s="2" t="str">
        <f>_xlfn.CONCAT(LEFT(L161,6)," ",RIGHT(L161,4))</f>
        <v>May 20 2008</v>
      </c>
      <c r="O161" s="9">
        <v>450000</v>
      </c>
      <c r="P161" s="6">
        <v>38.676305999999997</v>
      </c>
      <c r="Q161" s="7">
        <v>-121.09954</v>
      </c>
    </row>
    <row r="162" spans="1:17" x14ac:dyDescent="0.3">
      <c r="A162" t="s">
        <v>187</v>
      </c>
      <c r="B162" t="str">
        <f>PROPER((A162))</f>
        <v>9512 Emerald Park Dr Unit 3</v>
      </c>
      <c r="C162" t="s">
        <v>43</v>
      </c>
      <c r="D162" t="str">
        <f>PROPER(C162)</f>
        <v>Elk Grove</v>
      </c>
      <c r="E162" s="1">
        <v>95624</v>
      </c>
      <c r="F162" s="2" t="s">
        <v>4</v>
      </c>
      <c r="G162" s="2">
        <v>4</v>
      </c>
      <c r="H162" s="2">
        <v>3</v>
      </c>
      <c r="I162" s="5">
        <v>3992</v>
      </c>
      <c r="J162" s="2" t="s">
        <v>5</v>
      </c>
      <c r="K162" t="s">
        <v>185</v>
      </c>
      <c r="L162" t="str">
        <f>RIGHT(K162,LEN(K162)-FIND(" ",K162))</f>
        <v>May 20 00:00:00 EDT 2008</v>
      </c>
      <c r="M162" s="2" t="str">
        <f>LEFT(K162,3)</f>
        <v>Tue</v>
      </c>
      <c r="N162" s="2" t="str">
        <f>_xlfn.CONCAT(LEFT(L162,6)," ",RIGHT(L162,4))</f>
        <v>May 20 2008</v>
      </c>
      <c r="O162" s="9">
        <v>460000</v>
      </c>
      <c r="P162" s="6">
        <v>38.403609000000003</v>
      </c>
      <c r="Q162" s="7">
        <v>-121.33554100000001</v>
      </c>
    </row>
    <row r="163" spans="1:17" x14ac:dyDescent="0.3">
      <c r="A163" t="s">
        <v>188</v>
      </c>
      <c r="B163" t="str">
        <f>PROPER((A163))</f>
        <v>3132 Clay St</v>
      </c>
      <c r="C163" t="s">
        <v>43</v>
      </c>
      <c r="D163" t="str">
        <f>PROPER(C163)</f>
        <v>Elk Grove</v>
      </c>
      <c r="E163" s="1">
        <v>95815</v>
      </c>
      <c r="F163" s="2" t="s">
        <v>4</v>
      </c>
      <c r="G163" s="2">
        <v>4</v>
      </c>
      <c r="H163" s="2">
        <v>2</v>
      </c>
      <c r="I163" s="5">
        <v>1120</v>
      </c>
      <c r="J163" s="2" t="s">
        <v>5</v>
      </c>
      <c r="K163" t="s">
        <v>372</v>
      </c>
      <c r="L163" t="str">
        <f>RIGHT(K163,LEN(K163)-FIND(" ",K163))</f>
        <v>May 19 00:00:00 EDT 2008</v>
      </c>
      <c r="M163" s="2" t="str">
        <f>LEFT(K163,3)</f>
        <v>Mon</v>
      </c>
      <c r="N163" s="2" t="str">
        <f>_xlfn.CONCAT(LEFT(L163,6)," ",RIGHT(L163,4))</f>
        <v>May 19 2008</v>
      </c>
      <c r="O163" s="9">
        <v>102750</v>
      </c>
      <c r="P163" s="6">
        <v>38.622242999999997</v>
      </c>
      <c r="Q163" s="7">
        <v>-121.457863</v>
      </c>
    </row>
    <row r="164" spans="1:17" x14ac:dyDescent="0.3">
      <c r="A164" t="s">
        <v>189</v>
      </c>
      <c r="B164" t="str">
        <f>PROPER((A164))</f>
        <v>5221 38Th Ave</v>
      </c>
      <c r="C164" t="s">
        <v>43</v>
      </c>
      <c r="D164" t="str">
        <f>PROPER(C164)</f>
        <v>Elk Grove</v>
      </c>
      <c r="E164" s="1">
        <v>95828</v>
      </c>
      <c r="F164" s="2" t="s">
        <v>4</v>
      </c>
      <c r="G164" s="2">
        <v>4</v>
      </c>
      <c r="H164" s="2">
        <v>2</v>
      </c>
      <c r="I164" s="5">
        <v>1638</v>
      </c>
      <c r="J164" s="2" t="s">
        <v>5</v>
      </c>
      <c r="K164" t="s">
        <v>372</v>
      </c>
      <c r="L164" t="str">
        <f>RIGHT(K164,LEN(K164)-FIND(" ",K164))</f>
        <v>May 19 00:00:00 EDT 2008</v>
      </c>
      <c r="M164" s="2" t="str">
        <f>LEFT(K164,3)</f>
        <v>Mon</v>
      </c>
      <c r="N164" s="2" t="str">
        <f>_xlfn.CONCAT(LEFT(L164,6)," ",RIGHT(L164,4))</f>
        <v>May 19 2008</v>
      </c>
      <c r="O164" s="9">
        <v>180000</v>
      </c>
      <c r="P164" s="6">
        <v>38.466498999999999</v>
      </c>
      <c r="Q164" s="7">
        <v>-121.381119</v>
      </c>
    </row>
    <row r="165" spans="1:17" x14ac:dyDescent="0.3">
      <c r="A165" t="s">
        <v>190</v>
      </c>
      <c r="B165" t="str">
        <f>PROPER((A165))</f>
        <v>6112 Hermosa St</v>
      </c>
      <c r="C165" t="s">
        <v>43</v>
      </c>
      <c r="D165" t="str">
        <f>PROPER(C165)</f>
        <v>Elk Grove</v>
      </c>
      <c r="E165" s="1">
        <v>95828</v>
      </c>
      <c r="F165" s="2" t="s">
        <v>4</v>
      </c>
      <c r="G165" s="2">
        <v>4</v>
      </c>
      <c r="H165" s="2">
        <v>3</v>
      </c>
      <c r="I165" s="5">
        <v>1940</v>
      </c>
      <c r="J165" s="2" t="s">
        <v>5</v>
      </c>
      <c r="K165" t="s">
        <v>372</v>
      </c>
      <c r="L165" t="str">
        <f>RIGHT(K165,LEN(K165)-FIND(" ",K165))</f>
        <v>May 19 00:00:00 EDT 2008</v>
      </c>
      <c r="M165" s="2" t="str">
        <f>LEFT(K165,3)</f>
        <v>Mon</v>
      </c>
      <c r="N165" s="2" t="str">
        <f>_xlfn.CONCAT(LEFT(L165,6)," ",RIGHT(L165,4))</f>
        <v>May 19 2008</v>
      </c>
      <c r="O165" s="9">
        <v>208000</v>
      </c>
      <c r="P165" s="6">
        <v>38.468639000000003</v>
      </c>
      <c r="Q165" s="7">
        <v>-121.403265</v>
      </c>
    </row>
    <row r="166" spans="1:17" x14ac:dyDescent="0.3">
      <c r="A166" t="s">
        <v>191</v>
      </c>
      <c r="B166" t="str">
        <f>PROPER((A166))</f>
        <v>483 Arcade Blvd</v>
      </c>
      <c r="C166" t="s">
        <v>43</v>
      </c>
      <c r="D166" t="str">
        <f>PROPER(C166)</f>
        <v>Elk Grove</v>
      </c>
      <c r="E166" s="1">
        <v>95835</v>
      </c>
      <c r="F166" s="2" t="s">
        <v>4</v>
      </c>
      <c r="G166" s="2">
        <v>4</v>
      </c>
      <c r="H166" s="2">
        <v>3</v>
      </c>
      <c r="I166" s="5">
        <v>2175</v>
      </c>
      <c r="J166" s="2" t="s">
        <v>5</v>
      </c>
      <c r="K166" t="s">
        <v>372</v>
      </c>
      <c r="L166" t="str">
        <f>RIGHT(K166,LEN(K166)-FIND(" ",K166))</f>
        <v>May 19 00:00:00 EDT 2008</v>
      </c>
      <c r="M166" s="2" t="str">
        <f>LEFT(K166,3)</f>
        <v>Mon</v>
      </c>
      <c r="N166" s="2" t="str">
        <f>_xlfn.CONCAT(LEFT(L166,6)," ",RIGHT(L166,4))</f>
        <v>May 19 2008</v>
      </c>
      <c r="O166" s="9">
        <v>261000</v>
      </c>
      <c r="P166" s="6">
        <v>38.676172000000001</v>
      </c>
      <c r="Q166" s="7">
        <v>-121.509761</v>
      </c>
    </row>
    <row r="167" spans="1:17" x14ac:dyDescent="0.3">
      <c r="A167" t="s">
        <v>192</v>
      </c>
      <c r="B167" t="str">
        <f>PROPER((A167))</f>
        <v>671 Sonoma Ave</v>
      </c>
      <c r="C167" t="s">
        <v>43</v>
      </c>
      <c r="D167" t="str">
        <f>PROPER(C167)</f>
        <v>Elk Grove</v>
      </c>
      <c r="E167" s="1">
        <v>95670</v>
      </c>
      <c r="F167" s="2" t="s">
        <v>4</v>
      </c>
      <c r="G167" s="2">
        <v>4</v>
      </c>
      <c r="H167" s="2">
        <v>2</v>
      </c>
      <c r="I167" s="5">
        <v>1524</v>
      </c>
      <c r="J167" s="2" t="s">
        <v>5</v>
      </c>
      <c r="K167" t="s">
        <v>372</v>
      </c>
      <c r="L167" t="str">
        <f>RIGHT(K167,LEN(K167)-FIND(" ",K167))</f>
        <v>May 19 00:00:00 EDT 2008</v>
      </c>
      <c r="M167" s="2" t="str">
        <f>LEFT(K167,3)</f>
        <v>Mon</v>
      </c>
      <c r="N167" s="2" t="str">
        <f>_xlfn.CONCAT(LEFT(L167,6)," ",RIGHT(L167,4))</f>
        <v>May 19 2008</v>
      </c>
      <c r="O167" s="9">
        <v>296056</v>
      </c>
      <c r="P167" s="6">
        <v>38.579000000000001</v>
      </c>
      <c r="Q167" s="7">
        <v>-121.292627</v>
      </c>
    </row>
    <row r="168" spans="1:17" x14ac:dyDescent="0.3">
      <c r="A168" t="s">
        <v>193</v>
      </c>
      <c r="B168" t="str">
        <f>PROPER((A168))</f>
        <v>5980 79Th St</v>
      </c>
      <c r="C168" t="s">
        <v>43</v>
      </c>
      <c r="D168" t="str">
        <f>PROPER(C168)</f>
        <v>Elk Grove</v>
      </c>
      <c r="E168" s="1">
        <v>95835</v>
      </c>
      <c r="F168" s="2" t="s">
        <v>4</v>
      </c>
      <c r="G168" s="2">
        <v>4</v>
      </c>
      <c r="H168" s="2">
        <v>2</v>
      </c>
      <c r="I168" s="5">
        <v>2218</v>
      </c>
      <c r="J168" s="2" t="s">
        <v>5</v>
      </c>
      <c r="K168" t="s">
        <v>372</v>
      </c>
      <c r="L168" t="str">
        <f>RIGHT(K168,LEN(K168)-FIND(" ",K168))</f>
        <v>May 19 00:00:00 EDT 2008</v>
      </c>
      <c r="M168" s="2" t="str">
        <f>LEFT(K168,3)</f>
        <v>Mon</v>
      </c>
      <c r="N168" s="2" t="str">
        <f>_xlfn.CONCAT(LEFT(L168,6)," ",RIGHT(L168,4))</f>
        <v>May 19 2008</v>
      </c>
      <c r="O168" s="9">
        <v>311328</v>
      </c>
      <c r="P168" s="6">
        <v>38.682369999999999</v>
      </c>
      <c r="Q168" s="7">
        <v>-121.539147</v>
      </c>
    </row>
    <row r="169" spans="1:17" x14ac:dyDescent="0.3">
      <c r="A169" t="s">
        <v>194</v>
      </c>
      <c r="B169" t="str">
        <f>PROPER((A169))</f>
        <v>7607 Elder Creek Rd</v>
      </c>
      <c r="C169" t="s">
        <v>43</v>
      </c>
      <c r="D169" t="str">
        <f>PROPER(C169)</f>
        <v>Elk Grove</v>
      </c>
      <c r="E169" s="1">
        <v>95630</v>
      </c>
      <c r="F169" s="2" t="s">
        <v>4</v>
      </c>
      <c r="G169" s="2">
        <v>4</v>
      </c>
      <c r="H169" s="2">
        <v>3</v>
      </c>
      <c r="I169" s="5">
        <v>1939</v>
      </c>
      <c r="J169" s="2" t="s">
        <v>5</v>
      </c>
      <c r="K169" t="s">
        <v>372</v>
      </c>
      <c r="L169" t="str">
        <f>RIGHT(K169,LEN(K169)-FIND(" ",K169))</f>
        <v>May 19 00:00:00 EDT 2008</v>
      </c>
      <c r="M169" s="2" t="str">
        <f>LEFT(K169,3)</f>
        <v>Mon</v>
      </c>
      <c r="N169" s="2" t="str">
        <f>_xlfn.CONCAT(LEFT(L169,6)," ",RIGHT(L169,4))</f>
        <v>May 19 2008</v>
      </c>
      <c r="O169" s="9">
        <v>423000</v>
      </c>
      <c r="P169" s="6">
        <v>38.66695</v>
      </c>
      <c r="Q169" s="7">
        <v>-121.120729</v>
      </c>
    </row>
    <row r="170" spans="1:17" x14ac:dyDescent="0.3">
      <c r="A170" t="s">
        <v>195</v>
      </c>
      <c r="B170" t="str">
        <f>PROPER((A170))</f>
        <v>5028 14Th Ave</v>
      </c>
      <c r="C170" t="s">
        <v>43</v>
      </c>
      <c r="D170" t="str">
        <f>PROPER(C170)</f>
        <v>Elk Grove</v>
      </c>
      <c r="E170" s="1">
        <v>95682</v>
      </c>
      <c r="F170" s="2" t="s">
        <v>4</v>
      </c>
      <c r="G170" s="2">
        <v>4</v>
      </c>
      <c r="H170" s="2">
        <v>2</v>
      </c>
      <c r="I170" s="5">
        <v>0</v>
      </c>
      <c r="J170" s="2" t="s">
        <v>5</v>
      </c>
      <c r="K170" t="s">
        <v>372</v>
      </c>
      <c r="L170" t="str">
        <f>RIGHT(K170,LEN(K170)-FIND(" ",K170))</f>
        <v>May 19 00:00:00 EDT 2008</v>
      </c>
      <c r="M170" s="2" t="str">
        <f>LEFT(K170,3)</f>
        <v>Mon</v>
      </c>
      <c r="N170" s="2" t="str">
        <f>_xlfn.CONCAT(LEFT(L170,6)," ",RIGHT(L170,4))</f>
        <v>May 19 2008</v>
      </c>
      <c r="O170" s="9">
        <v>423000</v>
      </c>
      <c r="P170" s="6">
        <v>38.687072000000001</v>
      </c>
      <c r="Q170" s="7">
        <v>-121.004729</v>
      </c>
    </row>
    <row r="171" spans="1:17" x14ac:dyDescent="0.3">
      <c r="A171" t="s">
        <v>196</v>
      </c>
      <c r="B171" t="str">
        <f>PROPER((A171))</f>
        <v>14788 Natchez Ct</v>
      </c>
      <c r="C171" t="s">
        <v>43</v>
      </c>
      <c r="D171" t="str">
        <f>PROPER(C171)</f>
        <v>Elk Grove</v>
      </c>
      <c r="E171" s="1">
        <v>95757</v>
      </c>
      <c r="F171" s="2" t="s">
        <v>4</v>
      </c>
      <c r="G171" s="2">
        <v>4</v>
      </c>
      <c r="H171" s="2">
        <v>4</v>
      </c>
      <c r="I171" s="5">
        <v>4303</v>
      </c>
      <c r="J171" s="2" t="s">
        <v>5</v>
      </c>
      <c r="K171" t="s">
        <v>372</v>
      </c>
      <c r="L171" t="str">
        <f>RIGHT(K171,LEN(K171)-FIND(" ",K171))</f>
        <v>May 19 00:00:00 EDT 2008</v>
      </c>
      <c r="M171" s="2" t="str">
        <f>LEFT(K171,3)</f>
        <v>Mon</v>
      </c>
      <c r="N171" s="2" t="str">
        <f>_xlfn.CONCAT(LEFT(L171,6)," ",RIGHT(L171,4))</f>
        <v>May 19 2008</v>
      </c>
      <c r="O171" s="9">
        <v>450000</v>
      </c>
      <c r="P171" s="6">
        <v>38.399436000000001</v>
      </c>
      <c r="Q171" s="7">
        <v>-121.444041</v>
      </c>
    </row>
    <row r="172" spans="1:17" x14ac:dyDescent="0.3">
      <c r="A172" t="s">
        <v>197</v>
      </c>
      <c r="B172" t="str">
        <f>PROPER((A172))</f>
        <v>1069 Acacia Ave</v>
      </c>
      <c r="C172" t="s">
        <v>43</v>
      </c>
      <c r="D172" t="str">
        <f>PROPER(C172)</f>
        <v>Elk Grove</v>
      </c>
      <c r="E172" s="1">
        <v>95827</v>
      </c>
      <c r="F172" s="2" t="s">
        <v>4</v>
      </c>
      <c r="G172" s="2">
        <v>4</v>
      </c>
      <c r="H172" s="2">
        <v>2</v>
      </c>
      <c r="I172" s="5">
        <v>1578</v>
      </c>
      <c r="J172" s="2" t="s">
        <v>5</v>
      </c>
      <c r="K172" t="s">
        <v>640</v>
      </c>
      <c r="L172" t="str">
        <f>RIGHT(K172,LEN(K172)-FIND(" ",K172))</f>
        <v>May 16 00:00:00 EDT 2008</v>
      </c>
      <c r="M172" s="2" t="str">
        <f>LEFT(K172,3)</f>
        <v>Fri</v>
      </c>
      <c r="N172" s="2" t="str">
        <f>_xlfn.CONCAT(LEFT(L172,6)," ",RIGHT(L172,4))</f>
        <v>May 16 2008</v>
      </c>
      <c r="O172" s="9">
        <v>190000</v>
      </c>
      <c r="P172" s="6">
        <v>38.573917000000002</v>
      </c>
      <c r="Q172" s="7">
        <v>-121.31691600000001</v>
      </c>
    </row>
    <row r="173" spans="1:17" x14ac:dyDescent="0.3">
      <c r="A173" t="s">
        <v>198</v>
      </c>
      <c r="B173" t="str">
        <f>PROPER((A173))</f>
        <v>5201 Laguna Oaks Dr Unit 199</v>
      </c>
      <c r="C173" t="s">
        <v>43</v>
      </c>
      <c r="D173" t="str">
        <f>PROPER(C173)</f>
        <v>Elk Grove</v>
      </c>
      <c r="E173" s="1">
        <v>95843</v>
      </c>
      <c r="F173" s="2" t="s">
        <v>4</v>
      </c>
      <c r="G173" s="2">
        <v>4</v>
      </c>
      <c r="H173" s="2">
        <v>2</v>
      </c>
      <c r="I173" s="5">
        <v>1953</v>
      </c>
      <c r="J173" s="2" t="s">
        <v>5</v>
      </c>
      <c r="K173" t="s">
        <v>640</v>
      </c>
      <c r="L173" t="str">
        <f>RIGHT(K173,LEN(K173)-FIND(" ",K173))</f>
        <v>May 16 00:00:00 EDT 2008</v>
      </c>
      <c r="M173" s="2" t="str">
        <f>LEFT(K173,3)</f>
        <v>Fri</v>
      </c>
      <c r="N173" s="2" t="str">
        <f>_xlfn.CONCAT(LEFT(L173,6)," ",RIGHT(L173,4))</f>
        <v>May 16 2008</v>
      </c>
      <c r="O173" s="9">
        <v>207744</v>
      </c>
      <c r="P173" s="6">
        <v>38.711739999999999</v>
      </c>
      <c r="Q173" s="7">
        <v>-121.342675</v>
      </c>
    </row>
    <row r="174" spans="1:17" x14ac:dyDescent="0.3">
      <c r="A174" t="s">
        <v>199</v>
      </c>
      <c r="B174" t="str">
        <f>PROPER((A174))</f>
        <v>3847 Las Pasas Way</v>
      </c>
      <c r="C174" t="s">
        <v>43</v>
      </c>
      <c r="D174" t="str">
        <f>PROPER(C174)</f>
        <v>Elk Grove</v>
      </c>
      <c r="E174" s="1">
        <v>95825</v>
      </c>
      <c r="F174" s="2" t="s">
        <v>4</v>
      </c>
      <c r="G174" s="2">
        <v>4</v>
      </c>
      <c r="H174" s="2">
        <v>2</v>
      </c>
      <c r="I174" s="5">
        <v>1776</v>
      </c>
      <c r="J174" s="2" t="s">
        <v>72</v>
      </c>
      <c r="K174" t="s">
        <v>640</v>
      </c>
      <c r="L174" t="str">
        <f>RIGHT(K174,LEN(K174)-FIND(" ",K174))</f>
        <v>May 16 00:00:00 EDT 2008</v>
      </c>
      <c r="M174" s="2" t="str">
        <f>LEFT(K174,3)</f>
        <v>Fri</v>
      </c>
      <c r="N174" s="2" t="str">
        <f>_xlfn.CONCAT(LEFT(L174,6)," ",RIGHT(L174,4))</f>
        <v>May 16 2008</v>
      </c>
      <c r="O174" s="9">
        <v>221250</v>
      </c>
      <c r="P174" s="6">
        <v>38.585290999999998</v>
      </c>
      <c r="Q174" s="7">
        <v>-121.406824</v>
      </c>
    </row>
    <row r="175" spans="1:17" x14ac:dyDescent="0.3">
      <c r="A175" t="s">
        <v>200</v>
      </c>
      <c r="B175" t="str">
        <f>PROPER((A175))</f>
        <v>5201 Laguna Oaks Dr Unit 172</v>
      </c>
      <c r="C175" t="s">
        <v>43</v>
      </c>
      <c r="D175" t="str">
        <f>PROPER(C175)</f>
        <v>Elk Grove</v>
      </c>
      <c r="E175" s="1">
        <v>95648</v>
      </c>
      <c r="F175" s="2" t="s">
        <v>4</v>
      </c>
      <c r="G175" s="2">
        <v>4</v>
      </c>
      <c r="H175" s="2">
        <v>2</v>
      </c>
      <c r="I175" s="5">
        <v>0</v>
      </c>
      <c r="J175" s="2" t="s">
        <v>5</v>
      </c>
      <c r="K175" t="s">
        <v>640</v>
      </c>
      <c r="L175" t="str">
        <f>RIGHT(K175,LEN(K175)-FIND(" ",K175))</f>
        <v>May 16 00:00:00 EDT 2008</v>
      </c>
      <c r="M175" s="2" t="str">
        <f>LEFT(K175,3)</f>
        <v>Fri</v>
      </c>
      <c r="N175" s="2" t="str">
        <f>_xlfn.CONCAT(LEFT(L175,6)," ",RIGHT(L175,4))</f>
        <v>May 16 2008</v>
      </c>
      <c r="O175" s="9">
        <v>267750</v>
      </c>
      <c r="P175" s="6">
        <v>38.88156</v>
      </c>
      <c r="Q175" s="7">
        <v>-121.301343</v>
      </c>
    </row>
    <row r="176" spans="1:17" x14ac:dyDescent="0.3">
      <c r="A176" t="s">
        <v>201</v>
      </c>
      <c r="B176" t="str">
        <f>PROPER((A176))</f>
        <v>1121 Creekside Way</v>
      </c>
      <c r="C176" t="s">
        <v>43</v>
      </c>
      <c r="D176" t="str">
        <f>PROPER(C176)</f>
        <v>Elk Grove</v>
      </c>
      <c r="E176" s="1">
        <v>95624</v>
      </c>
      <c r="F176" s="2" t="s">
        <v>4</v>
      </c>
      <c r="G176" s="2">
        <v>4</v>
      </c>
      <c r="H176" s="2">
        <v>2</v>
      </c>
      <c r="I176" s="5">
        <v>1982</v>
      </c>
      <c r="J176" s="2" t="s">
        <v>5</v>
      </c>
      <c r="K176" t="s">
        <v>640</v>
      </c>
      <c r="L176" t="str">
        <f>RIGHT(K176,LEN(K176)-FIND(" ",K176))</f>
        <v>May 16 00:00:00 EDT 2008</v>
      </c>
      <c r="M176" s="2" t="str">
        <f>LEFT(K176,3)</f>
        <v>Fri</v>
      </c>
      <c r="N176" s="2" t="str">
        <f>_xlfn.CONCAT(LEFT(L176,6)," ",RIGHT(L176,4))</f>
        <v>May 16 2008</v>
      </c>
      <c r="O176" s="9">
        <v>298000</v>
      </c>
      <c r="P176" s="6">
        <v>38.422221</v>
      </c>
      <c r="Q176" s="7">
        <v>-121.375799</v>
      </c>
    </row>
    <row r="177" spans="1:17" x14ac:dyDescent="0.3">
      <c r="A177" t="s">
        <v>202</v>
      </c>
      <c r="B177" t="str">
        <f>PROPER((A177))</f>
        <v>5307 Cabrillo Way</v>
      </c>
      <c r="C177" t="s">
        <v>43</v>
      </c>
      <c r="D177" t="str">
        <f>PROPER(C177)</f>
        <v>Elk Grove</v>
      </c>
      <c r="E177" s="1">
        <v>95648</v>
      </c>
      <c r="F177" s="2" t="s">
        <v>4</v>
      </c>
      <c r="G177" s="2">
        <v>4</v>
      </c>
      <c r="H177" s="2">
        <v>2</v>
      </c>
      <c r="I177" s="5">
        <v>0</v>
      </c>
      <c r="J177" s="2" t="s">
        <v>5</v>
      </c>
      <c r="K177" t="s">
        <v>640</v>
      </c>
      <c r="L177" t="str">
        <f>RIGHT(K177,LEN(K177)-FIND(" ",K177))</f>
        <v>May 16 00:00:00 EDT 2008</v>
      </c>
      <c r="M177" s="2" t="str">
        <f>LEFT(K177,3)</f>
        <v>Fri</v>
      </c>
      <c r="N177" s="2" t="str">
        <f>_xlfn.CONCAT(LEFT(L177,6)," ",RIGHT(L177,4))</f>
        <v>May 16 2008</v>
      </c>
      <c r="O177" s="9">
        <v>306000</v>
      </c>
      <c r="P177" s="6">
        <v>38.865017000000002</v>
      </c>
      <c r="Q177" s="7">
        <v>-121.32302</v>
      </c>
    </row>
    <row r="178" spans="1:17" x14ac:dyDescent="0.3">
      <c r="A178" t="s">
        <v>203</v>
      </c>
      <c r="B178" t="str">
        <f>PROPER((A178))</f>
        <v>3725 Don Julio Blvd</v>
      </c>
      <c r="C178" t="s">
        <v>43</v>
      </c>
      <c r="D178" t="str">
        <f>PROPER(C178)</f>
        <v>Elk Grove</v>
      </c>
      <c r="E178" s="1">
        <v>95678</v>
      </c>
      <c r="F178" s="2" t="s">
        <v>4</v>
      </c>
      <c r="G178" s="2">
        <v>4</v>
      </c>
      <c r="H178" s="2">
        <v>3</v>
      </c>
      <c r="I178" s="5">
        <v>1800</v>
      </c>
      <c r="J178" s="2" t="s">
        <v>5</v>
      </c>
      <c r="K178" t="s">
        <v>640</v>
      </c>
      <c r="L178" t="str">
        <f>RIGHT(K178,LEN(K178)-FIND(" ",K178))</f>
        <v>May 16 00:00:00 EDT 2008</v>
      </c>
      <c r="M178" s="2" t="str">
        <f>LEFT(K178,3)</f>
        <v>Fri</v>
      </c>
      <c r="N178" s="2" t="str">
        <f>_xlfn.CONCAT(LEFT(L178,6)," ",RIGHT(L178,4))</f>
        <v>May 16 2008</v>
      </c>
      <c r="O178" s="9">
        <v>310000</v>
      </c>
      <c r="P178" s="6">
        <v>38.763489999999997</v>
      </c>
      <c r="Q178" s="7">
        <v>-121.275881</v>
      </c>
    </row>
    <row r="179" spans="1:17" x14ac:dyDescent="0.3">
      <c r="A179" t="s">
        <v>204</v>
      </c>
      <c r="B179" t="str">
        <f>PROPER((A179))</f>
        <v>4803 Mccloud Dr</v>
      </c>
      <c r="C179" t="s">
        <v>43</v>
      </c>
      <c r="D179" t="str">
        <f>PROPER(C179)</f>
        <v>Elk Grove</v>
      </c>
      <c r="E179" s="1">
        <v>95762</v>
      </c>
      <c r="F179" s="2" t="s">
        <v>4</v>
      </c>
      <c r="G179" s="2">
        <v>4</v>
      </c>
      <c r="H179" s="2">
        <v>3</v>
      </c>
      <c r="I179" s="5">
        <v>0</v>
      </c>
      <c r="J179" s="2" t="s">
        <v>5</v>
      </c>
      <c r="K179" t="s">
        <v>640</v>
      </c>
      <c r="L179" t="str">
        <f>RIGHT(K179,LEN(K179)-FIND(" ",K179))</f>
        <v>May 16 00:00:00 EDT 2008</v>
      </c>
      <c r="M179" s="2" t="str">
        <f>LEFT(K179,3)</f>
        <v>Fri</v>
      </c>
      <c r="N179" s="2" t="str">
        <f>_xlfn.CONCAT(LEFT(L179,6)," ",RIGHT(L179,4))</f>
        <v>May 16 2008</v>
      </c>
      <c r="O179" s="9">
        <v>533000</v>
      </c>
      <c r="P179" s="6">
        <v>38.664065999999998</v>
      </c>
      <c r="Q179" s="7">
        <v>-121.056735</v>
      </c>
    </row>
    <row r="180" spans="1:17" x14ac:dyDescent="0.3">
      <c r="A180" t="s">
        <v>205</v>
      </c>
      <c r="B180" t="str">
        <f>PROPER((A180))</f>
        <v>10542 Silverwood Way</v>
      </c>
      <c r="C180" t="s">
        <v>43</v>
      </c>
      <c r="D180" t="str">
        <f>PROPER(C180)</f>
        <v>Elk Grove</v>
      </c>
      <c r="E180" s="1">
        <v>95838</v>
      </c>
      <c r="F180" s="2" t="s">
        <v>4</v>
      </c>
      <c r="G180" s="2">
        <v>4</v>
      </c>
      <c r="H180" s="2">
        <v>2</v>
      </c>
      <c r="I180" s="5">
        <v>1570</v>
      </c>
      <c r="J180" s="2" t="s">
        <v>5</v>
      </c>
      <c r="K180" t="s">
        <v>913</v>
      </c>
      <c r="L180" t="str">
        <f>RIGHT(K180,LEN(K180)-FIND(" ",K180))</f>
        <v>May 15 00:00:00 EDT 2008</v>
      </c>
      <c r="M180" s="2" t="str">
        <f>LEFT(K180,3)</f>
        <v>Thu</v>
      </c>
      <c r="N180" s="2" t="str">
        <f>_xlfn.CONCAT(LEFT(L180,6)," ",RIGHT(L180,4))</f>
        <v>May 15 2008</v>
      </c>
      <c r="O180" s="9">
        <v>126854</v>
      </c>
      <c r="P180" s="6">
        <v>38.631925000000003</v>
      </c>
      <c r="Q180" s="7">
        <v>-121.427775</v>
      </c>
    </row>
    <row r="181" spans="1:17" x14ac:dyDescent="0.3">
      <c r="A181" t="s">
        <v>206</v>
      </c>
      <c r="B181" t="str">
        <f>PROPER((A181))</f>
        <v>6318 39Th Ave</v>
      </c>
      <c r="C181" t="s">
        <v>43</v>
      </c>
      <c r="D181" t="str">
        <f>PROPER(C181)</f>
        <v>Elk Grove</v>
      </c>
      <c r="E181" s="1">
        <v>95823</v>
      </c>
      <c r="F181" s="2" t="s">
        <v>4</v>
      </c>
      <c r="G181" s="2">
        <v>4</v>
      </c>
      <c r="H181" s="2">
        <v>2</v>
      </c>
      <c r="I181" s="5">
        <v>1392</v>
      </c>
      <c r="J181" s="2" t="s">
        <v>5</v>
      </c>
      <c r="K181" t="s">
        <v>913</v>
      </c>
      <c r="L181" t="str">
        <f>RIGHT(K181,LEN(K181)-FIND(" ",K181))</f>
        <v>May 15 00:00:00 EDT 2008</v>
      </c>
      <c r="M181" s="2" t="str">
        <f>LEFT(K181,3)</f>
        <v>Thu</v>
      </c>
      <c r="N181" s="2" t="str">
        <f>_xlfn.CONCAT(LEFT(L181,6)," ",RIGHT(L181,4))</f>
        <v>May 15 2008</v>
      </c>
      <c r="O181" s="9">
        <v>150000</v>
      </c>
      <c r="P181" s="6">
        <v>38.466540000000002</v>
      </c>
      <c r="Q181" s="7">
        <v>-121.41902899999999</v>
      </c>
    </row>
    <row r="182" spans="1:17" x14ac:dyDescent="0.3">
      <c r="A182" t="s">
        <v>207</v>
      </c>
      <c r="B182" t="str">
        <f>PROPER((A182))</f>
        <v>211 Mcdaniel Cir</v>
      </c>
      <c r="C182" t="s">
        <v>43</v>
      </c>
      <c r="D182" t="str">
        <f>PROPER(C182)</f>
        <v>Elk Grove</v>
      </c>
      <c r="E182" s="1">
        <v>95828</v>
      </c>
      <c r="F182" s="2" t="s">
        <v>4</v>
      </c>
      <c r="G182" s="2">
        <v>4</v>
      </c>
      <c r="H182" s="2">
        <v>2</v>
      </c>
      <c r="I182" s="5">
        <v>1859</v>
      </c>
      <c r="J182" s="2" t="s">
        <v>72</v>
      </c>
      <c r="K182" t="s">
        <v>913</v>
      </c>
      <c r="L182" t="str">
        <f>RIGHT(K182,LEN(K182)-FIND(" ",K182))</f>
        <v>May 15 00:00:00 EDT 2008</v>
      </c>
      <c r="M182" s="2" t="str">
        <f>LEFT(K182,3)</f>
        <v>Thu</v>
      </c>
      <c r="N182" s="2" t="str">
        <f>_xlfn.CONCAT(LEFT(L182,6)," ",RIGHT(L182,4))</f>
        <v>May 15 2008</v>
      </c>
      <c r="O182" s="9">
        <v>170000</v>
      </c>
      <c r="P182" s="6">
        <v>38.490606</v>
      </c>
      <c r="Q182" s="7">
        <v>-121.410173</v>
      </c>
    </row>
    <row r="183" spans="1:17" x14ac:dyDescent="0.3">
      <c r="A183" t="s">
        <v>208</v>
      </c>
      <c r="B183" t="str">
        <f>PROPER((A183))</f>
        <v>3800 Lynhurst Way</v>
      </c>
      <c r="C183" t="s">
        <v>43</v>
      </c>
      <c r="D183" t="str">
        <f>PROPER(C183)</f>
        <v>Elk Grove</v>
      </c>
      <c r="E183" s="1">
        <v>95823</v>
      </c>
      <c r="F183" s="2" t="s">
        <v>4</v>
      </c>
      <c r="G183" s="2">
        <v>4</v>
      </c>
      <c r="H183" s="2">
        <v>2</v>
      </c>
      <c r="I183" s="5">
        <v>1329</v>
      </c>
      <c r="J183" s="2" t="s">
        <v>5</v>
      </c>
      <c r="K183" t="s">
        <v>913</v>
      </c>
      <c r="L183" t="str">
        <f>RIGHT(K183,LEN(K183)-FIND(" ",K183))</f>
        <v>May 15 00:00:00 EDT 2008</v>
      </c>
      <c r="M183" s="2" t="str">
        <f>LEFT(K183,3)</f>
        <v>Thu</v>
      </c>
      <c r="N183" s="2" t="str">
        <f>_xlfn.CONCAT(LEFT(L183,6)," ",RIGHT(L183,4))</f>
        <v>May 15 2008</v>
      </c>
      <c r="O183" s="9">
        <v>229500</v>
      </c>
      <c r="P183" s="6">
        <v>38.467936000000002</v>
      </c>
      <c r="Q183" s="7">
        <v>-121.445477</v>
      </c>
    </row>
    <row r="184" spans="1:17" x14ac:dyDescent="0.3">
      <c r="A184" t="s">
        <v>209</v>
      </c>
      <c r="B184" t="str">
        <f>PROPER((A184))</f>
        <v>6139 Hermosa St</v>
      </c>
      <c r="C184" t="s">
        <v>43</v>
      </c>
      <c r="D184" t="str">
        <f>PROPER(C184)</f>
        <v>Elk Grove</v>
      </c>
      <c r="E184" s="1">
        <v>95842</v>
      </c>
      <c r="F184" s="2" t="s">
        <v>4</v>
      </c>
      <c r="G184" s="2">
        <v>3</v>
      </c>
      <c r="H184" s="2">
        <v>2</v>
      </c>
      <c r="I184" s="5">
        <v>1104</v>
      </c>
      <c r="J184" s="2" t="s">
        <v>5</v>
      </c>
      <c r="K184" t="s">
        <v>6</v>
      </c>
      <c r="L184" t="str">
        <f>RIGHT(K184,LEN(K184)-FIND(" ",K184))</f>
        <v>May 21 00:00:00 EDT 2008</v>
      </c>
      <c r="M184" s="2" t="str">
        <f>LEFT(K184,3)</f>
        <v>Wed</v>
      </c>
      <c r="N184" s="2" t="str">
        <f>_xlfn.CONCAT(LEFT(L184,6)," ",RIGHT(L184,4))</f>
        <v>May 21 2008</v>
      </c>
      <c r="O184" s="9">
        <v>90895</v>
      </c>
      <c r="P184" s="6">
        <v>38.681659000000003</v>
      </c>
      <c r="Q184" s="7">
        <v>-121.351705</v>
      </c>
    </row>
    <row r="185" spans="1:17" x14ac:dyDescent="0.3">
      <c r="A185" t="s">
        <v>210</v>
      </c>
      <c r="B185" t="str">
        <f>PROPER((A185))</f>
        <v>2505 Rhine Way</v>
      </c>
      <c r="C185" t="s">
        <v>43</v>
      </c>
      <c r="D185" t="str">
        <f>PROPER(C185)</f>
        <v>Elk Grove</v>
      </c>
      <c r="E185" s="1">
        <v>95660</v>
      </c>
      <c r="F185" s="2" t="s">
        <v>4</v>
      </c>
      <c r="G185" s="2">
        <v>3</v>
      </c>
      <c r="H185" s="2">
        <v>1</v>
      </c>
      <c r="I185" s="5">
        <v>957</v>
      </c>
      <c r="J185" s="2" t="s">
        <v>5</v>
      </c>
      <c r="K185" t="s">
        <v>185</v>
      </c>
      <c r="L185" t="str">
        <f>RIGHT(K185,LEN(K185)-FIND(" ",K185))</f>
        <v>May 20 00:00:00 EDT 2008</v>
      </c>
      <c r="M185" s="2" t="str">
        <f>LEFT(K185,3)</f>
        <v>Tue</v>
      </c>
      <c r="N185" s="2" t="str">
        <f>_xlfn.CONCAT(LEFT(L185,6)," ",RIGHT(L185,4))</f>
        <v>May 20 2008</v>
      </c>
      <c r="O185" s="9">
        <v>129000</v>
      </c>
      <c r="P185" s="6">
        <v>38.666539999999998</v>
      </c>
      <c r="Q185" s="7">
        <v>-121.378298</v>
      </c>
    </row>
    <row r="186" spans="1:17" x14ac:dyDescent="0.3">
      <c r="A186" t="s">
        <v>211</v>
      </c>
      <c r="B186" t="str">
        <f>PROPER((A186))</f>
        <v>3692 Payne Way</v>
      </c>
      <c r="C186" t="s">
        <v>43</v>
      </c>
      <c r="D186" t="str">
        <f>PROPER(C186)</f>
        <v>Elk Grove</v>
      </c>
      <c r="E186" s="1">
        <v>95667</v>
      </c>
      <c r="F186" s="2" t="s">
        <v>4</v>
      </c>
      <c r="G186" s="2">
        <v>3</v>
      </c>
      <c r="H186" s="2">
        <v>2</v>
      </c>
      <c r="I186" s="5">
        <v>0</v>
      </c>
      <c r="J186" s="2" t="s">
        <v>5</v>
      </c>
      <c r="K186" t="s">
        <v>185</v>
      </c>
      <c r="L186" t="str">
        <f>RIGHT(K186,LEN(K186)-FIND(" ",K186))</f>
        <v>May 20 00:00:00 EDT 2008</v>
      </c>
      <c r="M186" s="2" t="str">
        <f>LEFT(K186,3)</f>
        <v>Tue</v>
      </c>
      <c r="N186" s="2" t="str">
        <f>_xlfn.CONCAT(LEFT(L186,6)," ",RIGHT(L186,4))</f>
        <v>May 20 2008</v>
      </c>
      <c r="O186" s="9">
        <v>205000</v>
      </c>
      <c r="P186" s="6">
        <v>38.744579999999999</v>
      </c>
      <c r="Q186" s="7">
        <v>-120.794254</v>
      </c>
    </row>
    <row r="187" spans="1:17" x14ac:dyDescent="0.3">
      <c r="A187" t="s">
        <v>212</v>
      </c>
      <c r="B187" t="str">
        <f>PROPER((A187))</f>
        <v>604 Morrison Ave</v>
      </c>
      <c r="C187" t="s">
        <v>43</v>
      </c>
      <c r="D187" t="str">
        <f>PROPER(C187)</f>
        <v>Elk Grove</v>
      </c>
      <c r="E187" s="1">
        <v>95833</v>
      </c>
      <c r="F187" s="2" t="s">
        <v>4</v>
      </c>
      <c r="G187" s="2">
        <v>3</v>
      </c>
      <c r="H187" s="2">
        <v>2</v>
      </c>
      <c r="I187" s="5">
        <v>1522</v>
      </c>
      <c r="J187" s="2" t="s">
        <v>5</v>
      </c>
      <c r="K187" t="s">
        <v>185</v>
      </c>
      <c r="L187" t="str">
        <f>RIGHT(K187,LEN(K187)-FIND(" ",K187))</f>
        <v>May 20 00:00:00 EDT 2008</v>
      </c>
      <c r="M187" s="2" t="str">
        <f>LEFT(K187,3)</f>
        <v>Tue</v>
      </c>
      <c r="N187" s="2" t="str">
        <f>_xlfn.CONCAT(LEFT(L187,6)," ",RIGHT(L187,4))</f>
        <v>May 20 2008</v>
      </c>
      <c r="O187" s="9">
        <v>225000</v>
      </c>
      <c r="P187" s="6">
        <v>38.624761999999997</v>
      </c>
      <c r="Q187" s="7">
        <v>-121.522775</v>
      </c>
    </row>
    <row r="188" spans="1:17" x14ac:dyDescent="0.3">
      <c r="A188" t="s">
        <v>213</v>
      </c>
      <c r="B188" t="str">
        <f>PROPER((A188))</f>
        <v>648 Santa Ana Ave</v>
      </c>
      <c r="C188" t="s">
        <v>43</v>
      </c>
      <c r="D188" t="str">
        <f>PROPER(C188)</f>
        <v>Elk Grove</v>
      </c>
      <c r="E188" s="1">
        <v>95842</v>
      </c>
      <c r="F188" s="2" t="s">
        <v>4</v>
      </c>
      <c r="G188" s="2">
        <v>3</v>
      </c>
      <c r="H188" s="2">
        <v>2</v>
      </c>
      <c r="I188" s="5">
        <v>1503</v>
      </c>
      <c r="J188" s="2" t="s">
        <v>5</v>
      </c>
      <c r="K188" t="s">
        <v>185</v>
      </c>
      <c r="L188" t="str">
        <f>RIGHT(K188,LEN(K188)-FIND(" ",K188))</f>
        <v>May 20 00:00:00 EDT 2008</v>
      </c>
      <c r="M188" s="2" t="str">
        <f>LEFT(K188,3)</f>
        <v>Tue</v>
      </c>
      <c r="N188" s="2" t="str">
        <f>_xlfn.CONCAT(LEFT(L188,6)," ",RIGHT(L188,4))</f>
        <v>May 20 2008</v>
      </c>
      <c r="O188" s="9">
        <v>245000</v>
      </c>
      <c r="P188" s="6">
        <v>38.699489</v>
      </c>
      <c r="Q188" s="7">
        <v>-121.361828</v>
      </c>
    </row>
    <row r="189" spans="1:17" x14ac:dyDescent="0.3">
      <c r="A189" t="s">
        <v>214</v>
      </c>
      <c r="B189" t="str">
        <f>PROPER((A189))</f>
        <v>14 Ashley Oaks Ct</v>
      </c>
      <c r="C189" t="s">
        <v>43</v>
      </c>
      <c r="D189" t="str">
        <f>PROPER(C189)</f>
        <v>Elk Grove</v>
      </c>
      <c r="E189" s="1">
        <v>95662</v>
      </c>
      <c r="F189" s="2" t="s">
        <v>4</v>
      </c>
      <c r="G189" s="2">
        <v>3</v>
      </c>
      <c r="H189" s="2">
        <v>2</v>
      </c>
      <c r="I189" s="5">
        <v>1176</v>
      </c>
      <c r="J189" s="2" t="s">
        <v>5</v>
      </c>
      <c r="K189" t="s">
        <v>185</v>
      </c>
      <c r="L189" t="str">
        <f>RIGHT(K189,LEN(K189)-FIND(" ",K189))</f>
        <v>May 20 00:00:00 EDT 2008</v>
      </c>
      <c r="M189" s="2" t="str">
        <f>LEFT(K189,3)</f>
        <v>Tue</v>
      </c>
      <c r="N189" s="2" t="str">
        <f>_xlfn.CONCAT(LEFT(L189,6)," ",RIGHT(L189,4))</f>
        <v>May 20 2008</v>
      </c>
      <c r="O189" s="9">
        <v>250000</v>
      </c>
      <c r="P189" s="6">
        <v>38.669882000000001</v>
      </c>
      <c r="Q189" s="7">
        <v>-121.213533</v>
      </c>
    </row>
    <row r="190" spans="1:17" x14ac:dyDescent="0.3">
      <c r="A190" t="s">
        <v>215</v>
      </c>
      <c r="B190" t="str">
        <f>PROPER((A190))</f>
        <v>3174 Northview Dr</v>
      </c>
      <c r="C190" t="s">
        <v>43</v>
      </c>
      <c r="D190" t="str">
        <f>PROPER(C190)</f>
        <v>Elk Grove</v>
      </c>
      <c r="E190" s="1">
        <v>95603</v>
      </c>
      <c r="F190" s="2" t="s">
        <v>4</v>
      </c>
      <c r="G190" s="2">
        <v>3</v>
      </c>
      <c r="H190" s="2">
        <v>3</v>
      </c>
      <c r="I190" s="5">
        <v>0</v>
      </c>
      <c r="J190" s="2" t="s">
        <v>5</v>
      </c>
      <c r="K190" t="s">
        <v>185</v>
      </c>
      <c r="L190" t="str">
        <f>RIGHT(K190,LEN(K190)-FIND(" ",K190))</f>
        <v>May 20 00:00:00 EDT 2008</v>
      </c>
      <c r="M190" s="2" t="str">
        <f>LEFT(K190,3)</f>
        <v>Tue</v>
      </c>
      <c r="N190" s="2" t="str">
        <f>_xlfn.CONCAT(LEFT(L190,6)," ",RIGHT(L190,4))</f>
        <v>May 20 2008</v>
      </c>
      <c r="O190" s="9">
        <v>504000</v>
      </c>
      <c r="P190" s="6">
        <v>38.891934999999997</v>
      </c>
      <c r="Q190" s="7">
        <v>-121.08434</v>
      </c>
    </row>
    <row r="191" spans="1:17" x14ac:dyDescent="0.3">
      <c r="A191" t="s">
        <v>216</v>
      </c>
      <c r="B191" t="str">
        <f>PROPER((A191))</f>
        <v>840 Tranquil Ln</v>
      </c>
      <c r="C191" t="s">
        <v>43</v>
      </c>
      <c r="D191" t="str">
        <f>PROPER(C191)</f>
        <v>Elk Grove</v>
      </c>
      <c r="E191" s="1">
        <v>95832</v>
      </c>
      <c r="F191" s="2" t="s">
        <v>4</v>
      </c>
      <c r="G191" s="2">
        <v>3</v>
      </c>
      <c r="H191" s="2">
        <v>1</v>
      </c>
      <c r="I191" s="5">
        <v>1174</v>
      </c>
      <c r="J191" s="2" t="s">
        <v>5</v>
      </c>
      <c r="K191" t="s">
        <v>372</v>
      </c>
      <c r="L191" t="str">
        <f>RIGHT(K191,LEN(K191)-FIND(" ",K191))</f>
        <v>May 19 00:00:00 EDT 2008</v>
      </c>
      <c r="M191" s="2" t="str">
        <f>LEFT(K191,3)</f>
        <v>Mon</v>
      </c>
      <c r="N191" s="2" t="str">
        <f>_xlfn.CONCAT(LEFT(L191,6)," ",RIGHT(L191,4))</f>
        <v>May 19 2008</v>
      </c>
      <c r="O191" s="9">
        <v>116100</v>
      </c>
      <c r="P191" s="6">
        <v>38.470092999999999</v>
      </c>
      <c r="Q191" s="7">
        <v>-121.46834699999999</v>
      </c>
    </row>
    <row r="192" spans="1:17" x14ac:dyDescent="0.3">
      <c r="A192" t="s">
        <v>217</v>
      </c>
      <c r="B192" t="str">
        <f>PROPER((A192))</f>
        <v>5333 Primrose Dr Unit 19A</v>
      </c>
      <c r="C192" t="s">
        <v>43</v>
      </c>
      <c r="D192" t="str">
        <f>PROPER(C192)</f>
        <v>Elk Grove</v>
      </c>
      <c r="E192" s="1">
        <v>95823</v>
      </c>
      <c r="F192" s="2" t="s">
        <v>4</v>
      </c>
      <c r="G192" s="2">
        <v>3</v>
      </c>
      <c r="H192" s="2">
        <v>2</v>
      </c>
      <c r="I192" s="5">
        <v>1366</v>
      </c>
      <c r="J192" s="2" t="s">
        <v>5</v>
      </c>
      <c r="K192" t="s">
        <v>372</v>
      </c>
      <c r="L192" t="str">
        <f>RIGHT(K192,LEN(K192)-FIND(" ",K192))</f>
        <v>May 19 00:00:00 EDT 2008</v>
      </c>
      <c r="M192" s="2" t="str">
        <f>LEFT(K192,3)</f>
        <v>Mon</v>
      </c>
      <c r="N192" s="2" t="str">
        <f>_xlfn.CONCAT(LEFT(L192,6)," ",RIGHT(L192,4))</f>
        <v>May 19 2008</v>
      </c>
      <c r="O192" s="9">
        <v>120108</v>
      </c>
      <c r="P192" s="6">
        <v>38.470187000000003</v>
      </c>
      <c r="Q192" s="7">
        <v>-121.448149</v>
      </c>
    </row>
    <row r="193" spans="1:17" x14ac:dyDescent="0.3">
      <c r="A193" t="s">
        <v>219</v>
      </c>
      <c r="B193" t="str">
        <f>PROPER((A193))</f>
        <v>1035 Millet Way</v>
      </c>
      <c r="C193" t="s">
        <v>43</v>
      </c>
      <c r="D193" t="str">
        <f>PROPER(C193)</f>
        <v>Elk Grove</v>
      </c>
      <c r="E193" s="1">
        <v>95626</v>
      </c>
      <c r="F193" s="2" t="s">
        <v>4</v>
      </c>
      <c r="G193" s="2">
        <v>3</v>
      </c>
      <c r="H193" s="2">
        <v>2</v>
      </c>
      <c r="I193" s="5">
        <v>1416</v>
      </c>
      <c r="J193" s="2" t="s">
        <v>5</v>
      </c>
      <c r="K193" t="s">
        <v>372</v>
      </c>
      <c r="L193" t="str">
        <f>RIGHT(K193,LEN(K193)-FIND(" ",K193))</f>
        <v>May 19 00:00:00 EDT 2008</v>
      </c>
      <c r="M193" s="2" t="str">
        <f>LEFT(K193,3)</f>
        <v>Mon</v>
      </c>
      <c r="N193" s="2" t="str">
        <f>_xlfn.CONCAT(LEFT(L193,6)," ",RIGHT(L193,4))</f>
        <v>May 19 2008</v>
      </c>
      <c r="O193" s="9">
        <v>140000</v>
      </c>
      <c r="P193" s="6">
        <v>38.718649999999997</v>
      </c>
      <c r="Q193" s="7">
        <v>-121.407763</v>
      </c>
    </row>
    <row r="194" spans="1:17" x14ac:dyDescent="0.3">
      <c r="A194" t="s">
        <v>220</v>
      </c>
      <c r="B194" t="str">
        <f>PROPER((A194))</f>
        <v>5201 Laguna Oaks Dr Unit 126</v>
      </c>
      <c r="C194" t="s">
        <v>43</v>
      </c>
      <c r="D194" t="str">
        <f>PROPER(C194)</f>
        <v>Elk Grove</v>
      </c>
      <c r="E194" s="1">
        <v>95832</v>
      </c>
      <c r="F194" s="2" t="s">
        <v>4</v>
      </c>
      <c r="G194" s="2">
        <v>3</v>
      </c>
      <c r="H194" s="2">
        <v>2</v>
      </c>
      <c r="I194" s="5">
        <v>1300</v>
      </c>
      <c r="J194" s="2" t="s">
        <v>5</v>
      </c>
      <c r="K194" t="s">
        <v>372</v>
      </c>
      <c r="L194" t="str">
        <f>RIGHT(K194,LEN(K194)-FIND(" ",K194))</f>
        <v>May 19 00:00:00 EDT 2008</v>
      </c>
      <c r="M194" s="2" t="str">
        <f>LEFT(K194,3)</f>
        <v>Mon</v>
      </c>
      <c r="N194" s="2" t="str">
        <f>_xlfn.CONCAT(LEFT(L194,6)," ",RIGHT(L194,4))</f>
        <v>May 19 2008</v>
      </c>
      <c r="O194" s="9">
        <v>140800</v>
      </c>
      <c r="P194" s="6">
        <v>38.478070000000002</v>
      </c>
      <c r="Q194" s="7">
        <v>-121.48114</v>
      </c>
    </row>
    <row r="195" spans="1:17" x14ac:dyDescent="0.3">
      <c r="A195" t="s">
        <v>221</v>
      </c>
      <c r="B195" t="str">
        <f>PROPER((A195))</f>
        <v>3328 22Nd Ave</v>
      </c>
      <c r="C195" t="s">
        <v>43</v>
      </c>
      <c r="D195" t="str">
        <f>PROPER(C195)</f>
        <v>Elk Grove</v>
      </c>
      <c r="E195" s="1">
        <v>95842</v>
      </c>
      <c r="F195" s="2" t="s">
        <v>4</v>
      </c>
      <c r="G195" s="2">
        <v>3</v>
      </c>
      <c r="H195" s="2">
        <v>2</v>
      </c>
      <c r="I195" s="5">
        <v>1159</v>
      </c>
      <c r="J195" s="2" t="s">
        <v>5</v>
      </c>
      <c r="K195" t="s">
        <v>372</v>
      </c>
      <c r="L195" t="str">
        <f>RIGHT(K195,LEN(K195)-FIND(" ",K195))</f>
        <v>May 19 00:00:00 EDT 2008</v>
      </c>
      <c r="M195" s="2" t="str">
        <f>LEFT(K195,3)</f>
        <v>Mon</v>
      </c>
      <c r="N195" s="2" t="str">
        <f>_xlfn.CONCAT(LEFT(L195,6)," ",RIGHT(L195,4))</f>
        <v>May 19 2008</v>
      </c>
      <c r="O195" s="9">
        <v>170000</v>
      </c>
      <c r="P195" s="6">
        <v>38.695677000000003</v>
      </c>
      <c r="Q195" s="7">
        <v>-121.36022</v>
      </c>
    </row>
    <row r="196" spans="1:17" x14ac:dyDescent="0.3">
      <c r="A196" t="s">
        <v>222</v>
      </c>
      <c r="B196" t="str">
        <f>PROPER((A196))</f>
        <v>8001 Hartwick Way</v>
      </c>
      <c r="C196" t="s">
        <v>43</v>
      </c>
      <c r="D196" t="str">
        <f>PROPER(C196)</f>
        <v>Elk Grove</v>
      </c>
      <c r="E196" s="1">
        <v>95826</v>
      </c>
      <c r="F196" s="2" t="s">
        <v>4</v>
      </c>
      <c r="G196" s="2">
        <v>3</v>
      </c>
      <c r="H196" s="2">
        <v>1</v>
      </c>
      <c r="I196" s="5">
        <v>1356</v>
      </c>
      <c r="J196" s="2" t="s">
        <v>5</v>
      </c>
      <c r="K196" t="s">
        <v>372</v>
      </c>
      <c r="L196" t="str">
        <f>RIGHT(K196,LEN(K196)-FIND(" ",K196))</f>
        <v>May 19 00:00:00 EDT 2008</v>
      </c>
      <c r="M196" s="2" t="str">
        <f>LEFT(K196,3)</f>
        <v>Mon</v>
      </c>
      <c r="N196" s="2" t="str">
        <f>_xlfn.CONCAT(LEFT(L196,6)," ",RIGHT(L196,4))</f>
        <v>May 19 2008</v>
      </c>
      <c r="O196" s="9">
        <v>195000</v>
      </c>
      <c r="P196" s="6">
        <v>38.544367999999999</v>
      </c>
      <c r="Q196" s="7">
        <v>-121.369979</v>
      </c>
    </row>
    <row r="197" spans="1:17" x14ac:dyDescent="0.3">
      <c r="A197" t="s">
        <v>223</v>
      </c>
      <c r="B197" t="str">
        <f>PROPER((A197))</f>
        <v>7812 Hartwick Way</v>
      </c>
      <c r="C197" t="s">
        <v>43</v>
      </c>
      <c r="D197" t="str">
        <f>PROPER(C197)</f>
        <v>Elk Grove</v>
      </c>
      <c r="E197" s="1">
        <v>95621</v>
      </c>
      <c r="F197" s="2" t="s">
        <v>4</v>
      </c>
      <c r="G197" s="2">
        <v>3</v>
      </c>
      <c r="H197" s="2">
        <v>1</v>
      </c>
      <c r="I197" s="5">
        <v>1258</v>
      </c>
      <c r="J197" s="2" t="s">
        <v>5</v>
      </c>
      <c r="K197" t="s">
        <v>372</v>
      </c>
      <c r="L197" t="str">
        <f>RIGHT(K197,LEN(K197)-FIND(" ",K197))</f>
        <v>May 19 00:00:00 EDT 2008</v>
      </c>
      <c r="M197" s="2" t="str">
        <f>LEFT(K197,3)</f>
        <v>Mon</v>
      </c>
      <c r="N197" s="2" t="str">
        <f>_xlfn.CONCAT(LEFT(L197,6)," ",RIGHT(L197,4))</f>
        <v>May 19 2008</v>
      </c>
      <c r="O197" s="9">
        <v>212000</v>
      </c>
      <c r="P197" s="6">
        <v>38.698154000000002</v>
      </c>
      <c r="Q197" s="7">
        <v>-121.29837499999999</v>
      </c>
    </row>
    <row r="198" spans="1:17" x14ac:dyDescent="0.3">
      <c r="A198" t="s">
        <v>224</v>
      </c>
      <c r="B198" t="str">
        <f>PROPER((A198))</f>
        <v>4207 Painter Way</v>
      </c>
      <c r="C198" t="s">
        <v>43</v>
      </c>
      <c r="D198" t="str">
        <f>PROPER(C198)</f>
        <v>Elk Grove</v>
      </c>
      <c r="E198" s="1">
        <v>95843</v>
      </c>
      <c r="F198" s="2" t="s">
        <v>4</v>
      </c>
      <c r="G198" s="2">
        <v>3</v>
      </c>
      <c r="H198" s="2">
        <v>1</v>
      </c>
      <c r="I198" s="5">
        <v>988</v>
      </c>
      <c r="J198" s="2" t="s">
        <v>5</v>
      </c>
      <c r="K198" t="s">
        <v>372</v>
      </c>
      <c r="L198" t="str">
        <f>RIGHT(K198,LEN(K198)-FIND(" ",K198))</f>
        <v>May 19 00:00:00 EDT 2008</v>
      </c>
      <c r="M198" s="2" t="str">
        <f>LEFT(K198,3)</f>
        <v>Mon</v>
      </c>
      <c r="N198" s="2" t="str">
        <f>_xlfn.CONCAT(LEFT(L198,6)," ",RIGHT(L198,4))</f>
        <v>May 19 2008</v>
      </c>
      <c r="O198" s="9">
        <v>223139</v>
      </c>
      <c r="P198" s="6">
        <v>38.705753000000001</v>
      </c>
      <c r="Q198" s="7">
        <v>-121.38891700000001</v>
      </c>
    </row>
    <row r="199" spans="1:17" x14ac:dyDescent="0.3">
      <c r="A199" t="s">
        <v>225</v>
      </c>
      <c r="B199" t="str">
        <f>PROPER((A199))</f>
        <v>7458 Winkley Way</v>
      </c>
      <c r="C199" t="s">
        <v>43</v>
      </c>
      <c r="D199" t="str">
        <f>PROPER(C199)</f>
        <v>Elk Grove</v>
      </c>
      <c r="E199" s="1">
        <v>95608</v>
      </c>
      <c r="F199" s="2" t="s">
        <v>4</v>
      </c>
      <c r="G199" s="2">
        <v>3</v>
      </c>
      <c r="H199" s="2">
        <v>1</v>
      </c>
      <c r="I199" s="5">
        <v>1713</v>
      </c>
      <c r="J199" s="2" t="s">
        <v>5</v>
      </c>
      <c r="K199" t="s">
        <v>372</v>
      </c>
      <c r="L199" t="str">
        <f>RIGHT(K199,LEN(K199)-FIND(" ",K199))</f>
        <v>May 19 00:00:00 EDT 2008</v>
      </c>
      <c r="M199" s="2" t="str">
        <f>LEFT(K199,3)</f>
        <v>Mon</v>
      </c>
      <c r="N199" s="2" t="str">
        <f>_xlfn.CONCAT(LEFT(L199,6)," ",RIGHT(L199,4))</f>
        <v>May 19 2008</v>
      </c>
      <c r="O199" s="9">
        <v>266000</v>
      </c>
      <c r="P199" s="6">
        <v>38.671995000000003</v>
      </c>
      <c r="Q199" s="7">
        <v>-121.32433899999999</v>
      </c>
    </row>
    <row r="200" spans="1:17" x14ac:dyDescent="0.3">
      <c r="A200" t="s">
        <v>226</v>
      </c>
      <c r="B200" t="str">
        <f>PROPER((A200))</f>
        <v>8354 Sunrise Woods Way</v>
      </c>
      <c r="C200" t="s">
        <v>43</v>
      </c>
      <c r="D200" t="str">
        <f>PROPER(C200)</f>
        <v>Elk Grove</v>
      </c>
      <c r="E200" s="1">
        <v>95757</v>
      </c>
      <c r="F200" s="2" t="s">
        <v>4</v>
      </c>
      <c r="G200" s="2">
        <v>3</v>
      </c>
      <c r="H200" s="2">
        <v>2</v>
      </c>
      <c r="I200" s="5">
        <v>1457</v>
      </c>
      <c r="J200" s="2" t="s">
        <v>5</v>
      </c>
      <c r="K200" t="s">
        <v>372</v>
      </c>
      <c r="L200" t="str">
        <f>RIGHT(K200,LEN(K200)-FIND(" ",K200))</f>
        <v>May 19 00:00:00 EDT 2008</v>
      </c>
      <c r="M200" s="2" t="str">
        <f>LEFT(K200,3)</f>
        <v>Mon</v>
      </c>
      <c r="N200" s="2" t="str">
        <f>_xlfn.CONCAT(LEFT(L200,6)," ",RIGHT(L200,4))</f>
        <v>May 19 2008</v>
      </c>
      <c r="O200" s="9">
        <v>270000</v>
      </c>
      <c r="P200" s="6">
        <v>38.395256000000003</v>
      </c>
      <c r="Q200" s="7">
        <v>-121.438249</v>
      </c>
    </row>
    <row r="201" spans="1:17" x14ac:dyDescent="0.3">
      <c r="A201" t="s">
        <v>227</v>
      </c>
      <c r="B201" t="str">
        <f>PROPER((A201))</f>
        <v>8116 Cottonmill Cir</v>
      </c>
      <c r="C201" t="s">
        <v>43</v>
      </c>
      <c r="D201" t="str">
        <f>PROPER(C201)</f>
        <v>Elk Grove</v>
      </c>
      <c r="E201" s="1">
        <v>95678</v>
      </c>
      <c r="F201" s="2" t="s">
        <v>4</v>
      </c>
      <c r="G201" s="2">
        <v>3</v>
      </c>
      <c r="H201" s="2">
        <v>2</v>
      </c>
      <c r="I201" s="5">
        <v>0</v>
      </c>
      <c r="J201" s="2" t="s">
        <v>5</v>
      </c>
      <c r="K201" t="s">
        <v>372</v>
      </c>
      <c r="L201" t="str">
        <f>RIGHT(K201,LEN(K201)-FIND(" ",K201))</f>
        <v>May 19 00:00:00 EDT 2008</v>
      </c>
      <c r="M201" s="2" t="str">
        <f>LEFT(K201,3)</f>
        <v>Mon</v>
      </c>
      <c r="N201" s="2" t="str">
        <f>_xlfn.CONCAT(LEFT(L201,6)," ",RIGHT(L201,4))</f>
        <v>May 19 2008</v>
      </c>
      <c r="O201" s="9">
        <v>367554</v>
      </c>
      <c r="P201" s="6">
        <v>38.791617000000002</v>
      </c>
      <c r="Q201" s="7">
        <v>-121.286147</v>
      </c>
    </row>
    <row r="202" spans="1:17" x14ac:dyDescent="0.3">
      <c r="A202" t="s">
        <v>228</v>
      </c>
      <c r="B202" t="str">
        <f>PROPER((A202))</f>
        <v>4660 Cedarwood Way</v>
      </c>
      <c r="C202" t="s">
        <v>43</v>
      </c>
      <c r="D202" t="str">
        <f>PROPER(C202)</f>
        <v>Elk Grove</v>
      </c>
      <c r="E202" s="1">
        <v>95757</v>
      </c>
      <c r="F202" s="2" t="s">
        <v>4</v>
      </c>
      <c r="G202" s="2">
        <v>3</v>
      </c>
      <c r="H202" s="2">
        <v>2</v>
      </c>
      <c r="I202" s="5">
        <v>1179</v>
      </c>
      <c r="J202" s="2" t="s">
        <v>5</v>
      </c>
      <c r="K202" t="s">
        <v>372</v>
      </c>
      <c r="L202" t="str">
        <f>RIGHT(K202,LEN(K202)-FIND(" ",K202))</f>
        <v>May 19 00:00:00 EDT 2008</v>
      </c>
      <c r="M202" s="2" t="str">
        <f>LEFT(K202,3)</f>
        <v>Mon</v>
      </c>
      <c r="N202" s="2" t="str">
        <f>_xlfn.CONCAT(LEFT(L202,6)," ",RIGHT(L202,4))</f>
        <v>May 19 2008</v>
      </c>
      <c r="O202" s="9">
        <v>378000</v>
      </c>
      <c r="P202" s="6">
        <v>38.390327999999997</v>
      </c>
      <c r="Q202" s="7">
        <v>-121.44802199999999</v>
      </c>
    </row>
    <row r="203" spans="1:17" x14ac:dyDescent="0.3">
      <c r="A203" t="s">
        <v>229</v>
      </c>
      <c r="B203" t="str">
        <f>PROPER((A203))</f>
        <v>9254 Harrogate Way</v>
      </c>
      <c r="C203" t="s">
        <v>43</v>
      </c>
      <c r="D203" t="str">
        <f>PROPER(C203)</f>
        <v>Elk Grove</v>
      </c>
      <c r="E203" s="1">
        <v>95661</v>
      </c>
      <c r="F203" s="2" t="s">
        <v>4</v>
      </c>
      <c r="G203" s="2">
        <v>3</v>
      </c>
      <c r="H203" s="2">
        <v>2</v>
      </c>
      <c r="I203" s="5">
        <v>2274</v>
      </c>
      <c r="J203" s="2" t="s">
        <v>5</v>
      </c>
      <c r="K203" t="s">
        <v>372</v>
      </c>
      <c r="L203" t="str">
        <f>RIGHT(K203,LEN(K203)-FIND(" ",K203))</f>
        <v>May 19 00:00:00 EDT 2008</v>
      </c>
      <c r="M203" s="2" t="str">
        <f>LEFT(K203,3)</f>
        <v>Mon</v>
      </c>
      <c r="N203" s="2" t="str">
        <f>_xlfn.CONCAT(LEFT(L203,6)," ",RIGHT(L203,4))</f>
        <v>May 19 2008</v>
      </c>
      <c r="O203" s="9">
        <v>470000</v>
      </c>
      <c r="P203" s="6">
        <v>38.739879999999999</v>
      </c>
      <c r="Q203" s="7">
        <v>-121.248929</v>
      </c>
    </row>
    <row r="204" spans="1:17" x14ac:dyDescent="0.3">
      <c r="A204" t="s">
        <v>230</v>
      </c>
      <c r="B204" t="str">
        <f>PROPER((A204))</f>
        <v>6716 Tareyton Way</v>
      </c>
      <c r="C204" t="s">
        <v>43</v>
      </c>
      <c r="D204" t="str">
        <f>PROPER(C204)</f>
        <v>Elk Grove</v>
      </c>
      <c r="E204" s="1">
        <v>95819</v>
      </c>
      <c r="F204" s="2" t="s">
        <v>4</v>
      </c>
      <c r="G204" s="2">
        <v>3</v>
      </c>
      <c r="H204" s="2">
        <v>1</v>
      </c>
      <c r="I204" s="5">
        <v>1493</v>
      </c>
      <c r="J204" s="2" t="s">
        <v>5</v>
      </c>
      <c r="K204" t="s">
        <v>640</v>
      </c>
      <c r="L204" t="str">
        <f>RIGHT(K204,LEN(K204)-FIND(" ",K204))</f>
        <v>May 16 00:00:00 EDT 2008</v>
      </c>
      <c r="M204" s="2" t="str">
        <f>LEFT(K204,3)</f>
        <v>Fri</v>
      </c>
      <c r="N204" s="2" t="str">
        <f>_xlfn.CONCAT(LEFT(L204,6)," ",RIGHT(L204,4))</f>
        <v>May 16 2008</v>
      </c>
      <c r="O204" s="9">
        <v>425000</v>
      </c>
      <c r="P204" s="6">
        <v>38.579326000000002</v>
      </c>
      <c r="Q204" s="7">
        <v>-121.44252</v>
      </c>
    </row>
    <row r="205" spans="1:17" x14ac:dyDescent="0.3">
      <c r="A205" t="s">
        <v>231</v>
      </c>
      <c r="B205" t="str">
        <f>PROPER((A205))</f>
        <v>2028 Robert Way</v>
      </c>
      <c r="C205" t="s">
        <v>43</v>
      </c>
      <c r="D205" t="str">
        <f>PROPER(C205)</f>
        <v>Elk Grove</v>
      </c>
      <c r="E205" s="1">
        <v>95824</v>
      </c>
      <c r="F205" s="2" t="s">
        <v>4</v>
      </c>
      <c r="G205" s="2">
        <v>3</v>
      </c>
      <c r="H205" s="2">
        <v>2</v>
      </c>
      <c r="I205" s="5">
        <v>1127</v>
      </c>
      <c r="J205" s="2" t="s">
        <v>5</v>
      </c>
      <c r="K205" t="s">
        <v>913</v>
      </c>
      <c r="L205" t="str">
        <f>RIGHT(K205,LEN(K205)-FIND(" ",K205))</f>
        <v>May 15 00:00:00 EDT 2008</v>
      </c>
      <c r="M205" s="2" t="str">
        <f>LEFT(K205,3)</f>
        <v>Thu</v>
      </c>
      <c r="N205" s="2" t="str">
        <f>_xlfn.CONCAT(LEFT(L205,6)," ",RIGHT(L205,4))</f>
        <v>May 15 2008</v>
      </c>
      <c r="O205" s="9">
        <v>130000</v>
      </c>
      <c r="P205" s="6">
        <v>38.520490000000002</v>
      </c>
      <c r="Q205" s="7">
        <v>-121.411383</v>
      </c>
    </row>
    <row r="206" spans="1:17" x14ac:dyDescent="0.3">
      <c r="A206" t="s">
        <v>232</v>
      </c>
      <c r="B206" t="str">
        <f>PROPER((A206))</f>
        <v>9346 Aizenberg Cir</v>
      </c>
      <c r="C206" t="s">
        <v>43</v>
      </c>
      <c r="D206" t="str">
        <f>PROPER(C206)</f>
        <v>Elk Grove</v>
      </c>
      <c r="E206" s="1">
        <v>95832</v>
      </c>
      <c r="F206" s="2" t="s">
        <v>4</v>
      </c>
      <c r="G206" s="2">
        <v>3</v>
      </c>
      <c r="H206" s="2">
        <v>2</v>
      </c>
      <c r="I206" s="5">
        <v>1232</v>
      </c>
      <c r="J206" s="2" t="s">
        <v>5</v>
      </c>
      <c r="K206" t="s">
        <v>913</v>
      </c>
      <c r="L206" t="str">
        <f>RIGHT(K206,LEN(K206)-FIND(" ",K206))</f>
        <v>May 15 00:00:00 EDT 2008</v>
      </c>
      <c r="M206" s="2" t="str">
        <f>LEFT(K206,3)</f>
        <v>Thu</v>
      </c>
      <c r="N206" s="2" t="str">
        <f>_xlfn.CONCAT(LEFT(L206,6)," ",RIGHT(L206,4))</f>
        <v>May 15 2008</v>
      </c>
      <c r="O206" s="9">
        <v>170000</v>
      </c>
      <c r="P206" s="6">
        <v>38.475853000000001</v>
      </c>
      <c r="Q206" s="7">
        <v>-121.477039</v>
      </c>
    </row>
    <row r="207" spans="1:17" x14ac:dyDescent="0.3">
      <c r="A207" t="s">
        <v>233</v>
      </c>
      <c r="B207" t="str">
        <f>PROPER((A207))</f>
        <v>4524 Loch Haven Way</v>
      </c>
      <c r="C207" t="s">
        <v>43</v>
      </c>
      <c r="D207" t="str">
        <f>PROPER(C207)</f>
        <v>Elk Grove</v>
      </c>
      <c r="E207" s="1">
        <v>95832</v>
      </c>
      <c r="F207" s="2" t="s">
        <v>4</v>
      </c>
      <c r="G207" s="2">
        <v>3</v>
      </c>
      <c r="H207" s="2">
        <v>2</v>
      </c>
      <c r="I207" s="5">
        <v>1638</v>
      </c>
      <c r="J207" s="2" t="s">
        <v>5</v>
      </c>
      <c r="K207" t="s">
        <v>913</v>
      </c>
      <c r="L207" t="str">
        <f>RIGHT(K207,LEN(K207)-FIND(" ",K207))</f>
        <v>May 15 00:00:00 EDT 2008</v>
      </c>
      <c r="M207" s="2" t="str">
        <f>LEFT(K207,3)</f>
        <v>Thu</v>
      </c>
      <c r="N207" s="2" t="str">
        <f>_xlfn.CONCAT(LEFT(L207,6)," ",RIGHT(L207,4))</f>
        <v>May 15 2008</v>
      </c>
      <c r="O207" s="9">
        <v>191675</v>
      </c>
      <c r="P207" s="6">
        <v>38.477567999999998</v>
      </c>
      <c r="Q207" s="7">
        <v>-121.492574</v>
      </c>
    </row>
    <row r="208" spans="1:17" x14ac:dyDescent="0.3">
      <c r="A208" t="s">
        <v>234</v>
      </c>
      <c r="B208" t="str">
        <f>PROPER((A208))</f>
        <v>7140 Blue Springs Way</v>
      </c>
      <c r="C208" t="s">
        <v>43</v>
      </c>
      <c r="D208" t="str">
        <f>PROPER(C208)</f>
        <v>Elk Grove</v>
      </c>
      <c r="E208" s="1">
        <v>95823</v>
      </c>
      <c r="F208" s="2" t="s">
        <v>4</v>
      </c>
      <c r="G208" s="2">
        <v>3</v>
      </c>
      <c r="H208" s="2">
        <v>2</v>
      </c>
      <c r="I208" s="5">
        <v>1677</v>
      </c>
      <c r="J208" s="2" t="s">
        <v>5</v>
      </c>
      <c r="K208" t="s">
        <v>913</v>
      </c>
      <c r="L208" t="str">
        <f>RIGHT(K208,LEN(K208)-FIND(" ",K208))</f>
        <v>May 15 00:00:00 EDT 2008</v>
      </c>
      <c r="M208" s="2" t="str">
        <f>LEFT(K208,3)</f>
        <v>Thu</v>
      </c>
      <c r="N208" s="2" t="str">
        <f>_xlfn.CONCAT(LEFT(L208,6)," ",RIGHT(L208,4))</f>
        <v>May 15 2008</v>
      </c>
      <c r="O208" s="9">
        <v>195500</v>
      </c>
      <c r="P208" s="6">
        <v>38.46734</v>
      </c>
      <c r="Q208" s="7">
        <v>-121.419843</v>
      </c>
    </row>
    <row r="209" spans="1:17" x14ac:dyDescent="0.3">
      <c r="A209" t="s">
        <v>235</v>
      </c>
      <c r="B209" t="str">
        <f>PROPER((A209))</f>
        <v>4631 11Th Ave</v>
      </c>
      <c r="C209" t="s">
        <v>43</v>
      </c>
      <c r="D209" t="str">
        <f>PROPER(C209)</f>
        <v>Elk Grove</v>
      </c>
      <c r="E209" s="1">
        <v>95660</v>
      </c>
      <c r="F209" s="2" t="s">
        <v>4</v>
      </c>
      <c r="G209" s="2">
        <v>3</v>
      </c>
      <c r="H209" s="2">
        <v>1</v>
      </c>
      <c r="I209" s="5">
        <v>1310</v>
      </c>
      <c r="J209" s="2" t="s">
        <v>5</v>
      </c>
      <c r="K209" t="s">
        <v>913</v>
      </c>
      <c r="L209" t="str">
        <f>RIGHT(K209,LEN(K209)-FIND(" ",K209))</f>
        <v>May 15 00:00:00 EDT 2008</v>
      </c>
      <c r="M209" s="2" t="str">
        <f>LEFT(K209,3)</f>
        <v>Thu</v>
      </c>
      <c r="N209" s="2" t="str">
        <f>_xlfn.CONCAT(LEFT(L209,6)," ",RIGHT(L209,4))</f>
        <v>May 15 2008</v>
      </c>
      <c r="O209" s="9">
        <v>208318</v>
      </c>
      <c r="P209" s="6">
        <v>38.694279000000002</v>
      </c>
      <c r="Q209" s="7">
        <v>-121.373395</v>
      </c>
    </row>
    <row r="210" spans="1:17" x14ac:dyDescent="0.3">
      <c r="A210" t="s">
        <v>236</v>
      </c>
      <c r="B210" t="str">
        <f>PROPER((A210))</f>
        <v>3228 Baggan Ct</v>
      </c>
      <c r="C210" t="s">
        <v>43</v>
      </c>
      <c r="D210" t="str">
        <f>PROPER(C210)</f>
        <v>Elk Grove</v>
      </c>
      <c r="E210" s="1">
        <v>95828</v>
      </c>
      <c r="F210" s="2" t="s">
        <v>4</v>
      </c>
      <c r="G210" s="2">
        <v>3</v>
      </c>
      <c r="H210" s="2">
        <v>2</v>
      </c>
      <c r="I210" s="5">
        <v>1450</v>
      </c>
      <c r="J210" s="2" t="s">
        <v>5</v>
      </c>
      <c r="K210" t="s">
        <v>913</v>
      </c>
      <c r="L210" t="str">
        <f>RIGHT(K210,LEN(K210)-FIND(" ",K210))</f>
        <v>May 15 00:00:00 EDT 2008</v>
      </c>
      <c r="M210" s="2" t="str">
        <f>LEFT(K210,3)</f>
        <v>Thu</v>
      </c>
      <c r="N210" s="2" t="str">
        <f>_xlfn.CONCAT(LEFT(L210,6)," ",RIGHT(L210,4))</f>
        <v>May 15 2008</v>
      </c>
      <c r="O210" s="9">
        <v>213000</v>
      </c>
      <c r="P210" s="6">
        <v>38.467835999999998</v>
      </c>
      <c r="Q210" s="7">
        <v>-121.410366</v>
      </c>
    </row>
    <row r="211" spans="1:17" x14ac:dyDescent="0.3">
      <c r="A211" t="s">
        <v>237</v>
      </c>
      <c r="B211" t="str">
        <f>PROPER((A211))</f>
        <v>8515 Dartford Dr</v>
      </c>
      <c r="C211" t="s">
        <v>43</v>
      </c>
      <c r="D211" t="str">
        <f>PROPER(C211)</f>
        <v>Elk Grove</v>
      </c>
      <c r="E211" s="1">
        <v>95624</v>
      </c>
      <c r="F211" s="2" t="s">
        <v>4</v>
      </c>
      <c r="G211" s="2">
        <v>3</v>
      </c>
      <c r="H211" s="2">
        <v>2</v>
      </c>
      <c r="I211" s="5">
        <v>1416</v>
      </c>
      <c r="J211" s="2" t="s">
        <v>5</v>
      </c>
      <c r="K211" t="s">
        <v>913</v>
      </c>
      <c r="L211" t="str">
        <f>RIGHT(K211,LEN(K211)-FIND(" ",K211))</f>
        <v>May 15 00:00:00 EDT 2008</v>
      </c>
      <c r="M211" s="2" t="str">
        <f>LEFT(K211,3)</f>
        <v>Thu</v>
      </c>
      <c r="N211" s="2" t="str">
        <f>_xlfn.CONCAT(LEFT(L211,6)," ",RIGHT(L211,4))</f>
        <v>May 15 2008</v>
      </c>
      <c r="O211" s="9">
        <v>216000</v>
      </c>
      <c r="P211" s="6">
        <v>38.451397999999998</v>
      </c>
      <c r="Q211" s="7">
        <v>-121.366614</v>
      </c>
    </row>
    <row r="212" spans="1:17" x14ac:dyDescent="0.3">
      <c r="A212" t="s">
        <v>238</v>
      </c>
      <c r="B212" t="str">
        <f>PROPER((A212))</f>
        <v>4500 Tippwood Way</v>
      </c>
      <c r="C212" t="s">
        <v>43</v>
      </c>
      <c r="D212" t="str">
        <f>PROPER(C212)</f>
        <v>Elk Grove</v>
      </c>
      <c r="E212" s="1">
        <v>95828</v>
      </c>
      <c r="F212" s="2" t="s">
        <v>4</v>
      </c>
      <c r="G212" s="2">
        <v>3</v>
      </c>
      <c r="H212" s="2">
        <v>1</v>
      </c>
      <c r="I212" s="5">
        <v>888</v>
      </c>
      <c r="J212" s="2" t="s">
        <v>5</v>
      </c>
      <c r="K212" t="s">
        <v>913</v>
      </c>
      <c r="L212" t="str">
        <f>RIGHT(K212,LEN(K212)-FIND(" ",K212))</f>
        <v>May 15 00:00:00 EDT 2008</v>
      </c>
      <c r="M212" s="2" t="str">
        <f>LEFT(K212,3)</f>
        <v>Thu</v>
      </c>
      <c r="N212" s="2" t="str">
        <f>_xlfn.CONCAT(LEFT(L212,6)," ",RIGHT(L212,4))</f>
        <v>May 15 2008</v>
      </c>
      <c r="O212" s="9">
        <v>216021</v>
      </c>
      <c r="P212" s="6">
        <v>38.508217000000002</v>
      </c>
      <c r="Q212" s="7">
        <v>-121.411207</v>
      </c>
    </row>
    <row r="213" spans="1:17" x14ac:dyDescent="0.3">
      <c r="A213" t="s">
        <v>239</v>
      </c>
      <c r="B213" t="str">
        <f>PROPER((A213))</f>
        <v>2460 El Rocco Way</v>
      </c>
      <c r="C213" t="s">
        <v>43</v>
      </c>
      <c r="D213" t="str">
        <f>PROPER(C213)</f>
        <v>Elk Grove</v>
      </c>
      <c r="E213" s="1">
        <v>95678</v>
      </c>
      <c r="F213" s="2" t="s">
        <v>4</v>
      </c>
      <c r="G213" s="2">
        <v>3</v>
      </c>
      <c r="H213" s="2">
        <v>2</v>
      </c>
      <c r="I213" s="5">
        <v>0</v>
      </c>
      <c r="J213" s="2" t="s">
        <v>12</v>
      </c>
      <c r="K213" t="s">
        <v>913</v>
      </c>
      <c r="L213" t="str">
        <f>RIGHT(K213,LEN(K213)-FIND(" ",K213))</f>
        <v>May 15 00:00:00 EDT 2008</v>
      </c>
      <c r="M213" s="2" t="str">
        <f>LEFT(K213,3)</f>
        <v>Thu</v>
      </c>
      <c r="N213" s="2" t="str">
        <f>_xlfn.CONCAT(LEFT(L213,6)," ",RIGHT(L213,4))</f>
        <v>May 15 2008</v>
      </c>
      <c r="O213" s="9">
        <v>220000</v>
      </c>
      <c r="P213" s="6">
        <v>38.793151999999999</v>
      </c>
      <c r="Q213" s="7">
        <v>-121.290025</v>
      </c>
    </row>
    <row r="214" spans="1:17" x14ac:dyDescent="0.3">
      <c r="A214" t="s">
        <v>240</v>
      </c>
      <c r="B214" t="str">
        <f>PROPER((A214))</f>
        <v>8244 Sunbird Way</v>
      </c>
      <c r="C214" t="s">
        <v>43</v>
      </c>
      <c r="D214" t="str">
        <f>PROPER(C214)</f>
        <v>Elk Grove</v>
      </c>
      <c r="E214" s="1">
        <v>95662</v>
      </c>
      <c r="F214" s="2" t="s">
        <v>4</v>
      </c>
      <c r="G214" s="2">
        <v>3</v>
      </c>
      <c r="H214" s="2">
        <v>1</v>
      </c>
      <c r="I214" s="5">
        <v>1456</v>
      </c>
      <c r="J214" s="2" t="s">
        <v>5</v>
      </c>
      <c r="K214" t="s">
        <v>913</v>
      </c>
      <c r="L214" t="str">
        <f>RIGHT(K214,LEN(K214)-FIND(" ",K214))</f>
        <v>May 15 00:00:00 EDT 2008</v>
      </c>
      <c r="M214" s="2" t="str">
        <f>LEFT(K214,3)</f>
        <v>Thu</v>
      </c>
      <c r="N214" s="2" t="str">
        <f>_xlfn.CONCAT(LEFT(L214,6)," ",RIGHT(L214,4))</f>
        <v>May 15 2008</v>
      </c>
      <c r="O214" s="9">
        <v>225000</v>
      </c>
      <c r="P214" s="6">
        <v>38.703055999999997</v>
      </c>
      <c r="Q214" s="7">
        <v>-121.235221</v>
      </c>
    </row>
    <row r="215" spans="1:17" x14ac:dyDescent="0.3">
      <c r="A215" t="s">
        <v>241</v>
      </c>
      <c r="B215" t="str">
        <f>PROPER((A215))</f>
        <v>5841 Valley Vale Way</v>
      </c>
      <c r="C215" t="s">
        <v>43</v>
      </c>
      <c r="D215" t="str">
        <f>PROPER(C215)</f>
        <v>Elk Grove</v>
      </c>
      <c r="E215" s="1">
        <v>95758</v>
      </c>
      <c r="F215" s="2" t="s">
        <v>4</v>
      </c>
      <c r="G215" s="2">
        <v>3</v>
      </c>
      <c r="H215" s="2">
        <v>2</v>
      </c>
      <c r="I215" s="5">
        <v>1262</v>
      </c>
      <c r="J215" s="2" t="s">
        <v>5</v>
      </c>
      <c r="K215" t="s">
        <v>913</v>
      </c>
      <c r="L215" t="str">
        <f>RIGHT(K215,LEN(K215)-FIND(" ",K215))</f>
        <v>May 15 00:00:00 EDT 2008</v>
      </c>
      <c r="M215" s="2" t="str">
        <f>LEFT(K215,3)</f>
        <v>Thu</v>
      </c>
      <c r="N215" s="2" t="str">
        <f>_xlfn.CONCAT(LEFT(L215,6)," ",RIGHT(L215,4))</f>
        <v>May 15 2008</v>
      </c>
      <c r="O215" s="9">
        <v>230000</v>
      </c>
      <c r="P215" s="6">
        <v>38.417382000000003</v>
      </c>
      <c r="Q215" s="7">
        <v>-121.484325</v>
      </c>
    </row>
    <row r="216" spans="1:17" x14ac:dyDescent="0.3">
      <c r="A216" t="s">
        <v>242</v>
      </c>
      <c r="B216" t="str">
        <f>PROPER((A216))</f>
        <v>7863 Crestleigh Ct</v>
      </c>
      <c r="C216" t="s">
        <v>43</v>
      </c>
      <c r="D216" t="str">
        <f>PROPER(C216)</f>
        <v>Elk Grove</v>
      </c>
      <c r="E216" s="1">
        <v>95842</v>
      </c>
      <c r="F216" s="2" t="s">
        <v>4</v>
      </c>
      <c r="G216" s="2">
        <v>2</v>
      </c>
      <c r="H216" s="2">
        <v>2</v>
      </c>
      <c r="I216" s="5">
        <v>1134</v>
      </c>
      <c r="J216" s="2" t="s">
        <v>12</v>
      </c>
      <c r="K216" t="s">
        <v>6</v>
      </c>
      <c r="L216" t="str">
        <f>RIGHT(K216,LEN(K216)-FIND(" ",K216))</f>
        <v>May 21 00:00:00 EDT 2008</v>
      </c>
      <c r="M216" s="2" t="str">
        <f>LEFT(K216,3)</f>
        <v>Wed</v>
      </c>
      <c r="N216" s="2" t="str">
        <f>_xlfn.CONCAT(LEFT(L216,6)," ",RIGHT(L216,4))</f>
        <v>May 21 2008</v>
      </c>
      <c r="O216" s="9">
        <v>110700</v>
      </c>
      <c r="P216" s="6">
        <v>38.700051000000002</v>
      </c>
      <c r="Q216" s="7">
        <v>-121.35127799999999</v>
      </c>
    </row>
    <row r="217" spans="1:17" x14ac:dyDescent="0.3">
      <c r="A217" t="s">
        <v>243</v>
      </c>
      <c r="B217" t="str">
        <f>PROPER((A217))</f>
        <v>7129 Springmont Dr</v>
      </c>
      <c r="C217" t="s">
        <v>43</v>
      </c>
      <c r="D217" t="str">
        <f>PROPER(C217)</f>
        <v>Elk Grove</v>
      </c>
      <c r="E217" s="1">
        <v>95673</v>
      </c>
      <c r="F217" s="2" t="s">
        <v>4</v>
      </c>
      <c r="G217" s="2">
        <v>2</v>
      </c>
      <c r="H217" s="2">
        <v>1</v>
      </c>
      <c r="I217" s="5">
        <v>844</v>
      </c>
      <c r="J217" s="2" t="s">
        <v>5</v>
      </c>
      <c r="K217" t="s">
        <v>6</v>
      </c>
      <c r="L217" t="str">
        <f>RIGHT(K217,LEN(K217)-FIND(" ",K217))</f>
        <v>May 21 00:00:00 EDT 2008</v>
      </c>
      <c r="M217" s="2" t="str">
        <f>LEFT(K217,3)</f>
        <v>Wed</v>
      </c>
      <c r="N217" s="2" t="str">
        <f>_xlfn.CONCAT(LEFT(L217,6)," ",RIGHT(L217,4))</f>
        <v>May 21 2008</v>
      </c>
      <c r="O217" s="9">
        <v>113263</v>
      </c>
      <c r="P217" s="6">
        <v>38.689591</v>
      </c>
      <c r="Q217" s="7">
        <v>-121.45223900000001</v>
      </c>
    </row>
    <row r="218" spans="1:17" x14ac:dyDescent="0.3">
      <c r="A218" t="s">
        <v>244</v>
      </c>
      <c r="B218" t="str">
        <f>PROPER((A218))</f>
        <v>8284 Red Fox Way</v>
      </c>
      <c r="C218" t="s">
        <v>43</v>
      </c>
      <c r="D218" t="str">
        <f>PROPER(C218)</f>
        <v>Elk Grove</v>
      </c>
      <c r="E218" s="1">
        <v>95758</v>
      </c>
      <c r="F218" s="2" t="s">
        <v>4</v>
      </c>
      <c r="G218" s="2">
        <v>2</v>
      </c>
      <c r="H218" s="2">
        <v>2</v>
      </c>
      <c r="I218" s="5">
        <v>1039</v>
      </c>
      <c r="J218" s="2" t="s">
        <v>12</v>
      </c>
      <c r="K218" t="s">
        <v>6</v>
      </c>
      <c r="L218" t="str">
        <f>RIGHT(K218,LEN(K218)-FIND(" ",K218))</f>
        <v>May 21 00:00:00 EDT 2008</v>
      </c>
      <c r="M218" s="2" t="str">
        <f>LEFT(K218,3)</f>
        <v>Wed</v>
      </c>
      <c r="N218" s="2" t="str">
        <f>_xlfn.CONCAT(LEFT(L218,6)," ",RIGHT(L218,4))</f>
        <v>May 21 2008</v>
      </c>
      <c r="O218" s="9">
        <v>141000</v>
      </c>
      <c r="P218" s="6">
        <v>38.423251</v>
      </c>
      <c r="Q218" s="7">
        <v>-121.444489</v>
      </c>
    </row>
    <row r="219" spans="1:17" x14ac:dyDescent="0.3">
      <c r="A219" t="s">
        <v>245</v>
      </c>
      <c r="B219" t="str">
        <f>PROPER((A219))</f>
        <v>2219 El Canto Cir</v>
      </c>
      <c r="C219" t="s">
        <v>43</v>
      </c>
      <c r="D219" t="str">
        <f>PROPER(C219)</f>
        <v>Elk Grove</v>
      </c>
      <c r="E219" s="1">
        <v>95670</v>
      </c>
      <c r="F219" s="2" t="s">
        <v>4</v>
      </c>
      <c r="G219" s="2">
        <v>2</v>
      </c>
      <c r="H219" s="2">
        <v>2</v>
      </c>
      <c r="I219" s="5">
        <v>1520</v>
      </c>
      <c r="J219" s="2" t="s">
        <v>5</v>
      </c>
      <c r="K219" t="s">
        <v>6</v>
      </c>
      <c r="L219" t="str">
        <f>RIGHT(K219,LEN(K219)-FIND(" ",K219))</f>
        <v>May 21 00:00:00 EDT 2008</v>
      </c>
      <c r="M219" s="2" t="str">
        <f>LEFT(K219,3)</f>
        <v>Wed</v>
      </c>
      <c r="N219" s="2" t="str">
        <f>_xlfn.CONCAT(LEFT(L219,6)," ",RIGHT(L219,4))</f>
        <v>May 21 2008</v>
      </c>
      <c r="O219" s="9">
        <v>299000</v>
      </c>
      <c r="P219" s="6">
        <v>38.628689999999999</v>
      </c>
      <c r="Q219" s="7">
        <v>-121.261669</v>
      </c>
    </row>
    <row r="220" spans="1:17" x14ac:dyDescent="0.3">
      <c r="A220" t="s">
        <v>246</v>
      </c>
      <c r="B220" t="str">
        <f>PROPER((A220))</f>
        <v>8907 Gemwood Way</v>
      </c>
      <c r="C220" t="s">
        <v>43</v>
      </c>
      <c r="D220" t="str">
        <f>PROPER(C220)</f>
        <v>Elk Grove</v>
      </c>
      <c r="E220" s="1">
        <v>95824</v>
      </c>
      <c r="F220" s="2" t="s">
        <v>4</v>
      </c>
      <c r="G220" s="2">
        <v>2</v>
      </c>
      <c r="H220" s="2">
        <v>1</v>
      </c>
      <c r="I220" s="5">
        <v>868</v>
      </c>
      <c r="J220" s="2" t="s">
        <v>5</v>
      </c>
      <c r="K220" t="s">
        <v>185</v>
      </c>
      <c r="L220" t="str">
        <f>RIGHT(K220,LEN(K220)-FIND(" ",K220))</f>
        <v>May 20 00:00:00 EDT 2008</v>
      </c>
      <c r="M220" s="2" t="str">
        <f>LEFT(K220,3)</f>
        <v>Tue</v>
      </c>
      <c r="N220" s="2" t="str">
        <f>_xlfn.CONCAT(LEFT(L220,6)," ",RIGHT(L220,4))</f>
        <v>May 20 2008</v>
      </c>
      <c r="O220" s="9">
        <v>90000</v>
      </c>
      <c r="P220" s="6">
        <v>38.518372999999997</v>
      </c>
      <c r="Q220" s="7">
        <v>-121.411779</v>
      </c>
    </row>
    <row r="221" spans="1:17" x14ac:dyDescent="0.3">
      <c r="A221" t="s">
        <v>247</v>
      </c>
      <c r="B221" t="str">
        <f>PROPER((A221))</f>
        <v>5925 Maleville Ave</v>
      </c>
      <c r="C221" t="s">
        <v>43</v>
      </c>
      <c r="D221" t="str">
        <f>PROPER(C221)</f>
        <v>Elk Grove</v>
      </c>
      <c r="E221" s="1">
        <v>95758</v>
      </c>
      <c r="F221" s="2" t="s">
        <v>4</v>
      </c>
      <c r="G221" s="2">
        <v>2</v>
      </c>
      <c r="H221" s="2">
        <v>2</v>
      </c>
      <c r="I221" s="5">
        <v>1006</v>
      </c>
      <c r="J221" s="2" t="s">
        <v>5</v>
      </c>
      <c r="K221" t="s">
        <v>185</v>
      </c>
      <c r="L221" t="str">
        <f>RIGHT(K221,LEN(K221)-FIND(" ",K221))</f>
        <v>May 20 00:00:00 EDT 2008</v>
      </c>
      <c r="M221" s="2" t="str">
        <f>LEFT(K221,3)</f>
        <v>Tue</v>
      </c>
      <c r="N221" s="2" t="str">
        <f>_xlfn.CONCAT(LEFT(L221,6)," ",RIGHT(L221,4))</f>
        <v>May 20 2008</v>
      </c>
      <c r="O221" s="9">
        <v>152000</v>
      </c>
      <c r="P221" s="6">
        <v>38.420138000000001</v>
      </c>
      <c r="Q221" s="7">
        <v>-121.41217899999999</v>
      </c>
    </row>
    <row r="222" spans="1:17" x14ac:dyDescent="0.3">
      <c r="A222" t="s">
        <v>248</v>
      </c>
      <c r="B222" t="str">
        <f>PROPER((A222))</f>
        <v>7031 Canevalley Cir</v>
      </c>
      <c r="C222" t="s">
        <v>43</v>
      </c>
      <c r="D222" t="str">
        <f>PROPER(C222)</f>
        <v>Elk Grove</v>
      </c>
      <c r="E222" s="1">
        <v>95825</v>
      </c>
      <c r="F222" s="2" t="s">
        <v>4</v>
      </c>
      <c r="G222" s="2">
        <v>2</v>
      </c>
      <c r="H222" s="2">
        <v>1</v>
      </c>
      <c r="I222" s="5">
        <v>810</v>
      </c>
      <c r="J222" s="2" t="s">
        <v>5</v>
      </c>
      <c r="K222" t="s">
        <v>185</v>
      </c>
      <c r="L222" t="str">
        <f>RIGHT(K222,LEN(K222)-FIND(" ",K222))</f>
        <v>May 20 00:00:00 EDT 2008</v>
      </c>
      <c r="M222" s="2" t="str">
        <f>LEFT(K222,3)</f>
        <v>Tue</v>
      </c>
      <c r="N222" s="2" t="str">
        <f>_xlfn.CONCAT(LEFT(L222,6)," ",RIGHT(L222,4))</f>
        <v>May 20 2008</v>
      </c>
      <c r="O222" s="9">
        <v>156000</v>
      </c>
      <c r="P222" s="6">
        <v>38.609982000000002</v>
      </c>
      <c r="Q222" s="7">
        <v>-121.419263</v>
      </c>
    </row>
    <row r="223" spans="1:17" x14ac:dyDescent="0.3">
      <c r="A223" t="s">
        <v>249</v>
      </c>
      <c r="B223" t="str">
        <f>PROPER((A223))</f>
        <v>3949 Wildrose Way</v>
      </c>
      <c r="C223" t="s">
        <v>43</v>
      </c>
      <c r="D223" t="str">
        <f>PROPER(C223)</f>
        <v>Elk Grove</v>
      </c>
      <c r="E223" s="1">
        <v>95624</v>
      </c>
      <c r="F223" s="2" t="s">
        <v>4</v>
      </c>
      <c r="G223" s="2">
        <v>2</v>
      </c>
      <c r="H223" s="2">
        <v>2</v>
      </c>
      <c r="I223" s="5">
        <v>1123</v>
      </c>
      <c r="J223" s="2" t="s">
        <v>5</v>
      </c>
      <c r="K223" t="s">
        <v>185</v>
      </c>
      <c r="L223" t="str">
        <f>RIGHT(K223,LEN(K223)-FIND(" ",K223))</f>
        <v>May 20 00:00:00 EDT 2008</v>
      </c>
      <c r="M223" s="2" t="str">
        <f>LEFT(K223,3)</f>
        <v>Tue</v>
      </c>
      <c r="N223" s="2" t="str">
        <f>_xlfn.CONCAT(LEFT(L223,6)," ",RIGHT(L223,4))</f>
        <v>May 20 2008</v>
      </c>
      <c r="O223" s="9">
        <v>156000</v>
      </c>
      <c r="P223" s="6">
        <v>38.418750000000003</v>
      </c>
      <c r="Q223" s="7">
        <v>-121.370019</v>
      </c>
    </row>
    <row r="224" spans="1:17" x14ac:dyDescent="0.3">
      <c r="A224" t="s">
        <v>250</v>
      </c>
      <c r="B224" t="str">
        <f>PROPER((A224))</f>
        <v>4437 Mitchum Ct</v>
      </c>
      <c r="C224" t="s">
        <v>43</v>
      </c>
      <c r="D224" t="str">
        <f>PROPER(C224)</f>
        <v>Elk Grove</v>
      </c>
      <c r="E224" s="1">
        <v>95682</v>
      </c>
      <c r="F224" s="2" t="s">
        <v>4</v>
      </c>
      <c r="G224" s="2">
        <v>2</v>
      </c>
      <c r="H224" s="2">
        <v>2</v>
      </c>
      <c r="I224" s="5">
        <v>0</v>
      </c>
      <c r="J224" s="2" t="s">
        <v>5</v>
      </c>
      <c r="K224" t="s">
        <v>185</v>
      </c>
      <c r="L224" t="str">
        <f>RIGHT(K224,LEN(K224)-FIND(" ",K224))</f>
        <v>May 20 00:00:00 EDT 2008</v>
      </c>
      <c r="M224" s="2" t="str">
        <f>LEFT(K224,3)</f>
        <v>Tue</v>
      </c>
      <c r="N224" s="2" t="str">
        <f>_xlfn.CONCAT(LEFT(L224,6)," ",RIGHT(L224,4))</f>
        <v>May 20 2008</v>
      </c>
      <c r="O224" s="9">
        <v>210000</v>
      </c>
      <c r="P224" s="6">
        <v>38.694369999999999</v>
      </c>
      <c r="Q224" s="7">
        <v>-120.996602</v>
      </c>
    </row>
    <row r="225" spans="1:17" x14ac:dyDescent="0.3">
      <c r="A225" t="s">
        <v>251</v>
      </c>
      <c r="B225" t="str">
        <f>PROPER((A225))</f>
        <v>2778 Kaweah Ct</v>
      </c>
      <c r="C225" t="s">
        <v>43</v>
      </c>
      <c r="D225" t="str">
        <f>PROPER(C225)</f>
        <v>Elk Grove</v>
      </c>
      <c r="E225" s="1">
        <v>95628</v>
      </c>
      <c r="F225" s="2" t="s">
        <v>4</v>
      </c>
      <c r="G225" s="2">
        <v>2</v>
      </c>
      <c r="H225" s="2">
        <v>2</v>
      </c>
      <c r="I225" s="5">
        <v>1315</v>
      </c>
      <c r="J225" s="2" t="s">
        <v>5</v>
      </c>
      <c r="K225" t="s">
        <v>185</v>
      </c>
      <c r="L225" t="str">
        <f>RIGHT(K225,LEN(K225)-FIND(" ",K225))</f>
        <v>May 20 00:00:00 EDT 2008</v>
      </c>
      <c r="M225" s="2" t="str">
        <f>LEFT(K225,3)</f>
        <v>Tue</v>
      </c>
      <c r="N225" s="2" t="str">
        <f>_xlfn.CONCAT(LEFT(L225,6)," ",RIGHT(L225,4))</f>
        <v>May 20 2008</v>
      </c>
      <c r="O225" s="9">
        <v>230000</v>
      </c>
      <c r="P225" s="6">
        <v>38.665644</v>
      </c>
      <c r="Q225" s="7">
        <v>-121.259969</v>
      </c>
    </row>
    <row r="226" spans="1:17" x14ac:dyDescent="0.3">
      <c r="A226" t="s">
        <v>253</v>
      </c>
      <c r="B226" t="str">
        <f>PROPER((A226))</f>
        <v>1636 Allenwood Cir</v>
      </c>
      <c r="C226" t="s">
        <v>43</v>
      </c>
      <c r="D226" t="str">
        <f>PROPER(C226)</f>
        <v>Elk Grove</v>
      </c>
      <c r="E226" s="1">
        <v>95816</v>
      </c>
      <c r="F226" s="2" t="s">
        <v>4</v>
      </c>
      <c r="G226" s="2">
        <v>2</v>
      </c>
      <c r="H226" s="2">
        <v>1</v>
      </c>
      <c r="I226" s="5">
        <v>1269</v>
      </c>
      <c r="J226" s="2" t="s">
        <v>5</v>
      </c>
      <c r="K226" t="s">
        <v>185</v>
      </c>
      <c r="L226" t="str">
        <f>RIGHT(K226,LEN(K226)-FIND(" ",K226))</f>
        <v>May 20 00:00:00 EDT 2008</v>
      </c>
      <c r="M226" s="2" t="str">
        <f>LEFT(K226,3)</f>
        <v>Tue</v>
      </c>
      <c r="N226" s="2" t="str">
        <f>_xlfn.CONCAT(LEFT(L226,6)," ",RIGHT(L226,4))</f>
        <v>May 20 2008</v>
      </c>
      <c r="O226" s="9">
        <v>245000</v>
      </c>
      <c r="P226" s="6">
        <v>38.562296000000003</v>
      </c>
      <c r="Q226" s="7">
        <v>-121.467489</v>
      </c>
    </row>
    <row r="227" spans="1:17" x14ac:dyDescent="0.3">
      <c r="A227" t="s">
        <v>255</v>
      </c>
      <c r="B227" t="str">
        <f>PROPER((A227))</f>
        <v>8151 Quail Ridge Ct</v>
      </c>
      <c r="C227" t="s">
        <v>43</v>
      </c>
      <c r="D227" t="str">
        <f>PROPER(C227)</f>
        <v>Elk Grove</v>
      </c>
      <c r="E227" s="1">
        <v>95608</v>
      </c>
      <c r="F227" s="2" t="s">
        <v>4</v>
      </c>
      <c r="G227" s="2">
        <v>2</v>
      </c>
      <c r="H227" s="2">
        <v>2</v>
      </c>
      <c r="I227" s="5">
        <v>1598</v>
      </c>
      <c r="J227" s="2" t="s">
        <v>5</v>
      </c>
      <c r="K227" t="s">
        <v>185</v>
      </c>
      <c r="L227" t="str">
        <f>RIGHT(K227,LEN(K227)-FIND(" ",K227))</f>
        <v>May 20 00:00:00 EDT 2008</v>
      </c>
      <c r="M227" s="2" t="str">
        <f>LEFT(K227,3)</f>
        <v>Tue</v>
      </c>
      <c r="N227" s="2" t="str">
        <f>_xlfn.CONCAT(LEFT(L227,6)," ",RIGHT(L227,4))</f>
        <v>May 20 2008</v>
      </c>
      <c r="O227" s="9">
        <v>484000</v>
      </c>
      <c r="P227" s="6">
        <v>38.602753999999997</v>
      </c>
      <c r="Q227" s="7">
        <v>-121.32932599999999</v>
      </c>
    </row>
    <row r="228" spans="1:17" x14ac:dyDescent="0.3">
      <c r="A228" t="s">
        <v>256</v>
      </c>
      <c r="B228" t="str">
        <f>PROPER((A228))</f>
        <v>4899 Wind Creek Dr</v>
      </c>
      <c r="C228" t="s">
        <v>43</v>
      </c>
      <c r="D228" t="str">
        <f>PROPER(C228)</f>
        <v>Elk Grove</v>
      </c>
      <c r="E228" s="1">
        <v>95817</v>
      </c>
      <c r="F228" s="2" t="s">
        <v>4</v>
      </c>
      <c r="G228" s="2">
        <v>2</v>
      </c>
      <c r="H228" s="2">
        <v>1</v>
      </c>
      <c r="I228" s="5">
        <v>623</v>
      </c>
      <c r="J228" s="2" t="s">
        <v>5</v>
      </c>
      <c r="K228" t="s">
        <v>372</v>
      </c>
      <c r="L228" t="str">
        <f>RIGHT(K228,LEN(K228)-FIND(" ",K228))</f>
        <v>May 19 00:00:00 EDT 2008</v>
      </c>
      <c r="M228" s="2" t="str">
        <f>LEFT(K228,3)</f>
        <v>Mon</v>
      </c>
      <c r="N228" s="2" t="str">
        <f>_xlfn.CONCAT(LEFT(L228,6)," ",RIGHT(L228,4))</f>
        <v>May 19 2008</v>
      </c>
      <c r="O228" s="9">
        <v>62050</v>
      </c>
      <c r="P228" s="6">
        <v>38.546798000000003</v>
      </c>
      <c r="Q228" s="7">
        <v>-121.460038</v>
      </c>
    </row>
    <row r="229" spans="1:17" x14ac:dyDescent="0.3">
      <c r="A229" t="s">
        <v>257</v>
      </c>
      <c r="B229" t="str">
        <f>PROPER((A229))</f>
        <v>2370 Big Canyon Creek Rd</v>
      </c>
      <c r="C229" t="s">
        <v>43</v>
      </c>
      <c r="D229" t="str">
        <f>PROPER(C229)</f>
        <v>Elk Grove</v>
      </c>
      <c r="E229" s="1">
        <v>95758</v>
      </c>
      <c r="F229" s="2" t="s">
        <v>4</v>
      </c>
      <c r="G229" s="2">
        <v>2</v>
      </c>
      <c r="H229" s="2">
        <v>2</v>
      </c>
      <c r="I229" s="5">
        <v>1112</v>
      </c>
      <c r="J229" s="2" t="s">
        <v>5</v>
      </c>
      <c r="K229" t="s">
        <v>372</v>
      </c>
      <c r="L229" t="str">
        <f>RIGHT(K229,LEN(K229)-FIND(" ",K229))</f>
        <v>May 19 00:00:00 EDT 2008</v>
      </c>
      <c r="M229" s="2" t="str">
        <f>LEFT(K229,3)</f>
        <v>Mon</v>
      </c>
      <c r="N229" s="2" t="str">
        <f>_xlfn.CONCAT(LEFT(L229,6)," ",RIGHT(L229,4))</f>
        <v>May 19 2008</v>
      </c>
      <c r="O229" s="9">
        <v>213697</v>
      </c>
      <c r="P229" s="6">
        <v>38.423963000000001</v>
      </c>
      <c r="Q229" s="7">
        <v>-121.42887500000001</v>
      </c>
    </row>
    <row r="230" spans="1:17" x14ac:dyDescent="0.3">
      <c r="A230" t="s">
        <v>259</v>
      </c>
      <c r="B230" t="str">
        <f>PROPER((A230))</f>
        <v>6049 Hamburg Way</v>
      </c>
      <c r="C230" t="s">
        <v>43</v>
      </c>
      <c r="D230" t="str">
        <f>PROPER(C230)</f>
        <v>Elk Grove</v>
      </c>
      <c r="E230" s="1">
        <v>95660</v>
      </c>
      <c r="F230" s="2" t="s">
        <v>4</v>
      </c>
      <c r="G230" s="2">
        <v>2</v>
      </c>
      <c r="H230" s="2">
        <v>1</v>
      </c>
      <c r="I230" s="5">
        <v>904</v>
      </c>
      <c r="J230" s="2" t="s">
        <v>5</v>
      </c>
      <c r="K230" t="s">
        <v>640</v>
      </c>
      <c r="L230" t="str">
        <f>RIGHT(K230,LEN(K230)-FIND(" ",K230))</f>
        <v>May 16 00:00:00 EDT 2008</v>
      </c>
      <c r="M230" s="2" t="str">
        <f>LEFT(K230,3)</f>
        <v>Fri</v>
      </c>
      <c r="N230" s="2" t="str">
        <f>_xlfn.CONCAT(LEFT(L230,6)," ",RIGHT(L230,4))</f>
        <v>May 16 2008</v>
      </c>
      <c r="O230" s="9">
        <v>63000</v>
      </c>
      <c r="P230" s="6">
        <v>38.672642000000003</v>
      </c>
      <c r="Q230" s="7">
        <v>-121.380343</v>
      </c>
    </row>
    <row r="231" spans="1:17" x14ac:dyDescent="0.3">
      <c r="A231" t="s">
        <v>260</v>
      </c>
      <c r="B231" t="str">
        <f>PROPER((A231))</f>
        <v>4232 71St St</v>
      </c>
      <c r="C231" t="s">
        <v>43</v>
      </c>
      <c r="D231" t="str">
        <f>PROPER(C231)</f>
        <v>Elk Grove</v>
      </c>
      <c r="E231" s="1">
        <v>95824</v>
      </c>
      <c r="F231" s="2" t="s">
        <v>4</v>
      </c>
      <c r="G231" s="2">
        <v>2</v>
      </c>
      <c r="H231" s="2">
        <v>1</v>
      </c>
      <c r="I231" s="5">
        <v>861</v>
      </c>
      <c r="J231" s="2" t="s">
        <v>5</v>
      </c>
      <c r="K231" t="s">
        <v>640</v>
      </c>
      <c r="L231" t="str">
        <f>RIGHT(K231,LEN(K231)-FIND(" ",K231))</f>
        <v>May 16 00:00:00 EDT 2008</v>
      </c>
      <c r="M231" s="2" t="str">
        <f>LEFT(K231,3)</f>
        <v>Fri</v>
      </c>
      <c r="N231" s="2" t="str">
        <f>_xlfn.CONCAT(LEFT(L231,6)," ",RIGHT(L231,4))</f>
        <v>May 16 2008</v>
      </c>
      <c r="O231" s="9">
        <v>75000</v>
      </c>
      <c r="P231" s="6">
        <v>38.521202000000002</v>
      </c>
      <c r="Q231" s="7">
        <v>-121.428146</v>
      </c>
    </row>
    <row r="232" spans="1:17" x14ac:dyDescent="0.3">
      <c r="A232" t="s">
        <v>261</v>
      </c>
      <c r="B232" t="str">
        <f>PROPER((A232))</f>
        <v>3361 Bow Mar Ct</v>
      </c>
      <c r="C232" t="s">
        <v>43</v>
      </c>
      <c r="D232" t="str">
        <f>PROPER(C232)</f>
        <v>Elk Grove</v>
      </c>
      <c r="E232" s="1">
        <v>95648</v>
      </c>
      <c r="F232" s="2" t="s">
        <v>4</v>
      </c>
      <c r="G232" s="2">
        <v>0</v>
      </c>
      <c r="H232" s="2">
        <v>0</v>
      </c>
      <c r="I232" s="5">
        <v>0</v>
      </c>
      <c r="J232" s="2" t="s">
        <v>5</v>
      </c>
      <c r="K232" t="s">
        <v>372</v>
      </c>
      <c r="L232" t="str">
        <f>RIGHT(K232,LEN(K232)-FIND(" ",K232))</f>
        <v>May 19 00:00:00 EDT 2008</v>
      </c>
      <c r="M232" s="2" t="str">
        <f>LEFT(K232,3)</f>
        <v>Mon</v>
      </c>
      <c r="N232" s="2" t="str">
        <f>_xlfn.CONCAT(LEFT(L232,6)," ",RIGHT(L232,4))</f>
        <v>May 19 2008</v>
      </c>
      <c r="O232" s="9">
        <v>4897</v>
      </c>
      <c r="P232" s="6">
        <v>38.886091</v>
      </c>
      <c r="Q232" s="7">
        <v>-121.289744</v>
      </c>
    </row>
    <row r="233" spans="1:17" x14ac:dyDescent="0.3">
      <c r="A233" t="s">
        <v>262</v>
      </c>
      <c r="B233" t="str">
        <f>PROPER((A233))</f>
        <v>1889 Cold Springs Rd</v>
      </c>
      <c r="C233" t="s">
        <v>43</v>
      </c>
      <c r="D233" t="str">
        <f>PROPER(C233)</f>
        <v>Elk Grove</v>
      </c>
      <c r="E233" s="1">
        <v>95648</v>
      </c>
      <c r="F233" s="2" t="s">
        <v>4</v>
      </c>
      <c r="G233" s="2">
        <v>0</v>
      </c>
      <c r="H233" s="2">
        <v>0</v>
      </c>
      <c r="I233" s="5">
        <v>0</v>
      </c>
      <c r="J233" s="2" t="s">
        <v>5</v>
      </c>
      <c r="K233" t="s">
        <v>372</v>
      </c>
      <c r="L233" t="str">
        <f>RIGHT(K233,LEN(K233)-FIND(" ",K233))</f>
        <v>May 19 00:00:00 EDT 2008</v>
      </c>
      <c r="M233" s="2" t="str">
        <f>LEFT(K233,3)</f>
        <v>Mon</v>
      </c>
      <c r="N233" s="2" t="str">
        <f>_xlfn.CONCAT(LEFT(L233,6)," ",RIGHT(L233,4))</f>
        <v>May 19 2008</v>
      </c>
      <c r="O233" s="9">
        <v>4897</v>
      </c>
      <c r="P233" s="6">
        <v>38.884692000000001</v>
      </c>
      <c r="Q233" s="7">
        <v>-121.290288</v>
      </c>
    </row>
    <row r="234" spans="1:17" x14ac:dyDescent="0.3">
      <c r="A234" t="s">
        <v>263</v>
      </c>
      <c r="B234" t="str">
        <f>PROPER((A234))</f>
        <v>5805 Himalaya Way</v>
      </c>
      <c r="C234" t="s">
        <v>43</v>
      </c>
      <c r="D234" t="str">
        <f>PROPER(C234)</f>
        <v>Elk Grove</v>
      </c>
      <c r="E234" s="1">
        <v>95648</v>
      </c>
      <c r="F234" s="2" t="s">
        <v>4</v>
      </c>
      <c r="G234" s="2">
        <v>0</v>
      </c>
      <c r="H234" s="2">
        <v>0</v>
      </c>
      <c r="I234" s="5">
        <v>0</v>
      </c>
      <c r="J234" s="2" t="s">
        <v>5</v>
      </c>
      <c r="K234" t="s">
        <v>372</v>
      </c>
      <c r="L234" t="str">
        <f>RIGHT(K234,LEN(K234)-FIND(" ",K234))</f>
        <v>May 19 00:00:00 EDT 2008</v>
      </c>
      <c r="M234" s="2" t="str">
        <f>LEFT(K234,3)</f>
        <v>Mon</v>
      </c>
      <c r="N234" s="2" t="str">
        <f>_xlfn.CONCAT(LEFT(L234,6)," ",RIGHT(L234,4))</f>
        <v>May 19 2008</v>
      </c>
      <c r="O234" s="9">
        <v>4897</v>
      </c>
      <c r="P234" s="6">
        <v>38.884751999999999</v>
      </c>
      <c r="Q234" s="7">
        <v>-121.289907</v>
      </c>
    </row>
    <row r="235" spans="1:17" x14ac:dyDescent="0.3">
      <c r="A235" t="s">
        <v>264</v>
      </c>
      <c r="B235" t="str">
        <f>PROPER((A235))</f>
        <v>7944 Sylvan Oak Way</v>
      </c>
      <c r="C235" t="s">
        <v>43</v>
      </c>
      <c r="D235" t="str">
        <f>PROPER(C235)</f>
        <v>Elk Grove</v>
      </c>
      <c r="E235" s="1">
        <v>95648</v>
      </c>
      <c r="F235" s="2" t="s">
        <v>4</v>
      </c>
      <c r="G235" s="2">
        <v>0</v>
      </c>
      <c r="H235" s="2">
        <v>0</v>
      </c>
      <c r="I235" s="5">
        <v>0</v>
      </c>
      <c r="J235" s="2" t="s">
        <v>5</v>
      </c>
      <c r="K235" t="s">
        <v>372</v>
      </c>
      <c r="L235" t="str">
        <f>RIGHT(K235,LEN(K235)-FIND(" ",K235))</f>
        <v>May 19 00:00:00 EDT 2008</v>
      </c>
      <c r="M235" s="2" t="str">
        <f>LEFT(K235,3)</f>
        <v>Mon</v>
      </c>
      <c r="N235" s="2" t="str">
        <f>_xlfn.CONCAT(LEFT(L235,6)," ",RIGHT(L235,4))</f>
        <v>May 19 2008</v>
      </c>
      <c r="O235" s="9">
        <v>4897</v>
      </c>
      <c r="P235" s="6">
        <v>38.884638000000002</v>
      </c>
      <c r="Q235" s="7">
        <v>-121.28989300000001</v>
      </c>
    </row>
    <row r="236" spans="1:17" x14ac:dyDescent="0.3">
      <c r="A236" t="s">
        <v>265</v>
      </c>
      <c r="B236" t="str">
        <f>PROPER((A236))</f>
        <v>3139 Spoonwood Way Unit 1</v>
      </c>
      <c r="C236" t="s">
        <v>43</v>
      </c>
      <c r="D236" t="str">
        <f>PROPER(C236)</f>
        <v>Elk Grove</v>
      </c>
      <c r="E236" s="1">
        <v>95648</v>
      </c>
      <c r="F236" s="2" t="s">
        <v>4</v>
      </c>
      <c r="G236" s="2">
        <v>0</v>
      </c>
      <c r="H236" s="2">
        <v>0</v>
      </c>
      <c r="I236" s="5">
        <v>0</v>
      </c>
      <c r="J236" s="2" t="s">
        <v>5</v>
      </c>
      <c r="K236" t="s">
        <v>372</v>
      </c>
      <c r="L236" t="str">
        <f>RIGHT(K236,LEN(K236)-FIND(" ",K236))</f>
        <v>May 19 00:00:00 EDT 2008</v>
      </c>
      <c r="M236" s="2" t="str">
        <f>LEFT(K236,3)</f>
        <v>Mon</v>
      </c>
      <c r="N236" s="2" t="str">
        <f>_xlfn.CONCAT(LEFT(L236,6)," ",RIGHT(L236,4))</f>
        <v>May 19 2008</v>
      </c>
      <c r="O236" s="9">
        <v>4897</v>
      </c>
      <c r="P236" s="6">
        <v>38.884644999999999</v>
      </c>
      <c r="Q236" s="7">
        <v>-121.28939699999999</v>
      </c>
    </row>
    <row r="237" spans="1:17" x14ac:dyDescent="0.3">
      <c r="A237" t="s">
        <v>266</v>
      </c>
      <c r="B237" t="str">
        <f>PROPER((A237))</f>
        <v>6217 Leola Way</v>
      </c>
      <c r="C237" t="s">
        <v>43</v>
      </c>
      <c r="D237" t="str">
        <f>PROPER(C237)</f>
        <v>Elk Grove</v>
      </c>
      <c r="E237" s="1">
        <v>95648</v>
      </c>
      <c r="F237" s="2" t="s">
        <v>4</v>
      </c>
      <c r="G237" s="2">
        <v>0</v>
      </c>
      <c r="H237" s="2">
        <v>0</v>
      </c>
      <c r="I237" s="5">
        <v>0</v>
      </c>
      <c r="J237" s="2" t="s">
        <v>5</v>
      </c>
      <c r="K237" t="s">
        <v>372</v>
      </c>
      <c r="L237" t="str">
        <f>RIGHT(K237,LEN(K237)-FIND(" ",K237))</f>
        <v>May 19 00:00:00 EDT 2008</v>
      </c>
      <c r="M237" s="2" t="str">
        <f>LEFT(K237,3)</f>
        <v>Mon</v>
      </c>
      <c r="N237" s="2" t="str">
        <f>_xlfn.CONCAT(LEFT(L237,6)," ",RIGHT(L237,4))</f>
        <v>May 19 2008</v>
      </c>
      <c r="O237" s="9">
        <v>4897</v>
      </c>
      <c r="P237" s="6">
        <v>38.885376000000001</v>
      </c>
      <c r="Q237" s="7">
        <v>-121.28941399999999</v>
      </c>
    </row>
    <row r="238" spans="1:17" x14ac:dyDescent="0.3">
      <c r="A238" t="s">
        <v>267</v>
      </c>
      <c r="B238" t="str">
        <f>PROPER((A238))</f>
        <v>2340 Hurley Way</v>
      </c>
      <c r="C238" t="s">
        <v>43</v>
      </c>
      <c r="D238" t="str">
        <f>PROPER(C238)</f>
        <v>Elk Grove</v>
      </c>
      <c r="E238" s="1">
        <v>95673</v>
      </c>
      <c r="F238" s="2" t="s">
        <v>4</v>
      </c>
      <c r="G238" s="2">
        <v>0</v>
      </c>
      <c r="H238" s="2">
        <v>0</v>
      </c>
      <c r="I238" s="5">
        <v>0</v>
      </c>
      <c r="J238" s="2" t="s">
        <v>5</v>
      </c>
      <c r="K238" t="s">
        <v>640</v>
      </c>
      <c r="L238" t="str">
        <f>RIGHT(K238,LEN(K238)-FIND(" ",K238))</f>
        <v>May 16 00:00:00 EDT 2008</v>
      </c>
      <c r="M238" s="2" t="str">
        <f>LEFT(K238,3)</f>
        <v>Fri</v>
      </c>
      <c r="N238" s="2" t="str">
        <f>_xlfn.CONCAT(LEFT(L238,6)," ",RIGHT(L238,4))</f>
        <v>May 16 2008</v>
      </c>
      <c r="O238" s="9">
        <v>30000</v>
      </c>
      <c r="P238" s="6">
        <v>38.687171999999997</v>
      </c>
      <c r="Q238" s="7">
        <v>-121.463933</v>
      </c>
    </row>
    <row r="239" spans="1:17" x14ac:dyDescent="0.3">
      <c r="A239" t="s">
        <v>268</v>
      </c>
      <c r="B239" t="str">
        <f>PROPER((A239))</f>
        <v>3035 Brunnet Ln</v>
      </c>
      <c r="C239" t="s">
        <v>43</v>
      </c>
      <c r="D239" t="str">
        <f>PROPER(C239)</f>
        <v>Elk Grove</v>
      </c>
      <c r="E239" s="1">
        <v>95834</v>
      </c>
      <c r="F239" s="2" t="s">
        <v>4</v>
      </c>
      <c r="G239" s="2">
        <v>0</v>
      </c>
      <c r="H239" s="2">
        <v>0</v>
      </c>
      <c r="I239" s="5">
        <v>0</v>
      </c>
      <c r="J239" s="2" t="s">
        <v>5</v>
      </c>
      <c r="K239" t="s">
        <v>640</v>
      </c>
      <c r="L239" t="str">
        <f>RIGHT(K239,LEN(K239)-FIND(" ",K239))</f>
        <v>May 16 00:00:00 EDT 2008</v>
      </c>
      <c r="M239" s="2" t="str">
        <f>LEFT(K239,3)</f>
        <v>Fri</v>
      </c>
      <c r="N239" s="2" t="str">
        <f>_xlfn.CONCAT(LEFT(L239,6)," ",RIGHT(L239,4))</f>
        <v>May 16 2008</v>
      </c>
      <c r="O239" s="9">
        <v>247000</v>
      </c>
      <c r="P239" s="6">
        <v>38.631138999999997</v>
      </c>
      <c r="Q239" s="7">
        <v>-121.501879</v>
      </c>
    </row>
    <row r="240" spans="1:17" x14ac:dyDescent="0.3">
      <c r="A240" t="s">
        <v>269</v>
      </c>
      <c r="B240" t="str">
        <f>PROPER((A240))</f>
        <v>3025 El Prado Way</v>
      </c>
      <c r="C240" t="s">
        <v>43</v>
      </c>
      <c r="D240" t="str">
        <f>PROPER(C240)</f>
        <v>Elk Grove</v>
      </c>
      <c r="E240" s="1">
        <v>95747</v>
      </c>
      <c r="F240" s="2" t="s">
        <v>4</v>
      </c>
      <c r="G240" s="2">
        <v>0</v>
      </c>
      <c r="H240" s="2">
        <v>0</v>
      </c>
      <c r="I240" s="5">
        <v>0</v>
      </c>
      <c r="J240" s="2" t="s">
        <v>5</v>
      </c>
      <c r="K240" t="s">
        <v>640</v>
      </c>
      <c r="L240" t="str">
        <f>RIGHT(K240,LEN(K240)-FIND(" ",K240))</f>
        <v>May 16 00:00:00 EDT 2008</v>
      </c>
      <c r="M240" s="2" t="str">
        <f>LEFT(K240,3)</f>
        <v>Fri</v>
      </c>
      <c r="N240" s="2" t="str">
        <f>_xlfn.CONCAT(LEFT(L240,6)," ",RIGHT(L240,4))</f>
        <v>May 16 2008</v>
      </c>
      <c r="O240" s="9">
        <v>271000</v>
      </c>
      <c r="P240" s="6">
        <v>38.770834999999998</v>
      </c>
      <c r="Q240" s="7">
        <v>-121.366996</v>
      </c>
    </row>
    <row r="241" spans="1:17" x14ac:dyDescent="0.3">
      <c r="A241" t="s">
        <v>270</v>
      </c>
      <c r="B241" t="str">
        <f>PROPER((A241))</f>
        <v>9387 Granite Falls Ct</v>
      </c>
      <c r="C241" t="s">
        <v>43</v>
      </c>
      <c r="D241" t="str">
        <f>PROPER(C241)</f>
        <v>Elk Grove</v>
      </c>
      <c r="E241" s="1">
        <v>95682</v>
      </c>
      <c r="F241" s="2" t="s">
        <v>4</v>
      </c>
      <c r="G241" s="2">
        <v>0</v>
      </c>
      <c r="H241" s="2">
        <v>0</v>
      </c>
      <c r="I241" s="5">
        <v>0</v>
      </c>
      <c r="J241" s="2" t="s">
        <v>798</v>
      </c>
      <c r="K241" t="s">
        <v>640</v>
      </c>
      <c r="L241" t="str">
        <f>RIGHT(K241,LEN(K241)-FIND(" ",K241))</f>
        <v>May 16 00:00:00 EDT 2008</v>
      </c>
      <c r="M241" s="2" t="str">
        <f>LEFT(K241,3)</f>
        <v>Fri</v>
      </c>
      <c r="N241" s="2" t="str">
        <f>_xlfn.CONCAT(LEFT(L241,6)," ",RIGHT(L241,4))</f>
        <v>May 16 2008</v>
      </c>
      <c r="O241" s="9">
        <v>275000</v>
      </c>
      <c r="P241" s="6">
        <v>38.643470000000001</v>
      </c>
      <c r="Q241" s="7">
        <v>-120.888183</v>
      </c>
    </row>
    <row r="242" spans="1:17" x14ac:dyDescent="0.3">
      <c r="A242" t="s">
        <v>271</v>
      </c>
      <c r="B242" t="str">
        <f>PROPER((A242))</f>
        <v>9257 Caldera Way</v>
      </c>
      <c r="C242" t="s">
        <v>43</v>
      </c>
      <c r="D242" t="str">
        <f>PROPER(C242)</f>
        <v>Elk Grove</v>
      </c>
      <c r="E242" s="1">
        <v>95747</v>
      </c>
      <c r="F242" s="2" t="s">
        <v>4</v>
      </c>
      <c r="G242" s="2">
        <v>0</v>
      </c>
      <c r="H242" s="2">
        <v>0</v>
      </c>
      <c r="I242" s="5">
        <v>0</v>
      </c>
      <c r="J242" s="2" t="s">
        <v>5</v>
      </c>
      <c r="K242" t="s">
        <v>640</v>
      </c>
      <c r="L242" t="str">
        <f>RIGHT(K242,LEN(K242)-FIND(" ",K242))</f>
        <v>May 16 00:00:00 EDT 2008</v>
      </c>
      <c r="M242" s="2" t="str">
        <f>LEFT(K242,3)</f>
        <v>Fri</v>
      </c>
      <c r="N242" s="2" t="str">
        <f>_xlfn.CONCAT(LEFT(L242,6)," ",RIGHT(L242,4))</f>
        <v>May 16 2008</v>
      </c>
      <c r="O242" s="9">
        <v>511000</v>
      </c>
      <c r="P242" s="6">
        <v>38.780051</v>
      </c>
      <c r="Q242" s="7">
        <v>-121.37871800000001</v>
      </c>
    </row>
    <row r="243" spans="1:17" x14ac:dyDescent="0.3">
      <c r="A243" t="s">
        <v>272</v>
      </c>
      <c r="B243" t="str">
        <f>PROPER((A243))</f>
        <v>441 Arlingdale Cir</v>
      </c>
      <c r="C243" t="s">
        <v>43</v>
      </c>
      <c r="D243" t="str">
        <f>PROPER(C243)</f>
        <v>Elk Grove</v>
      </c>
      <c r="E243" s="1">
        <v>95682</v>
      </c>
      <c r="F243" s="2" t="s">
        <v>4</v>
      </c>
      <c r="G243" s="2">
        <v>0</v>
      </c>
      <c r="H243" s="2">
        <v>0</v>
      </c>
      <c r="I243" s="5">
        <v>0</v>
      </c>
      <c r="J243" s="2" t="s">
        <v>12</v>
      </c>
      <c r="K243" t="s">
        <v>913</v>
      </c>
      <c r="L243" t="str">
        <f>RIGHT(K243,LEN(K243)-FIND(" ",K243))</f>
        <v>May 15 00:00:00 EDT 2008</v>
      </c>
      <c r="M243" s="2" t="str">
        <f>LEFT(K243,3)</f>
        <v>Thu</v>
      </c>
      <c r="N243" s="2" t="str">
        <f>_xlfn.CONCAT(LEFT(L243,6)," ",RIGHT(L243,4))</f>
        <v>May 15 2008</v>
      </c>
      <c r="O243" s="9">
        <v>119000</v>
      </c>
      <c r="P243" s="6">
        <v>38.681393</v>
      </c>
      <c r="Q243" s="7">
        <v>-120.996713</v>
      </c>
    </row>
    <row r="244" spans="1:17" x14ac:dyDescent="0.3">
      <c r="A244" t="s">
        <v>273</v>
      </c>
      <c r="B244" t="str">
        <f>PROPER((A244))</f>
        <v>2284 Los Robles Rd</v>
      </c>
      <c r="C244" t="s">
        <v>43</v>
      </c>
      <c r="D244" t="str">
        <f>PROPER(C244)</f>
        <v>Elk Grove</v>
      </c>
      <c r="E244" s="1">
        <v>95691</v>
      </c>
      <c r="F244" s="2" t="s">
        <v>4</v>
      </c>
      <c r="G244" s="2">
        <v>0</v>
      </c>
      <c r="H244" s="2">
        <v>0</v>
      </c>
      <c r="I244" s="5">
        <v>0</v>
      </c>
      <c r="J244" s="2" t="s">
        <v>5</v>
      </c>
      <c r="K244" t="s">
        <v>913</v>
      </c>
      <c r="L244" t="str">
        <f>RIGHT(K244,LEN(K244)-FIND(" ",K244))</f>
        <v>May 15 00:00:00 EDT 2008</v>
      </c>
      <c r="M244" s="2" t="str">
        <f>LEFT(K244,3)</f>
        <v>Thu</v>
      </c>
      <c r="N244" s="2" t="str">
        <f>_xlfn.CONCAT(LEFT(L244,6)," ",RIGHT(L244,4))</f>
        <v>May 15 2008</v>
      </c>
      <c r="O244" s="9">
        <v>200100</v>
      </c>
      <c r="P244" s="6">
        <v>38.569943000000002</v>
      </c>
      <c r="Q244" s="7">
        <v>-121.527539</v>
      </c>
    </row>
    <row r="245" spans="1:17" x14ac:dyDescent="0.3">
      <c r="A245" t="s">
        <v>275</v>
      </c>
      <c r="B245" t="str">
        <f>PROPER((A245))</f>
        <v>8164 Chenin Blanc Ln</v>
      </c>
      <c r="C245" t="s">
        <v>47</v>
      </c>
      <c r="D245" t="str">
        <f>PROPER(C245)</f>
        <v>Elverta</v>
      </c>
      <c r="E245" s="1">
        <v>95758</v>
      </c>
      <c r="F245" s="2" t="s">
        <v>4</v>
      </c>
      <c r="G245" s="2">
        <v>5</v>
      </c>
      <c r="H245" s="2">
        <v>3</v>
      </c>
      <c r="I245" s="5">
        <v>3468</v>
      </c>
      <c r="J245" s="2" t="s">
        <v>5</v>
      </c>
      <c r="K245" t="s">
        <v>372</v>
      </c>
      <c r="L245" t="str">
        <f>RIGHT(K245,LEN(K245)-FIND(" ",K245))</f>
        <v>May 19 00:00:00 EDT 2008</v>
      </c>
      <c r="M245" s="2" t="str">
        <f>LEFT(K245,3)</f>
        <v>Mon</v>
      </c>
      <c r="N245" s="2" t="str">
        <f>_xlfn.CONCAT(LEFT(L245,6)," ",RIGHT(L245,4))</f>
        <v>May 19 2008</v>
      </c>
      <c r="O245" s="9">
        <v>320000</v>
      </c>
      <c r="P245" s="6">
        <v>38.439565000000002</v>
      </c>
      <c r="Q245" s="7">
        <v>-121.436606</v>
      </c>
    </row>
    <row r="246" spans="1:17" x14ac:dyDescent="0.3">
      <c r="A246" t="s">
        <v>276</v>
      </c>
      <c r="B246" t="str">
        <f>PROPER((A246))</f>
        <v>4620 Chamberlin Cir</v>
      </c>
      <c r="C246" t="s">
        <v>47</v>
      </c>
      <c r="D246" t="str">
        <f>PROPER(C246)</f>
        <v>Elverta</v>
      </c>
      <c r="E246" s="1">
        <v>95632</v>
      </c>
      <c r="F246" s="2" t="s">
        <v>4</v>
      </c>
      <c r="G246" s="2">
        <v>4</v>
      </c>
      <c r="H246" s="2">
        <v>2</v>
      </c>
      <c r="I246" s="5">
        <v>1798</v>
      </c>
      <c r="J246" s="2" t="s">
        <v>5</v>
      </c>
      <c r="K246" t="s">
        <v>372</v>
      </c>
      <c r="L246" t="str">
        <f>RIGHT(K246,LEN(K246)-FIND(" ",K246))</f>
        <v>May 19 00:00:00 EDT 2008</v>
      </c>
      <c r="M246" s="2" t="str">
        <f>LEFT(K246,3)</f>
        <v>Mon</v>
      </c>
      <c r="N246" s="2" t="str">
        <f>_xlfn.CONCAT(LEFT(L246,6)," ",RIGHT(L246,4))</f>
        <v>May 19 2008</v>
      </c>
      <c r="O246" s="9">
        <v>238861</v>
      </c>
      <c r="P246" s="6">
        <v>38.277177000000002</v>
      </c>
      <c r="Q246" s="7">
        <v>-121.303747</v>
      </c>
    </row>
    <row r="247" spans="1:17" x14ac:dyDescent="0.3">
      <c r="A247" t="s">
        <v>277</v>
      </c>
      <c r="B247" t="str">
        <f>PROPER((A247))</f>
        <v>5340 Birk Way</v>
      </c>
      <c r="C247" t="s">
        <v>47</v>
      </c>
      <c r="D247" t="str">
        <f>PROPER(C247)</f>
        <v>Elverta</v>
      </c>
      <c r="E247" s="1">
        <v>95822</v>
      </c>
      <c r="F247" s="2" t="s">
        <v>4</v>
      </c>
      <c r="G247" s="2">
        <v>3</v>
      </c>
      <c r="H247" s="2">
        <v>2</v>
      </c>
      <c r="I247" s="5">
        <v>1446</v>
      </c>
      <c r="J247" s="2" t="s">
        <v>5</v>
      </c>
      <c r="K247" t="s">
        <v>6</v>
      </c>
      <c r="L247" t="str">
        <f>RIGHT(K247,LEN(K247)-FIND(" ",K247))</f>
        <v>May 21 00:00:00 EDT 2008</v>
      </c>
      <c r="M247" s="2" t="str">
        <f>LEFT(K247,3)</f>
        <v>Wed</v>
      </c>
      <c r="N247" s="2" t="str">
        <f>_xlfn.CONCAT(LEFT(L247,6)," ",RIGHT(L247,4))</f>
        <v>May 21 2008</v>
      </c>
      <c r="O247" s="9">
        <v>275086</v>
      </c>
      <c r="P247" s="6">
        <v>38.502194000000003</v>
      </c>
      <c r="Q247" s="7">
        <v>-121.49079500000001</v>
      </c>
    </row>
    <row r="248" spans="1:17" x14ac:dyDescent="0.3">
      <c r="A248" t="s">
        <v>278</v>
      </c>
      <c r="B248" t="str">
        <f>PROPER((A248))</f>
        <v>51 Anjou Cir</v>
      </c>
      <c r="C248" t="s">
        <v>47</v>
      </c>
      <c r="D248" t="str">
        <f>PROPER(C248)</f>
        <v>Elverta</v>
      </c>
      <c r="E248" s="1">
        <v>95814</v>
      </c>
      <c r="F248" s="2" t="s">
        <v>4</v>
      </c>
      <c r="G248" s="2">
        <v>3</v>
      </c>
      <c r="H248" s="2">
        <v>3</v>
      </c>
      <c r="I248" s="5">
        <v>1627</v>
      </c>
      <c r="J248" s="2" t="s">
        <v>5</v>
      </c>
      <c r="K248" t="s">
        <v>6</v>
      </c>
      <c r="L248" t="str">
        <f>RIGHT(K248,LEN(K248)-FIND(" ",K248))</f>
        <v>May 21 00:00:00 EDT 2008</v>
      </c>
      <c r="M248" s="2" t="str">
        <f>LEFT(K248,3)</f>
        <v>Wed</v>
      </c>
      <c r="N248" s="2" t="str">
        <f>_xlfn.CONCAT(LEFT(L248,6)," ",RIGHT(L248,4))</f>
        <v>May 21 2008</v>
      </c>
      <c r="O248" s="9">
        <v>391000</v>
      </c>
      <c r="P248" s="6">
        <v>38.583550000000002</v>
      </c>
      <c r="Q248" s="7">
        <v>-121.487289</v>
      </c>
    </row>
    <row r="249" spans="1:17" x14ac:dyDescent="0.3">
      <c r="A249" t="s">
        <v>279</v>
      </c>
      <c r="B249" t="str">
        <f>PROPER((A249))</f>
        <v>2125 22Nd Ave</v>
      </c>
      <c r="C249" t="s">
        <v>218</v>
      </c>
      <c r="D249" t="str">
        <f>PROPER(C249)</f>
        <v>Fair Oaks</v>
      </c>
      <c r="E249" s="1">
        <v>95662</v>
      </c>
      <c r="F249" s="2" t="s">
        <v>4</v>
      </c>
      <c r="G249" s="2">
        <v>4</v>
      </c>
      <c r="H249" s="2">
        <v>2</v>
      </c>
      <c r="I249" s="5">
        <v>1574</v>
      </c>
      <c r="J249" s="2" t="s">
        <v>5</v>
      </c>
      <c r="K249" t="s">
        <v>372</v>
      </c>
      <c r="L249" t="str">
        <f>RIGHT(K249,LEN(K249)-FIND(" ",K249))</f>
        <v>May 19 00:00:00 EDT 2008</v>
      </c>
      <c r="M249" s="2" t="str">
        <f>LEFT(K249,3)</f>
        <v>Mon</v>
      </c>
      <c r="N249" s="2" t="str">
        <f>_xlfn.CONCAT(LEFT(L249,6)," ",RIGHT(L249,4))</f>
        <v>May 19 2008</v>
      </c>
      <c r="O249" s="9">
        <v>252155</v>
      </c>
      <c r="P249" s="6">
        <v>38.691828999999998</v>
      </c>
      <c r="Q249" s="7">
        <v>-121.249033</v>
      </c>
    </row>
    <row r="250" spans="1:17" x14ac:dyDescent="0.3">
      <c r="A250" t="s">
        <v>280</v>
      </c>
      <c r="B250" t="str">
        <f>PROPER((A250))</f>
        <v>611 Blossom Rock Ln</v>
      </c>
      <c r="C250" t="s">
        <v>218</v>
      </c>
      <c r="D250" t="str">
        <f>PROPER(C250)</f>
        <v>Fair Oaks</v>
      </c>
      <c r="E250" s="1">
        <v>95832</v>
      </c>
      <c r="F250" s="2" t="s">
        <v>4</v>
      </c>
      <c r="G250" s="2">
        <v>4</v>
      </c>
      <c r="H250" s="2">
        <v>2</v>
      </c>
      <c r="I250" s="5">
        <v>1800</v>
      </c>
      <c r="J250" s="2" t="s">
        <v>5</v>
      </c>
      <c r="K250" t="s">
        <v>640</v>
      </c>
      <c r="L250" t="str">
        <f>RIGHT(K250,LEN(K250)-FIND(" ",K250))</f>
        <v>May 16 00:00:00 EDT 2008</v>
      </c>
      <c r="M250" s="2" t="str">
        <f>LEFT(K250,3)</f>
        <v>Fri</v>
      </c>
      <c r="N250" s="2" t="str">
        <f>_xlfn.CONCAT(LEFT(L250,6)," ",RIGHT(L250,4))</f>
        <v>May 16 2008</v>
      </c>
      <c r="O250" s="9">
        <v>207000</v>
      </c>
      <c r="P250" s="6">
        <v>38.477229999999999</v>
      </c>
      <c r="Q250" s="7">
        <v>-121.49256800000001</v>
      </c>
    </row>
    <row r="251" spans="1:17" x14ac:dyDescent="0.3">
      <c r="A251" t="s">
        <v>281</v>
      </c>
      <c r="B251" t="str">
        <f>PROPER((A251))</f>
        <v>8830 Adur Rd</v>
      </c>
      <c r="C251" t="s">
        <v>218</v>
      </c>
      <c r="D251" t="str">
        <f>PROPER(C251)</f>
        <v>Fair Oaks</v>
      </c>
      <c r="E251" s="1">
        <v>95831</v>
      </c>
      <c r="F251" s="2" t="s">
        <v>4</v>
      </c>
      <c r="G251" s="2">
        <v>4</v>
      </c>
      <c r="H251" s="2">
        <v>2</v>
      </c>
      <c r="I251" s="5">
        <v>2169</v>
      </c>
      <c r="J251" s="2" t="s">
        <v>5</v>
      </c>
      <c r="K251" t="s">
        <v>640</v>
      </c>
      <c r="L251" t="str">
        <f>RIGHT(K251,LEN(K251)-FIND(" ",K251))</f>
        <v>May 16 00:00:00 EDT 2008</v>
      </c>
      <c r="M251" s="2" t="str">
        <f>LEFT(K251,3)</f>
        <v>Fri</v>
      </c>
      <c r="N251" s="2" t="str">
        <f>_xlfn.CONCAT(LEFT(L251,6)," ",RIGHT(L251,4))</f>
        <v>May 16 2008</v>
      </c>
      <c r="O251" s="9">
        <v>311518</v>
      </c>
      <c r="P251" s="6">
        <v>38.490408000000002</v>
      </c>
      <c r="Q251" s="7">
        <v>-121.547664</v>
      </c>
    </row>
    <row r="252" spans="1:17" x14ac:dyDescent="0.3">
      <c r="A252" t="s">
        <v>282</v>
      </c>
      <c r="B252" t="str">
        <f>PROPER((A252))</f>
        <v>7344 Butterball Way</v>
      </c>
      <c r="C252" t="s">
        <v>218</v>
      </c>
      <c r="D252" t="str">
        <f>PROPER(C252)</f>
        <v>Fair Oaks</v>
      </c>
      <c r="E252" s="1">
        <v>95765</v>
      </c>
      <c r="F252" s="2" t="s">
        <v>4</v>
      </c>
      <c r="G252" s="2">
        <v>4</v>
      </c>
      <c r="H252" s="2">
        <v>2</v>
      </c>
      <c r="I252" s="5">
        <v>0</v>
      </c>
      <c r="J252" s="2" t="s">
        <v>5</v>
      </c>
      <c r="K252" t="s">
        <v>640</v>
      </c>
      <c r="L252" t="str">
        <f>RIGHT(K252,LEN(K252)-FIND(" ",K252))</f>
        <v>May 16 00:00:00 EDT 2008</v>
      </c>
      <c r="M252" s="2" t="str">
        <f>LEFT(K252,3)</f>
        <v>Fri</v>
      </c>
      <c r="N252" s="2" t="str">
        <f>_xlfn.CONCAT(LEFT(L252,6)," ",RIGHT(L252,4))</f>
        <v>May 16 2008</v>
      </c>
      <c r="O252" s="9">
        <v>315000</v>
      </c>
      <c r="P252" s="6">
        <v>38.815492999999996</v>
      </c>
      <c r="Q252" s="7">
        <v>-121.262908</v>
      </c>
    </row>
    <row r="253" spans="1:17" x14ac:dyDescent="0.3">
      <c r="A253" t="s">
        <v>283</v>
      </c>
      <c r="B253" t="str">
        <f>PROPER((A253))</f>
        <v>8219 Gwinhurst Cir</v>
      </c>
      <c r="C253" t="s">
        <v>218</v>
      </c>
      <c r="D253" t="str">
        <f>PROPER(C253)</f>
        <v>Fair Oaks</v>
      </c>
      <c r="E253" s="1">
        <v>95660</v>
      </c>
      <c r="F253" s="2" t="s">
        <v>4</v>
      </c>
      <c r="G253" s="2">
        <v>3</v>
      </c>
      <c r="H253" s="2">
        <v>2</v>
      </c>
      <c r="I253" s="5">
        <v>901</v>
      </c>
      <c r="J253" s="2" t="s">
        <v>5</v>
      </c>
      <c r="K253" t="s">
        <v>6</v>
      </c>
      <c r="L253" t="str">
        <f>RIGHT(K253,LEN(K253)-FIND(" ",K253))</f>
        <v>May 21 00:00:00 EDT 2008</v>
      </c>
      <c r="M253" s="2" t="str">
        <f>LEFT(K253,3)</f>
        <v>Wed</v>
      </c>
      <c r="N253" s="2" t="str">
        <f>_xlfn.CONCAT(LEFT(L253,6)," ",RIGHT(L253,4))</f>
        <v>May 21 2008</v>
      </c>
      <c r="O253" s="9">
        <v>125000</v>
      </c>
      <c r="P253" s="6">
        <v>38.701498999999998</v>
      </c>
      <c r="Q253" s="7">
        <v>-121.37622</v>
      </c>
    </row>
    <row r="254" spans="1:17" x14ac:dyDescent="0.3">
      <c r="A254" t="s">
        <v>284</v>
      </c>
      <c r="B254" t="str">
        <f>PROPER((A254))</f>
        <v>3240 S St</v>
      </c>
      <c r="C254" t="s">
        <v>218</v>
      </c>
      <c r="D254" t="str">
        <f>PROPER(C254)</f>
        <v>Fair Oaks</v>
      </c>
      <c r="E254" s="1">
        <v>95834</v>
      </c>
      <c r="F254" s="2" t="s">
        <v>4</v>
      </c>
      <c r="G254" s="2">
        <v>3</v>
      </c>
      <c r="H254" s="2">
        <v>2</v>
      </c>
      <c r="I254" s="5">
        <v>1202</v>
      </c>
      <c r="J254" s="2" t="s">
        <v>5</v>
      </c>
      <c r="K254" t="s">
        <v>913</v>
      </c>
      <c r="L254" t="str">
        <f>RIGHT(K254,LEN(K254)-FIND(" ",K254))</f>
        <v>May 15 00:00:00 EDT 2008</v>
      </c>
      <c r="M254" s="2" t="str">
        <f>LEFT(K254,3)</f>
        <v>Thu</v>
      </c>
      <c r="N254" s="2" t="str">
        <f>_xlfn.CONCAT(LEFT(L254,6)," ",RIGHT(L254,4))</f>
        <v>May 15 2008</v>
      </c>
      <c r="O254" s="9">
        <v>169000</v>
      </c>
      <c r="P254" s="6">
        <v>38.634292000000002</v>
      </c>
      <c r="Q254" s="7">
        <v>-121.485106</v>
      </c>
    </row>
    <row r="255" spans="1:17" x14ac:dyDescent="0.3">
      <c r="A255" t="s">
        <v>285</v>
      </c>
      <c r="B255" t="str">
        <f>PROPER((A255))</f>
        <v>221 Picasso Cir</v>
      </c>
      <c r="C255" t="s">
        <v>218</v>
      </c>
      <c r="D255" t="str">
        <f>PROPER(C255)</f>
        <v>Fair Oaks</v>
      </c>
      <c r="E255" s="1">
        <v>95816</v>
      </c>
      <c r="F255" s="2" t="s">
        <v>4</v>
      </c>
      <c r="G255" s="2">
        <v>2</v>
      </c>
      <c r="H255" s="2">
        <v>1</v>
      </c>
      <c r="I255" s="5">
        <v>1252</v>
      </c>
      <c r="J255" s="2" t="s">
        <v>5</v>
      </c>
      <c r="K255" t="s">
        <v>640</v>
      </c>
      <c r="L255" t="str">
        <f>RIGHT(K255,LEN(K255)-FIND(" ",K255))</f>
        <v>May 16 00:00:00 EDT 2008</v>
      </c>
      <c r="M255" s="2" t="str">
        <f>LEFT(K255,3)</f>
        <v>Fri</v>
      </c>
      <c r="N255" s="2" t="str">
        <f>_xlfn.CONCAT(LEFT(L255,6)," ",RIGHT(L255,4))</f>
        <v>May 16 2008</v>
      </c>
      <c r="O255" s="9">
        <v>575000</v>
      </c>
      <c r="P255" s="6">
        <v>38.568438</v>
      </c>
      <c r="Q255" s="7">
        <v>-121.457854</v>
      </c>
    </row>
    <row r="256" spans="1:17" x14ac:dyDescent="0.3">
      <c r="A256" t="s">
        <v>286</v>
      </c>
      <c r="B256" t="str">
        <f>PROPER((A256))</f>
        <v>5706 Greenacres Way</v>
      </c>
      <c r="C256" t="s">
        <v>218</v>
      </c>
      <c r="D256" t="str">
        <f>PROPER(C256)</f>
        <v>Fair Oaks</v>
      </c>
      <c r="E256" s="1">
        <v>95648</v>
      </c>
      <c r="F256" s="2" t="s">
        <v>4</v>
      </c>
      <c r="G256" s="2">
        <v>0</v>
      </c>
      <c r="H256" s="2">
        <v>0</v>
      </c>
      <c r="I256" s="5">
        <v>0</v>
      </c>
      <c r="J256" s="2" t="s">
        <v>5</v>
      </c>
      <c r="K256" t="s">
        <v>372</v>
      </c>
      <c r="L256" t="str">
        <f>RIGHT(K256,LEN(K256)-FIND(" ",K256))</f>
        <v>May 19 00:00:00 EDT 2008</v>
      </c>
      <c r="M256" s="2" t="str">
        <f>LEFT(K256,3)</f>
        <v>Mon</v>
      </c>
      <c r="N256" s="2" t="str">
        <f>_xlfn.CONCAT(LEFT(L256,6)," ",RIGHT(L256,4))</f>
        <v>May 19 2008</v>
      </c>
      <c r="O256" s="9">
        <v>4897</v>
      </c>
      <c r="P256" s="6">
        <v>38.885016999999998</v>
      </c>
      <c r="Q256" s="7">
        <v>-121.290262</v>
      </c>
    </row>
    <row r="257" spans="1:17" x14ac:dyDescent="0.3">
      <c r="A257" t="s">
        <v>287</v>
      </c>
      <c r="B257" t="str">
        <f>PROPER((A257))</f>
        <v>6900 Lonicera Dr</v>
      </c>
      <c r="C257" t="s">
        <v>218</v>
      </c>
      <c r="D257" t="str">
        <f>PROPER(C257)</f>
        <v>Fair Oaks</v>
      </c>
      <c r="E257" s="1">
        <v>95648</v>
      </c>
      <c r="F257" s="2" t="s">
        <v>4</v>
      </c>
      <c r="G257" s="2">
        <v>0</v>
      </c>
      <c r="H257" s="2">
        <v>0</v>
      </c>
      <c r="I257" s="5">
        <v>0</v>
      </c>
      <c r="J257" s="2" t="s">
        <v>5</v>
      </c>
      <c r="K257" t="s">
        <v>372</v>
      </c>
      <c r="L257" t="str">
        <f>RIGHT(K257,LEN(K257)-FIND(" ",K257))</f>
        <v>May 19 00:00:00 EDT 2008</v>
      </c>
      <c r="M257" s="2" t="str">
        <f>LEFT(K257,3)</f>
        <v>Mon</v>
      </c>
      <c r="N257" s="2" t="str">
        <f>_xlfn.CONCAT(LEFT(L257,6)," ",RIGHT(L257,4))</f>
        <v>May 19 2008</v>
      </c>
      <c r="O257" s="9">
        <v>4897</v>
      </c>
      <c r="P257" s="6">
        <v>38.885092999999998</v>
      </c>
      <c r="Q257" s="7">
        <v>-121.28993199999999</v>
      </c>
    </row>
    <row r="258" spans="1:17" x14ac:dyDescent="0.3">
      <c r="A258" t="s">
        <v>288</v>
      </c>
      <c r="B258" t="str">
        <f>PROPER((A258))</f>
        <v>419 Dawnridge Rd</v>
      </c>
      <c r="C258" t="s">
        <v>90</v>
      </c>
      <c r="D258" t="str">
        <f>PROPER(C258)</f>
        <v>Folsom</v>
      </c>
      <c r="E258" s="1">
        <v>95823</v>
      </c>
      <c r="F258" s="2" t="s">
        <v>4</v>
      </c>
      <c r="G258" s="2">
        <v>4</v>
      </c>
      <c r="H258" s="2">
        <v>1</v>
      </c>
      <c r="I258" s="5">
        <v>1955</v>
      </c>
      <c r="J258" s="2" t="s">
        <v>5</v>
      </c>
      <c r="K258" t="s">
        <v>6</v>
      </c>
      <c r="L258" t="str">
        <f>RIGHT(K258,LEN(K258)-FIND(" ",K258))</f>
        <v>May 21 00:00:00 EDT 2008</v>
      </c>
      <c r="M258" s="2" t="str">
        <f>LEFT(K258,3)</f>
        <v>Wed</v>
      </c>
      <c r="N258" s="2" t="str">
        <f>_xlfn.CONCAT(LEFT(L258,6)," ",RIGHT(L258,4))</f>
        <v>May 21 2008</v>
      </c>
      <c r="O258" s="9">
        <v>166357</v>
      </c>
      <c r="P258" s="6">
        <v>38.489404999999998</v>
      </c>
      <c r="Q258" s="7">
        <v>-121.452811</v>
      </c>
    </row>
    <row r="259" spans="1:17" x14ac:dyDescent="0.3">
      <c r="A259" t="s">
        <v>290</v>
      </c>
      <c r="B259" t="str">
        <f>PROPER((A259))</f>
        <v>5312 Marbury Way</v>
      </c>
      <c r="C259" t="s">
        <v>90</v>
      </c>
      <c r="D259" t="str">
        <f>PROPER(C259)</f>
        <v>Folsom</v>
      </c>
      <c r="E259" s="1">
        <v>95648</v>
      </c>
      <c r="F259" s="2" t="s">
        <v>4</v>
      </c>
      <c r="G259" s="2">
        <v>4</v>
      </c>
      <c r="H259" s="2">
        <v>2</v>
      </c>
      <c r="I259" s="5">
        <v>0</v>
      </c>
      <c r="J259" s="2" t="s">
        <v>5</v>
      </c>
      <c r="K259" t="s">
        <v>185</v>
      </c>
      <c r="L259" t="str">
        <f>RIGHT(K259,LEN(K259)-FIND(" ",K259))</f>
        <v>May 20 00:00:00 EDT 2008</v>
      </c>
      <c r="M259" s="2" t="str">
        <f>LEFT(K259,3)</f>
        <v>Tue</v>
      </c>
      <c r="N259" s="2" t="str">
        <f>_xlfn.CONCAT(LEFT(L259,6)," ",RIGHT(L259,4))</f>
        <v>May 20 2008</v>
      </c>
      <c r="O259" s="9">
        <v>261800</v>
      </c>
      <c r="P259" s="6">
        <v>38.879083999999999</v>
      </c>
      <c r="Q259" s="7">
        <v>-121.298586</v>
      </c>
    </row>
    <row r="260" spans="1:17" x14ac:dyDescent="0.3">
      <c r="A260" t="s">
        <v>291</v>
      </c>
      <c r="B260" t="str">
        <f>PROPER((A260))</f>
        <v>6344 Bonham Cir</v>
      </c>
      <c r="C260" t="s">
        <v>90</v>
      </c>
      <c r="D260" t="str">
        <f>PROPER(C260)</f>
        <v>Folsom</v>
      </c>
      <c r="E260" s="1">
        <v>95683</v>
      </c>
      <c r="F260" s="2" t="s">
        <v>4</v>
      </c>
      <c r="G260" s="2">
        <v>4</v>
      </c>
      <c r="H260" s="2">
        <v>2</v>
      </c>
      <c r="I260" s="5">
        <v>3192</v>
      </c>
      <c r="J260" s="2" t="s">
        <v>5</v>
      </c>
      <c r="K260" t="s">
        <v>185</v>
      </c>
      <c r="L260" t="str">
        <f>RIGHT(K260,LEN(K260)-FIND(" ",K260))</f>
        <v>May 20 00:00:00 EDT 2008</v>
      </c>
      <c r="M260" s="2" t="str">
        <f>LEFT(K260,3)</f>
        <v>Tue</v>
      </c>
      <c r="N260" s="2" t="str">
        <f>_xlfn.CONCAT(LEFT(L260,6)," ",RIGHT(L260,4))</f>
        <v>May 20 2008</v>
      </c>
      <c r="O260" s="9">
        <v>425000</v>
      </c>
      <c r="P260" s="6">
        <v>38.512602000000001</v>
      </c>
      <c r="Q260" s="7">
        <v>-121.087233</v>
      </c>
    </row>
    <row r="261" spans="1:17" x14ac:dyDescent="0.3">
      <c r="A261" t="s">
        <v>292</v>
      </c>
      <c r="B261" t="str">
        <f>PROPER((A261))</f>
        <v>8207 Yorkton Way</v>
      </c>
      <c r="C261" t="s">
        <v>90</v>
      </c>
      <c r="D261" t="str">
        <f>PROPER(C261)</f>
        <v>Folsom</v>
      </c>
      <c r="E261" s="1">
        <v>95835</v>
      </c>
      <c r="F261" s="2" t="s">
        <v>4</v>
      </c>
      <c r="G261" s="2">
        <v>4</v>
      </c>
      <c r="H261" s="2">
        <v>4</v>
      </c>
      <c r="I261" s="5">
        <v>3397</v>
      </c>
      <c r="J261" s="2" t="s">
        <v>5</v>
      </c>
      <c r="K261" t="s">
        <v>185</v>
      </c>
      <c r="L261" t="str">
        <f>RIGHT(K261,LEN(K261)-FIND(" ",K261))</f>
        <v>May 20 00:00:00 EDT 2008</v>
      </c>
      <c r="M261" s="2" t="str">
        <f>LEFT(K261,3)</f>
        <v>Tue</v>
      </c>
      <c r="N261" s="2" t="str">
        <f>_xlfn.CONCAT(LEFT(L261,6)," ",RIGHT(L261,4))</f>
        <v>May 20 2008</v>
      </c>
      <c r="O261" s="9">
        <v>465000</v>
      </c>
      <c r="P261" s="6">
        <v>38.665695999999997</v>
      </c>
      <c r="Q261" s="7">
        <v>-121.549437</v>
      </c>
    </row>
    <row r="262" spans="1:17" x14ac:dyDescent="0.3">
      <c r="A262" t="s">
        <v>293</v>
      </c>
      <c r="B262" t="str">
        <f>PROPER((A262))</f>
        <v>7922 Mansell Way</v>
      </c>
      <c r="C262" t="s">
        <v>90</v>
      </c>
      <c r="D262" t="str">
        <f>PROPER(C262)</f>
        <v>Folsom</v>
      </c>
      <c r="E262" s="1">
        <v>95667</v>
      </c>
      <c r="F262" s="2" t="s">
        <v>4</v>
      </c>
      <c r="G262" s="2">
        <v>4</v>
      </c>
      <c r="H262" s="2">
        <v>3</v>
      </c>
      <c r="I262" s="5">
        <v>1929</v>
      </c>
      <c r="J262" s="2" t="s">
        <v>5</v>
      </c>
      <c r="K262" t="s">
        <v>185</v>
      </c>
      <c r="L262" t="str">
        <f>RIGHT(K262,LEN(K262)-FIND(" ",K262))</f>
        <v>May 20 00:00:00 EDT 2008</v>
      </c>
      <c r="M262" s="2" t="str">
        <f>LEFT(K262,3)</f>
        <v>Tue</v>
      </c>
      <c r="N262" s="2" t="str">
        <f>_xlfn.CONCAT(LEFT(L262,6)," ",RIGHT(L262,4))</f>
        <v>May 20 2008</v>
      </c>
      <c r="O262" s="9">
        <v>485000</v>
      </c>
      <c r="P262" s="6">
        <v>38.787877000000002</v>
      </c>
      <c r="Q262" s="7">
        <v>-120.816676</v>
      </c>
    </row>
    <row r="263" spans="1:17" x14ac:dyDescent="0.3">
      <c r="A263" t="s">
        <v>294</v>
      </c>
      <c r="B263" t="str">
        <f>PROPER((A263))</f>
        <v>5712 Melbury Cir</v>
      </c>
      <c r="C263" t="s">
        <v>90</v>
      </c>
      <c r="D263" t="str">
        <f>PROPER(C263)</f>
        <v>Folsom</v>
      </c>
      <c r="E263" s="1">
        <v>95621</v>
      </c>
      <c r="F263" s="2" t="s">
        <v>4</v>
      </c>
      <c r="G263" s="2">
        <v>4</v>
      </c>
      <c r="H263" s="2">
        <v>2</v>
      </c>
      <c r="I263" s="5">
        <v>1419</v>
      </c>
      <c r="J263" s="2" t="s">
        <v>5</v>
      </c>
      <c r="K263" t="s">
        <v>640</v>
      </c>
      <c r="L263" t="str">
        <f>RIGHT(K263,LEN(K263)-FIND(" ",K263))</f>
        <v>May 16 00:00:00 EDT 2008</v>
      </c>
      <c r="M263" s="2" t="str">
        <f>LEFT(K263,3)</f>
        <v>Fri</v>
      </c>
      <c r="N263" s="2" t="str">
        <f>_xlfn.CONCAT(LEFT(L263,6)," ",RIGHT(L263,4))</f>
        <v>May 16 2008</v>
      </c>
      <c r="O263" s="9">
        <v>220000</v>
      </c>
      <c r="P263" s="6">
        <v>38.698058000000003</v>
      </c>
      <c r="Q263" s="7">
        <v>-121.294893</v>
      </c>
    </row>
    <row r="264" spans="1:17" x14ac:dyDescent="0.3">
      <c r="A264" t="s">
        <v>295</v>
      </c>
      <c r="B264" t="str">
        <f>PROPER((A264))</f>
        <v>632 Newbridge Ln</v>
      </c>
      <c r="C264" t="s">
        <v>90</v>
      </c>
      <c r="D264" t="str">
        <f>PROPER(C264)</f>
        <v>Folsom</v>
      </c>
      <c r="E264" s="1">
        <v>95762</v>
      </c>
      <c r="F264" s="2" t="s">
        <v>4</v>
      </c>
      <c r="G264" s="2">
        <v>4</v>
      </c>
      <c r="H264" s="2">
        <v>2</v>
      </c>
      <c r="I264" s="5">
        <v>0</v>
      </c>
      <c r="J264" s="2" t="s">
        <v>5</v>
      </c>
      <c r="K264" t="s">
        <v>640</v>
      </c>
      <c r="L264" t="str">
        <f>RIGHT(K264,LEN(K264)-FIND(" ",K264))</f>
        <v>May 16 00:00:00 EDT 2008</v>
      </c>
      <c r="M264" s="2" t="str">
        <f>LEFT(K264,3)</f>
        <v>Fri</v>
      </c>
      <c r="N264" s="2" t="str">
        <f>_xlfn.CONCAT(LEFT(L264,6)," ",RIGHT(L264,4))</f>
        <v>May 16 2008</v>
      </c>
      <c r="O264" s="9">
        <v>493000</v>
      </c>
      <c r="P264" s="6">
        <v>38.681778000000001</v>
      </c>
      <c r="Q264" s="7">
        <v>-121.035838</v>
      </c>
    </row>
    <row r="265" spans="1:17" x14ac:dyDescent="0.3">
      <c r="A265" t="s">
        <v>296</v>
      </c>
      <c r="B265" t="str">
        <f>PROPER((A265))</f>
        <v>1570 Glidden Ave</v>
      </c>
      <c r="C265" t="s">
        <v>90</v>
      </c>
      <c r="D265" t="str">
        <f>PROPER(C265)</f>
        <v>Folsom</v>
      </c>
      <c r="E265" s="1">
        <v>95746</v>
      </c>
      <c r="F265" s="2" t="s">
        <v>4</v>
      </c>
      <c r="G265" s="2">
        <v>4</v>
      </c>
      <c r="H265" s="2">
        <v>3</v>
      </c>
      <c r="I265" s="5">
        <v>2356</v>
      </c>
      <c r="J265" s="2" t="s">
        <v>5</v>
      </c>
      <c r="K265" t="s">
        <v>640</v>
      </c>
      <c r="L265" t="str">
        <f>RIGHT(K265,LEN(K265)-FIND(" ",K265))</f>
        <v>May 16 00:00:00 EDT 2008</v>
      </c>
      <c r="M265" s="2" t="str">
        <f>LEFT(K265,3)</f>
        <v>Fri</v>
      </c>
      <c r="N265" s="2" t="str">
        <f>_xlfn.CONCAT(LEFT(L265,6)," ",RIGHT(L265,4))</f>
        <v>May 16 2008</v>
      </c>
      <c r="O265" s="9">
        <v>600000</v>
      </c>
      <c r="P265" s="6">
        <v>38.732095999999999</v>
      </c>
      <c r="Q265" s="7">
        <v>-121.21914200000001</v>
      </c>
    </row>
    <row r="266" spans="1:17" x14ac:dyDescent="0.3">
      <c r="A266" t="s">
        <v>297</v>
      </c>
      <c r="B266" t="str">
        <f>PROPER((A266))</f>
        <v>8108 Filifera Way</v>
      </c>
      <c r="C266" t="s">
        <v>90</v>
      </c>
      <c r="D266" t="str">
        <f>PROPER(C266)</f>
        <v>Folsom</v>
      </c>
      <c r="E266" s="1">
        <v>95608</v>
      </c>
      <c r="F266" s="2" t="s">
        <v>4</v>
      </c>
      <c r="G266" s="2">
        <v>4</v>
      </c>
      <c r="H266" s="2">
        <v>2</v>
      </c>
      <c r="I266" s="5">
        <v>1319</v>
      </c>
      <c r="J266" s="2" t="s">
        <v>5</v>
      </c>
      <c r="K266" t="s">
        <v>913</v>
      </c>
      <c r="L266" t="str">
        <f>RIGHT(K266,LEN(K266)-FIND(" ",K266))</f>
        <v>May 15 00:00:00 EDT 2008</v>
      </c>
      <c r="M266" s="2" t="str">
        <f>LEFT(K266,3)</f>
        <v>Thu</v>
      </c>
      <c r="N266" s="2" t="str">
        <f>_xlfn.CONCAT(LEFT(L266,6)," ",RIGHT(L266,4))</f>
        <v>May 15 2008</v>
      </c>
      <c r="O266" s="9">
        <v>220000</v>
      </c>
      <c r="P266" s="6">
        <v>38.665103999999999</v>
      </c>
      <c r="Q266" s="7">
        <v>-121.315901</v>
      </c>
    </row>
    <row r="267" spans="1:17" x14ac:dyDescent="0.3">
      <c r="A267" t="s">
        <v>298</v>
      </c>
      <c r="B267" t="str">
        <f>PROPER((A267))</f>
        <v>230 Bankside Way</v>
      </c>
      <c r="C267" t="s">
        <v>90</v>
      </c>
      <c r="D267" t="str">
        <f>PROPER(C267)</f>
        <v>Folsom</v>
      </c>
      <c r="E267" s="1">
        <v>95757</v>
      </c>
      <c r="F267" s="2" t="s">
        <v>4</v>
      </c>
      <c r="G267" s="2">
        <v>3</v>
      </c>
      <c r="H267" s="2">
        <v>2</v>
      </c>
      <c r="I267" s="5">
        <v>2575</v>
      </c>
      <c r="J267" s="2" t="s">
        <v>5</v>
      </c>
      <c r="K267" t="s">
        <v>185</v>
      </c>
      <c r="L267" t="str">
        <f>RIGHT(K267,LEN(K267)-FIND(" ",K267))</f>
        <v>May 20 00:00:00 EDT 2008</v>
      </c>
      <c r="M267" s="2" t="str">
        <f>LEFT(K267,3)</f>
        <v>Tue</v>
      </c>
      <c r="N267" s="2" t="str">
        <f>_xlfn.CONCAT(LEFT(L267,6)," ",RIGHT(L267,4))</f>
        <v>May 20 2008</v>
      </c>
      <c r="O267" s="9">
        <v>331000</v>
      </c>
      <c r="P267" s="6">
        <v>38.387014000000001</v>
      </c>
      <c r="Q267" s="7">
        <v>-121.440967</v>
      </c>
    </row>
    <row r="268" spans="1:17" x14ac:dyDescent="0.3">
      <c r="A268" t="s">
        <v>299</v>
      </c>
      <c r="B268" t="str">
        <f>PROPER((A268))</f>
        <v>5342 Calabria Way</v>
      </c>
      <c r="C268" t="s">
        <v>90</v>
      </c>
      <c r="D268" t="str">
        <f>PROPER(C268)</f>
        <v>Folsom</v>
      </c>
      <c r="E268" s="1">
        <v>95757</v>
      </c>
      <c r="F268" s="2" t="s">
        <v>4</v>
      </c>
      <c r="G268" s="2">
        <v>3</v>
      </c>
      <c r="H268" s="2">
        <v>3</v>
      </c>
      <c r="I268" s="5">
        <v>2442</v>
      </c>
      <c r="J268" s="2" t="s">
        <v>5</v>
      </c>
      <c r="K268" t="s">
        <v>372</v>
      </c>
      <c r="L268" t="str">
        <f>RIGHT(K268,LEN(K268)-FIND(" ",K268))</f>
        <v>May 19 00:00:00 EDT 2008</v>
      </c>
      <c r="M268" s="2" t="str">
        <f>LEFT(K268,3)</f>
        <v>Mon</v>
      </c>
      <c r="N268" s="2" t="str">
        <f>_xlfn.CONCAT(LEFT(L268,6)," ",RIGHT(L268,4))</f>
        <v>May 19 2008</v>
      </c>
      <c r="O268" s="9">
        <v>331000</v>
      </c>
      <c r="P268" s="6">
        <v>38.406758000000004</v>
      </c>
      <c r="Q268" s="7">
        <v>-121.431669</v>
      </c>
    </row>
    <row r="269" spans="1:17" x14ac:dyDescent="0.3">
      <c r="A269" t="s">
        <v>300</v>
      </c>
      <c r="B269" t="str">
        <f>PROPER((A269))</f>
        <v>47 Naponee Ct</v>
      </c>
      <c r="C269" t="s">
        <v>90</v>
      </c>
      <c r="D269" t="str">
        <f>PROPER(C269)</f>
        <v>Folsom</v>
      </c>
      <c r="E269" s="1">
        <v>95630</v>
      </c>
      <c r="F269" s="2" t="s">
        <v>4</v>
      </c>
      <c r="G269" s="2">
        <v>3</v>
      </c>
      <c r="H269" s="2">
        <v>2</v>
      </c>
      <c r="I269" s="5">
        <v>1905</v>
      </c>
      <c r="J269" s="2" t="s">
        <v>5</v>
      </c>
      <c r="K269" t="s">
        <v>372</v>
      </c>
      <c r="L269" t="str">
        <f>RIGHT(K269,LEN(K269)-FIND(" ",K269))</f>
        <v>May 19 00:00:00 EDT 2008</v>
      </c>
      <c r="M269" s="2" t="str">
        <f>LEFT(K269,3)</f>
        <v>Mon</v>
      </c>
      <c r="N269" s="2" t="str">
        <f>_xlfn.CONCAT(LEFT(L269,6)," ",RIGHT(L269,4))</f>
        <v>May 19 2008</v>
      </c>
      <c r="O269" s="9">
        <v>500000</v>
      </c>
      <c r="P269" s="6">
        <v>38.69435</v>
      </c>
      <c r="Q269" s="7">
        <v>-121.17725900000001</v>
      </c>
    </row>
    <row r="270" spans="1:17" x14ac:dyDescent="0.3">
      <c r="A270" t="s">
        <v>301</v>
      </c>
      <c r="B270" t="str">
        <f>PROPER((A270))</f>
        <v>4236 Adriatic Sea Way</v>
      </c>
      <c r="C270" t="s">
        <v>90</v>
      </c>
      <c r="D270" t="str">
        <f>PROPER(C270)</f>
        <v>Folsom</v>
      </c>
      <c r="E270" s="1">
        <v>95823</v>
      </c>
      <c r="F270" s="2" t="s">
        <v>4</v>
      </c>
      <c r="G270" s="2">
        <v>3</v>
      </c>
      <c r="H270" s="2">
        <v>2</v>
      </c>
      <c r="I270" s="5">
        <v>1089</v>
      </c>
      <c r="J270" s="2" t="s">
        <v>5</v>
      </c>
      <c r="K270" t="s">
        <v>640</v>
      </c>
      <c r="L270" t="str">
        <f>RIGHT(K270,LEN(K270)-FIND(" ",K270))</f>
        <v>May 16 00:00:00 EDT 2008</v>
      </c>
      <c r="M270" s="2" t="str">
        <f>LEFT(K270,3)</f>
        <v>Fri</v>
      </c>
      <c r="N270" s="2" t="str">
        <f>_xlfn.CONCAT(LEFT(L270,6)," ",RIGHT(L270,4))</f>
        <v>May 16 2008</v>
      </c>
      <c r="O270" s="9">
        <v>95625</v>
      </c>
      <c r="P270" s="6">
        <v>38.466937999999999</v>
      </c>
      <c r="Q270" s="7">
        <v>-121.455631</v>
      </c>
    </row>
    <row r="271" spans="1:17" x14ac:dyDescent="0.3">
      <c r="A271" t="s">
        <v>302</v>
      </c>
      <c r="B271" t="str">
        <f>PROPER((A271))</f>
        <v>8864 Rembrant Ct</v>
      </c>
      <c r="C271" t="s">
        <v>90</v>
      </c>
      <c r="D271" t="str">
        <f>PROPER(C271)</f>
        <v>Folsom</v>
      </c>
      <c r="E271" s="1">
        <v>95820</v>
      </c>
      <c r="F271" s="2" t="s">
        <v>4</v>
      </c>
      <c r="G271" s="2">
        <v>2</v>
      </c>
      <c r="H271" s="2">
        <v>1</v>
      </c>
      <c r="I271" s="5">
        <v>834</v>
      </c>
      <c r="J271" s="2" t="s">
        <v>5</v>
      </c>
      <c r="K271" t="s">
        <v>372</v>
      </c>
      <c r="L271" t="str">
        <f>RIGHT(K271,LEN(K271)-FIND(" ",K271))</f>
        <v>May 19 00:00:00 EDT 2008</v>
      </c>
      <c r="M271" s="2" t="str">
        <f>LEFT(K271,3)</f>
        <v>Mon</v>
      </c>
      <c r="N271" s="2" t="str">
        <f>_xlfn.CONCAT(LEFT(L271,6)," ",RIGHT(L271,4))</f>
        <v>May 19 2008</v>
      </c>
      <c r="O271" s="9">
        <v>68000</v>
      </c>
      <c r="P271" s="6">
        <v>38.539447000000003</v>
      </c>
      <c r="Q271" s="7">
        <v>-121.450858</v>
      </c>
    </row>
    <row r="272" spans="1:17" x14ac:dyDescent="0.3">
      <c r="A272" t="s">
        <v>303</v>
      </c>
      <c r="B272" t="str">
        <f>PROPER((A272))</f>
        <v>9455 Sea Cliff Way</v>
      </c>
      <c r="C272" t="s">
        <v>90</v>
      </c>
      <c r="D272" t="str">
        <f>PROPER(C272)</f>
        <v>Folsom</v>
      </c>
      <c r="E272" s="1">
        <v>95623</v>
      </c>
      <c r="F272" s="2" t="s">
        <v>4</v>
      </c>
      <c r="G272" s="2">
        <v>2</v>
      </c>
      <c r="H272" s="2">
        <v>1</v>
      </c>
      <c r="I272" s="5">
        <v>1040</v>
      </c>
      <c r="J272" s="2" t="s">
        <v>5</v>
      </c>
      <c r="K272" t="s">
        <v>640</v>
      </c>
      <c r="L272" t="str">
        <f>RIGHT(K272,LEN(K272)-FIND(" ",K272))</f>
        <v>May 16 00:00:00 EDT 2008</v>
      </c>
      <c r="M272" s="2" t="str">
        <f>LEFT(K272,3)</f>
        <v>Fri</v>
      </c>
      <c r="N272" s="2" t="str">
        <f>_xlfn.CONCAT(LEFT(L272,6)," ",RIGHT(L272,4))</f>
        <v>May 16 2008</v>
      </c>
      <c r="O272" s="9">
        <v>205000</v>
      </c>
      <c r="P272" s="6">
        <v>38.678758000000002</v>
      </c>
      <c r="Q272" s="7">
        <v>-120.84411799999999</v>
      </c>
    </row>
    <row r="273" spans="1:17" x14ac:dyDescent="0.3">
      <c r="A273" t="s">
        <v>304</v>
      </c>
      <c r="B273" t="str">
        <f>PROPER((A273))</f>
        <v>9720 Little Harbor Way</v>
      </c>
      <c r="C273" t="s">
        <v>90</v>
      </c>
      <c r="D273" t="str">
        <f>PROPER(C273)</f>
        <v>Folsom</v>
      </c>
      <c r="E273" s="1">
        <v>95817</v>
      </c>
      <c r="F273" s="2" t="s">
        <v>4</v>
      </c>
      <c r="G273" s="2">
        <v>2</v>
      </c>
      <c r="H273" s="2">
        <v>1</v>
      </c>
      <c r="I273" s="5">
        <v>1115</v>
      </c>
      <c r="J273" s="2" t="s">
        <v>5</v>
      </c>
      <c r="K273" t="s">
        <v>640</v>
      </c>
      <c r="L273" t="str">
        <f>RIGHT(K273,LEN(K273)-FIND(" ",K273))</f>
        <v>May 16 00:00:00 EDT 2008</v>
      </c>
      <c r="M273" s="2" t="str">
        <f>LEFT(K273,3)</f>
        <v>Fri</v>
      </c>
      <c r="N273" s="2" t="str">
        <f>_xlfn.CONCAT(LEFT(L273,6)," ",RIGHT(L273,4))</f>
        <v>May 16 2008</v>
      </c>
      <c r="O273" s="9">
        <v>220000</v>
      </c>
      <c r="P273" s="6">
        <v>38.557433000000003</v>
      </c>
      <c r="Q273" s="7">
        <v>-121.47033999999999</v>
      </c>
    </row>
    <row r="274" spans="1:17" x14ac:dyDescent="0.3">
      <c r="A274" t="s">
        <v>305</v>
      </c>
      <c r="B274" t="str">
        <f>PROPER((A274))</f>
        <v>8806 Phoenix Ave</v>
      </c>
      <c r="C274" t="s">
        <v>90</v>
      </c>
      <c r="D274" t="str">
        <f>PROPER(C274)</f>
        <v>Folsom</v>
      </c>
      <c r="E274" s="1">
        <v>95833</v>
      </c>
      <c r="F274" s="2" t="s">
        <v>4</v>
      </c>
      <c r="G274" s="2">
        <v>2</v>
      </c>
      <c r="H274" s="2">
        <v>1</v>
      </c>
      <c r="I274" s="5">
        <v>956</v>
      </c>
      <c r="J274" s="2" t="s">
        <v>12</v>
      </c>
      <c r="K274" t="s">
        <v>913</v>
      </c>
      <c r="L274" t="str">
        <f>RIGHT(K274,LEN(K274)-FIND(" ",K274))</f>
        <v>May 15 00:00:00 EDT 2008</v>
      </c>
      <c r="M274" s="2" t="str">
        <f>LEFT(K274,3)</f>
        <v>Thu</v>
      </c>
      <c r="N274" s="2" t="str">
        <f>_xlfn.CONCAT(LEFT(L274,6)," ",RIGHT(L274,4))</f>
        <v>May 15 2008</v>
      </c>
      <c r="O274" s="9">
        <v>92000</v>
      </c>
      <c r="P274" s="6">
        <v>38.627147000000001</v>
      </c>
      <c r="Q274" s="7">
        <v>-121.500799</v>
      </c>
    </row>
    <row r="275" spans="1:17" x14ac:dyDescent="0.3">
      <c r="A275" t="s">
        <v>306</v>
      </c>
      <c r="B275" t="str">
        <f>PROPER((A275))</f>
        <v>3578 Loggerhead Way</v>
      </c>
      <c r="C275" t="s">
        <v>724</v>
      </c>
      <c r="D275" t="str">
        <f>PROPER(C275)</f>
        <v>Foresthill</v>
      </c>
      <c r="E275" s="1">
        <v>95823</v>
      </c>
      <c r="F275" s="2" t="s">
        <v>4</v>
      </c>
      <c r="G275" s="2">
        <v>3</v>
      </c>
      <c r="H275" s="2">
        <v>2</v>
      </c>
      <c r="I275" s="5">
        <v>1217</v>
      </c>
      <c r="J275" s="2" t="s">
        <v>5</v>
      </c>
      <c r="K275" t="s">
        <v>913</v>
      </c>
      <c r="L275" t="str">
        <f>RIGHT(K275,LEN(K275)-FIND(" ",K275))</f>
        <v>May 15 00:00:00 EDT 2008</v>
      </c>
      <c r="M275" s="2" t="str">
        <f>LEFT(K275,3)</f>
        <v>Thu</v>
      </c>
      <c r="N275" s="2" t="str">
        <f>_xlfn.CONCAT(LEFT(L275,6)," ",RIGHT(L275,4))</f>
        <v>May 15 2008</v>
      </c>
      <c r="O275" s="9">
        <v>151087</v>
      </c>
      <c r="P275" s="6">
        <v>38.466160000000002</v>
      </c>
      <c r="Q275" s="7">
        <v>-121.448283</v>
      </c>
    </row>
    <row r="276" spans="1:17" x14ac:dyDescent="0.3">
      <c r="A276" t="s">
        <v>307</v>
      </c>
      <c r="B276" t="str">
        <f>PROPER((A276))</f>
        <v>1416 Lockhart Way</v>
      </c>
      <c r="C276" t="s">
        <v>70</v>
      </c>
      <c r="D276" t="str">
        <f>PROPER(C276)</f>
        <v>Galt</v>
      </c>
      <c r="E276" s="1">
        <v>95757</v>
      </c>
      <c r="F276" s="2" t="s">
        <v>4</v>
      </c>
      <c r="G276" s="2">
        <v>5</v>
      </c>
      <c r="H276" s="2">
        <v>3</v>
      </c>
      <c r="I276" s="5">
        <v>2875</v>
      </c>
      <c r="J276" s="2" t="s">
        <v>5</v>
      </c>
      <c r="K276" t="s">
        <v>640</v>
      </c>
      <c r="L276" t="str">
        <f>RIGHT(K276,LEN(K276)-FIND(" ",K276))</f>
        <v>May 16 00:00:00 EDT 2008</v>
      </c>
      <c r="M276" s="2" t="str">
        <f>LEFT(K276,3)</f>
        <v>Fri</v>
      </c>
      <c r="N276" s="2" t="str">
        <f>_xlfn.CONCAT(LEFT(L276,6)," ",RIGHT(L276,4))</f>
        <v>May 16 2008</v>
      </c>
      <c r="O276" s="9">
        <v>397000</v>
      </c>
      <c r="P276" s="6">
        <v>38.405571000000002</v>
      </c>
      <c r="Q276" s="7">
        <v>-121.44518600000001</v>
      </c>
    </row>
    <row r="277" spans="1:17" x14ac:dyDescent="0.3">
      <c r="A277" t="s">
        <v>308</v>
      </c>
      <c r="B277" t="str">
        <f>PROPER((A277))</f>
        <v>5413 Buena Ventura Way</v>
      </c>
      <c r="C277" t="s">
        <v>70</v>
      </c>
      <c r="D277" t="str">
        <f>PROPER(C277)</f>
        <v>Galt</v>
      </c>
      <c r="E277" s="1">
        <v>95747</v>
      </c>
      <c r="F277" s="2" t="s">
        <v>4</v>
      </c>
      <c r="G277" s="2">
        <v>5</v>
      </c>
      <c r="H277" s="2">
        <v>3</v>
      </c>
      <c r="I277" s="5">
        <v>0</v>
      </c>
      <c r="J277" s="2" t="s">
        <v>5</v>
      </c>
      <c r="K277" t="s">
        <v>640</v>
      </c>
      <c r="L277" t="str">
        <f>RIGHT(K277,LEN(K277)-FIND(" ",K277))</f>
        <v>May 16 00:00:00 EDT 2008</v>
      </c>
      <c r="M277" s="2" t="str">
        <f>LEFT(K277,3)</f>
        <v>Fri</v>
      </c>
      <c r="N277" s="2" t="str">
        <f>_xlfn.CONCAT(LEFT(L277,6)," ",RIGHT(L277,4))</f>
        <v>May 16 2008</v>
      </c>
      <c r="O277" s="9">
        <v>600000</v>
      </c>
      <c r="P277" s="6">
        <v>38.798448</v>
      </c>
      <c r="Q277" s="7">
        <v>-121.344054</v>
      </c>
    </row>
    <row r="278" spans="1:17" x14ac:dyDescent="0.3">
      <c r="A278" t="s">
        <v>309</v>
      </c>
      <c r="B278" t="str">
        <f>PROPER((A278))</f>
        <v>37 White Birch Ct</v>
      </c>
      <c r="C278" t="s">
        <v>70</v>
      </c>
      <c r="D278" t="str">
        <f>PROPER(C278)</f>
        <v>Galt</v>
      </c>
      <c r="E278" s="1">
        <v>95823</v>
      </c>
      <c r="F278" s="2" t="s">
        <v>4</v>
      </c>
      <c r="G278" s="2">
        <v>4</v>
      </c>
      <c r="H278" s="2">
        <v>2</v>
      </c>
      <c r="I278" s="5">
        <v>1329</v>
      </c>
      <c r="J278" s="2" t="s">
        <v>5</v>
      </c>
      <c r="K278" t="s">
        <v>6</v>
      </c>
      <c r="L278" t="str">
        <f>RIGHT(K278,LEN(K278)-FIND(" ",K278))</f>
        <v>May 21 00:00:00 EDT 2008</v>
      </c>
      <c r="M278" s="2" t="str">
        <f>LEFT(K278,3)</f>
        <v>Wed</v>
      </c>
      <c r="N278" s="2" t="str">
        <f>_xlfn.CONCAT(LEFT(L278,6)," ",RIGHT(L278,4))</f>
        <v>May 21 2008</v>
      </c>
      <c r="O278" s="9">
        <v>122682</v>
      </c>
      <c r="P278" s="6">
        <v>38.468173</v>
      </c>
      <c r="Q278" s="7">
        <v>-121.44407099999999</v>
      </c>
    </row>
    <row r="279" spans="1:17" x14ac:dyDescent="0.3">
      <c r="A279" t="s">
        <v>310</v>
      </c>
      <c r="B279" t="str">
        <f>PROPER((A279))</f>
        <v>405 Marlin Spike Way</v>
      </c>
      <c r="C279" t="s">
        <v>70</v>
      </c>
      <c r="D279" t="str">
        <f>PROPER(C279)</f>
        <v>Galt</v>
      </c>
      <c r="E279" s="1">
        <v>95758</v>
      </c>
      <c r="F279" s="2" t="s">
        <v>4</v>
      </c>
      <c r="G279" s="2">
        <v>4</v>
      </c>
      <c r="H279" s="2">
        <v>2</v>
      </c>
      <c r="I279" s="5">
        <v>1776</v>
      </c>
      <c r="J279" s="2" t="s">
        <v>5</v>
      </c>
      <c r="K279" t="s">
        <v>372</v>
      </c>
      <c r="L279" t="str">
        <f>RIGHT(K279,LEN(K279)-FIND(" ",K279))</f>
        <v>May 19 00:00:00 EDT 2008</v>
      </c>
      <c r="M279" s="2" t="str">
        <f>LEFT(K279,3)</f>
        <v>Mon</v>
      </c>
      <c r="N279" s="2" t="str">
        <f>_xlfn.CONCAT(LEFT(L279,6)," ",RIGHT(L279,4))</f>
        <v>May 19 2008</v>
      </c>
      <c r="O279" s="9">
        <v>210000</v>
      </c>
      <c r="P279" s="6">
        <v>38.413947</v>
      </c>
      <c r="Q279" s="7">
        <v>-121.408276</v>
      </c>
    </row>
    <row r="280" spans="1:17" x14ac:dyDescent="0.3">
      <c r="A280" t="s">
        <v>311</v>
      </c>
      <c r="B280" t="str">
        <f>PROPER((A280))</f>
        <v>1102 Chesley Ln</v>
      </c>
      <c r="C280" t="s">
        <v>70</v>
      </c>
      <c r="D280" t="str">
        <f>PROPER(C280)</f>
        <v>Galt</v>
      </c>
      <c r="E280" s="1">
        <v>95673</v>
      </c>
      <c r="F280" s="2" t="s">
        <v>4</v>
      </c>
      <c r="G280" s="2">
        <v>4</v>
      </c>
      <c r="H280" s="2">
        <v>2</v>
      </c>
      <c r="I280" s="5">
        <v>1182</v>
      </c>
      <c r="J280" s="2" t="s">
        <v>5</v>
      </c>
      <c r="K280" t="s">
        <v>372</v>
      </c>
      <c r="L280" t="str">
        <f>RIGHT(K280,LEN(K280)-FIND(" ",K280))</f>
        <v>May 19 00:00:00 EDT 2008</v>
      </c>
      <c r="M280" s="2" t="str">
        <f>LEFT(K280,3)</f>
        <v>Mon</v>
      </c>
      <c r="N280" s="2" t="str">
        <f>_xlfn.CONCAT(LEFT(L280,6)," ",RIGHT(L280,4))</f>
        <v>May 19 2008</v>
      </c>
      <c r="O280" s="9">
        <v>247480</v>
      </c>
      <c r="P280" s="6">
        <v>38.687021000000001</v>
      </c>
      <c r="Q280" s="7">
        <v>-121.463151</v>
      </c>
    </row>
    <row r="281" spans="1:17" x14ac:dyDescent="0.3">
      <c r="A281" t="s">
        <v>312</v>
      </c>
      <c r="B281" t="str">
        <f>PROPER((A281))</f>
        <v>11281 Stanford Court Ln Unit 604</v>
      </c>
      <c r="C281" t="s">
        <v>70</v>
      </c>
      <c r="D281" t="str">
        <f>PROPER(C281)</f>
        <v>Galt</v>
      </c>
      <c r="E281" s="1">
        <v>95835</v>
      </c>
      <c r="F281" s="2" t="s">
        <v>4</v>
      </c>
      <c r="G281" s="2">
        <v>4</v>
      </c>
      <c r="H281" s="2">
        <v>2</v>
      </c>
      <c r="I281" s="5">
        <v>2372</v>
      </c>
      <c r="J281" s="2" t="s">
        <v>5</v>
      </c>
      <c r="K281" t="s">
        <v>640</v>
      </c>
      <c r="L281" t="str">
        <f>RIGHT(K281,LEN(K281)-FIND(" ",K281))</f>
        <v>May 16 00:00:00 EDT 2008</v>
      </c>
      <c r="M281" s="2" t="str">
        <f>LEFT(K281,3)</f>
        <v>Fri</v>
      </c>
      <c r="N281" s="2" t="str">
        <f>_xlfn.CONCAT(LEFT(L281,6)," ",RIGHT(L281,4))</f>
        <v>May 16 2008</v>
      </c>
      <c r="O281" s="9">
        <v>341000</v>
      </c>
      <c r="P281" s="6">
        <v>38.668410000000002</v>
      </c>
      <c r="Q281" s="7">
        <v>-121.49463900000001</v>
      </c>
    </row>
    <row r="282" spans="1:17" x14ac:dyDescent="0.3">
      <c r="A282" t="s">
        <v>313</v>
      </c>
      <c r="B282" t="str">
        <f>PROPER((A282))</f>
        <v>7320 6Th St</v>
      </c>
      <c r="C282" t="s">
        <v>70</v>
      </c>
      <c r="D282" t="str">
        <f>PROPER(C282)</f>
        <v>Galt</v>
      </c>
      <c r="E282" s="1">
        <v>95762</v>
      </c>
      <c r="F282" s="2" t="s">
        <v>4</v>
      </c>
      <c r="G282" s="2">
        <v>4</v>
      </c>
      <c r="H282" s="2">
        <v>3</v>
      </c>
      <c r="I282" s="5">
        <v>0</v>
      </c>
      <c r="J282" s="2" t="s">
        <v>5</v>
      </c>
      <c r="K282" t="s">
        <v>640</v>
      </c>
      <c r="L282" t="str">
        <f>RIGHT(K282,LEN(K282)-FIND(" ",K282))</f>
        <v>May 16 00:00:00 EDT 2008</v>
      </c>
      <c r="M282" s="2" t="str">
        <f>LEFT(K282,3)</f>
        <v>Fri</v>
      </c>
      <c r="N282" s="2" t="str">
        <f>_xlfn.CONCAT(LEFT(L282,6)," ",RIGHT(L282,4))</f>
        <v>May 16 2008</v>
      </c>
      <c r="O282" s="9">
        <v>879000</v>
      </c>
      <c r="P282" s="6">
        <v>38.706691999999997</v>
      </c>
      <c r="Q282" s="7">
        <v>-121.058869</v>
      </c>
    </row>
    <row r="283" spans="1:17" x14ac:dyDescent="0.3">
      <c r="A283" t="s">
        <v>314</v>
      </c>
      <c r="B283" t="str">
        <f>PROPER((A283))</f>
        <v>993 Manton Ct</v>
      </c>
      <c r="C283" t="s">
        <v>70</v>
      </c>
      <c r="D283" t="str">
        <f>PROPER(C283)</f>
        <v>Galt</v>
      </c>
      <c r="E283" s="1">
        <v>95624</v>
      </c>
      <c r="F283" s="2" t="s">
        <v>4</v>
      </c>
      <c r="G283" s="2">
        <v>4</v>
      </c>
      <c r="H283" s="2">
        <v>2</v>
      </c>
      <c r="I283" s="5">
        <v>1477</v>
      </c>
      <c r="J283" s="2" t="s">
        <v>5</v>
      </c>
      <c r="K283" t="s">
        <v>913</v>
      </c>
      <c r="L283" t="str">
        <f>RIGHT(K283,LEN(K283)-FIND(" ",K283))</f>
        <v>May 15 00:00:00 EDT 2008</v>
      </c>
      <c r="M283" s="2" t="str">
        <f>LEFT(K283,3)</f>
        <v>Thu</v>
      </c>
      <c r="N283" s="2" t="str">
        <f>_xlfn.CONCAT(LEFT(L283,6)," ",RIGHT(L283,4))</f>
        <v>May 15 2008</v>
      </c>
      <c r="O283" s="9">
        <v>176850</v>
      </c>
      <c r="P283" s="6">
        <v>38.445740000000001</v>
      </c>
      <c r="Q283" s="7">
        <v>-121.3725</v>
      </c>
    </row>
    <row r="284" spans="1:17" x14ac:dyDescent="0.3">
      <c r="A284" t="s">
        <v>315</v>
      </c>
      <c r="B284" t="str">
        <f>PROPER((A284))</f>
        <v>4487 Panorama Dr</v>
      </c>
      <c r="C284" t="s">
        <v>70</v>
      </c>
      <c r="D284" t="str">
        <f>PROPER(C284)</f>
        <v>Galt</v>
      </c>
      <c r="E284" s="1">
        <v>95820</v>
      </c>
      <c r="F284" s="2" t="s">
        <v>4</v>
      </c>
      <c r="G284" s="2">
        <v>3</v>
      </c>
      <c r="H284" s="2">
        <v>1</v>
      </c>
      <c r="I284" s="5">
        <v>1018</v>
      </c>
      <c r="J284" s="2" t="s">
        <v>5</v>
      </c>
      <c r="K284" t="s">
        <v>6</v>
      </c>
      <c r="L284" t="str">
        <f>RIGHT(K284,LEN(K284)-FIND(" ",K284))</f>
        <v>May 21 00:00:00 EDT 2008</v>
      </c>
      <c r="M284" s="2" t="str">
        <f>LEFT(K284,3)</f>
        <v>Wed</v>
      </c>
      <c r="N284" s="2" t="str">
        <f>_xlfn.CONCAT(LEFT(L284,6)," ",RIGHT(L284,4))</f>
        <v>May 21 2008</v>
      </c>
      <c r="O284" s="9">
        <v>260014</v>
      </c>
      <c r="P284" s="6">
        <v>38.531509999999997</v>
      </c>
      <c r="Q284" s="7">
        <v>-121.42108899999999</v>
      </c>
    </row>
    <row r="285" spans="1:17" x14ac:dyDescent="0.3">
      <c r="A285" t="s">
        <v>316</v>
      </c>
      <c r="B285" t="str">
        <f>PROPER((A285))</f>
        <v>5651 Overleaf Way</v>
      </c>
      <c r="C285" t="s">
        <v>70</v>
      </c>
      <c r="D285" t="str">
        <f>PROPER(C285)</f>
        <v>Galt</v>
      </c>
      <c r="E285" s="1">
        <v>95838</v>
      </c>
      <c r="F285" s="2" t="s">
        <v>4</v>
      </c>
      <c r="G285" s="2">
        <v>3</v>
      </c>
      <c r="H285" s="2">
        <v>2</v>
      </c>
      <c r="I285" s="5">
        <v>1211</v>
      </c>
      <c r="J285" s="2" t="s">
        <v>5</v>
      </c>
      <c r="K285" t="s">
        <v>185</v>
      </c>
      <c r="L285" t="str">
        <f>RIGHT(K285,LEN(K285)-FIND(" ",K285))</f>
        <v>May 20 00:00:00 EDT 2008</v>
      </c>
      <c r="M285" s="2" t="str">
        <f>LEFT(K285,3)</f>
        <v>Tue</v>
      </c>
      <c r="N285" s="2" t="str">
        <f>_xlfn.CONCAT(LEFT(L285,6)," ",RIGHT(L285,4))</f>
        <v>May 20 2008</v>
      </c>
      <c r="O285" s="9">
        <v>135000</v>
      </c>
      <c r="P285" s="6">
        <v>38.658478000000002</v>
      </c>
      <c r="Q285" s="7">
        <v>-121.45040899999999</v>
      </c>
    </row>
    <row r="286" spans="1:17" x14ac:dyDescent="0.3">
      <c r="A286" t="s">
        <v>317</v>
      </c>
      <c r="B286" t="str">
        <f>PROPER((A286))</f>
        <v>2015 Promontory Point Ln</v>
      </c>
      <c r="C286" t="s">
        <v>70</v>
      </c>
      <c r="D286" t="str">
        <f>PROPER(C286)</f>
        <v>Galt</v>
      </c>
      <c r="E286" s="1">
        <v>95828</v>
      </c>
      <c r="F286" s="2" t="s">
        <v>4</v>
      </c>
      <c r="G286" s="2">
        <v>3</v>
      </c>
      <c r="H286" s="2">
        <v>2</v>
      </c>
      <c r="I286" s="5">
        <v>1117</v>
      </c>
      <c r="J286" s="2" t="s">
        <v>5</v>
      </c>
      <c r="K286" t="s">
        <v>185</v>
      </c>
      <c r="L286" t="str">
        <f>RIGHT(K286,LEN(K286)-FIND(" ",K286))</f>
        <v>May 20 00:00:00 EDT 2008</v>
      </c>
      <c r="M286" s="2" t="str">
        <f>LEFT(K286,3)</f>
        <v>Tue</v>
      </c>
      <c r="N286" s="2" t="str">
        <f>_xlfn.CONCAT(LEFT(L286,6)," ",RIGHT(L286,4))</f>
        <v>May 20 2008</v>
      </c>
      <c r="O286" s="9">
        <v>149000</v>
      </c>
      <c r="P286" s="6">
        <v>38.473287999999997</v>
      </c>
      <c r="Q286" s="7">
        <v>-121.3963</v>
      </c>
    </row>
    <row r="287" spans="1:17" x14ac:dyDescent="0.3">
      <c r="A287" t="s">
        <v>318</v>
      </c>
      <c r="B287" t="str">
        <f>PROPER((A287))</f>
        <v>3224 Parkham Dr</v>
      </c>
      <c r="C287" t="s">
        <v>70</v>
      </c>
      <c r="D287" t="str">
        <f>PROPER(C287)</f>
        <v>Galt</v>
      </c>
      <c r="E287" s="1">
        <v>95843</v>
      </c>
      <c r="F287" s="2" t="s">
        <v>4</v>
      </c>
      <c r="G287" s="2">
        <v>3</v>
      </c>
      <c r="H287" s="2">
        <v>2</v>
      </c>
      <c r="I287" s="5">
        <v>1574</v>
      </c>
      <c r="J287" s="2" t="s">
        <v>5</v>
      </c>
      <c r="K287" t="s">
        <v>185</v>
      </c>
      <c r="L287" t="str">
        <f>RIGHT(K287,LEN(K287)-FIND(" ",K287))</f>
        <v>May 20 00:00:00 EDT 2008</v>
      </c>
      <c r="M287" s="2" t="str">
        <f>LEFT(K287,3)</f>
        <v>Tue</v>
      </c>
      <c r="N287" s="2" t="str">
        <f>_xlfn.CONCAT(LEFT(L287,6)," ",RIGHT(L287,4))</f>
        <v>May 20 2008</v>
      </c>
      <c r="O287" s="9">
        <v>255000</v>
      </c>
      <c r="P287" s="6">
        <v>38.710220999999997</v>
      </c>
      <c r="Q287" s="7">
        <v>-121.341651</v>
      </c>
    </row>
    <row r="288" spans="1:17" x14ac:dyDescent="0.3">
      <c r="A288" t="s">
        <v>319</v>
      </c>
      <c r="B288" t="str">
        <f>PROPER((A288))</f>
        <v>15 Vanessa Pl</v>
      </c>
      <c r="C288" t="s">
        <v>70</v>
      </c>
      <c r="D288" t="str">
        <f>PROPER(C288)</f>
        <v>Galt</v>
      </c>
      <c r="E288" s="1">
        <v>95678</v>
      </c>
      <c r="F288" s="2" t="s">
        <v>4</v>
      </c>
      <c r="G288" s="2">
        <v>3</v>
      </c>
      <c r="H288" s="2">
        <v>2</v>
      </c>
      <c r="I288" s="5">
        <v>1838</v>
      </c>
      <c r="J288" s="2" t="s">
        <v>5</v>
      </c>
      <c r="K288" t="s">
        <v>185</v>
      </c>
      <c r="L288" t="str">
        <f>RIGHT(K288,LEN(K288)-FIND(" ",K288))</f>
        <v>May 20 00:00:00 EDT 2008</v>
      </c>
      <c r="M288" s="2" t="str">
        <f>LEFT(K288,3)</f>
        <v>Tue</v>
      </c>
      <c r="N288" s="2" t="str">
        <f>_xlfn.CONCAT(LEFT(L288,6)," ",RIGHT(L288,4))</f>
        <v>May 20 2008</v>
      </c>
      <c r="O288" s="9">
        <v>356000</v>
      </c>
      <c r="P288" s="6">
        <v>38.782094000000001</v>
      </c>
      <c r="Q288" s="7">
        <v>-121.297133</v>
      </c>
    </row>
    <row r="289" spans="1:17" x14ac:dyDescent="0.3">
      <c r="A289" t="s">
        <v>320</v>
      </c>
      <c r="B289" t="str">
        <f>PROPER((A289))</f>
        <v>1312 Renison Ln</v>
      </c>
      <c r="C289" t="s">
        <v>70</v>
      </c>
      <c r="D289" t="str">
        <f>PROPER(C289)</f>
        <v>Galt</v>
      </c>
      <c r="E289" s="1">
        <v>95823</v>
      </c>
      <c r="F289" s="2" t="s">
        <v>4</v>
      </c>
      <c r="G289" s="2">
        <v>3</v>
      </c>
      <c r="H289" s="2">
        <v>2</v>
      </c>
      <c r="I289" s="5">
        <v>1676</v>
      </c>
      <c r="J289" s="2" t="s">
        <v>5</v>
      </c>
      <c r="K289" t="s">
        <v>372</v>
      </c>
      <c r="L289" t="str">
        <f>RIGHT(K289,LEN(K289)-FIND(" ",K289))</f>
        <v>May 19 00:00:00 EDT 2008</v>
      </c>
      <c r="M289" s="2" t="str">
        <f>LEFT(K289,3)</f>
        <v>Mon</v>
      </c>
      <c r="N289" s="2" t="str">
        <f>_xlfn.CONCAT(LEFT(L289,6)," ",RIGHT(L289,4))</f>
        <v>May 19 2008</v>
      </c>
      <c r="O289" s="9">
        <v>155000</v>
      </c>
      <c r="P289" s="6">
        <v>38.457157000000002</v>
      </c>
      <c r="Q289" s="7">
        <v>-121.433065</v>
      </c>
    </row>
    <row r="290" spans="1:17" x14ac:dyDescent="0.3">
      <c r="A290" t="s">
        <v>321</v>
      </c>
      <c r="B290" t="str">
        <f>PROPER((A290))</f>
        <v>8 River Raft Ct</v>
      </c>
      <c r="C290" t="s">
        <v>70</v>
      </c>
      <c r="D290" t="str">
        <f>PROPER(C290)</f>
        <v>Galt</v>
      </c>
      <c r="E290" s="1">
        <v>95820</v>
      </c>
      <c r="F290" s="2" t="s">
        <v>4</v>
      </c>
      <c r="G290" s="2">
        <v>3</v>
      </c>
      <c r="H290" s="2">
        <v>2</v>
      </c>
      <c r="I290" s="5">
        <v>1212</v>
      </c>
      <c r="J290" s="2" t="s">
        <v>5</v>
      </c>
      <c r="K290" t="s">
        <v>372</v>
      </c>
      <c r="L290" t="str">
        <f>RIGHT(K290,LEN(K290)-FIND(" ",K290))</f>
        <v>May 19 00:00:00 EDT 2008</v>
      </c>
      <c r="M290" s="2" t="str">
        <f>LEFT(K290,3)</f>
        <v>Mon</v>
      </c>
      <c r="N290" s="2" t="str">
        <f>_xlfn.CONCAT(LEFT(L290,6)," ",RIGHT(L290,4))</f>
        <v>May 19 2008</v>
      </c>
      <c r="O290" s="9">
        <v>228327</v>
      </c>
      <c r="P290" s="6">
        <v>38.534827</v>
      </c>
      <c r="Q290" s="7">
        <v>-121.41254499999999</v>
      </c>
    </row>
    <row r="291" spans="1:17" x14ac:dyDescent="0.3">
      <c r="A291" t="s">
        <v>322</v>
      </c>
      <c r="B291" t="str">
        <f>PROPER((A291))</f>
        <v>2251 Lamplight Ln</v>
      </c>
      <c r="C291" t="s">
        <v>70</v>
      </c>
      <c r="D291" t="str">
        <f>PROPER(C291)</f>
        <v>Galt</v>
      </c>
      <c r="E291" s="1">
        <v>95828</v>
      </c>
      <c r="F291" s="2" t="s">
        <v>4</v>
      </c>
      <c r="G291" s="2">
        <v>3</v>
      </c>
      <c r="H291" s="2">
        <v>2</v>
      </c>
      <c r="I291" s="5">
        <v>1302</v>
      </c>
      <c r="J291" s="2" t="s">
        <v>5</v>
      </c>
      <c r="K291" t="s">
        <v>372</v>
      </c>
      <c r="L291" t="str">
        <f>RIGHT(K291,LEN(K291)-FIND(" ",K291))</f>
        <v>May 19 00:00:00 EDT 2008</v>
      </c>
      <c r="M291" s="2" t="str">
        <f>LEFT(K291,3)</f>
        <v>Mon</v>
      </c>
      <c r="N291" s="2" t="str">
        <f>_xlfn.CONCAT(LEFT(L291,6)," ",RIGHT(L291,4))</f>
        <v>May 19 2008</v>
      </c>
      <c r="O291" s="9">
        <v>230000</v>
      </c>
      <c r="P291" s="6">
        <v>38.475470000000001</v>
      </c>
      <c r="Q291" s="7">
        <v>-121.380055</v>
      </c>
    </row>
    <row r="292" spans="1:17" x14ac:dyDescent="0.3">
      <c r="A292" t="s">
        <v>323</v>
      </c>
      <c r="B292" t="str">
        <f>PROPER((A292))</f>
        <v>106 Farham Dr</v>
      </c>
      <c r="C292" t="s">
        <v>70</v>
      </c>
      <c r="D292" t="str">
        <f>PROPER(C292)</f>
        <v>Galt</v>
      </c>
      <c r="E292" s="1">
        <v>95608</v>
      </c>
      <c r="F292" s="2" t="s">
        <v>4</v>
      </c>
      <c r="G292" s="2">
        <v>3</v>
      </c>
      <c r="H292" s="2">
        <v>2</v>
      </c>
      <c r="I292" s="5">
        <v>1655</v>
      </c>
      <c r="J292" s="2" t="s">
        <v>5</v>
      </c>
      <c r="K292" t="s">
        <v>640</v>
      </c>
      <c r="L292" t="str">
        <f>RIGHT(K292,LEN(K292)-FIND(" ",K292))</f>
        <v>May 16 00:00:00 EDT 2008</v>
      </c>
      <c r="M292" s="2" t="str">
        <f>LEFT(K292,3)</f>
        <v>Fri</v>
      </c>
      <c r="N292" s="2" t="str">
        <f>_xlfn.CONCAT(LEFT(L292,6)," ",RIGHT(L292,4))</f>
        <v>May 16 2008</v>
      </c>
      <c r="O292" s="9">
        <v>386222</v>
      </c>
      <c r="P292" s="6">
        <v>38.629928999999997</v>
      </c>
      <c r="Q292" s="7">
        <v>-121.323086</v>
      </c>
    </row>
    <row r="293" spans="1:17" x14ac:dyDescent="0.3">
      <c r="A293" t="s">
        <v>324</v>
      </c>
      <c r="B293" t="str">
        <f>PROPER((A293))</f>
        <v>5405 Nectar Cir</v>
      </c>
      <c r="C293" t="s">
        <v>70</v>
      </c>
      <c r="D293" t="str">
        <f>PROPER(C293)</f>
        <v>Galt</v>
      </c>
      <c r="E293" s="1">
        <v>95842</v>
      </c>
      <c r="F293" s="2" t="s">
        <v>4</v>
      </c>
      <c r="G293" s="2">
        <v>2</v>
      </c>
      <c r="H293" s="2">
        <v>2</v>
      </c>
      <c r="I293" s="5">
        <v>967</v>
      </c>
      <c r="J293" s="2" t="s">
        <v>5</v>
      </c>
      <c r="K293" t="s">
        <v>185</v>
      </c>
      <c r="L293" t="str">
        <f>RIGHT(K293,LEN(K293)-FIND(" ",K293))</f>
        <v>May 20 00:00:00 EDT 2008</v>
      </c>
      <c r="M293" s="2" t="str">
        <f>LEFT(K293,3)</f>
        <v>Tue</v>
      </c>
      <c r="N293" s="2" t="str">
        <f>_xlfn.CONCAT(LEFT(L293,6)," ",RIGHT(L293,4))</f>
        <v>May 20 2008</v>
      </c>
      <c r="O293" s="9">
        <v>114800</v>
      </c>
      <c r="P293" s="6">
        <v>38.682279000000001</v>
      </c>
      <c r="Q293" s="7">
        <v>-121.352817</v>
      </c>
    </row>
    <row r="294" spans="1:17" x14ac:dyDescent="0.3">
      <c r="A294" t="s">
        <v>325</v>
      </c>
      <c r="B294" t="str">
        <f>PROPER((A294))</f>
        <v>5411 10Th Ave</v>
      </c>
      <c r="C294" t="s">
        <v>70</v>
      </c>
      <c r="D294" t="str">
        <f>PROPER(C294)</f>
        <v>Galt</v>
      </c>
      <c r="E294" s="1">
        <v>95826</v>
      </c>
      <c r="F294" s="2" t="s">
        <v>4</v>
      </c>
      <c r="G294" s="2">
        <v>2</v>
      </c>
      <c r="H294" s="2">
        <v>1</v>
      </c>
      <c r="I294" s="5">
        <v>795</v>
      </c>
      <c r="J294" s="2" t="s">
        <v>12</v>
      </c>
      <c r="K294" t="s">
        <v>372</v>
      </c>
      <c r="L294" t="str">
        <f>RIGHT(K294,LEN(K294)-FIND(" ",K294))</f>
        <v>May 19 00:00:00 EDT 2008</v>
      </c>
      <c r="M294" s="2" t="str">
        <f>LEFT(K294,3)</f>
        <v>Mon</v>
      </c>
      <c r="N294" s="2" t="str">
        <f>_xlfn.CONCAT(LEFT(L294,6)," ",RIGHT(L294,4))</f>
        <v>May 19 2008</v>
      </c>
      <c r="O294" s="9">
        <v>126960</v>
      </c>
      <c r="P294" s="6">
        <v>38.557045000000002</v>
      </c>
      <c r="Q294" s="7">
        <v>-121.37166999999999</v>
      </c>
    </row>
    <row r="295" spans="1:17" x14ac:dyDescent="0.3">
      <c r="A295" t="s">
        <v>326</v>
      </c>
      <c r="B295" t="str">
        <f>PROPER((A295))</f>
        <v>3512 Rainsong Cir</v>
      </c>
      <c r="C295" t="s">
        <v>70</v>
      </c>
      <c r="D295" t="str">
        <f>PROPER(C295)</f>
        <v>Galt</v>
      </c>
      <c r="E295" s="1">
        <v>95648</v>
      </c>
      <c r="F295" s="2" t="s">
        <v>4</v>
      </c>
      <c r="G295" s="2">
        <v>0</v>
      </c>
      <c r="H295" s="2">
        <v>0</v>
      </c>
      <c r="I295" s="5">
        <v>0</v>
      </c>
      <c r="J295" s="2" t="s">
        <v>5</v>
      </c>
      <c r="K295" t="s">
        <v>372</v>
      </c>
      <c r="L295" t="str">
        <f>RIGHT(K295,LEN(K295)-FIND(" ",K295))</f>
        <v>May 19 00:00:00 EDT 2008</v>
      </c>
      <c r="M295" s="2" t="str">
        <f>LEFT(K295,3)</f>
        <v>Mon</v>
      </c>
      <c r="N295" s="2" t="str">
        <f>_xlfn.CONCAT(LEFT(L295,6)," ",RIGHT(L295,4))</f>
        <v>May 19 2008</v>
      </c>
      <c r="O295" s="9">
        <v>4897</v>
      </c>
      <c r="P295" s="6">
        <v>38.886093000000002</v>
      </c>
      <c r="Q295" s="7">
        <v>-121.289584</v>
      </c>
    </row>
    <row r="296" spans="1:17" x14ac:dyDescent="0.3">
      <c r="A296" t="s">
        <v>327</v>
      </c>
      <c r="B296" t="str">
        <f>PROPER((A296))</f>
        <v>1106 55Th St</v>
      </c>
      <c r="C296" t="s">
        <v>70</v>
      </c>
      <c r="D296" t="str">
        <f>PROPER(C296)</f>
        <v>Galt</v>
      </c>
      <c r="E296" s="1">
        <v>95747</v>
      </c>
      <c r="F296" s="2" t="s">
        <v>4</v>
      </c>
      <c r="G296" s="2">
        <v>0</v>
      </c>
      <c r="H296" s="2">
        <v>0</v>
      </c>
      <c r="I296" s="5">
        <v>0</v>
      </c>
      <c r="J296" s="2" t="s">
        <v>5</v>
      </c>
      <c r="K296" t="s">
        <v>640</v>
      </c>
      <c r="L296" t="str">
        <f>RIGHT(K296,LEN(K296)-FIND(" ",K296))</f>
        <v>May 16 00:00:00 EDT 2008</v>
      </c>
      <c r="M296" s="2" t="str">
        <f>LEFT(K296,3)</f>
        <v>Fri</v>
      </c>
      <c r="N296" s="2" t="str">
        <f>_xlfn.CONCAT(LEFT(L296,6)," ",RIGHT(L296,4))</f>
        <v>May 16 2008</v>
      </c>
      <c r="O296" s="9">
        <v>325500</v>
      </c>
      <c r="P296" s="6">
        <v>38.772821</v>
      </c>
      <c r="Q296" s="7">
        <v>-121.36482100000001</v>
      </c>
    </row>
    <row r="297" spans="1:17" x14ac:dyDescent="0.3">
      <c r="A297" t="s">
        <v>328</v>
      </c>
      <c r="B297" t="str">
        <f>PROPER((A297))</f>
        <v>411 Illsley Way</v>
      </c>
      <c r="C297" t="s">
        <v>889</v>
      </c>
      <c r="D297" t="str">
        <f>PROPER(C297)</f>
        <v>Garden Valley</v>
      </c>
      <c r="E297" s="1">
        <v>95825</v>
      </c>
      <c r="F297" s="2" t="s">
        <v>4</v>
      </c>
      <c r="G297" s="2">
        <v>2</v>
      </c>
      <c r="H297" s="2">
        <v>2</v>
      </c>
      <c r="I297" s="5">
        <v>1623</v>
      </c>
      <c r="J297" s="2" t="s">
        <v>5</v>
      </c>
      <c r="K297" t="s">
        <v>640</v>
      </c>
      <c r="L297" t="str">
        <f>RIGHT(K297,LEN(K297)-FIND(" ",K297))</f>
        <v>May 16 00:00:00 EDT 2008</v>
      </c>
      <c r="M297" s="2" t="str">
        <f>LEFT(K297,3)</f>
        <v>Fri</v>
      </c>
      <c r="N297" s="2" t="str">
        <f>_xlfn.CONCAT(LEFT(L297,6)," ",RIGHT(L297,4))</f>
        <v>May 16 2008</v>
      </c>
      <c r="O297" s="9">
        <v>300000</v>
      </c>
      <c r="P297" s="6">
        <v>38.567794999999997</v>
      </c>
      <c r="Q297" s="7">
        <v>-121.410703</v>
      </c>
    </row>
    <row r="298" spans="1:17" x14ac:dyDescent="0.3">
      <c r="A298" t="s">
        <v>329</v>
      </c>
      <c r="B298" t="str">
        <f>PROPER((A298))</f>
        <v>796 Buttercup Cir</v>
      </c>
      <c r="C298" t="s">
        <v>138</v>
      </c>
      <c r="D298" t="str">
        <f>PROPER(C298)</f>
        <v>Gold River</v>
      </c>
      <c r="E298" s="1">
        <v>95608</v>
      </c>
      <c r="F298" s="2" t="s">
        <v>4</v>
      </c>
      <c r="G298" s="2">
        <v>4</v>
      </c>
      <c r="H298" s="2">
        <v>2</v>
      </c>
      <c r="I298" s="5">
        <v>1120</v>
      </c>
      <c r="J298" s="2" t="s">
        <v>5</v>
      </c>
      <c r="K298" t="s">
        <v>185</v>
      </c>
      <c r="L298" t="str">
        <f>RIGHT(K298,LEN(K298)-FIND(" ",K298))</f>
        <v>May 20 00:00:00 EDT 2008</v>
      </c>
      <c r="M298" s="2" t="str">
        <f>LEFT(K298,3)</f>
        <v>Tue</v>
      </c>
      <c r="N298" s="2" t="str">
        <f>_xlfn.CONCAT(LEFT(L298,6)," ",RIGHT(L298,4))</f>
        <v>May 20 2008</v>
      </c>
      <c r="O298" s="9">
        <v>189000</v>
      </c>
      <c r="P298" s="6">
        <v>38.666564000000001</v>
      </c>
      <c r="Q298" s="7">
        <v>-121.325717</v>
      </c>
    </row>
    <row r="299" spans="1:17" x14ac:dyDescent="0.3">
      <c r="A299" t="s">
        <v>330</v>
      </c>
      <c r="B299" t="str">
        <f>PROPER((A299))</f>
        <v>1230 Sandra Cir</v>
      </c>
      <c r="C299" t="s">
        <v>138</v>
      </c>
      <c r="D299" t="str">
        <f>PROPER(C299)</f>
        <v>Gold River</v>
      </c>
      <c r="E299" s="1">
        <v>95827</v>
      </c>
      <c r="F299" s="2" t="s">
        <v>4</v>
      </c>
      <c r="G299" s="2">
        <v>4</v>
      </c>
      <c r="H299" s="2">
        <v>2</v>
      </c>
      <c r="I299" s="5">
        <v>2484</v>
      </c>
      <c r="J299" s="2" t="s">
        <v>5</v>
      </c>
      <c r="K299" t="s">
        <v>640</v>
      </c>
      <c r="L299" t="str">
        <f>RIGHT(K299,LEN(K299)-FIND(" ",K299))</f>
        <v>May 16 00:00:00 EDT 2008</v>
      </c>
      <c r="M299" s="2" t="str">
        <f>LEFT(K299,3)</f>
        <v>Fri</v>
      </c>
      <c r="N299" s="2" t="str">
        <f>_xlfn.CONCAT(LEFT(L299,6)," ",RIGHT(L299,4))</f>
        <v>May 16 2008</v>
      </c>
      <c r="O299" s="9">
        <v>331200</v>
      </c>
      <c r="P299" s="6">
        <v>38.56803</v>
      </c>
      <c r="Q299" s="7">
        <v>-121.309966</v>
      </c>
    </row>
    <row r="300" spans="1:17" x14ac:dyDescent="0.3">
      <c r="A300" t="s">
        <v>331</v>
      </c>
      <c r="B300" t="str">
        <f>PROPER((A300))</f>
        <v>318 Anacapa Dr</v>
      </c>
      <c r="C300" t="s">
        <v>138</v>
      </c>
      <c r="D300" t="str">
        <f>PROPER(C300)</f>
        <v>Gold River</v>
      </c>
      <c r="E300" s="1">
        <v>95762</v>
      </c>
      <c r="F300" s="2" t="s">
        <v>4</v>
      </c>
      <c r="G300" s="2">
        <v>4</v>
      </c>
      <c r="H300" s="2">
        <v>2</v>
      </c>
      <c r="I300" s="5">
        <v>2199</v>
      </c>
      <c r="J300" s="2" t="s">
        <v>5</v>
      </c>
      <c r="K300" t="s">
        <v>640</v>
      </c>
      <c r="L300" t="str">
        <f>RIGHT(K300,LEN(K300)-FIND(" ",K300))</f>
        <v>May 16 00:00:00 EDT 2008</v>
      </c>
      <c r="M300" s="2" t="str">
        <f>LEFT(K300,3)</f>
        <v>Fri</v>
      </c>
      <c r="N300" s="2" t="str">
        <f>_xlfn.CONCAT(LEFT(L300,6)," ",RIGHT(L300,4))</f>
        <v>May 16 2008</v>
      </c>
      <c r="O300" s="9">
        <v>400000</v>
      </c>
      <c r="P300" s="6">
        <v>38.656298999999997</v>
      </c>
      <c r="Q300" s="7">
        <v>-121.07978300000001</v>
      </c>
    </row>
    <row r="301" spans="1:17" x14ac:dyDescent="0.3">
      <c r="A301" t="s">
        <v>332</v>
      </c>
      <c r="B301" t="str">
        <f>PROPER((A301))</f>
        <v>3975 Shining Star Dr</v>
      </c>
      <c r="C301" t="s">
        <v>138</v>
      </c>
      <c r="D301" t="str">
        <f>PROPER(C301)</f>
        <v>Gold River</v>
      </c>
      <c r="E301" s="1">
        <v>95648</v>
      </c>
      <c r="F301" s="2" t="s">
        <v>4</v>
      </c>
      <c r="G301" s="2">
        <v>3</v>
      </c>
      <c r="H301" s="2">
        <v>2</v>
      </c>
      <c r="I301" s="5">
        <v>0</v>
      </c>
      <c r="J301" s="2" t="s">
        <v>5</v>
      </c>
      <c r="K301" t="s">
        <v>372</v>
      </c>
      <c r="L301" t="str">
        <f>RIGHT(K301,LEN(K301)-FIND(" ",K301))</f>
        <v>May 19 00:00:00 EDT 2008</v>
      </c>
      <c r="M301" s="2" t="str">
        <f>LEFT(K301,3)</f>
        <v>Mon</v>
      </c>
      <c r="N301" s="2" t="str">
        <f>_xlfn.CONCAT(LEFT(L301,6)," ",RIGHT(L301,4))</f>
        <v>May 19 2008</v>
      </c>
      <c r="O301" s="9">
        <v>4897</v>
      </c>
      <c r="P301" s="6">
        <v>38.886104000000003</v>
      </c>
      <c r="Q301" s="7">
        <v>-121.290285</v>
      </c>
    </row>
    <row r="302" spans="1:17" x14ac:dyDescent="0.3">
      <c r="A302" t="s">
        <v>333</v>
      </c>
      <c r="B302" t="str">
        <f>PROPER((A302))</f>
        <v>1620 Basler St</v>
      </c>
      <c r="C302" t="s">
        <v>587</v>
      </c>
      <c r="D302" t="str">
        <f>PROPER(C302)</f>
        <v>Granite Bay</v>
      </c>
      <c r="E302" s="1">
        <v>95838</v>
      </c>
      <c r="F302" s="2" t="s">
        <v>4</v>
      </c>
      <c r="G302" s="2">
        <v>3</v>
      </c>
      <c r="H302" s="2">
        <v>2</v>
      </c>
      <c r="I302" s="5">
        <v>1410</v>
      </c>
      <c r="J302" s="2" t="s">
        <v>5</v>
      </c>
      <c r="K302" t="s">
        <v>640</v>
      </c>
      <c r="L302" t="str">
        <f>RIGHT(K302,LEN(K302)-FIND(" ",K302))</f>
        <v>May 16 00:00:00 EDT 2008</v>
      </c>
      <c r="M302" s="2" t="str">
        <f>LEFT(K302,3)</f>
        <v>Fri</v>
      </c>
      <c r="N302" s="2" t="str">
        <f>_xlfn.CONCAT(LEFT(L302,6)," ",RIGHT(L302,4))</f>
        <v>May 16 2008</v>
      </c>
      <c r="O302" s="9">
        <v>115620</v>
      </c>
      <c r="P302" s="6">
        <v>38.660173</v>
      </c>
      <c r="Q302" s="7">
        <v>-121.44021600000001</v>
      </c>
    </row>
    <row r="303" spans="1:17" x14ac:dyDescent="0.3">
      <c r="A303" t="s">
        <v>334</v>
      </c>
      <c r="B303" t="str">
        <f>PROPER((A303))</f>
        <v>9688 Nature Trail Way</v>
      </c>
      <c r="C303" t="s">
        <v>587</v>
      </c>
      <c r="D303" t="str">
        <f>PROPER(C303)</f>
        <v>Granite Bay</v>
      </c>
      <c r="E303" s="1">
        <v>95822</v>
      </c>
      <c r="F303" s="2" t="s">
        <v>4</v>
      </c>
      <c r="G303" s="2">
        <v>3</v>
      </c>
      <c r="H303" s="2">
        <v>2</v>
      </c>
      <c r="I303" s="5">
        <v>1164</v>
      </c>
      <c r="J303" s="2" t="s">
        <v>5</v>
      </c>
      <c r="K303" t="s">
        <v>640</v>
      </c>
      <c r="L303" t="str">
        <f>RIGHT(K303,LEN(K303)-FIND(" ",K303))</f>
        <v>May 16 00:00:00 EDT 2008</v>
      </c>
      <c r="M303" s="2" t="str">
        <f>LEFT(K303,3)</f>
        <v>Fri</v>
      </c>
      <c r="N303" s="2" t="str">
        <f>_xlfn.CONCAT(LEFT(L303,6)," ",RIGHT(L303,4))</f>
        <v>May 16 2008</v>
      </c>
      <c r="O303" s="9">
        <v>122500</v>
      </c>
      <c r="P303" s="6">
        <v>38.491990999999999</v>
      </c>
      <c r="Q303" s="7">
        <v>-121.477636</v>
      </c>
    </row>
    <row r="304" spans="1:17" x14ac:dyDescent="0.3">
      <c r="A304" t="s">
        <v>335</v>
      </c>
      <c r="B304" t="str">
        <f>PROPER((A304))</f>
        <v>5924 Tanus Cir</v>
      </c>
      <c r="C304" t="s">
        <v>587</v>
      </c>
      <c r="D304" t="str">
        <f>PROPER(C304)</f>
        <v>Granite Bay</v>
      </c>
      <c r="E304" s="1">
        <v>95691</v>
      </c>
      <c r="F304" s="2" t="s">
        <v>4</v>
      </c>
      <c r="G304" s="2">
        <v>2</v>
      </c>
      <c r="H304" s="2">
        <v>1</v>
      </c>
      <c r="I304" s="5">
        <v>884</v>
      </c>
      <c r="J304" s="2" t="s">
        <v>5</v>
      </c>
      <c r="K304" t="s">
        <v>913</v>
      </c>
      <c r="L304" t="str">
        <f>RIGHT(K304,LEN(K304)-FIND(" ",K304))</f>
        <v>May 15 00:00:00 EDT 2008</v>
      </c>
      <c r="M304" s="2" t="str">
        <f>LEFT(K304,3)</f>
        <v>Thu</v>
      </c>
      <c r="N304" s="2" t="str">
        <f>_xlfn.CONCAT(LEFT(L304,6)," ",RIGHT(L304,4))</f>
        <v>May 15 2008</v>
      </c>
      <c r="O304" s="9">
        <v>147000</v>
      </c>
      <c r="P304" s="6">
        <v>38.563084000000003</v>
      </c>
      <c r="Q304" s="7">
        <v>-121.535579</v>
      </c>
    </row>
    <row r="305" spans="1:17" x14ac:dyDescent="0.3">
      <c r="A305" t="s">
        <v>337</v>
      </c>
      <c r="B305" t="str">
        <f>PROPER((A305))</f>
        <v>9629 Cedar Oak Way</v>
      </c>
      <c r="C305" t="s">
        <v>168</v>
      </c>
      <c r="D305" t="str">
        <f>PROPER(C305)</f>
        <v>Greenwood</v>
      </c>
      <c r="E305" s="1">
        <v>95667</v>
      </c>
      <c r="F305" s="2" t="s">
        <v>4</v>
      </c>
      <c r="G305" s="2">
        <v>4</v>
      </c>
      <c r="H305" s="2">
        <v>3</v>
      </c>
      <c r="I305" s="5">
        <v>2295</v>
      </c>
      <c r="J305" s="2" t="s">
        <v>5</v>
      </c>
      <c r="K305" t="s">
        <v>185</v>
      </c>
      <c r="L305" t="str">
        <f>RIGHT(K305,LEN(K305)-FIND(" ",K305))</f>
        <v>May 20 00:00:00 EDT 2008</v>
      </c>
      <c r="M305" s="2" t="str">
        <f>LEFT(K305,3)</f>
        <v>Tue</v>
      </c>
      <c r="N305" s="2" t="str">
        <f>_xlfn.CONCAT(LEFT(L305,6)," ",RIGHT(L305,4))</f>
        <v>May 20 2008</v>
      </c>
      <c r="O305" s="9">
        <v>350000</v>
      </c>
      <c r="P305" s="6">
        <v>38.738140999999999</v>
      </c>
      <c r="Q305" s="7">
        <v>-120.784145</v>
      </c>
    </row>
    <row r="306" spans="1:17" x14ac:dyDescent="0.3">
      <c r="A306" t="s">
        <v>338</v>
      </c>
      <c r="B306" t="str">
        <f>PROPER((A306))</f>
        <v>3429 Fernbrook Ct</v>
      </c>
      <c r="C306" t="s">
        <v>254</v>
      </c>
      <c r="D306" t="str">
        <f>PROPER(C306)</f>
        <v>Lincoln</v>
      </c>
      <c r="E306" s="1">
        <v>95648</v>
      </c>
      <c r="F306" s="2" t="s">
        <v>4</v>
      </c>
      <c r="G306" s="2">
        <v>4</v>
      </c>
      <c r="H306" s="2">
        <v>2</v>
      </c>
      <c r="I306" s="5">
        <v>0</v>
      </c>
      <c r="J306" s="2" t="s">
        <v>5</v>
      </c>
      <c r="K306" t="s">
        <v>372</v>
      </c>
      <c r="L306" t="str">
        <f>RIGHT(K306,LEN(K306)-FIND(" ",K306))</f>
        <v>May 19 00:00:00 EDT 2008</v>
      </c>
      <c r="M306" s="2" t="str">
        <f>LEFT(K306,3)</f>
        <v>Mon</v>
      </c>
      <c r="N306" s="2" t="str">
        <f>_xlfn.CONCAT(LEFT(L306,6)," ",RIGHT(L306,4))</f>
        <v>May 19 2008</v>
      </c>
      <c r="O306" s="9">
        <v>4897</v>
      </c>
      <c r="P306" s="6">
        <v>38.885638</v>
      </c>
      <c r="Q306" s="7">
        <v>-121.290279</v>
      </c>
    </row>
    <row r="307" spans="1:17" x14ac:dyDescent="0.3">
      <c r="A307" t="s">
        <v>339</v>
      </c>
      <c r="B307" t="str">
        <f>PROPER((A307))</f>
        <v>2121 Hannah Way</v>
      </c>
      <c r="C307" t="s">
        <v>254</v>
      </c>
      <c r="D307" t="str">
        <f>PROPER(C307)</f>
        <v>Lincoln</v>
      </c>
      <c r="E307" s="1">
        <v>95632</v>
      </c>
      <c r="F307" s="2" t="s">
        <v>4</v>
      </c>
      <c r="G307" s="2">
        <v>4</v>
      </c>
      <c r="H307" s="2">
        <v>3</v>
      </c>
      <c r="I307" s="5">
        <v>2214</v>
      </c>
      <c r="J307" s="2" t="s">
        <v>5</v>
      </c>
      <c r="K307" t="s">
        <v>640</v>
      </c>
      <c r="L307" t="str">
        <f>RIGHT(K307,LEN(K307)-FIND(" ",K307))</f>
        <v>May 16 00:00:00 EDT 2008</v>
      </c>
      <c r="M307" s="2" t="str">
        <f>LEFT(K307,3)</f>
        <v>Fri</v>
      </c>
      <c r="N307" s="2" t="str">
        <f>_xlfn.CONCAT(LEFT(L307,6)," ",RIGHT(L307,4))</f>
        <v>May 16 2008</v>
      </c>
      <c r="O307" s="9">
        <v>278000</v>
      </c>
      <c r="P307" s="6">
        <v>38.258975999999997</v>
      </c>
      <c r="Q307" s="7">
        <v>-121.32126599999999</v>
      </c>
    </row>
    <row r="308" spans="1:17" x14ac:dyDescent="0.3">
      <c r="A308" t="s">
        <v>340</v>
      </c>
      <c r="B308" t="str">
        <f>PROPER((A308))</f>
        <v>10104 Annie St</v>
      </c>
      <c r="C308" t="s">
        <v>254</v>
      </c>
      <c r="D308" t="str">
        <f>PROPER(C308)</f>
        <v>Lincoln</v>
      </c>
      <c r="E308" s="1">
        <v>95670</v>
      </c>
      <c r="F308" s="2" t="s">
        <v>4</v>
      </c>
      <c r="G308" s="2">
        <v>4</v>
      </c>
      <c r="H308" s="2">
        <v>3</v>
      </c>
      <c r="I308" s="5">
        <v>2109</v>
      </c>
      <c r="J308" s="2" t="s">
        <v>5</v>
      </c>
      <c r="K308" t="s">
        <v>640</v>
      </c>
      <c r="L308" t="str">
        <f>RIGHT(K308,LEN(K308)-FIND(" ",K308))</f>
        <v>May 16 00:00:00 EDT 2008</v>
      </c>
      <c r="M308" s="2" t="str">
        <f>LEFT(K308,3)</f>
        <v>Fri</v>
      </c>
      <c r="N308" s="2" t="str">
        <f>_xlfn.CONCAT(LEFT(L308,6)," ",RIGHT(L308,4))</f>
        <v>May 16 2008</v>
      </c>
      <c r="O308" s="9">
        <v>330000</v>
      </c>
      <c r="P308" s="6">
        <v>38.580545000000001</v>
      </c>
      <c r="Q308" s="7">
        <v>-121.279016</v>
      </c>
    </row>
    <row r="309" spans="1:17" x14ac:dyDescent="0.3">
      <c r="A309" t="s">
        <v>341</v>
      </c>
      <c r="B309" t="str">
        <f>PROPER((A309))</f>
        <v>1092 Maugham Ct</v>
      </c>
      <c r="C309" t="s">
        <v>254</v>
      </c>
      <c r="D309" t="str">
        <f>PROPER(C309)</f>
        <v>Lincoln</v>
      </c>
      <c r="E309" s="1">
        <v>95630</v>
      </c>
      <c r="F309" s="2" t="s">
        <v>4</v>
      </c>
      <c r="G309" s="2">
        <v>4</v>
      </c>
      <c r="H309" s="2">
        <v>3</v>
      </c>
      <c r="I309" s="5">
        <v>3261</v>
      </c>
      <c r="J309" s="2" t="s">
        <v>5</v>
      </c>
      <c r="K309" t="s">
        <v>640</v>
      </c>
      <c r="L309" t="str">
        <f>RIGHT(K309,LEN(K309)-FIND(" ",K309))</f>
        <v>May 16 00:00:00 EDT 2008</v>
      </c>
      <c r="M309" s="2" t="str">
        <f>LEFT(K309,3)</f>
        <v>Fri</v>
      </c>
      <c r="N309" s="2" t="str">
        <f>_xlfn.CONCAT(LEFT(L309,6)," ",RIGHT(L309,4))</f>
        <v>May 16 2008</v>
      </c>
      <c r="O309" s="9">
        <v>446000</v>
      </c>
      <c r="P309" s="6">
        <v>38.673881999999999</v>
      </c>
      <c r="Q309" s="7">
        <v>-121.10507699999999</v>
      </c>
    </row>
    <row r="310" spans="1:17" x14ac:dyDescent="0.3">
      <c r="A310" t="s">
        <v>342</v>
      </c>
      <c r="B310" t="str">
        <f>PROPER((A310))</f>
        <v>5404 Almond Falls Way</v>
      </c>
      <c r="C310" t="s">
        <v>254</v>
      </c>
      <c r="D310" t="str">
        <f>PROPER(C310)</f>
        <v>Lincoln</v>
      </c>
      <c r="E310" s="1">
        <v>95661</v>
      </c>
      <c r="F310" s="2" t="s">
        <v>4</v>
      </c>
      <c r="G310" s="2">
        <v>4</v>
      </c>
      <c r="H310" s="2">
        <v>3</v>
      </c>
      <c r="I310" s="5">
        <v>2379</v>
      </c>
      <c r="J310" s="2" t="s">
        <v>5</v>
      </c>
      <c r="K310" t="s">
        <v>640</v>
      </c>
      <c r="L310" t="str">
        <f>RIGHT(K310,LEN(K310)-FIND(" ",K310))</f>
        <v>May 16 00:00:00 EDT 2008</v>
      </c>
      <c r="M310" s="2" t="str">
        <f>LEFT(K310,3)</f>
        <v>Fri</v>
      </c>
      <c r="N310" s="2" t="str">
        <f>_xlfn.CONCAT(LEFT(L310,6)," ",RIGHT(L310,4))</f>
        <v>May 16 2008</v>
      </c>
      <c r="O310" s="9">
        <v>455000</v>
      </c>
      <c r="P310" s="6">
        <v>38.750577</v>
      </c>
      <c r="Q310" s="7">
        <v>-121.23276799999999</v>
      </c>
    </row>
    <row r="311" spans="1:17" x14ac:dyDescent="0.3">
      <c r="A311" t="s">
        <v>343</v>
      </c>
      <c r="B311" t="str">
        <f>PROPER((A311))</f>
        <v>6306 Conejo</v>
      </c>
      <c r="C311" t="s">
        <v>254</v>
      </c>
      <c r="D311" t="str">
        <f>PROPER(C311)</f>
        <v>Lincoln</v>
      </c>
      <c r="E311" s="1">
        <v>95624</v>
      </c>
      <c r="F311" s="2" t="s">
        <v>4</v>
      </c>
      <c r="G311" s="2">
        <v>4</v>
      </c>
      <c r="H311" s="2">
        <v>2</v>
      </c>
      <c r="I311" s="5">
        <v>1609</v>
      </c>
      <c r="J311" s="2" t="s">
        <v>5</v>
      </c>
      <c r="K311" t="s">
        <v>913</v>
      </c>
      <c r="L311" t="str">
        <f>RIGHT(K311,LEN(K311)-FIND(" ",K311))</f>
        <v>May 15 00:00:00 EDT 2008</v>
      </c>
      <c r="M311" s="2" t="str">
        <f>LEFT(K311,3)</f>
        <v>Thu</v>
      </c>
      <c r="N311" s="2" t="str">
        <f>_xlfn.CONCAT(LEFT(L311,6)," ",RIGHT(L311,4))</f>
        <v>May 15 2008</v>
      </c>
      <c r="O311" s="9">
        <v>204750</v>
      </c>
      <c r="P311" s="6">
        <v>38.438817999999998</v>
      </c>
      <c r="Q311" s="7">
        <v>-121.37443</v>
      </c>
    </row>
    <row r="312" spans="1:17" x14ac:dyDescent="0.3">
      <c r="A312" t="s">
        <v>344</v>
      </c>
      <c r="B312" t="str">
        <f>PROPER((A312))</f>
        <v>14 Casa Vatoni Pl</v>
      </c>
      <c r="C312" t="s">
        <v>254</v>
      </c>
      <c r="D312" t="str">
        <f>PROPER(C312)</f>
        <v>Lincoln</v>
      </c>
      <c r="E312" s="1">
        <v>95823</v>
      </c>
      <c r="F312" s="2" t="s">
        <v>4</v>
      </c>
      <c r="G312" s="2">
        <v>3</v>
      </c>
      <c r="H312" s="2">
        <v>2</v>
      </c>
      <c r="I312" s="5">
        <v>1436</v>
      </c>
      <c r="J312" s="2" t="s">
        <v>5</v>
      </c>
      <c r="K312" t="s">
        <v>372</v>
      </c>
      <c r="L312" t="str">
        <f>RIGHT(K312,LEN(K312)-FIND(" ",K312))</f>
        <v>May 19 00:00:00 EDT 2008</v>
      </c>
      <c r="M312" s="2" t="str">
        <f>LEFT(K312,3)</f>
        <v>Mon</v>
      </c>
      <c r="N312" s="2" t="str">
        <f>_xlfn.CONCAT(LEFT(L312,6)," ",RIGHT(L312,4))</f>
        <v>May 19 2008</v>
      </c>
      <c r="O312" s="9">
        <v>180000</v>
      </c>
      <c r="P312" s="6">
        <v>38.447584999999997</v>
      </c>
      <c r="Q312" s="7">
        <v>-121.426627</v>
      </c>
    </row>
    <row r="313" spans="1:17" x14ac:dyDescent="0.3">
      <c r="A313" t="s">
        <v>345</v>
      </c>
      <c r="B313" t="str">
        <f>PROPER((A313))</f>
        <v>1456 Eaglesfield Ln</v>
      </c>
      <c r="C313" t="s">
        <v>254</v>
      </c>
      <c r="D313" t="str">
        <f>PROPER(C313)</f>
        <v>Lincoln</v>
      </c>
      <c r="E313" s="1">
        <v>95667</v>
      </c>
      <c r="F313" s="2" t="s">
        <v>4</v>
      </c>
      <c r="G313" s="2">
        <v>3</v>
      </c>
      <c r="H313" s="2">
        <v>2</v>
      </c>
      <c r="I313" s="5">
        <v>2025</v>
      </c>
      <c r="J313" s="2" t="s">
        <v>5</v>
      </c>
      <c r="K313" t="s">
        <v>372</v>
      </c>
      <c r="L313" t="str">
        <f>RIGHT(K313,LEN(K313)-FIND(" ",K313))</f>
        <v>May 19 00:00:00 EDT 2008</v>
      </c>
      <c r="M313" s="2" t="str">
        <f>LEFT(K313,3)</f>
        <v>Mon</v>
      </c>
      <c r="N313" s="2" t="str">
        <f>_xlfn.CONCAT(LEFT(L313,6)," ",RIGHT(L313,4))</f>
        <v>May 19 2008</v>
      </c>
      <c r="O313" s="9">
        <v>677048</v>
      </c>
      <c r="P313" s="6">
        <v>38.737451999999998</v>
      </c>
      <c r="Q313" s="7">
        <v>-120.910963</v>
      </c>
    </row>
    <row r="314" spans="1:17" x14ac:dyDescent="0.3">
      <c r="A314" t="s">
        <v>346</v>
      </c>
      <c r="B314" t="str">
        <f>PROPER((A314))</f>
        <v>4100 Bothwell Cir</v>
      </c>
      <c r="C314" t="s">
        <v>254</v>
      </c>
      <c r="D314" t="str">
        <f>PROPER(C314)</f>
        <v>Lincoln</v>
      </c>
      <c r="E314" s="1">
        <v>95838</v>
      </c>
      <c r="F314" s="2" t="s">
        <v>4</v>
      </c>
      <c r="G314" s="2">
        <v>3</v>
      </c>
      <c r="H314" s="2">
        <v>2</v>
      </c>
      <c r="I314" s="5">
        <v>1219</v>
      </c>
      <c r="J314" s="2" t="s">
        <v>5</v>
      </c>
      <c r="K314" t="s">
        <v>640</v>
      </c>
      <c r="L314" t="str">
        <f>RIGHT(K314,LEN(K314)-FIND(" ",K314))</f>
        <v>May 16 00:00:00 EDT 2008</v>
      </c>
      <c r="M314" s="2" t="str">
        <f>LEFT(K314,3)</f>
        <v>Fri</v>
      </c>
      <c r="N314" s="2" t="str">
        <f>_xlfn.CONCAT(LEFT(L314,6)," ",RIGHT(L314,4))</f>
        <v>May 16 2008</v>
      </c>
      <c r="O314" s="9">
        <v>124000</v>
      </c>
      <c r="P314" s="6">
        <v>38.655554000000002</v>
      </c>
      <c r="Q314" s="7">
        <v>-121.464275</v>
      </c>
    </row>
    <row r="315" spans="1:17" x14ac:dyDescent="0.3">
      <c r="A315" t="s">
        <v>347</v>
      </c>
      <c r="B315" t="str">
        <f>PROPER((A315))</f>
        <v>427 21St St</v>
      </c>
      <c r="C315" t="s">
        <v>254</v>
      </c>
      <c r="D315" t="str">
        <f>PROPER(C315)</f>
        <v>Lincoln</v>
      </c>
      <c r="E315" s="1">
        <v>95660</v>
      </c>
      <c r="F315" s="2" t="s">
        <v>4</v>
      </c>
      <c r="G315" s="2">
        <v>3</v>
      </c>
      <c r="H315" s="2">
        <v>2</v>
      </c>
      <c r="I315" s="5">
        <v>1272</v>
      </c>
      <c r="J315" s="2" t="s">
        <v>5</v>
      </c>
      <c r="K315" t="s">
        <v>640</v>
      </c>
      <c r="L315" t="str">
        <f>RIGHT(K315,LEN(K315)-FIND(" ",K315))</f>
        <v>May 16 00:00:00 EDT 2008</v>
      </c>
      <c r="M315" s="2" t="str">
        <f>LEFT(K315,3)</f>
        <v>Fri</v>
      </c>
      <c r="N315" s="2" t="str">
        <f>_xlfn.CONCAT(LEFT(L315,6)," ",RIGHT(L315,4))</f>
        <v>May 16 2008</v>
      </c>
      <c r="O315" s="9">
        <v>124413</v>
      </c>
      <c r="P315" s="6">
        <v>38.686061000000002</v>
      </c>
      <c r="Q315" s="7">
        <v>-121.36994900000001</v>
      </c>
    </row>
    <row r="316" spans="1:17" x14ac:dyDescent="0.3">
      <c r="A316" t="s">
        <v>348</v>
      </c>
      <c r="B316" t="str">
        <f>PROPER((A316))</f>
        <v>1044 Galston Dr</v>
      </c>
      <c r="C316" t="s">
        <v>254</v>
      </c>
      <c r="D316" t="str">
        <f>PROPER(C316)</f>
        <v>Lincoln</v>
      </c>
      <c r="E316" s="1">
        <v>95828</v>
      </c>
      <c r="F316" s="2" t="s">
        <v>4</v>
      </c>
      <c r="G316" s="2">
        <v>3</v>
      </c>
      <c r="H316" s="2">
        <v>2</v>
      </c>
      <c r="I316" s="5">
        <v>1120</v>
      </c>
      <c r="J316" s="2" t="s">
        <v>5</v>
      </c>
      <c r="K316" t="s">
        <v>640</v>
      </c>
      <c r="L316" t="str">
        <f>RIGHT(K316,LEN(K316)-FIND(" ",K316))</f>
        <v>May 16 00:00:00 EDT 2008</v>
      </c>
      <c r="M316" s="2" t="str">
        <f>LEFT(K316,3)</f>
        <v>Fri</v>
      </c>
      <c r="N316" s="2" t="str">
        <f>_xlfn.CONCAT(LEFT(L316,6)," ",RIGHT(L316,4))</f>
        <v>May 16 2008</v>
      </c>
      <c r="O316" s="9">
        <v>130000</v>
      </c>
      <c r="P316" s="6">
        <v>38.477297</v>
      </c>
      <c r="Q316" s="7">
        <v>-121.411513</v>
      </c>
    </row>
    <row r="317" spans="1:17" x14ac:dyDescent="0.3">
      <c r="A317" t="s">
        <v>349</v>
      </c>
      <c r="B317" t="str">
        <f>PROPER((A317))</f>
        <v>4440 Sycamore Ave</v>
      </c>
      <c r="C317" t="s">
        <v>254</v>
      </c>
      <c r="D317" t="str">
        <f>PROPER(C317)</f>
        <v>Lincoln</v>
      </c>
      <c r="E317" s="1">
        <v>95833</v>
      </c>
      <c r="F317" s="2" t="s">
        <v>4</v>
      </c>
      <c r="G317" s="2">
        <v>3</v>
      </c>
      <c r="H317" s="2">
        <v>2</v>
      </c>
      <c r="I317" s="5">
        <v>1260</v>
      </c>
      <c r="J317" s="2" t="s">
        <v>5</v>
      </c>
      <c r="K317" t="s">
        <v>640</v>
      </c>
      <c r="L317" t="str">
        <f>RIGHT(K317,LEN(K317)-FIND(" ",K317))</f>
        <v>May 16 00:00:00 EDT 2008</v>
      </c>
      <c r="M317" s="2" t="str">
        <f>LEFT(K317,3)</f>
        <v>Fri</v>
      </c>
      <c r="N317" s="2" t="str">
        <f>_xlfn.CONCAT(LEFT(L317,6)," ",RIGHT(L317,4))</f>
        <v>May 16 2008</v>
      </c>
      <c r="O317" s="9">
        <v>137760</v>
      </c>
      <c r="P317" s="6">
        <v>38.623044999999998</v>
      </c>
      <c r="Q317" s="7">
        <v>-121.486279</v>
      </c>
    </row>
    <row r="318" spans="1:17" x14ac:dyDescent="0.3">
      <c r="A318" t="s">
        <v>350</v>
      </c>
      <c r="B318" t="str">
        <f>PROPER((A318))</f>
        <v>1032 Souza Dr</v>
      </c>
      <c r="C318" t="s">
        <v>254</v>
      </c>
      <c r="D318" t="str">
        <f>PROPER(C318)</f>
        <v>Lincoln</v>
      </c>
      <c r="E318" s="1">
        <v>95823</v>
      </c>
      <c r="F318" s="2" t="s">
        <v>4</v>
      </c>
      <c r="G318" s="2">
        <v>3</v>
      </c>
      <c r="H318" s="2">
        <v>2</v>
      </c>
      <c r="I318" s="5">
        <v>1400</v>
      </c>
      <c r="J318" s="2" t="s">
        <v>5</v>
      </c>
      <c r="K318" t="s">
        <v>640</v>
      </c>
      <c r="L318" t="str">
        <f>RIGHT(K318,LEN(K318)-FIND(" ",K318))</f>
        <v>May 16 00:00:00 EDT 2008</v>
      </c>
      <c r="M318" s="2" t="str">
        <f>LEFT(K318,3)</f>
        <v>Fri</v>
      </c>
      <c r="N318" s="2" t="str">
        <f>_xlfn.CONCAT(LEFT(L318,6)," ",RIGHT(L318,4))</f>
        <v>May 16 2008</v>
      </c>
      <c r="O318" s="9">
        <v>138000</v>
      </c>
      <c r="P318" s="6">
        <v>38.487296999999998</v>
      </c>
      <c r="Q318" s="7">
        <v>-121.44295</v>
      </c>
    </row>
    <row r="319" spans="1:17" x14ac:dyDescent="0.3">
      <c r="A319" t="s">
        <v>351</v>
      </c>
      <c r="B319" t="str">
        <f>PROPER((A319))</f>
        <v>9760 Lazulite Ct</v>
      </c>
      <c r="C319" t="s">
        <v>254</v>
      </c>
      <c r="D319" t="str">
        <f>PROPER(C319)</f>
        <v>Lincoln</v>
      </c>
      <c r="E319" s="1">
        <v>95821</v>
      </c>
      <c r="F319" s="2" t="s">
        <v>4</v>
      </c>
      <c r="G319" s="2">
        <v>3</v>
      </c>
      <c r="H319" s="2">
        <v>1</v>
      </c>
      <c r="I319" s="5">
        <v>1264</v>
      </c>
      <c r="J319" s="2" t="s">
        <v>5</v>
      </c>
      <c r="K319" t="s">
        <v>640</v>
      </c>
      <c r="L319" t="str">
        <f>RIGHT(K319,LEN(K319)-FIND(" ",K319))</f>
        <v>May 16 00:00:00 EDT 2008</v>
      </c>
      <c r="M319" s="2" t="str">
        <f>LEFT(K319,3)</f>
        <v>Fri</v>
      </c>
      <c r="N319" s="2" t="str">
        <f>_xlfn.CONCAT(LEFT(L319,6)," ",RIGHT(L319,4))</f>
        <v>May 16 2008</v>
      </c>
      <c r="O319" s="9">
        <v>140000</v>
      </c>
      <c r="P319" s="6">
        <v>38.619011999999998</v>
      </c>
      <c r="Q319" s="7">
        <v>-121.415329</v>
      </c>
    </row>
    <row r="320" spans="1:17" x14ac:dyDescent="0.3">
      <c r="A320" t="s">
        <v>352</v>
      </c>
      <c r="B320" t="str">
        <f>PROPER((A320))</f>
        <v>241 Lanfranco Cir</v>
      </c>
      <c r="C320" t="s">
        <v>254</v>
      </c>
      <c r="D320" t="str">
        <f>PROPER(C320)</f>
        <v>Lincoln</v>
      </c>
      <c r="E320" s="1">
        <v>95824</v>
      </c>
      <c r="F320" s="2" t="s">
        <v>4</v>
      </c>
      <c r="G320" s="2">
        <v>3</v>
      </c>
      <c r="H320" s="2">
        <v>1</v>
      </c>
      <c r="I320" s="5">
        <v>1060</v>
      </c>
      <c r="J320" s="2" t="s">
        <v>5</v>
      </c>
      <c r="K320" t="s">
        <v>640</v>
      </c>
      <c r="L320" t="str">
        <f>RIGHT(K320,LEN(K320)-FIND(" ",K320))</f>
        <v>May 16 00:00:00 EDT 2008</v>
      </c>
      <c r="M320" s="2" t="str">
        <f>LEFT(K320,3)</f>
        <v>Fri</v>
      </c>
      <c r="N320" s="2" t="str">
        <f>_xlfn.CONCAT(LEFT(L320,6)," ",RIGHT(L320,4))</f>
        <v>May 16 2008</v>
      </c>
      <c r="O320" s="9">
        <v>145000</v>
      </c>
      <c r="P320" s="6">
        <v>38.522015000000003</v>
      </c>
      <c r="Q320" s="7">
        <v>-121.43871300000001</v>
      </c>
    </row>
    <row r="321" spans="1:18" x14ac:dyDescent="0.3">
      <c r="A321" t="s">
        <v>353</v>
      </c>
      <c r="B321" t="str">
        <f>PROPER((A321))</f>
        <v>5559 Northborough Dr</v>
      </c>
      <c r="C321" t="s">
        <v>254</v>
      </c>
      <c r="D321" t="str">
        <f>PROPER(C321)</f>
        <v>Lincoln</v>
      </c>
      <c r="E321" s="1">
        <v>95823</v>
      </c>
      <c r="F321" s="2" t="s">
        <v>4</v>
      </c>
      <c r="G321" s="2">
        <v>3</v>
      </c>
      <c r="H321" s="2">
        <v>2</v>
      </c>
      <c r="I321" s="5">
        <v>1466</v>
      </c>
      <c r="J321" s="2" t="s">
        <v>5</v>
      </c>
      <c r="K321" t="s">
        <v>640</v>
      </c>
      <c r="L321" t="str">
        <f>RIGHT(K321,LEN(K321)-FIND(" ",K321))</f>
        <v>May 16 00:00:00 EDT 2008</v>
      </c>
      <c r="M321" s="2" t="str">
        <f>LEFT(K321,3)</f>
        <v>Fri</v>
      </c>
      <c r="N321" s="2" t="str">
        <f>_xlfn.CONCAT(LEFT(L321,6)," ",RIGHT(L321,4))</f>
        <v>May 16 2008</v>
      </c>
      <c r="O321" s="9">
        <v>150000</v>
      </c>
      <c r="P321" s="6">
        <v>38.472116999999997</v>
      </c>
      <c r="Q321" s="7">
        <v>-121.45958899999999</v>
      </c>
    </row>
    <row r="322" spans="1:18" x14ac:dyDescent="0.3">
      <c r="A322" t="s">
        <v>354</v>
      </c>
      <c r="B322" t="str">
        <f>PROPER((A322))</f>
        <v>2125 Big Sky Dr</v>
      </c>
      <c r="C322" t="s">
        <v>254</v>
      </c>
      <c r="D322" t="str">
        <f>PROPER(C322)</f>
        <v>Lincoln</v>
      </c>
      <c r="E322" s="1">
        <v>95827</v>
      </c>
      <c r="F322" s="2" t="s">
        <v>4</v>
      </c>
      <c r="G322" s="2">
        <v>3</v>
      </c>
      <c r="H322" s="2">
        <v>2</v>
      </c>
      <c r="I322" s="5">
        <v>1092</v>
      </c>
      <c r="J322" s="2" t="s">
        <v>5</v>
      </c>
      <c r="K322" t="s">
        <v>640</v>
      </c>
      <c r="L322" t="str">
        <f>RIGHT(K322,LEN(K322)-FIND(" ",K322))</f>
        <v>May 16 00:00:00 EDT 2008</v>
      </c>
      <c r="M322" s="2" t="str">
        <f>LEFT(K322,3)</f>
        <v>Fri</v>
      </c>
      <c r="N322" s="2" t="str">
        <f>_xlfn.CONCAT(LEFT(L322,6)," ",RIGHT(L322,4))</f>
        <v>May 16 2008</v>
      </c>
      <c r="O322" s="9">
        <v>150000</v>
      </c>
      <c r="P322" s="6">
        <v>38.559640999999999</v>
      </c>
      <c r="Q322" s="7">
        <v>-121.32316</v>
      </c>
    </row>
    <row r="323" spans="1:18" x14ac:dyDescent="0.3">
      <c r="A323" t="s">
        <v>355</v>
      </c>
      <c r="B323" t="str">
        <f>PROPER((A323))</f>
        <v>2109 Hamlet Pl</v>
      </c>
      <c r="C323" t="s">
        <v>254</v>
      </c>
      <c r="D323" t="str">
        <f>PROPER(C323)</f>
        <v>Lincoln</v>
      </c>
      <c r="E323" s="1">
        <v>95842</v>
      </c>
      <c r="F323" s="2" t="s">
        <v>4</v>
      </c>
      <c r="G323" s="2">
        <v>3</v>
      </c>
      <c r="H323" s="2">
        <v>2</v>
      </c>
      <c r="I323" s="5">
        <v>960</v>
      </c>
      <c r="J323" s="2" t="s">
        <v>5</v>
      </c>
      <c r="K323" t="s">
        <v>640</v>
      </c>
      <c r="L323" t="str">
        <f>RIGHT(K323,LEN(K323)-FIND(" ",K323))</f>
        <v>May 16 00:00:00 EDT 2008</v>
      </c>
      <c r="M323" s="2" t="str">
        <f>LEFT(K323,3)</f>
        <v>Fri</v>
      </c>
      <c r="N323" s="2" t="str">
        <f>_xlfn.CONCAT(LEFT(L323,6)," ",RIGHT(L323,4))</f>
        <v>May 16 2008</v>
      </c>
      <c r="O323" s="9">
        <v>155000</v>
      </c>
      <c r="P323" s="6">
        <v>38.687469999999998</v>
      </c>
      <c r="Q323" s="7">
        <v>-121.349234</v>
      </c>
      <c r="R323" s="10"/>
    </row>
    <row r="324" spans="1:18" x14ac:dyDescent="0.3">
      <c r="A324" t="s">
        <v>356</v>
      </c>
      <c r="B324" t="str">
        <f>PROPER((A324))</f>
        <v>9970 State Highway 193</v>
      </c>
      <c r="C324" t="s">
        <v>254</v>
      </c>
      <c r="D324" t="str">
        <f>PROPER(C324)</f>
        <v>Lincoln</v>
      </c>
      <c r="E324" s="1">
        <v>95621</v>
      </c>
      <c r="F324" s="2" t="s">
        <v>4</v>
      </c>
      <c r="G324" s="2">
        <v>3</v>
      </c>
      <c r="H324" s="2">
        <v>2</v>
      </c>
      <c r="I324" s="5">
        <v>1075</v>
      </c>
      <c r="J324" s="2" t="s">
        <v>5</v>
      </c>
      <c r="K324" t="s">
        <v>640</v>
      </c>
      <c r="L324" t="str">
        <f>RIGHT(K324,LEN(K324)-FIND(" ",K324))</f>
        <v>May 16 00:00:00 EDT 2008</v>
      </c>
      <c r="M324" s="2" t="str">
        <f>LEFT(K324,3)</f>
        <v>Fri</v>
      </c>
      <c r="N324" s="2" t="str">
        <f>_xlfn.CONCAT(LEFT(L324,6)," ",RIGHT(L324,4))</f>
        <v>May 16 2008</v>
      </c>
      <c r="O324" s="9">
        <v>155800</v>
      </c>
      <c r="P324" s="6">
        <v>38.695863000000003</v>
      </c>
      <c r="Q324" s="7">
        <v>-121.300814</v>
      </c>
    </row>
    <row r="325" spans="1:18" x14ac:dyDescent="0.3">
      <c r="A325" t="s">
        <v>357</v>
      </c>
      <c r="B325" t="str">
        <f>PROPER((A325))</f>
        <v>2901 Pintail Way</v>
      </c>
      <c r="C325" t="s">
        <v>254</v>
      </c>
      <c r="D325" t="str">
        <f>PROPER(C325)</f>
        <v>Lincoln</v>
      </c>
      <c r="E325" s="1">
        <v>95826</v>
      </c>
      <c r="F325" s="2" t="s">
        <v>4</v>
      </c>
      <c r="G325" s="2">
        <v>3</v>
      </c>
      <c r="H325" s="2">
        <v>2</v>
      </c>
      <c r="I325" s="5">
        <v>1428</v>
      </c>
      <c r="J325" s="2" t="s">
        <v>5</v>
      </c>
      <c r="K325" t="s">
        <v>640</v>
      </c>
      <c r="L325" t="str">
        <f>RIGHT(K325,LEN(K325)-FIND(" ",K325))</f>
        <v>May 16 00:00:00 EDT 2008</v>
      </c>
      <c r="M325" s="2" t="str">
        <f>LEFT(K325,3)</f>
        <v>Fri</v>
      </c>
      <c r="N325" s="2" t="str">
        <f>_xlfn.CONCAT(LEFT(L325,6)," ",RIGHT(L325,4))</f>
        <v>May 16 2008</v>
      </c>
      <c r="O325" s="9">
        <v>156142</v>
      </c>
      <c r="P325" s="6">
        <v>38.554926999999999</v>
      </c>
      <c r="Q325" s="7">
        <v>-121.35521</v>
      </c>
    </row>
    <row r="326" spans="1:18" x14ac:dyDescent="0.3">
      <c r="A326" t="s">
        <v>358</v>
      </c>
      <c r="B326" t="str">
        <f>PROPER((A326))</f>
        <v>201 Firestone Dr</v>
      </c>
      <c r="C326" t="s">
        <v>254</v>
      </c>
      <c r="D326" t="str">
        <f>PROPER(C326)</f>
        <v>Lincoln</v>
      </c>
      <c r="E326" s="1">
        <v>95610</v>
      </c>
      <c r="F326" s="2" t="s">
        <v>4</v>
      </c>
      <c r="G326" s="2">
        <v>3</v>
      </c>
      <c r="H326" s="2">
        <v>2</v>
      </c>
      <c r="I326" s="5">
        <v>1410</v>
      </c>
      <c r="J326" s="2" t="s">
        <v>5</v>
      </c>
      <c r="K326" t="s">
        <v>640</v>
      </c>
      <c r="L326" t="str">
        <f>RIGHT(K326,LEN(K326)-FIND(" ",K326))</f>
        <v>May 16 00:00:00 EDT 2008</v>
      </c>
      <c r="M326" s="2" t="str">
        <f>LEFT(K326,3)</f>
        <v>Fri</v>
      </c>
      <c r="N326" s="2" t="str">
        <f>_xlfn.CONCAT(LEFT(L326,6)," ",RIGHT(L326,4))</f>
        <v>May 16 2008</v>
      </c>
      <c r="O326" s="9">
        <v>160000</v>
      </c>
      <c r="P326" s="6">
        <v>38.689239000000001</v>
      </c>
      <c r="Q326" s="7">
        <v>-121.267737</v>
      </c>
    </row>
    <row r="327" spans="1:18" x14ac:dyDescent="0.3">
      <c r="A327" t="s">
        <v>359</v>
      </c>
      <c r="B327" t="str">
        <f>PROPER((A327))</f>
        <v>1740 High St</v>
      </c>
      <c r="C327" t="s">
        <v>254</v>
      </c>
      <c r="D327" t="str">
        <f>PROPER(C327)</f>
        <v>Lincoln</v>
      </c>
      <c r="E327" s="1">
        <v>95843</v>
      </c>
      <c r="F327" s="2" t="s">
        <v>4</v>
      </c>
      <c r="G327" s="2">
        <v>3</v>
      </c>
      <c r="H327" s="2">
        <v>2</v>
      </c>
      <c r="I327" s="5">
        <v>1711</v>
      </c>
      <c r="J327" s="2" t="s">
        <v>5</v>
      </c>
      <c r="K327" t="s">
        <v>640</v>
      </c>
      <c r="L327" t="str">
        <f>RIGHT(K327,LEN(K327)-FIND(" ",K327))</f>
        <v>May 16 00:00:00 EDT 2008</v>
      </c>
      <c r="M327" s="2" t="str">
        <f>LEFT(K327,3)</f>
        <v>Fri</v>
      </c>
      <c r="N327" s="2" t="str">
        <f>_xlfn.CONCAT(LEFT(L327,6)," ",RIGHT(L327,4))</f>
        <v>May 16 2008</v>
      </c>
      <c r="O327" s="9">
        <v>161500</v>
      </c>
      <c r="P327" s="6">
        <v>38.709679999999999</v>
      </c>
      <c r="Q327" s="7">
        <v>-121.382328</v>
      </c>
    </row>
    <row r="328" spans="1:18" x14ac:dyDescent="0.3">
      <c r="A328" t="s">
        <v>361</v>
      </c>
      <c r="B328" t="str">
        <f>PROPER((A328))</f>
        <v>2733 Dana Loop</v>
      </c>
      <c r="C328" t="s">
        <v>254</v>
      </c>
      <c r="D328" t="str">
        <f>PROPER(C328)</f>
        <v>Lincoln</v>
      </c>
      <c r="E328" s="1">
        <v>95632</v>
      </c>
      <c r="F328" s="2" t="s">
        <v>4</v>
      </c>
      <c r="G328" s="2">
        <v>3</v>
      </c>
      <c r="H328" s="2">
        <v>2</v>
      </c>
      <c r="I328" s="5">
        <v>1140</v>
      </c>
      <c r="J328" s="2" t="s">
        <v>5</v>
      </c>
      <c r="K328" t="s">
        <v>640</v>
      </c>
      <c r="L328" t="str">
        <f>RIGHT(K328,LEN(K328)-FIND(" ",K328))</f>
        <v>May 16 00:00:00 EDT 2008</v>
      </c>
      <c r="M328" s="2" t="str">
        <f>LEFT(K328,3)</f>
        <v>Fri</v>
      </c>
      <c r="N328" s="2" t="str">
        <f>_xlfn.CONCAT(LEFT(L328,6)," ",RIGHT(L328,4))</f>
        <v>May 16 2008</v>
      </c>
      <c r="O328" s="9">
        <v>162000</v>
      </c>
      <c r="P328" s="6">
        <v>38.282046999999999</v>
      </c>
      <c r="Q328" s="7">
        <v>-121.295812</v>
      </c>
    </row>
    <row r="329" spans="1:18" x14ac:dyDescent="0.3">
      <c r="A329" t="s">
        <v>362</v>
      </c>
      <c r="B329" t="str">
        <f>PROPER((A329))</f>
        <v>9741 Saddlebred Ct</v>
      </c>
      <c r="C329" t="s">
        <v>254</v>
      </c>
      <c r="D329" t="str">
        <f>PROPER(C329)</f>
        <v>Lincoln</v>
      </c>
      <c r="E329" s="1">
        <v>95828</v>
      </c>
      <c r="F329" s="2" t="s">
        <v>4</v>
      </c>
      <c r="G329" s="2">
        <v>3</v>
      </c>
      <c r="H329" s="2">
        <v>2</v>
      </c>
      <c r="I329" s="5">
        <v>1410</v>
      </c>
      <c r="J329" s="2" t="s">
        <v>5</v>
      </c>
      <c r="K329" t="s">
        <v>640</v>
      </c>
      <c r="L329" t="str">
        <f>RIGHT(K329,LEN(K329)-FIND(" ",K329))</f>
        <v>May 16 00:00:00 EDT 2008</v>
      </c>
      <c r="M329" s="2" t="str">
        <f>LEFT(K329,3)</f>
        <v>Fri</v>
      </c>
      <c r="N329" s="2" t="str">
        <f>_xlfn.CONCAT(LEFT(L329,6)," ",RIGHT(L329,4))</f>
        <v>May 16 2008</v>
      </c>
      <c r="O329" s="9">
        <v>165000</v>
      </c>
      <c r="P329" s="6">
        <v>38.467486999999998</v>
      </c>
      <c r="Q329" s="7">
        <v>-121.377055</v>
      </c>
    </row>
    <row r="330" spans="1:18" x14ac:dyDescent="0.3">
      <c r="A330" t="s">
        <v>363</v>
      </c>
      <c r="B330" t="str">
        <f>PROPER((A330))</f>
        <v>7756 Tigerwoods Dr</v>
      </c>
      <c r="C330" t="s">
        <v>254</v>
      </c>
      <c r="D330" t="str">
        <f>PROPER(C330)</f>
        <v>Lincoln</v>
      </c>
      <c r="E330" s="1">
        <v>95758</v>
      </c>
      <c r="F330" s="2" t="s">
        <v>4</v>
      </c>
      <c r="G330" s="2">
        <v>3</v>
      </c>
      <c r="H330" s="2">
        <v>2</v>
      </c>
      <c r="I330" s="5">
        <v>1240</v>
      </c>
      <c r="J330" s="2" t="s">
        <v>5</v>
      </c>
      <c r="K330" t="s">
        <v>640</v>
      </c>
      <c r="L330" t="str">
        <f>RIGHT(K330,LEN(K330)-FIND(" ",K330))</f>
        <v>May 16 00:00:00 EDT 2008</v>
      </c>
      <c r="M330" s="2" t="str">
        <f>LEFT(K330,3)</f>
        <v>Fri</v>
      </c>
      <c r="N330" s="2" t="str">
        <f>_xlfn.CONCAT(LEFT(L330,6)," ",RIGHT(L330,4))</f>
        <v>May 16 2008</v>
      </c>
      <c r="O330" s="9">
        <v>167293</v>
      </c>
      <c r="P330" s="6">
        <v>38.434075</v>
      </c>
      <c r="Q330" s="7">
        <v>-121.43262300000001</v>
      </c>
    </row>
    <row r="331" spans="1:18" x14ac:dyDescent="0.3">
      <c r="A331" t="s">
        <v>364</v>
      </c>
      <c r="B331" t="str">
        <f>PROPER((A331))</f>
        <v>5709 River Oak Way</v>
      </c>
      <c r="C331" t="s">
        <v>254</v>
      </c>
      <c r="D331" t="str">
        <f>PROPER(C331)</f>
        <v>Lincoln</v>
      </c>
      <c r="E331" s="1">
        <v>95843</v>
      </c>
      <c r="F331" s="2" t="s">
        <v>4</v>
      </c>
      <c r="G331" s="2">
        <v>3</v>
      </c>
      <c r="H331" s="2">
        <v>2</v>
      </c>
      <c r="I331" s="5">
        <v>1669</v>
      </c>
      <c r="J331" s="2" t="s">
        <v>5</v>
      </c>
      <c r="K331" t="s">
        <v>640</v>
      </c>
      <c r="L331" t="str">
        <f>RIGHT(K331,LEN(K331)-FIND(" ",K331))</f>
        <v>May 16 00:00:00 EDT 2008</v>
      </c>
      <c r="M331" s="2" t="str">
        <f>LEFT(K331,3)</f>
        <v>Fri</v>
      </c>
      <c r="N331" s="2" t="str">
        <f>_xlfn.CONCAT(LEFT(L331,6)," ",RIGHT(L331,4))</f>
        <v>May 16 2008</v>
      </c>
      <c r="O331" s="9">
        <v>168750</v>
      </c>
      <c r="P331" s="6">
        <v>38.71846</v>
      </c>
      <c r="Q331" s="7">
        <v>-121.370862</v>
      </c>
    </row>
    <row r="332" spans="1:18" x14ac:dyDescent="0.3">
      <c r="A332" t="s">
        <v>365</v>
      </c>
      <c r="B332" t="str">
        <f>PROPER((A332))</f>
        <v>2981 Wringer Dr</v>
      </c>
      <c r="C332" t="s">
        <v>254</v>
      </c>
      <c r="D332" t="str">
        <f>PROPER(C332)</f>
        <v>Lincoln</v>
      </c>
      <c r="E332" s="1">
        <v>95826</v>
      </c>
      <c r="F332" s="2" t="s">
        <v>4</v>
      </c>
      <c r="G332" s="2">
        <v>3</v>
      </c>
      <c r="H332" s="2">
        <v>1</v>
      </c>
      <c r="I332" s="5">
        <v>1029</v>
      </c>
      <c r="J332" s="2" t="s">
        <v>5</v>
      </c>
      <c r="K332" t="s">
        <v>640</v>
      </c>
      <c r="L332" t="str">
        <f>RIGHT(K332,LEN(K332)-FIND(" ",K332))</f>
        <v>May 16 00:00:00 EDT 2008</v>
      </c>
      <c r="M332" s="2" t="str">
        <f>LEFT(K332,3)</f>
        <v>Fri</v>
      </c>
      <c r="N332" s="2" t="str">
        <f>_xlfn.CONCAT(LEFT(L332,6)," ",RIGHT(L332,4))</f>
        <v>May 16 2008</v>
      </c>
      <c r="O332" s="9">
        <v>168750</v>
      </c>
      <c r="P332" s="6">
        <v>38.544373999999998</v>
      </c>
      <c r="Q332" s="7">
        <v>-121.370874</v>
      </c>
    </row>
    <row r="333" spans="1:18" x14ac:dyDescent="0.3">
      <c r="A333" t="s">
        <v>366</v>
      </c>
      <c r="B333" t="str">
        <f>PROPER((A333))</f>
        <v>8616 Rockporte Ct</v>
      </c>
      <c r="C333" t="s">
        <v>254</v>
      </c>
      <c r="D333" t="str">
        <f>PROPER(C333)</f>
        <v>Lincoln</v>
      </c>
      <c r="E333" s="1">
        <v>95621</v>
      </c>
      <c r="F333" s="2" t="s">
        <v>4</v>
      </c>
      <c r="G333" s="2">
        <v>3</v>
      </c>
      <c r="H333" s="2">
        <v>1</v>
      </c>
      <c r="I333" s="5">
        <v>1103</v>
      </c>
      <c r="J333" s="2" t="s">
        <v>5</v>
      </c>
      <c r="K333" t="s">
        <v>640</v>
      </c>
      <c r="L333" t="str">
        <f>RIGHT(K333,LEN(K333)-FIND(" ",K333))</f>
        <v>May 16 00:00:00 EDT 2008</v>
      </c>
      <c r="M333" s="2" t="str">
        <f>LEFT(K333,3)</f>
        <v>Fri</v>
      </c>
      <c r="N333" s="2" t="str">
        <f>_xlfn.CONCAT(LEFT(L333,6)," ",RIGHT(L333,4))</f>
        <v>May 16 2008</v>
      </c>
      <c r="O333" s="9">
        <v>170000</v>
      </c>
      <c r="P333" s="6">
        <v>38.716410000000003</v>
      </c>
      <c r="Q333" s="7">
        <v>-121.30623900000001</v>
      </c>
    </row>
    <row r="334" spans="1:18" x14ac:dyDescent="0.3">
      <c r="A334" t="s">
        <v>367</v>
      </c>
      <c r="B334" t="str">
        <f>PROPER((A334))</f>
        <v>4128 Hill St</v>
      </c>
      <c r="C334" t="s">
        <v>254</v>
      </c>
      <c r="D334" t="str">
        <f>PROPER(C334)</f>
        <v>Lincoln</v>
      </c>
      <c r="E334" s="1">
        <v>95828</v>
      </c>
      <c r="F334" s="2" t="s">
        <v>4</v>
      </c>
      <c r="G334" s="2">
        <v>3</v>
      </c>
      <c r="H334" s="2">
        <v>2</v>
      </c>
      <c r="I334" s="5">
        <v>2161</v>
      </c>
      <c r="J334" s="2" t="s">
        <v>5</v>
      </c>
      <c r="K334" t="s">
        <v>640</v>
      </c>
      <c r="L334" t="str">
        <f>RIGHT(K334,LEN(K334)-FIND(" ",K334))</f>
        <v>May 16 00:00:00 EDT 2008</v>
      </c>
      <c r="M334" s="2" t="str">
        <f>LEFT(K334,3)</f>
        <v>Fri</v>
      </c>
      <c r="N334" s="2" t="str">
        <f>_xlfn.CONCAT(LEFT(L334,6)," ",RIGHT(L334,4))</f>
        <v>May 16 2008</v>
      </c>
      <c r="O334" s="9">
        <v>170250</v>
      </c>
      <c r="P334" s="6">
        <v>38.479343</v>
      </c>
      <c r="Q334" s="7">
        <v>-121.372553</v>
      </c>
    </row>
    <row r="335" spans="1:18" x14ac:dyDescent="0.3">
      <c r="A335" t="s">
        <v>368</v>
      </c>
      <c r="B335" t="str">
        <f>PROPER((A335))</f>
        <v>1409 47Th St</v>
      </c>
      <c r="C335" t="s">
        <v>254</v>
      </c>
      <c r="D335" t="str">
        <f>PROPER(C335)</f>
        <v>Lincoln</v>
      </c>
      <c r="E335" s="1">
        <v>95823</v>
      </c>
      <c r="F335" s="2" t="s">
        <v>4</v>
      </c>
      <c r="G335" s="2">
        <v>3</v>
      </c>
      <c r="H335" s="2">
        <v>2</v>
      </c>
      <c r="I335" s="5">
        <v>1650</v>
      </c>
      <c r="J335" s="2" t="s">
        <v>5</v>
      </c>
      <c r="K335" t="s">
        <v>640</v>
      </c>
      <c r="L335" t="str">
        <f>RIGHT(K335,LEN(K335)-FIND(" ",K335))</f>
        <v>May 16 00:00:00 EDT 2008</v>
      </c>
      <c r="M335" s="2" t="str">
        <f>LEFT(K335,3)</f>
        <v>Fri</v>
      </c>
      <c r="N335" s="2" t="str">
        <f>_xlfn.CONCAT(LEFT(L335,6)," ",RIGHT(L335,4))</f>
        <v>May 16 2008</v>
      </c>
      <c r="O335" s="9">
        <v>173000</v>
      </c>
      <c r="P335" s="6">
        <v>38.466780999999997</v>
      </c>
      <c r="Q335" s="7">
        <v>-121.45095499999999</v>
      </c>
    </row>
    <row r="336" spans="1:18" x14ac:dyDescent="0.3">
      <c r="A336" t="s">
        <v>369</v>
      </c>
      <c r="B336" t="str">
        <f>PROPER((A336))</f>
        <v>3935 El Monte Dr</v>
      </c>
      <c r="C336" t="s">
        <v>254</v>
      </c>
      <c r="D336" t="str">
        <f>PROPER(C336)</f>
        <v>Lincoln</v>
      </c>
      <c r="E336" s="1">
        <v>95726</v>
      </c>
      <c r="F336" s="2" t="s">
        <v>4</v>
      </c>
      <c r="G336" s="2">
        <v>3</v>
      </c>
      <c r="H336" s="2">
        <v>1</v>
      </c>
      <c r="I336" s="5">
        <v>1320</v>
      </c>
      <c r="J336" s="2" t="s">
        <v>5</v>
      </c>
      <c r="K336" t="s">
        <v>640</v>
      </c>
      <c r="L336" t="str">
        <f>RIGHT(K336,LEN(K336)-FIND(" ",K336))</f>
        <v>May 16 00:00:00 EDT 2008</v>
      </c>
      <c r="M336" s="2" t="str">
        <f>LEFT(K336,3)</f>
        <v>Fri</v>
      </c>
      <c r="N336" s="2" t="str">
        <f>_xlfn.CONCAT(LEFT(L336,6)," ",RIGHT(L336,4))</f>
        <v>May 16 2008</v>
      </c>
      <c r="O336" s="9">
        <v>175000</v>
      </c>
      <c r="P336" s="6">
        <v>38.774909999999998</v>
      </c>
      <c r="Q336" s="7">
        <v>-120.597599</v>
      </c>
    </row>
    <row r="337" spans="1:17" x14ac:dyDescent="0.3">
      <c r="A337" t="s">
        <v>371</v>
      </c>
      <c r="B337" t="str">
        <f>PROPER((A337))</f>
        <v>5840 Walerga Rd</v>
      </c>
      <c r="C337" t="s">
        <v>254</v>
      </c>
      <c r="D337" t="str">
        <f>PROPER(C337)</f>
        <v>Lincoln</v>
      </c>
      <c r="E337" s="1">
        <v>95826</v>
      </c>
      <c r="F337" s="2" t="s">
        <v>4</v>
      </c>
      <c r="G337" s="2">
        <v>3</v>
      </c>
      <c r="H337" s="2">
        <v>2</v>
      </c>
      <c r="I337" s="5">
        <v>1200</v>
      </c>
      <c r="J337" s="2" t="s">
        <v>5</v>
      </c>
      <c r="K337" t="s">
        <v>640</v>
      </c>
      <c r="L337" t="str">
        <f>RIGHT(K337,LEN(K337)-FIND(" ",K337))</f>
        <v>May 16 00:00:00 EDT 2008</v>
      </c>
      <c r="M337" s="2" t="str">
        <f>LEFT(K337,3)</f>
        <v>Fri</v>
      </c>
      <c r="N337" s="2" t="str">
        <f>_xlfn.CONCAT(LEFT(L337,6)," ",RIGHT(L337,4))</f>
        <v>May 16 2008</v>
      </c>
      <c r="O337" s="9">
        <v>176095</v>
      </c>
      <c r="P337" s="6">
        <v>38.553274999999999</v>
      </c>
      <c r="Q337" s="7">
        <v>-121.34621799999999</v>
      </c>
    </row>
    <row r="338" spans="1:17" x14ac:dyDescent="0.3">
      <c r="A338" t="s">
        <v>373</v>
      </c>
      <c r="B338" t="str">
        <f>PROPER((A338))</f>
        <v>923 Fulton Ave</v>
      </c>
      <c r="C338" t="s">
        <v>254</v>
      </c>
      <c r="D338" t="str">
        <f>PROPER(C338)</f>
        <v>Lincoln</v>
      </c>
      <c r="E338" s="1">
        <v>95835</v>
      </c>
      <c r="F338" s="2" t="s">
        <v>4</v>
      </c>
      <c r="G338" s="2">
        <v>3</v>
      </c>
      <c r="H338" s="2">
        <v>2</v>
      </c>
      <c r="I338" s="5">
        <v>1170</v>
      </c>
      <c r="J338" s="2" t="s">
        <v>5</v>
      </c>
      <c r="K338" t="s">
        <v>640</v>
      </c>
      <c r="L338" t="str">
        <f>RIGHT(K338,LEN(K338)-FIND(" ",K338))</f>
        <v>May 16 00:00:00 EDT 2008</v>
      </c>
      <c r="M338" s="2" t="str">
        <f>LEFT(K338,3)</f>
        <v>Fri</v>
      </c>
      <c r="N338" s="2" t="str">
        <f>_xlfn.CONCAT(LEFT(L338,6)," ",RIGHT(L338,4))</f>
        <v>May 16 2008</v>
      </c>
      <c r="O338" s="9">
        <v>176250</v>
      </c>
      <c r="P338" s="6">
        <v>38.68271</v>
      </c>
      <c r="Q338" s="7">
        <v>-121.50169699999999</v>
      </c>
    </row>
    <row r="339" spans="1:17" x14ac:dyDescent="0.3">
      <c r="A339" t="s">
        <v>374</v>
      </c>
      <c r="B339" t="str">
        <f>PROPER((A339))</f>
        <v>261 Redondo Ave</v>
      </c>
      <c r="C339" t="s">
        <v>254</v>
      </c>
      <c r="D339" t="str">
        <f>PROPER(C339)</f>
        <v>Lincoln</v>
      </c>
      <c r="E339" s="1">
        <v>95621</v>
      </c>
      <c r="F339" s="2" t="s">
        <v>4</v>
      </c>
      <c r="G339" s="2">
        <v>3</v>
      </c>
      <c r="H339" s="2">
        <v>2</v>
      </c>
      <c r="I339" s="5">
        <v>1199</v>
      </c>
      <c r="J339" s="2" t="s">
        <v>5</v>
      </c>
      <c r="K339" t="s">
        <v>640</v>
      </c>
      <c r="L339" t="str">
        <f>RIGHT(K339,LEN(K339)-FIND(" ",K339))</f>
        <v>May 16 00:00:00 EDT 2008</v>
      </c>
      <c r="M339" s="2" t="str">
        <f>LEFT(K339,3)</f>
        <v>Fri</v>
      </c>
      <c r="N339" s="2" t="str">
        <f>_xlfn.CONCAT(LEFT(L339,6)," ",RIGHT(L339,4))</f>
        <v>May 16 2008</v>
      </c>
      <c r="O339" s="9">
        <v>178000</v>
      </c>
      <c r="P339" s="6">
        <v>38.707990000000002</v>
      </c>
      <c r="Q339" s="7">
        <v>-121.30297899999999</v>
      </c>
    </row>
    <row r="340" spans="1:17" x14ac:dyDescent="0.3">
      <c r="A340" t="s">
        <v>375</v>
      </c>
      <c r="B340" t="str">
        <f>PROPER((A340))</f>
        <v>4030 Broadway</v>
      </c>
      <c r="C340" t="s">
        <v>254</v>
      </c>
      <c r="D340" t="str">
        <f>PROPER(C340)</f>
        <v>Lincoln</v>
      </c>
      <c r="E340" s="1">
        <v>95670</v>
      </c>
      <c r="F340" s="2" t="s">
        <v>4</v>
      </c>
      <c r="G340" s="2">
        <v>3</v>
      </c>
      <c r="H340" s="2">
        <v>2</v>
      </c>
      <c r="I340" s="5">
        <v>1157</v>
      </c>
      <c r="J340" s="2" t="s">
        <v>5</v>
      </c>
      <c r="K340" t="s">
        <v>640</v>
      </c>
      <c r="L340" t="str">
        <f>RIGHT(K340,LEN(K340)-FIND(" ",K340))</f>
        <v>May 16 00:00:00 EDT 2008</v>
      </c>
      <c r="M340" s="2" t="str">
        <f>LEFT(K340,3)</f>
        <v>Fri</v>
      </c>
      <c r="N340" s="2" t="str">
        <f>_xlfn.CONCAT(LEFT(L340,6)," ",RIGHT(L340,4))</f>
        <v>May 16 2008</v>
      </c>
      <c r="O340" s="9">
        <v>180000</v>
      </c>
      <c r="P340" s="6">
        <v>38.60868</v>
      </c>
      <c r="Q340" s="7">
        <v>-121.27849000000001</v>
      </c>
    </row>
    <row r="341" spans="1:17" x14ac:dyDescent="0.3">
      <c r="A341" t="s">
        <v>376</v>
      </c>
      <c r="B341" t="str">
        <f>PROPER((A341))</f>
        <v>3660 22Nd Ave</v>
      </c>
      <c r="C341" t="s">
        <v>254</v>
      </c>
      <c r="D341" t="str">
        <f>PROPER(C341)</f>
        <v>Lincoln</v>
      </c>
      <c r="E341" s="1">
        <v>95838</v>
      </c>
      <c r="F341" s="2" t="s">
        <v>4</v>
      </c>
      <c r="G341" s="2">
        <v>3</v>
      </c>
      <c r="H341" s="2">
        <v>2</v>
      </c>
      <c r="I341" s="5">
        <v>1410</v>
      </c>
      <c r="J341" s="2" t="s">
        <v>5</v>
      </c>
      <c r="K341" t="s">
        <v>640</v>
      </c>
      <c r="L341" t="str">
        <f>RIGHT(K341,LEN(K341)-FIND(" ",K341))</f>
        <v>May 16 00:00:00 EDT 2008</v>
      </c>
      <c r="M341" s="2" t="str">
        <f>LEFT(K341,3)</f>
        <v>Fri</v>
      </c>
      <c r="N341" s="2" t="str">
        <f>_xlfn.CONCAT(LEFT(L341,6)," ",RIGHT(L341,4))</f>
        <v>May 16 2008</v>
      </c>
      <c r="O341" s="9">
        <v>180000</v>
      </c>
      <c r="P341" s="6">
        <v>38.646205999999999</v>
      </c>
      <c r="Q341" s="7">
        <v>-121.442767</v>
      </c>
    </row>
    <row r="342" spans="1:17" x14ac:dyDescent="0.3">
      <c r="A342" t="s">
        <v>377</v>
      </c>
      <c r="B342" t="str">
        <f>PROPER((A342))</f>
        <v>3924 High St</v>
      </c>
      <c r="C342" t="s">
        <v>254</v>
      </c>
      <c r="D342" t="str">
        <f>PROPER(C342)</f>
        <v>Lincoln</v>
      </c>
      <c r="E342" s="1">
        <v>95678</v>
      </c>
      <c r="F342" s="2" t="s">
        <v>4</v>
      </c>
      <c r="G342" s="2">
        <v>3</v>
      </c>
      <c r="H342" s="2">
        <v>2</v>
      </c>
      <c r="I342" s="5">
        <v>1174</v>
      </c>
      <c r="J342" s="2" t="s">
        <v>5</v>
      </c>
      <c r="K342" t="s">
        <v>640</v>
      </c>
      <c r="L342" t="str">
        <f>RIGHT(K342,LEN(K342)-FIND(" ",K342))</f>
        <v>May 16 00:00:00 EDT 2008</v>
      </c>
      <c r="M342" s="2" t="str">
        <f>LEFT(K342,3)</f>
        <v>Fri</v>
      </c>
      <c r="N342" s="2" t="str">
        <f>_xlfn.CONCAT(LEFT(L342,6)," ",RIGHT(L342,4))</f>
        <v>May 16 2008</v>
      </c>
      <c r="O342" s="9">
        <v>180000</v>
      </c>
      <c r="P342" s="6">
        <v>38.734135999999999</v>
      </c>
      <c r="Q342" s="7">
        <v>-121.299639</v>
      </c>
    </row>
    <row r="343" spans="1:17" x14ac:dyDescent="0.3">
      <c r="A343" t="s">
        <v>378</v>
      </c>
      <c r="B343" t="str">
        <f>PROPER((A343))</f>
        <v>4734 14Th Ave</v>
      </c>
      <c r="C343" t="s">
        <v>254</v>
      </c>
      <c r="D343" t="str">
        <f>PROPER(C343)</f>
        <v>Lincoln</v>
      </c>
      <c r="E343" s="1">
        <v>95823</v>
      </c>
      <c r="F343" s="2" t="s">
        <v>4</v>
      </c>
      <c r="G343" s="2">
        <v>3</v>
      </c>
      <c r="H343" s="2">
        <v>2</v>
      </c>
      <c r="I343" s="5">
        <v>1593</v>
      </c>
      <c r="J343" s="2" t="s">
        <v>5</v>
      </c>
      <c r="K343" t="s">
        <v>640</v>
      </c>
      <c r="L343" t="str">
        <f>RIGHT(K343,LEN(K343)-FIND(" ",K343))</f>
        <v>May 16 00:00:00 EDT 2008</v>
      </c>
      <c r="M343" s="2" t="str">
        <f>LEFT(K343,3)</f>
        <v>Fri</v>
      </c>
      <c r="N343" s="2" t="str">
        <f>_xlfn.CONCAT(LEFT(L343,6)," ",RIGHT(L343,4))</f>
        <v>May 16 2008</v>
      </c>
      <c r="O343" s="9">
        <v>181000</v>
      </c>
      <c r="P343" s="6">
        <v>38.446170000000002</v>
      </c>
      <c r="Q343" s="7">
        <v>-121.427824</v>
      </c>
    </row>
    <row r="344" spans="1:17" x14ac:dyDescent="0.3">
      <c r="A344" t="s">
        <v>378</v>
      </c>
      <c r="B344" t="str">
        <f>PROPER((A344))</f>
        <v>4734 14Th Ave</v>
      </c>
      <c r="C344" t="s">
        <v>254</v>
      </c>
      <c r="D344" t="str">
        <f>PROPER(C344)</f>
        <v>Lincoln</v>
      </c>
      <c r="E344" s="1">
        <v>95673</v>
      </c>
      <c r="F344" s="2" t="s">
        <v>4</v>
      </c>
      <c r="G344" s="2">
        <v>3</v>
      </c>
      <c r="H344" s="2">
        <v>2</v>
      </c>
      <c r="I344" s="5">
        <v>1093</v>
      </c>
      <c r="J344" s="2" t="s">
        <v>5</v>
      </c>
      <c r="K344" t="s">
        <v>640</v>
      </c>
      <c r="L344" t="str">
        <f>RIGHT(K344,LEN(K344)-FIND(" ",K344))</f>
        <v>May 16 00:00:00 EDT 2008</v>
      </c>
      <c r="M344" s="2" t="str">
        <f>LEFT(K344,3)</f>
        <v>Fri</v>
      </c>
      <c r="N344" s="2" t="str">
        <f>_xlfn.CONCAT(LEFT(L344,6)," ",RIGHT(L344,4))</f>
        <v>May 16 2008</v>
      </c>
      <c r="O344" s="9">
        <v>182000</v>
      </c>
      <c r="P344" s="6">
        <v>38.682789999999997</v>
      </c>
      <c r="Q344" s="7">
        <v>-121.453509</v>
      </c>
    </row>
    <row r="345" spans="1:17" x14ac:dyDescent="0.3">
      <c r="A345" t="s">
        <v>379</v>
      </c>
      <c r="B345" t="str">
        <f>PROPER((A345))</f>
        <v>5050 Rhode Island Dr Unit 4</v>
      </c>
      <c r="C345" t="s">
        <v>254</v>
      </c>
      <c r="D345" t="str">
        <f>PROPER(C345)</f>
        <v>Lincoln</v>
      </c>
      <c r="E345" s="1">
        <v>95678</v>
      </c>
      <c r="F345" s="2" t="s">
        <v>4</v>
      </c>
      <c r="G345" s="2">
        <v>3</v>
      </c>
      <c r="H345" s="2">
        <v>2</v>
      </c>
      <c r="I345" s="5">
        <v>1770</v>
      </c>
      <c r="J345" s="2" t="s">
        <v>5</v>
      </c>
      <c r="K345" t="s">
        <v>640</v>
      </c>
      <c r="L345" t="str">
        <f>RIGHT(K345,LEN(K345)-FIND(" ",K345))</f>
        <v>May 16 00:00:00 EDT 2008</v>
      </c>
      <c r="M345" s="2" t="str">
        <f>LEFT(K345,3)</f>
        <v>Fri</v>
      </c>
      <c r="N345" s="2" t="str">
        <f>_xlfn.CONCAT(LEFT(L345,6)," ",RIGHT(L345,4))</f>
        <v>May 16 2008</v>
      </c>
      <c r="O345" s="9">
        <v>182587</v>
      </c>
      <c r="P345" s="6">
        <v>38.724460000000001</v>
      </c>
      <c r="Q345" s="7">
        <v>-121.292829</v>
      </c>
    </row>
    <row r="346" spans="1:17" x14ac:dyDescent="0.3">
      <c r="A346" t="s">
        <v>380</v>
      </c>
      <c r="B346" t="str">
        <f>PROPER((A346))</f>
        <v>4513 Greenholme Dr</v>
      </c>
      <c r="C346" t="s">
        <v>254</v>
      </c>
      <c r="D346" t="str">
        <f>PROPER(C346)</f>
        <v>Lincoln</v>
      </c>
      <c r="E346" s="1">
        <v>95829</v>
      </c>
      <c r="F346" s="2" t="s">
        <v>4</v>
      </c>
      <c r="G346" s="2">
        <v>3</v>
      </c>
      <c r="H346" s="2">
        <v>2</v>
      </c>
      <c r="I346" s="5">
        <v>1124</v>
      </c>
      <c r="J346" s="2" t="s">
        <v>5</v>
      </c>
      <c r="K346" t="s">
        <v>640</v>
      </c>
      <c r="L346" t="str">
        <f>RIGHT(K346,LEN(K346)-FIND(" ",K346))</f>
        <v>May 16 00:00:00 EDT 2008</v>
      </c>
      <c r="M346" s="2" t="str">
        <f>LEFT(K346,3)</f>
        <v>Fri</v>
      </c>
      <c r="N346" s="2" t="str">
        <f>_xlfn.CONCAT(LEFT(L346,6)," ",RIGHT(L346,4))</f>
        <v>May 16 2008</v>
      </c>
      <c r="O346" s="9">
        <v>185833</v>
      </c>
      <c r="P346" s="6">
        <v>38.453839000000002</v>
      </c>
      <c r="Q346" s="7">
        <v>-121.357919</v>
      </c>
    </row>
    <row r="347" spans="1:17" x14ac:dyDescent="0.3">
      <c r="A347" t="s">
        <v>381</v>
      </c>
      <c r="B347" t="str">
        <f>PROPER((A347))</f>
        <v>3845 Elm St</v>
      </c>
      <c r="C347" t="s">
        <v>254</v>
      </c>
      <c r="D347" t="str">
        <f>PROPER(C347)</f>
        <v>Lincoln</v>
      </c>
      <c r="E347" s="1">
        <v>95832</v>
      </c>
      <c r="F347" s="2" t="s">
        <v>4</v>
      </c>
      <c r="G347" s="2">
        <v>3</v>
      </c>
      <c r="H347" s="2">
        <v>2</v>
      </c>
      <c r="I347" s="5">
        <v>1638</v>
      </c>
      <c r="J347" s="2" t="s">
        <v>5</v>
      </c>
      <c r="K347" t="s">
        <v>640</v>
      </c>
      <c r="L347" t="str">
        <f>RIGHT(K347,LEN(K347)-FIND(" ",K347))</f>
        <v>May 16 00:00:00 EDT 2008</v>
      </c>
      <c r="M347" s="2" t="str">
        <f>LEFT(K347,3)</f>
        <v>Fri</v>
      </c>
      <c r="N347" s="2" t="str">
        <f>_xlfn.CONCAT(LEFT(L347,6)," ",RIGHT(L347,4))</f>
        <v>May 16 2008</v>
      </c>
      <c r="O347" s="9">
        <v>187000</v>
      </c>
      <c r="P347" s="6">
        <v>38.476047999999999</v>
      </c>
      <c r="Q347" s="7">
        <v>-121.494961</v>
      </c>
    </row>
    <row r="348" spans="1:17" x14ac:dyDescent="0.3">
      <c r="A348" t="s">
        <v>382</v>
      </c>
      <c r="B348" t="str">
        <f>PROPER((A348))</f>
        <v>3908 17Th Ave</v>
      </c>
      <c r="C348" t="s">
        <v>254</v>
      </c>
      <c r="D348" t="str">
        <f>PROPER(C348)</f>
        <v>Lincoln</v>
      </c>
      <c r="E348" s="1">
        <v>95833</v>
      </c>
      <c r="F348" s="2" t="s">
        <v>4</v>
      </c>
      <c r="G348" s="2">
        <v>3</v>
      </c>
      <c r="H348" s="2">
        <v>2</v>
      </c>
      <c r="I348" s="5">
        <v>1328</v>
      </c>
      <c r="J348" s="2" t="s">
        <v>5</v>
      </c>
      <c r="K348" t="s">
        <v>640</v>
      </c>
      <c r="L348" t="str">
        <f>RIGHT(K348,LEN(K348)-FIND(" ",K348))</f>
        <v>May 16 00:00:00 EDT 2008</v>
      </c>
      <c r="M348" s="2" t="str">
        <f>LEFT(K348,3)</f>
        <v>Fri</v>
      </c>
      <c r="N348" s="2" t="str">
        <f>_xlfn.CONCAT(LEFT(L348,6)," ",RIGHT(L348,4))</f>
        <v>May 16 2008</v>
      </c>
      <c r="O348" s="9">
        <v>188335</v>
      </c>
      <c r="P348" s="6">
        <v>38.609864000000002</v>
      </c>
      <c r="Q348" s="7">
        <v>-121.492304</v>
      </c>
    </row>
    <row r="349" spans="1:17" x14ac:dyDescent="0.3">
      <c r="A349" t="s">
        <v>383</v>
      </c>
      <c r="B349" t="str">
        <f>PROPER((A349))</f>
        <v>7109 Chandler Dr</v>
      </c>
      <c r="C349" t="s">
        <v>254</v>
      </c>
      <c r="D349" t="str">
        <f>PROPER(C349)</f>
        <v>Lincoln</v>
      </c>
      <c r="E349" s="1">
        <v>95758</v>
      </c>
      <c r="F349" s="2" t="s">
        <v>4</v>
      </c>
      <c r="G349" s="2">
        <v>3</v>
      </c>
      <c r="H349" s="2">
        <v>2</v>
      </c>
      <c r="I349" s="5">
        <v>1273</v>
      </c>
      <c r="J349" s="2" t="s">
        <v>5</v>
      </c>
      <c r="K349" t="s">
        <v>640</v>
      </c>
      <c r="L349" t="str">
        <f>RIGHT(K349,LEN(K349)-FIND(" ",K349))</f>
        <v>May 16 00:00:00 EDT 2008</v>
      </c>
      <c r="M349" s="2" t="str">
        <f>LEFT(K349,3)</f>
        <v>Fri</v>
      </c>
      <c r="N349" s="2" t="str">
        <f>_xlfn.CONCAT(LEFT(L349,6)," ",RIGHT(L349,4))</f>
        <v>May 16 2008</v>
      </c>
      <c r="O349" s="9">
        <v>190000</v>
      </c>
      <c r="P349" s="6">
        <v>38.431238999999998</v>
      </c>
      <c r="Q349" s="7">
        <v>-121.44001</v>
      </c>
    </row>
    <row r="350" spans="1:17" x14ac:dyDescent="0.3">
      <c r="A350" t="s">
        <v>384</v>
      </c>
      <c r="B350" t="str">
        <f>PROPER((A350))</f>
        <v>7541 Skelton Way</v>
      </c>
      <c r="C350" t="s">
        <v>254</v>
      </c>
      <c r="D350" t="str">
        <f>PROPER(C350)</f>
        <v>Lincoln</v>
      </c>
      <c r="E350" s="1">
        <v>95838</v>
      </c>
      <c r="F350" s="2" t="s">
        <v>4</v>
      </c>
      <c r="G350" s="2">
        <v>3</v>
      </c>
      <c r="H350" s="2">
        <v>1</v>
      </c>
      <c r="I350" s="5">
        <v>1082</v>
      </c>
      <c r="J350" s="2" t="s">
        <v>5</v>
      </c>
      <c r="K350" t="s">
        <v>640</v>
      </c>
      <c r="L350" t="str">
        <f>RIGHT(K350,LEN(K350)-FIND(" ",K350))</f>
        <v>May 16 00:00:00 EDT 2008</v>
      </c>
      <c r="M350" s="2" t="str">
        <f>LEFT(K350,3)</f>
        <v>Fri</v>
      </c>
      <c r="N350" s="2" t="str">
        <f>_xlfn.CONCAT(LEFT(L350,6)," ",RIGHT(L350,4))</f>
        <v>May 16 2008</v>
      </c>
      <c r="O350" s="9">
        <v>190000</v>
      </c>
      <c r="P350" s="6">
        <v>38.659433999999997</v>
      </c>
      <c r="Q350" s="7">
        <v>-121.455236</v>
      </c>
    </row>
    <row r="351" spans="1:17" x14ac:dyDescent="0.3">
      <c r="A351" t="s">
        <v>385</v>
      </c>
      <c r="B351" t="str">
        <f>PROPER((A351))</f>
        <v>9058 Montoya St</v>
      </c>
      <c r="C351" t="s">
        <v>254</v>
      </c>
      <c r="D351" t="str">
        <f>PROPER(C351)</f>
        <v>Lincoln</v>
      </c>
      <c r="E351" s="1">
        <v>95823</v>
      </c>
      <c r="F351" s="2" t="s">
        <v>4</v>
      </c>
      <c r="G351" s="2">
        <v>3</v>
      </c>
      <c r="H351" s="2">
        <v>2</v>
      </c>
      <c r="I351" s="5">
        <v>1386</v>
      </c>
      <c r="J351" s="2" t="s">
        <v>5</v>
      </c>
      <c r="K351" t="s">
        <v>640</v>
      </c>
      <c r="L351" t="str">
        <f>RIGHT(K351,LEN(K351)-FIND(" ",K351))</f>
        <v>May 16 00:00:00 EDT 2008</v>
      </c>
      <c r="M351" s="2" t="str">
        <f>LEFT(K351,3)</f>
        <v>Fri</v>
      </c>
      <c r="N351" s="2" t="str">
        <f>_xlfn.CONCAT(LEFT(L351,6)," ",RIGHT(L351,4))</f>
        <v>May 16 2008</v>
      </c>
      <c r="O351" s="9">
        <v>191250</v>
      </c>
      <c r="P351" s="6">
        <v>38.478239000000002</v>
      </c>
      <c r="Q351" s="7">
        <v>-121.446326</v>
      </c>
    </row>
    <row r="352" spans="1:17" x14ac:dyDescent="0.3">
      <c r="A352" t="s">
        <v>386</v>
      </c>
      <c r="B352" t="str">
        <f>PROPER((A352))</f>
        <v>1016 Congress Ave</v>
      </c>
      <c r="C352" t="s">
        <v>254</v>
      </c>
      <c r="D352" t="str">
        <f>PROPER(C352)</f>
        <v>Lincoln</v>
      </c>
      <c r="E352" s="1">
        <v>95670</v>
      </c>
      <c r="F352" s="2" t="s">
        <v>4</v>
      </c>
      <c r="G352" s="2">
        <v>3</v>
      </c>
      <c r="H352" s="2">
        <v>2</v>
      </c>
      <c r="I352" s="5">
        <v>1452</v>
      </c>
      <c r="J352" s="2" t="s">
        <v>5</v>
      </c>
      <c r="K352" t="s">
        <v>640</v>
      </c>
      <c r="L352" t="str">
        <f>RIGHT(K352,LEN(K352)-FIND(" ",K352))</f>
        <v>May 16 00:00:00 EDT 2008</v>
      </c>
      <c r="M352" s="2" t="str">
        <f>LEFT(K352,3)</f>
        <v>Fri</v>
      </c>
      <c r="N352" s="2" t="str">
        <f>_xlfn.CONCAT(LEFT(L352,6)," ",RIGHT(L352,4))</f>
        <v>May 16 2008</v>
      </c>
      <c r="O352" s="9">
        <v>193000</v>
      </c>
      <c r="P352" s="6">
        <v>38.589925000000001</v>
      </c>
      <c r="Q352" s="7">
        <v>-121.299059</v>
      </c>
    </row>
    <row r="353" spans="1:17" x14ac:dyDescent="0.3">
      <c r="A353" t="s">
        <v>387</v>
      </c>
      <c r="B353" t="str">
        <f>PROPER((A353))</f>
        <v>540 Morrison Ave</v>
      </c>
      <c r="C353" t="s">
        <v>254</v>
      </c>
      <c r="D353" t="str">
        <f>PROPER(C353)</f>
        <v>Lincoln</v>
      </c>
      <c r="E353" s="1">
        <v>95823</v>
      </c>
      <c r="F353" s="2" t="s">
        <v>4</v>
      </c>
      <c r="G353" s="2">
        <v>3</v>
      </c>
      <c r="H353" s="2">
        <v>2</v>
      </c>
      <c r="I353" s="5">
        <v>1513</v>
      </c>
      <c r="J353" s="2" t="s">
        <v>5</v>
      </c>
      <c r="K353" t="s">
        <v>640</v>
      </c>
      <c r="L353" t="str">
        <f>RIGHT(K353,LEN(K353)-FIND(" ",K353))</f>
        <v>May 16 00:00:00 EDT 2008</v>
      </c>
      <c r="M353" s="2" t="str">
        <f>LEFT(K353,3)</f>
        <v>Fri</v>
      </c>
      <c r="N353" s="2" t="str">
        <f>_xlfn.CONCAT(LEFT(L353,6)," ",RIGHT(L353,4))</f>
        <v>May 16 2008</v>
      </c>
      <c r="O353" s="9">
        <v>193500</v>
      </c>
      <c r="P353" s="6">
        <v>38.470494000000002</v>
      </c>
      <c r="Q353" s="7">
        <v>-121.454162</v>
      </c>
    </row>
    <row r="354" spans="1:17" x14ac:dyDescent="0.3">
      <c r="A354" t="s">
        <v>388</v>
      </c>
      <c r="B354" t="str">
        <f>PROPER((A354))</f>
        <v>5303 Jerrett Way</v>
      </c>
      <c r="C354" t="s">
        <v>254</v>
      </c>
      <c r="D354" t="str">
        <f>PROPER(C354)</f>
        <v>Lincoln</v>
      </c>
      <c r="E354" s="1">
        <v>95821</v>
      </c>
      <c r="F354" s="2" t="s">
        <v>4</v>
      </c>
      <c r="G354" s="2">
        <v>3</v>
      </c>
      <c r="H354" s="2">
        <v>1</v>
      </c>
      <c r="I354" s="5">
        <v>1473</v>
      </c>
      <c r="J354" s="2" t="s">
        <v>5</v>
      </c>
      <c r="K354" t="s">
        <v>640</v>
      </c>
      <c r="L354" t="str">
        <f>RIGHT(K354,LEN(K354)-FIND(" ",K354))</f>
        <v>May 16 00:00:00 EDT 2008</v>
      </c>
      <c r="M354" s="2" t="str">
        <f>LEFT(K354,3)</f>
        <v>Fri</v>
      </c>
      <c r="N354" s="2" t="str">
        <f>_xlfn.CONCAT(LEFT(L354,6)," ",RIGHT(L354,4))</f>
        <v>May 16 2008</v>
      </c>
      <c r="O354" s="9">
        <v>195000</v>
      </c>
      <c r="P354" s="6">
        <v>38.611055</v>
      </c>
      <c r="Q354" s="7">
        <v>-121.369964</v>
      </c>
    </row>
    <row r="355" spans="1:17" x14ac:dyDescent="0.3">
      <c r="A355" t="s">
        <v>389</v>
      </c>
      <c r="B355" t="str">
        <f>PROPER((A355))</f>
        <v>2820 Del Paso Blvd</v>
      </c>
      <c r="C355" t="s">
        <v>254</v>
      </c>
      <c r="D355" t="str">
        <f>PROPER(C355)</f>
        <v>Lincoln</v>
      </c>
      <c r="E355" s="1">
        <v>95820</v>
      </c>
      <c r="F355" s="2" t="s">
        <v>4</v>
      </c>
      <c r="G355" s="2">
        <v>3</v>
      </c>
      <c r="H355" s="2">
        <v>1</v>
      </c>
      <c r="I355" s="5">
        <v>1150</v>
      </c>
      <c r="J355" s="2" t="s">
        <v>5</v>
      </c>
      <c r="K355" t="s">
        <v>640</v>
      </c>
      <c r="L355" t="str">
        <f>RIGHT(K355,LEN(K355)-FIND(" ",K355))</f>
        <v>May 16 00:00:00 EDT 2008</v>
      </c>
      <c r="M355" s="2" t="str">
        <f>LEFT(K355,3)</f>
        <v>Fri</v>
      </c>
      <c r="N355" s="2" t="str">
        <f>_xlfn.CONCAT(LEFT(L355,6)," ",RIGHT(L355,4))</f>
        <v>May 16 2008</v>
      </c>
      <c r="O355" s="9">
        <v>198000</v>
      </c>
      <c r="P355" s="6">
        <v>38.532724999999999</v>
      </c>
      <c r="Q355" s="7">
        <v>-121.469078</v>
      </c>
    </row>
    <row r="356" spans="1:17" x14ac:dyDescent="0.3">
      <c r="A356" t="s">
        <v>390</v>
      </c>
      <c r="B356" t="str">
        <f>PROPER((A356))</f>
        <v>3715 Tallyho Dr Unit 78High</v>
      </c>
      <c r="C356" t="s">
        <v>254</v>
      </c>
      <c r="D356" t="str">
        <f>PROPER(C356)</f>
        <v>Lincoln</v>
      </c>
      <c r="E356" s="1">
        <v>95833</v>
      </c>
      <c r="F356" s="2" t="s">
        <v>4</v>
      </c>
      <c r="G356" s="2">
        <v>3</v>
      </c>
      <c r="H356" s="2">
        <v>2</v>
      </c>
      <c r="I356" s="5">
        <v>1127</v>
      </c>
      <c r="J356" s="2" t="s">
        <v>5</v>
      </c>
      <c r="K356" t="s">
        <v>640</v>
      </c>
      <c r="L356" t="str">
        <f>RIGHT(K356,LEN(K356)-FIND(" ",K356))</f>
        <v>May 16 00:00:00 EDT 2008</v>
      </c>
      <c r="M356" s="2" t="str">
        <f>LEFT(K356,3)</f>
        <v>Fri</v>
      </c>
      <c r="N356" s="2" t="str">
        <f>_xlfn.CONCAT(LEFT(L356,6)," ",RIGHT(L356,4))</f>
        <v>May 16 2008</v>
      </c>
      <c r="O356" s="9">
        <v>199900</v>
      </c>
      <c r="P356" s="6">
        <v>38.618018999999997</v>
      </c>
      <c r="Q356" s="7">
        <v>-121.510215</v>
      </c>
    </row>
    <row r="357" spans="1:17" x14ac:dyDescent="0.3">
      <c r="A357" t="s">
        <v>391</v>
      </c>
      <c r="B357" t="str">
        <f>PROPER((A357))</f>
        <v>6013 Rowan Way</v>
      </c>
      <c r="C357" t="s">
        <v>254</v>
      </c>
      <c r="D357" t="str">
        <f>PROPER(C357)</f>
        <v>Lincoln</v>
      </c>
      <c r="E357" s="1">
        <v>95628</v>
      </c>
      <c r="F357" s="2" t="s">
        <v>4</v>
      </c>
      <c r="G357" s="2">
        <v>3</v>
      </c>
      <c r="H357" s="2">
        <v>1</v>
      </c>
      <c r="I357" s="5">
        <v>1144</v>
      </c>
      <c r="J357" s="2" t="s">
        <v>5</v>
      </c>
      <c r="K357" t="s">
        <v>640</v>
      </c>
      <c r="L357" t="str">
        <f>RIGHT(K357,LEN(K357)-FIND(" ",K357))</f>
        <v>May 16 00:00:00 EDT 2008</v>
      </c>
      <c r="M357" s="2" t="str">
        <f>LEFT(K357,3)</f>
        <v>Fri</v>
      </c>
      <c r="N357" s="2" t="str">
        <f>_xlfn.CONCAT(LEFT(L357,6)," ",RIGHT(L357,4))</f>
        <v>May 16 2008</v>
      </c>
      <c r="O357" s="9">
        <v>200000</v>
      </c>
      <c r="P357" s="6">
        <v>38.664239999999999</v>
      </c>
      <c r="Q357" s="7">
        <v>-121.303675</v>
      </c>
    </row>
    <row r="358" spans="1:17" x14ac:dyDescent="0.3">
      <c r="A358" t="s">
        <v>392</v>
      </c>
      <c r="B358" t="str">
        <f>PROPER((A358))</f>
        <v>2987 Ponderosa Ln</v>
      </c>
      <c r="C358" t="s">
        <v>254</v>
      </c>
      <c r="D358" t="str">
        <f>PROPER(C358)</f>
        <v>Lincoln</v>
      </c>
      <c r="E358" s="1">
        <v>95608</v>
      </c>
      <c r="F358" s="2" t="s">
        <v>4</v>
      </c>
      <c r="G358" s="2">
        <v>3</v>
      </c>
      <c r="H358" s="2">
        <v>1</v>
      </c>
      <c r="I358" s="5">
        <v>972</v>
      </c>
      <c r="J358" s="2" t="s">
        <v>5</v>
      </c>
      <c r="K358" t="s">
        <v>640</v>
      </c>
      <c r="L358" t="str">
        <f>RIGHT(K358,LEN(K358)-FIND(" ",K358))</f>
        <v>May 16 00:00:00 EDT 2008</v>
      </c>
      <c r="M358" s="2" t="str">
        <f>LEFT(K358,3)</f>
        <v>Fri</v>
      </c>
      <c r="N358" s="2" t="str">
        <f>_xlfn.CONCAT(LEFT(L358,6)," ",RIGHT(L358,4))</f>
        <v>May 16 2008</v>
      </c>
      <c r="O358" s="9">
        <v>201000</v>
      </c>
      <c r="P358" s="6">
        <v>38.622633999999998</v>
      </c>
      <c r="Q358" s="7">
        <v>-121.33084599999999</v>
      </c>
    </row>
    <row r="359" spans="1:17" x14ac:dyDescent="0.3">
      <c r="A359" t="s">
        <v>393</v>
      </c>
      <c r="B359" t="str">
        <f>PROPER((A359))</f>
        <v>3732 Lankershim Way</v>
      </c>
      <c r="C359" t="s">
        <v>254</v>
      </c>
      <c r="D359" t="str">
        <f>PROPER(C359)</f>
        <v>Lincoln</v>
      </c>
      <c r="E359" s="1">
        <v>95843</v>
      </c>
      <c r="F359" s="2" t="s">
        <v>4</v>
      </c>
      <c r="G359" s="2">
        <v>3</v>
      </c>
      <c r="H359" s="2">
        <v>2</v>
      </c>
      <c r="I359" s="5">
        <v>1479</v>
      </c>
      <c r="J359" s="2" t="s">
        <v>5</v>
      </c>
      <c r="K359" t="s">
        <v>640</v>
      </c>
      <c r="L359" t="str">
        <f>RIGHT(K359,LEN(K359)-FIND(" ",K359))</f>
        <v>May 16 00:00:00 EDT 2008</v>
      </c>
      <c r="M359" s="2" t="str">
        <f>LEFT(K359,3)</f>
        <v>Fri</v>
      </c>
      <c r="N359" s="2" t="str">
        <f>_xlfn.CONCAT(LEFT(L359,6)," ",RIGHT(L359,4))</f>
        <v>May 16 2008</v>
      </c>
      <c r="O359" s="9">
        <v>205000</v>
      </c>
      <c r="P359" s="6">
        <v>38.724083</v>
      </c>
      <c r="Q359" s="7">
        <v>-121.3584</v>
      </c>
    </row>
    <row r="360" spans="1:17" x14ac:dyDescent="0.3">
      <c r="A360" t="s">
        <v>394</v>
      </c>
      <c r="B360" t="str">
        <f>PROPER((A360))</f>
        <v>2216 Dunlap Dr</v>
      </c>
      <c r="C360" t="s">
        <v>254</v>
      </c>
      <c r="D360" t="str">
        <f>PROPER(C360)</f>
        <v>Lincoln</v>
      </c>
      <c r="E360" s="1">
        <v>95838</v>
      </c>
      <c r="F360" s="2" t="s">
        <v>4</v>
      </c>
      <c r="G360" s="2">
        <v>3</v>
      </c>
      <c r="H360" s="2">
        <v>2</v>
      </c>
      <c r="I360" s="5">
        <v>1430</v>
      </c>
      <c r="J360" s="2" t="s">
        <v>5</v>
      </c>
      <c r="K360" t="s">
        <v>640</v>
      </c>
      <c r="L360" t="str">
        <f>RIGHT(K360,LEN(K360)-FIND(" ",K360))</f>
        <v>May 16 00:00:00 EDT 2008</v>
      </c>
      <c r="M360" s="2" t="str">
        <f>LEFT(K360,3)</f>
        <v>Fri</v>
      </c>
      <c r="N360" s="2" t="str">
        <f>_xlfn.CONCAT(LEFT(L360,6)," ",RIGHT(L360,4))</f>
        <v>May 16 2008</v>
      </c>
      <c r="O360" s="9">
        <v>205878</v>
      </c>
      <c r="P360" s="6">
        <v>38.641727000000003</v>
      </c>
      <c r="Q360" s="7">
        <v>-121.41270299999999</v>
      </c>
    </row>
    <row r="361" spans="1:17" x14ac:dyDescent="0.3">
      <c r="A361" t="s">
        <v>395</v>
      </c>
      <c r="B361" t="str">
        <f>PROPER((A361))</f>
        <v>3503 21St Ave</v>
      </c>
      <c r="C361" t="s">
        <v>254</v>
      </c>
      <c r="D361" t="str">
        <f>PROPER(C361)</f>
        <v>Lincoln</v>
      </c>
      <c r="E361" s="1">
        <v>95835</v>
      </c>
      <c r="F361" s="2" t="s">
        <v>4</v>
      </c>
      <c r="G361" s="2">
        <v>3</v>
      </c>
      <c r="H361" s="2">
        <v>2</v>
      </c>
      <c r="I361" s="5">
        <v>1120</v>
      </c>
      <c r="J361" s="2" t="s">
        <v>5</v>
      </c>
      <c r="K361" t="s">
        <v>640</v>
      </c>
      <c r="L361" t="str">
        <f>RIGHT(K361,LEN(K361)-FIND(" ",K361))</f>
        <v>May 16 00:00:00 EDT 2008</v>
      </c>
      <c r="M361" s="2" t="str">
        <f>LEFT(K361,3)</f>
        <v>Fri</v>
      </c>
      <c r="N361" s="2" t="str">
        <f>_xlfn.CONCAT(LEFT(L361,6)," ",RIGHT(L361,4))</f>
        <v>May 16 2008</v>
      </c>
      <c r="O361" s="9">
        <v>209000</v>
      </c>
      <c r="P361" s="6">
        <v>38.681952000000003</v>
      </c>
      <c r="Q361" s="7">
        <v>-121.505009</v>
      </c>
    </row>
    <row r="362" spans="1:17" x14ac:dyDescent="0.3">
      <c r="A362" t="s">
        <v>396</v>
      </c>
      <c r="B362" t="str">
        <f>PROPER((A362))</f>
        <v>523 Exchange St</v>
      </c>
      <c r="C362" t="s">
        <v>254</v>
      </c>
      <c r="D362" t="str">
        <f>PROPER(C362)</f>
        <v>Lincoln</v>
      </c>
      <c r="E362" s="1">
        <v>95834</v>
      </c>
      <c r="F362" s="2" t="s">
        <v>4</v>
      </c>
      <c r="G362" s="2">
        <v>3</v>
      </c>
      <c r="H362" s="2">
        <v>2</v>
      </c>
      <c r="I362" s="5">
        <v>1232</v>
      </c>
      <c r="J362" s="2" t="s">
        <v>5</v>
      </c>
      <c r="K362" t="s">
        <v>640</v>
      </c>
      <c r="L362" t="str">
        <f>RIGHT(K362,LEN(K362)-FIND(" ",K362))</f>
        <v>May 16 00:00:00 EDT 2008</v>
      </c>
      <c r="M362" s="2" t="str">
        <f>LEFT(K362,3)</f>
        <v>Fri</v>
      </c>
      <c r="N362" s="2" t="str">
        <f>_xlfn.CONCAT(LEFT(L362,6)," ",RIGHT(L362,4))</f>
        <v>May 16 2008</v>
      </c>
      <c r="O362" s="9">
        <v>210000</v>
      </c>
      <c r="P362" s="6">
        <v>38.640807000000002</v>
      </c>
      <c r="Q362" s="7">
        <v>-121.533522</v>
      </c>
    </row>
    <row r="363" spans="1:17" x14ac:dyDescent="0.3">
      <c r="A363" t="s">
        <v>397</v>
      </c>
      <c r="B363" t="str">
        <f>PROPER((A363))</f>
        <v>8101 Port Royale Way</v>
      </c>
      <c r="C363" t="s">
        <v>254</v>
      </c>
      <c r="D363" t="str">
        <f>PROPER(C363)</f>
        <v>Lincoln</v>
      </c>
      <c r="E363" s="1">
        <v>95726</v>
      </c>
      <c r="F363" s="2" t="s">
        <v>4</v>
      </c>
      <c r="G363" s="2">
        <v>2</v>
      </c>
      <c r="H363" s="2">
        <v>2</v>
      </c>
      <c r="I363" s="5">
        <v>1284</v>
      </c>
      <c r="J363" s="2" t="s">
        <v>5</v>
      </c>
      <c r="K363" t="s">
        <v>6</v>
      </c>
      <c r="L363" t="str">
        <f>RIGHT(K363,LEN(K363)-FIND(" ",K363))</f>
        <v>May 21 00:00:00 EDT 2008</v>
      </c>
      <c r="M363" s="2" t="str">
        <f>LEFT(K363,3)</f>
        <v>Wed</v>
      </c>
      <c r="N363" s="2" t="str">
        <f>_xlfn.CONCAT(LEFT(L363,6)," ",RIGHT(L363,4))</f>
        <v>May 21 2008</v>
      </c>
      <c r="O363" s="9">
        <v>280908</v>
      </c>
      <c r="P363" s="6">
        <v>38.754849999999998</v>
      </c>
      <c r="Q363" s="7">
        <v>-120.60476</v>
      </c>
    </row>
    <row r="364" spans="1:17" x14ac:dyDescent="0.3">
      <c r="A364" t="s">
        <v>398</v>
      </c>
      <c r="B364" t="str">
        <f>PROPER((A364))</f>
        <v>8020 Walerga Rd</v>
      </c>
      <c r="C364" t="s">
        <v>254</v>
      </c>
      <c r="D364" t="str">
        <f>PROPER(C364)</f>
        <v>Lincoln</v>
      </c>
      <c r="E364" s="1">
        <v>95662</v>
      </c>
      <c r="F364" s="2" t="s">
        <v>4</v>
      </c>
      <c r="G364" s="2">
        <v>2</v>
      </c>
      <c r="H364" s="2">
        <v>1</v>
      </c>
      <c r="I364" s="5">
        <v>1690</v>
      </c>
      <c r="J364" s="2" t="s">
        <v>5</v>
      </c>
      <c r="K364" t="s">
        <v>6</v>
      </c>
      <c r="L364" t="str">
        <f>RIGHT(K364,LEN(K364)-FIND(" ",K364))</f>
        <v>May 21 00:00:00 EDT 2008</v>
      </c>
      <c r="M364" s="2" t="str">
        <f>LEFT(K364,3)</f>
        <v>Wed</v>
      </c>
      <c r="N364" s="2" t="str">
        <f>_xlfn.CONCAT(LEFT(L364,6)," ",RIGHT(L364,4))</f>
        <v>May 21 2008</v>
      </c>
      <c r="O364" s="9">
        <v>334150</v>
      </c>
      <c r="P364" s="6">
        <v>38.711469999999998</v>
      </c>
      <c r="Q364" s="7">
        <v>-121.21621399999999</v>
      </c>
    </row>
    <row r="365" spans="1:17" x14ac:dyDescent="0.3">
      <c r="A365" t="s">
        <v>399</v>
      </c>
      <c r="B365" t="str">
        <f>PROPER((A365))</f>
        <v>167 Valley Oak Dr</v>
      </c>
      <c r="C365" t="s">
        <v>254</v>
      </c>
      <c r="D365" t="str">
        <f>PROPER(C365)</f>
        <v>Lincoln</v>
      </c>
      <c r="E365" s="1">
        <v>95815</v>
      </c>
      <c r="F365" s="2" t="s">
        <v>4</v>
      </c>
      <c r="G365" s="2">
        <v>2</v>
      </c>
      <c r="H365" s="2">
        <v>1</v>
      </c>
      <c r="I365" s="5">
        <v>1220</v>
      </c>
      <c r="J365" s="2" t="s">
        <v>5</v>
      </c>
      <c r="K365" t="s">
        <v>185</v>
      </c>
      <c r="L365" t="str">
        <f>RIGHT(K365,LEN(K365)-FIND(" ",K365))</f>
        <v>May 20 00:00:00 EDT 2008</v>
      </c>
      <c r="M365" s="2" t="str">
        <f>LEFT(K365,3)</f>
        <v>Tue</v>
      </c>
      <c r="N365" s="2" t="str">
        <f>_xlfn.CONCAT(LEFT(L365,6)," ",RIGHT(L365,4))</f>
        <v>May 20 2008</v>
      </c>
      <c r="O365" s="9">
        <v>98000</v>
      </c>
      <c r="P365" s="6">
        <v>38.621997999999998</v>
      </c>
      <c r="Q365" s="7">
        <v>-121.442238</v>
      </c>
    </row>
    <row r="366" spans="1:17" x14ac:dyDescent="0.3">
      <c r="A366" t="s">
        <v>400</v>
      </c>
      <c r="B366" t="str">
        <f>PROPER((A366))</f>
        <v>7876 Burlington Way</v>
      </c>
      <c r="C366" t="s">
        <v>254</v>
      </c>
      <c r="D366" t="str">
        <f>PROPER(C366)</f>
        <v>Lincoln</v>
      </c>
      <c r="E366" s="1">
        <v>95838</v>
      </c>
      <c r="F366" s="2" t="s">
        <v>4</v>
      </c>
      <c r="G366" s="2">
        <v>2</v>
      </c>
      <c r="H366" s="2">
        <v>1</v>
      </c>
      <c r="I366" s="5">
        <v>796</v>
      </c>
      <c r="J366" s="2" t="s">
        <v>5</v>
      </c>
      <c r="K366" t="s">
        <v>372</v>
      </c>
      <c r="L366" t="str">
        <f>RIGHT(K366,LEN(K366)-FIND(" ",K366))</f>
        <v>May 19 00:00:00 EDT 2008</v>
      </c>
      <c r="M366" s="2" t="str">
        <f>LEFT(K366,3)</f>
        <v>Mon</v>
      </c>
      <c r="N366" s="2" t="str">
        <f>_xlfn.CONCAT(LEFT(L366,6)," ",RIGHT(L366,4))</f>
        <v>May 19 2008</v>
      </c>
      <c r="O366" s="9">
        <v>65000</v>
      </c>
      <c r="P366" s="6">
        <v>38.638796999999997</v>
      </c>
      <c r="Q366" s="7">
        <v>-121.43504900000001</v>
      </c>
    </row>
    <row r="367" spans="1:17" x14ac:dyDescent="0.3">
      <c r="A367" t="s">
        <v>401</v>
      </c>
      <c r="B367" t="str">
        <f>PROPER((A367))</f>
        <v>3726 Jonko Ave</v>
      </c>
      <c r="C367" t="s">
        <v>254</v>
      </c>
      <c r="D367" t="str">
        <f>PROPER(C367)</f>
        <v>Lincoln</v>
      </c>
      <c r="E367" s="1">
        <v>95820</v>
      </c>
      <c r="F367" s="2" t="s">
        <v>4</v>
      </c>
      <c r="G367" s="2">
        <v>2</v>
      </c>
      <c r="H367" s="2">
        <v>1</v>
      </c>
      <c r="I367" s="5">
        <v>984</v>
      </c>
      <c r="J367" s="2" t="s">
        <v>5</v>
      </c>
      <c r="K367" t="s">
        <v>372</v>
      </c>
      <c r="L367" t="str">
        <f>RIGHT(K367,LEN(K367)-FIND(" ",K367))</f>
        <v>May 19 00:00:00 EDT 2008</v>
      </c>
      <c r="M367" s="2" t="str">
        <f>LEFT(K367,3)</f>
        <v>Mon</v>
      </c>
      <c r="N367" s="2" t="str">
        <f>_xlfn.CONCAT(LEFT(L367,6)," ",RIGHT(L367,4))</f>
        <v>May 19 2008</v>
      </c>
      <c r="O367" s="9">
        <v>84675</v>
      </c>
      <c r="P367" s="6">
        <v>38.537280000000003</v>
      </c>
      <c r="Q367" s="7">
        <v>-121.463531</v>
      </c>
    </row>
    <row r="368" spans="1:17" x14ac:dyDescent="0.3">
      <c r="A368" t="s">
        <v>402</v>
      </c>
      <c r="B368" t="str">
        <f>PROPER((A368))</f>
        <v>7342 Gigi Pl</v>
      </c>
      <c r="C368" t="s">
        <v>254</v>
      </c>
      <c r="D368" t="str">
        <f>PROPER(C368)</f>
        <v>Lincoln</v>
      </c>
      <c r="E368" s="1">
        <v>95678</v>
      </c>
      <c r="F368" s="2" t="s">
        <v>4</v>
      </c>
      <c r="G368" s="2">
        <v>2</v>
      </c>
      <c r="H368" s="2">
        <v>1</v>
      </c>
      <c r="I368" s="5">
        <v>780</v>
      </c>
      <c r="J368" s="2" t="s">
        <v>12</v>
      </c>
      <c r="K368" t="s">
        <v>372</v>
      </c>
      <c r="L368" t="str">
        <f>RIGHT(K368,LEN(K368)-FIND(" ",K368))</f>
        <v>May 19 00:00:00 EDT 2008</v>
      </c>
      <c r="M368" s="2" t="str">
        <f>LEFT(K368,3)</f>
        <v>Mon</v>
      </c>
      <c r="N368" s="2" t="str">
        <f>_xlfn.CONCAT(LEFT(L368,6)," ",RIGHT(L368,4))</f>
        <v>May 19 2008</v>
      </c>
      <c r="O368" s="9">
        <v>127000</v>
      </c>
      <c r="P368" s="6">
        <v>38.749723000000003</v>
      </c>
      <c r="Q368" s="7">
        <v>-121.27007999999999</v>
      </c>
    </row>
    <row r="369" spans="1:17" x14ac:dyDescent="0.3">
      <c r="A369" t="s">
        <v>403</v>
      </c>
      <c r="B369" t="str">
        <f>PROPER((A369))</f>
        <v>2610 Phyllis Ave</v>
      </c>
      <c r="C369" t="s">
        <v>254</v>
      </c>
      <c r="D369" t="str">
        <f>PROPER(C369)</f>
        <v>Lincoln</v>
      </c>
      <c r="E369" s="1">
        <v>95841</v>
      </c>
      <c r="F369" s="2" t="s">
        <v>4</v>
      </c>
      <c r="G369" s="2">
        <v>2</v>
      </c>
      <c r="H369" s="2">
        <v>1</v>
      </c>
      <c r="I369" s="5">
        <v>756</v>
      </c>
      <c r="J369" s="2" t="s">
        <v>12</v>
      </c>
      <c r="K369" t="s">
        <v>372</v>
      </c>
      <c r="L369" t="str">
        <f>RIGHT(K369,LEN(K369)-FIND(" ",K369))</f>
        <v>May 19 00:00:00 EDT 2008</v>
      </c>
      <c r="M369" s="2" t="str">
        <f>LEFT(K369,3)</f>
        <v>Mon</v>
      </c>
      <c r="N369" s="2" t="str">
        <f>_xlfn.CONCAT(LEFT(L369,6)," ",RIGHT(L369,4))</f>
        <v>May 19 2008</v>
      </c>
      <c r="O369" s="9">
        <v>230522</v>
      </c>
      <c r="P369" s="6">
        <v>38.657789000000001</v>
      </c>
      <c r="Q369" s="7">
        <v>-121.354994</v>
      </c>
    </row>
    <row r="370" spans="1:17" x14ac:dyDescent="0.3">
      <c r="A370" t="s">
        <v>404</v>
      </c>
      <c r="B370" t="str">
        <f>PROPER((A370))</f>
        <v>4200 Commerce Way Unit 711</v>
      </c>
      <c r="C370" t="s">
        <v>254</v>
      </c>
      <c r="D370" t="str">
        <f>PROPER(C370)</f>
        <v>Lincoln</v>
      </c>
      <c r="E370" s="1">
        <v>95838</v>
      </c>
      <c r="F370" s="2" t="s">
        <v>4</v>
      </c>
      <c r="G370" s="2">
        <v>2</v>
      </c>
      <c r="H370" s="2">
        <v>1</v>
      </c>
      <c r="I370" s="5">
        <v>904</v>
      </c>
      <c r="J370" s="2" t="s">
        <v>5</v>
      </c>
      <c r="K370" t="s">
        <v>640</v>
      </c>
      <c r="L370" t="str">
        <f>RIGHT(K370,LEN(K370)-FIND(" ",K370))</f>
        <v>May 16 00:00:00 EDT 2008</v>
      </c>
      <c r="M370" s="2" t="str">
        <f>LEFT(K370,3)</f>
        <v>Fri</v>
      </c>
      <c r="N370" s="2" t="str">
        <f>_xlfn.CONCAT(LEFT(L370,6)," ",RIGHT(L370,4))</f>
        <v>May 16 2008</v>
      </c>
      <c r="O370" s="9">
        <v>65000</v>
      </c>
      <c r="P370" s="6">
        <v>38.636833000000003</v>
      </c>
      <c r="Q370" s="7">
        <v>-121.44164000000001</v>
      </c>
    </row>
    <row r="371" spans="1:17" x14ac:dyDescent="0.3">
      <c r="A371" t="s">
        <v>405</v>
      </c>
      <c r="B371" t="str">
        <f>PROPER((A371))</f>
        <v>4621 Country Scene Way</v>
      </c>
      <c r="C371" t="s">
        <v>254</v>
      </c>
      <c r="D371" t="str">
        <f>PROPER(C371)</f>
        <v>Lincoln</v>
      </c>
      <c r="E371" s="1">
        <v>95823</v>
      </c>
      <c r="F371" s="2" t="s">
        <v>4</v>
      </c>
      <c r="G371" s="2">
        <v>2</v>
      </c>
      <c r="H371" s="2">
        <v>1</v>
      </c>
      <c r="I371" s="5">
        <v>906</v>
      </c>
      <c r="J371" s="2" t="s">
        <v>12</v>
      </c>
      <c r="K371" t="s">
        <v>640</v>
      </c>
      <c r="L371" t="str">
        <f>RIGHT(K371,LEN(K371)-FIND(" ",K371))</f>
        <v>May 16 00:00:00 EDT 2008</v>
      </c>
      <c r="M371" s="2" t="str">
        <f>LEFT(K371,3)</f>
        <v>Fri</v>
      </c>
      <c r="N371" s="2" t="str">
        <f>_xlfn.CONCAT(LEFT(L371,6)," ",RIGHT(L371,4))</f>
        <v>May 16 2008</v>
      </c>
      <c r="O371" s="9">
        <v>77000</v>
      </c>
      <c r="P371" s="6">
        <v>38.459001999999998</v>
      </c>
      <c r="Q371" s="7">
        <v>-121.428794</v>
      </c>
    </row>
    <row r="372" spans="1:17" x14ac:dyDescent="0.3">
      <c r="A372" t="s">
        <v>406</v>
      </c>
      <c r="B372" t="str">
        <f>PROPER((A372))</f>
        <v>5380 Village Wood Dr</v>
      </c>
      <c r="C372" t="s">
        <v>254</v>
      </c>
      <c r="D372" t="str">
        <f>PROPER(C372)</f>
        <v>Lincoln</v>
      </c>
      <c r="E372" s="1">
        <v>95661</v>
      </c>
      <c r="F372" s="2" t="s">
        <v>4</v>
      </c>
      <c r="G372" s="2">
        <v>2</v>
      </c>
      <c r="H372" s="2">
        <v>1</v>
      </c>
      <c r="I372" s="5">
        <v>796</v>
      </c>
      <c r="J372" s="2" t="s">
        <v>5</v>
      </c>
      <c r="K372" t="s">
        <v>640</v>
      </c>
      <c r="L372" t="str">
        <f>RIGHT(K372,LEN(K372)-FIND(" ",K372))</f>
        <v>May 16 00:00:00 EDT 2008</v>
      </c>
      <c r="M372" s="2" t="str">
        <f>LEFT(K372,3)</f>
        <v>Fri</v>
      </c>
      <c r="N372" s="2" t="str">
        <f>_xlfn.CONCAT(LEFT(L372,6)," ",RIGHT(L372,4))</f>
        <v>May 16 2008</v>
      </c>
      <c r="O372" s="9">
        <v>190000</v>
      </c>
      <c r="P372" s="6">
        <v>38.727609000000001</v>
      </c>
      <c r="Q372" s="7">
        <v>-121.226494</v>
      </c>
    </row>
    <row r="373" spans="1:17" x14ac:dyDescent="0.3">
      <c r="A373" t="s">
        <v>407</v>
      </c>
      <c r="B373" t="str">
        <f>PROPER((A373))</f>
        <v>2621 Evergreen St</v>
      </c>
      <c r="C373" t="s">
        <v>254</v>
      </c>
      <c r="D373" t="str">
        <f>PROPER(C373)</f>
        <v>Lincoln</v>
      </c>
      <c r="E373" s="1">
        <v>95758</v>
      </c>
      <c r="F373" s="2" t="s">
        <v>4</v>
      </c>
      <c r="G373" s="2">
        <v>2</v>
      </c>
      <c r="H373" s="2">
        <v>2</v>
      </c>
      <c r="I373" s="5">
        <v>1189</v>
      </c>
      <c r="J373" s="2" t="s">
        <v>5</v>
      </c>
      <c r="K373" t="s">
        <v>913</v>
      </c>
      <c r="L373" t="str">
        <f>RIGHT(K373,LEN(K373)-FIND(" ",K373))</f>
        <v>May 15 00:00:00 EDT 2008</v>
      </c>
      <c r="M373" s="2" t="str">
        <f>LEFT(K373,3)</f>
        <v>Thu</v>
      </c>
      <c r="N373" s="2" t="str">
        <f>_xlfn.CONCAT(LEFT(L373,6)," ",RIGHT(L373,4))</f>
        <v>May 15 2008</v>
      </c>
      <c r="O373" s="9">
        <v>207000</v>
      </c>
      <c r="P373" s="6">
        <v>38.424421000000002</v>
      </c>
      <c r="Q373" s="7">
        <v>-121.443915</v>
      </c>
    </row>
    <row r="374" spans="1:17" x14ac:dyDescent="0.3">
      <c r="A374" t="s">
        <v>408</v>
      </c>
      <c r="B374" t="str">
        <f>PROPER((A374))</f>
        <v>201 Carlo Ct</v>
      </c>
      <c r="C374" t="s">
        <v>254</v>
      </c>
      <c r="D374" t="str">
        <f>PROPER(C374)</f>
        <v>Lincoln</v>
      </c>
      <c r="E374" s="1">
        <v>95693</v>
      </c>
      <c r="F374" s="2" t="s">
        <v>4</v>
      </c>
      <c r="G374" s="2">
        <v>0</v>
      </c>
      <c r="H374" s="2">
        <v>0</v>
      </c>
      <c r="I374" s="5">
        <v>0</v>
      </c>
      <c r="J374" s="2" t="s">
        <v>5</v>
      </c>
      <c r="K374" t="s">
        <v>185</v>
      </c>
      <c r="L374" t="str">
        <f>RIGHT(K374,LEN(K374)-FIND(" ",K374))</f>
        <v>May 20 00:00:00 EDT 2008</v>
      </c>
      <c r="M374" s="2" t="str">
        <f>LEFT(K374,3)</f>
        <v>Tue</v>
      </c>
      <c r="N374" s="2" t="str">
        <f>_xlfn.CONCAT(LEFT(L374,6)," ",RIGHT(L374,4))</f>
        <v>May 20 2008</v>
      </c>
      <c r="O374" s="9">
        <v>560000</v>
      </c>
      <c r="P374" s="6">
        <v>38.408841000000002</v>
      </c>
      <c r="Q374" s="7">
        <v>-121.19803899999999</v>
      </c>
    </row>
    <row r="375" spans="1:17" x14ac:dyDescent="0.3">
      <c r="A375" t="s">
        <v>409</v>
      </c>
      <c r="B375" t="str">
        <f>PROPER((A375))</f>
        <v>6743 21St St</v>
      </c>
      <c r="C375" t="s">
        <v>254</v>
      </c>
      <c r="D375" t="str">
        <f>PROPER(C375)</f>
        <v>Lincoln</v>
      </c>
      <c r="E375" s="1">
        <v>95648</v>
      </c>
      <c r="F375" s="2" t="s">
        <v>4</v>
      </c>
      <c r="G375" s="2">
        <v>0</v>
      </c>
      <c r="H375" s="2">
        <v>0</v>
      </c>
      <c r="I375" s="5">
        <v>0</v>
      </c>
      <c r="J375" s="2" t="s">
        <v>5</v>
      </c>
      <c r="K375" t="s">
        <v>372</v>
      </c>
      <c r="L375" t="str">
        <f>RIGHT(K375,LEN(K375)-FIND(" ",K375))</f>
        <v>May 19 00:00:00 EDT 2008</v>
      </c>
      <c r="M375" s="2" t="str">
        <f>LEFT(K375,3)</f>
        <v>Mon</v>
      </c>
      <c r="N375" s="2" t="str">
        <f>_xlfn.CONCAT(LEFT(L375,6)," ",RIGHT(L375,4))</f>
        <v>May 19 2008</v>
      </c>
      <c r="O375" s="9">
        <v>4897</v>
      </c>
      <c r="P375" s="6">
        <v>38.885235999999999</v>
      </c>
      <c r="Q375" s="7">
        <v>-121.289928</v>
      </c>
    </row>
    <row r="376" spans="1:17" x14ac:dyDescent="0.3">
      <c r="A376" t="s">
        <v>410</v>
      </c>
      <c r="B376" t="str">
        <f>PROPER((A376))</f>
        <v>3128 Via Grande</v>
      </c>
      <c r="C376" t="s">
        <v>254</v>
      </c>
      <c r="D376" t="str">
        <f>PROPER(C376)</f>
        <v>Lincoln</v>
      </c>
      <c r="E376" s="1">
        <v>95648</v>
      </c>
      <c r="F376" s="2" t="s">
        <v>4</v>
      </c>
      <c r="G376" s="2">
        <v>0</v>
      </c>
      <c r="H376" s="2">
        <v>0</v>
      </c>
      <c r="I376" s="5">
        <v>0</v>
      </c>
      <c r="J376" s="2" t="s">
        <v>5</v>
      </c>
      <c r="K376" t="s">
        <v>372</v>
      </c>
      <c r="L376" t="str">
        <f>RIGHT(K376,LEN(K376)-FIND(" ",K376))</f>
        <v>May 19 00:00:00 EDT 2008</v>
      </c>
      <c r="M376" s="2" t="str">
        <f>LEFT(K376,3)</f>
        <v>Mon</v>
      </c>
      <c r="N376" s="2" t="str">
        <f>_xlfn.CONCAT(LEFT(L376,6)," ",RIGHT(L376,4))</f>
        <v>May 19 2008</v>
      </c>
      <c r="O376" s="9">
        <v>4897</v>
      </c>
      <c r="P376" s="6">
        <v>38.885173000000002</v>
      </c>
      <c r="Q376" s="7">
        <v>-121.29027000000001</v>
      </c>
    </row>
    <row r="377" spans="1:17" x14ac:dyDescent="0.3">
      <c r="A377" t="s">
        <v>411</v>
      </c>
      <c r="B377" t="str">
        <f>PROPER((A377))</f>
        <v>2847 Belgrade Way</v>
      </c>
      <c r="C377" t="s">
        <v>254</v>
      </c>
      <c r="D377" t="str">
        <f>PROPER(C377)</f>
        <v>Lincoln</v>
      </c>
      <c r="E377" s="1">
        <v>95677</v>
      </c>
      <c r="F377" s="2" t="s">
        <v>4</v>
      </c>
      <c r="G377" s="2">
        <v>0</v>
      </c>
      <c r="H377" s="2">
        <v>0</v>
      </c>
      <c r="I377" s="5">
        <v>0</v>
      </c>
      <c r="J377" s="2" t="s">
        <v>5</v>
      </c>
      <c r="K377" t="s">
        <v>640</v>
      </c>
      <c r="L377" t="str">
        <f>RIGHT(K377,LEN(K377)-FIND(" ",K377))</f>
        <v>May 16 00:00:00 EDT 2008</v>
      </c>
      <c r="M377" s="2" t="str">
        <f>LEFT(K377,3)</f>
        <v>Fri</v>
      </c>
      <c r="N377" s="2" t="str">
        <f>_xlfn.CONCAT(LEFT(L377,6)," ",RIGHT(L377,4))</f>
        <v>May 16 2008</v>
      </c>
      <c r="O377" s="9">
        <v>600000</v>
      </c>
      <c r="P377" s="6">
        <v>38.781134000000002</v>
      </c>
      <c r="Q377" s="7">
        <v>-121.222801</v>
      </c>
    </row>
    <row r="378" spans="1:17" x14ac:dyDescent="0.3">
      <c r="A378" t="s">
        <v>412</v>
      </c>
      <c r="B378" t="str">
        <f>PROPER((A378))</f>
        <v>7741 Milldale Cir</v>
      </c>
      <c r="C378" t="s">
        <v>370</v>
      </c>
      <c r="D378" t="str">
        <f>PROPER(C378)</f>
        <v>Loomis</v>
      </c>
      <c r="E378" s="1">
        <v>95820</v>
      </c>
      <c r="F378" s="2" t="s">
        <v>4</v>
      </c>
      <c r="G378" s="2">
        <v>3</v>
      </c>
      <c r="H378" s="2">
        <v>1</v>
      </c>
      <c r="I378" s="5">
        <v>963</v>
      </c>
      <c r="J378" s="2" t="s">
        <v>5</v>
      </c>
      <c r="K378" t="s">
        <v>6</v>
      </c>
      <c r="L378" t="str">
        <f>RIGHT(K378,LEN(K378)-FIND(" ",K378))</f>
        <v>May 21 00:00:00 EDT 2008</v>
      </c>
      <c r="M378" s="2" t="str">
        <f>LEFT(K378,3)</f>
        <v>Wed</v>
      </c>
      <c r="N378" s="2" t="str">
        <f>_xlfn.CONCAT(LEFT(L378,6)," ",RIGHT(L378,4))</f>
        <v>May 21 2008</v>
      </c>
      <c r="O378" s="9">
        <v>127281</v>
      </c>
      <c r="P378" s="6">
        <v>38.537526</v>
      </c>
      <c r="Q378" s="7">
        <v>-121.47831499999999</v>
      </c>
    </row>
    <row r="379" spans="1:17" x14ac:dyDescent="0.3">
      <c r="A379" t="s">
        <v>413</v>
      </c>
      <c r="B379" t="str">
        <f>PROPER((A379))</f>
        <v>9013 Casals St</v>
      </c>
      <c r="C379" t="s">
        <v>370</v>
      </c>
      <c r="D379" t="str">
        <f>PROPER(C379)</f>
        <v>Loomis</v>
      </c>
      <c r="E379" s="1">
        <v>95667</v>
      </c>
      <c r="F379" s="2" t="s">
        <v>4</v>
      </c>
      <c r="G379" s="2">
        <v>2</v>
      </c>
      <c r="H379" s="2">
        <v>1</v>
      </c>
      <c r="I379" s="5">
        <v>948</v>
      </c>
      <c r="J379" s="2" t="s">
        <v>5</v>
      </c>
      <c r="K379" t="s">
        <v>185</v>
      </c>
      <c r="L379" t="str">
        <f>RIGHT(K379,LEN(K379)-FIND(" ",K379))</f>
        <v>May 20 00:00:00 EDT 2008</v>
      </c>
      <c r="M379" s="2" t="str">
        <f>LEFT(K379,3)</f>
        <v>Tue</v>
      </c>
      <c r="N379" s="2" t="str">
        <f>_xlfn.CONCAT(LEFT(L379,6)," ",RIGHT(L379,4))</f>
        <v>May 20 2008</v>
      </c>
      <c r="O379" s="9">
        <v>211500</v>
      </c>
      <c r="P379" s="6">
        <v>38.739773999999997</v>
      </c>
      <c r="Q379" s="7">
        <v>-120.860243</v>
      </c>
    </row>
    <row r="380" spans="1:17" x14ac:dyDescent="0.3">
      <c r="A380" t="s">
        <v>414</v>
      </c>
      <c r="B380" t="str">
        <f>PROPER((A380))</f>
        <v>227 Mahan Ct Unit 1</v>
      </c>
      <c r="C380" t="s">
        <v>105</v>
      </c>
      <c r="D380" t="str">
        <f>PROPER(C380)</f>
        <v>Mather</v>
      </c>
      <c r="E380" s="1">
        <v>95829</v>
      </c>
      <c r="F380" s="2" t="s">
        <v>4</v>
      </c>
      <c r="G380" s="2">
        <v>4</v>
      </c>
      <c r="H380" s="2">
        <v>3</v>
      </c>
      <c r="I380" s="5">
        <v>2235</v>
      </c>
      <c r="J380" s="2" t="s">
        <v>5</v>
      </c>
      <c r="K380" t="s">
        <v>6</v>
      </c>
      <c r="L380" t="str">
        <f>RIGHT(K380,LEN(K380)-FIND(" ",K380))</f>
        <v>May 21 00:00:00 EDT 2008</v>
      </c>
      <c r="M380" s="2" t="str">
        <f>LEFT(K380,3)</f>
        <v>Wed</v>
      </c>
      <c r="N380" s="2" t="str">
        <f>_xlfn.CONCAT(LEFT(L380,6)," ",RIGHT(L380,4))</f>
        <v>May 21 2008</v>
      </c>
      <c r="O380" s="9">
        <v>236685</v>
      </c>
      <c r="P380" s="6">
        <v>38.463355</v>
      </c>
      <c r="Q380" s="7">
        <v>-121.358936</v>
      </c>
    </row>
    <row r="381" spans="1:17" x14ac:dyDescent="0.3">
      <c r="A381" t="s">
        <v>415</v>
      </c>
      <c r="B381" t="str">
        <f>PROPER((A381))</f>
        <v>7349 Fletcher Farm Dr</v>
      </c>
      <c r="C381" t="s">
        <v>274</v>
      </c>
      <c r="D381" t="str">
        <f>PROPER(C381)</f>
        <v>Meadow Vista</v>
      </c>
      <c r="E381" s="1">
        <v>95758</v>
      </c>
      <c r="F381" s="2" t="s">
        <v>4</v>
      </c>
      <c r="G381" s="2">
        <v>4</v>
      </c>
      <c r="H381" s="2">
        <v>2</v>
      </c>
      <c r="I381" s="5">
        <v>2306</v>
      </c>
      <c r="J381" s="2" t="s">
        <v>5</v>
      </c>
      <c r="K381" t="s">
        <v>640</v>
      </c>
      <c r="L381" t="str">
        <f>RIGHT(K381,LEN(K381)-FIND(" ",K381))</f>
        <v>May 16 00:00:00 EDT 2008</v>
      </c>
      <c r="M381" s="2" t="str">
        <f>LEFT(K381,3)</f>
        <v>Fri</v>
      </c>
      <c r="N381" s="2" t="str">
        <f>_xlfn.CONCAT(LEFT(L381,6)," ",RIGHT(L381,4))</f>
        <v>May 16 2008</v>
      </c>
      <c r="O381" s="9">
        <v>204918</v>
      </c>
      <c r="P381" s="6">
        <v>38.421390000000002</v>
      </c>
      <c r="Q381" s="7">
        <v>-121.411339</v>
      </c>
    </row>
    <row r="382" spans="1:17" x14ac:dyDescent="0.3">
      <c r="A382" t="s">
        <v>416</v>
      </c>
      <c r="B382" t="str">
        <f>PROPER((A382))</f>
        <v>7226 Larchmont Dr</v>
      </c>
      <c r="C382" t="s">
        <v>33</v>
      </c>
      <c r="D382" t="str">
        <f>PROPER(C382)</f>
        <v>North Highlands</v>
      </c>
      <c r="E382" s="1">
        <v>95762</v>
      </c>
      <c r="F382" s="2" t="s">
        <v>4</v>
      </c>
      <c r="G382" s="2">
        <v>5</v>
      </c>
      <c r="H382" s="2">
        <v>3</v>
      </c>
      <c r="I382" s="5">
        <v>0</v>
      </c>
      <c r="J382" s="2" t="s">
        <v>5</v>
      </c>
      <c r="K382" t="s">
        <v>185</v>
      </c>
      <c r="L382" t="str">
        <f>RIGHT(K382,LEN(K382)-FIND(" ",K382))</f>
        <v>May 20 00:00:00 EDT 2008</v>
      </c>
      <c r="M382" s="2" t="str">
        <f>LEFT(K382,3)</f>
        <v>Tue</v>
      </c>
      <c r="N382" s="2" t="str">
        <f>_xlfn.CONCAT(LEFT(L382,6)," ",RIGHT(L382,4))</f>
        <v>May 20 2008</v>
      </c>
      <c r="O382" s="9">
        <v>438700</v>
      </c>
      <c r="P382" s="6">
        <v>38.679136</v>
      </c>
      <c r="Q382" s="7">
        <v>-121.034329</v>
      </c>
    </row>
    <row r="383" spans="1:17" x14ac:dyDescent="0.3">
      <c r="A383" t="s">
        <v>417</v>
      </c>
      <c r="B383" t="str">
        <f>PROPER((A383))</f>
        <v>4114 35Th Ave</v>
      </c>
      <c r="C383" t="s">
        <v>33</v>
      </c>
      <c r="D383" t="str">
        <f>PROPER(C383)</f>
        <v>North Highlands</v>
      </c>
      <c r="E383" s="1">
        <v>95765</v>
      </c>
      <c r="F383" s="2" t="s">
        <v>4</v>
      </c>
      <c r="G383" s="2">
        <v>5</v>
      </c>
      <c r="H383" s="2">
        <v>3</v>
      </c>
      <c r="I383" s="5">
        <v>0</v>
      </c>
      <c r="J383" s="2" t="s">
        <v>5</v>
      </c>
      <c r="K383" t="s">
        <v>185</v>
      </c>
      <c r="L383" t="str">
        <f>RIGHT(K383,LEN(K383)-FIND(" ",K383))</f>
        <v>May 20 00:00:00 EDT 2008</v>
      </c>
      <c r="M383" s="2" t="str">
        <f>LEFT(K383,3)</f>
        <v>Tue</v>
      </c>
      <c r="N383" s="2" t="str">
        <f>_xlfn.CONCAT(LEFT(L383,6)," ",RIGHT(L383,4))</f>
        <v>May 20 2008</v>
      </c>
      <c r="O383" s="9">
        <v>480000</v>
      </c>
      <c r="P383" s="6">
        <v>38.801636999999999</v>
      </c>
      <c r="Q383" s="7">
        <v>-121.27879799999999</v>
      </c>
    </row>
    <row r="384" spans="1:17" x14ac:dyDescent="0.3">
      <c r="A384" t="s">
        <v>418</v>
      </c>
      <c r="B384" t="str">
        <f>PROPER((A384))</f>
        <v>617 M St</v>
      </c>
      <c r="C384" t="s">
        <v>33</v>
      </c>
      <c r="D384" t="str">
        <f>PROPER(C384)</f>
        <v>North Highlands</v>
      </c>
      <c r="E384" s="1">
        <v>95832</v>
      </c>
      <c r="F384" s="2" t="s">
        <v>4</v>
      </c>
      <c r="G384" s="2">
        <v>5</v>
      </c>
      <c r="H384" s="2">
        <v>3</v>
      </c>
      <c r="I384" s="5">
        <v>2992</v>
      </c>
      <c r="J384" s="2" t="s">
        <v>5</v>
      </c>
      <c r="K384" t="s">
        <v>372</v>
      </c>
      <c r="L384" t="str">
        <f>RIGHT(K384,LEN(K384)-FIND(" ",K384))</f>
        <v>May 19 00:00:00 EDT 2008</v>
      </c>
      <c r="M384" s="2" t="str">
        <f>LEFT(K384,3)</f>
        <v>Mon</v>
      </c>
      <c r="N384" s="2" t="str">
        <f>_xlfn.CONCAT(LEFT(L384,6)," ",RIGHT(L384,4))</f>
        <v>May 19 2008</v>
      </c>
      <c r="O384" s="9">
        <v>295000</v>
      </c>
      <c r="P384" s="6">
        <v>38.473162000000002</v>
      </c>
      <c r="Q384" s="7">
        <v>-121.491085</v>
      </c>
    </row>
    <row r="385" spans="1:17" x14ac:dyDescent="0.3">
      <c r="A385" t="s">
        <v>419</v>
      </c>
      <c r="B385" t="str">
        <f>PROPER((A385))</f>
        <v>7032 Fair Oaks Blvd</v>
      </c>
      <c r="C385" t="s">
        <v>33</v>
      </c>
      <c r="D385" t="str">
        <f>PROPER(C385)</f>
        <v>North Highlands</v>
      </c>
      <c r="E385" s="1">
        <v>95742</v>
      </c>
      <c r="F385" s="2" t="s">
        <v>4</v>
      </c>
      <c r="G385" s="2">
        <v>5</v>
      </c>
      <c r="H385" s="2">
        <v>3</v>
      </c>
      <c r="I385" s="5">
        <v>3281</v>
      </c>
      <c r="J385" s="2" t="s">
        <v>5</v>
      </c>
      <c r="K385" t="s">
        <v>372</v>
      </c>
      <c r="L385" t="str">
        <f>RIGHT(K385,LEN(K385)-FIND(" ",K385))</f>
        <v>May 19 00:00:00 EDT 2008</v>
      </c>
      <c r="M385" s="2" t="str">
        <f>LEFT(K385,3)</f>
        <v>Mon</v>
      </c>
      <c r="N385" s="2" t="str">
        <f>_xlfn.CONCAT(LEFT(L385,6)," ",RIGHT(L385,4))</f>
        <v>May 19 2008</v>
      </c>
      <c r="O385" s="9">
        <v>395100</v>
      </c>
      <c r="P385" s="6">
        <v>38.551082999999998</v>
      </c>
      <c r="Q385" s="7">
        <v>-121.237476</v>
      </c>
    </row>
    <row r="386" spans="1:17" x14ac:dyDescent="0.3">
      <c r="A386" t="s">
        <v>420</v>
      </c>
      <c r="B386" t="str">
        <f>PROPER((A386))</f>
        <v>2421 Santina Way</v>
      </c>
      <c r="C386" t="s">
        <v>33</v>
      </c>
      <c r="D386" t="str">
        <f>PROPER(C386)</f>
        <v>North Highlands</v>
      </c>
      <c r="E386" s="1">
        <v>95842</v>
      </c>
      <c r="F386" s="2" t="s">
        <v>4</v>
      </c>
      <c r="G386" s="2">
        <v>5</v>
      </c>
      <c r="H386" s="2">
        <v>2</v>
      </c>
      <c r="I386" s="5">
        <v>1712</v>
      </c>
      <c r="J386" s="2" t="s">
        <v>5</v>
      </c>
      <c r="K386" t="s">
        <v>640</v>
      </c>
      <c r="L386" t="str">
        <f>RIGHT(K386,LEN(K386)-FIND(" ",K386))</f>
        <v>May 16 00:00:00 EDT 2008</v>
      </c>
      <c r="M386" s="2" t="str">
        <f>LEFT(K386,3)</f>
        <v>Fri</v>
      </c>
      <c r="N386" s="2" t="str">
        <f>_xlfn.CONCAT(LEFT(L386,6)," ",RIGHT(L386,4))</f>
        <v>May 16 2008</v>
      </c>
      <c r="O386" s="9">
        <v>168000</v>
      </c>
      <c r="P386" s="6">
        <v>38.677002999999999</v>
      </c>
      <c r="Q386" s="7">
        <v>-121.354454</v>
      </c>
    </row>
    <row r="387" spans="1:17" x14ac:dyDescent="0.3">
      <c r="A387" t="s">
        <v>421</v>
      </c>
      <c r="B387" t="str">
        <f>PROPER((A387))</f>
        <v>2368 Craig Ave</v>
      </c>
      <c r="C387" t="s">
        <v>33</v>
      </c>
      <c r="D387" t="str">
        <f>PROPER(C387)</f>
        <v>North Highlands</v>
      </c>
      <c r="E387" s="1">
        <v>95833</v>
      </c>
      <c r="F387" s="2" t="s">
        <v>4</v>
      </c>
      <c r="G387" s="2">
        <v>4</v>
      </c>
      <c r="H387" s="2">
        <v>2</v>
      </c>
      <c r="I387" s="5">
        <v>1856</v>
      </c>
      <c r="J387" s="2" t="s">
        <v>5</v>
      </c>
      <c r="K387" t="s">
        <v>372</v>
      </c>
      <c r="L387" t="str">
        <f>RIGHT(K387,LEN(K387)-FIND(" ",K387))</f>
        <v>May 19 00:00:00 EDT 2008</v>
      </c>
      <c r="M387" s="2" t="str">
        <f>LEFT(K387,3)</f>
        <v>Mon</v>
      </c>
      <c r="N387" s="2" t="str">
        <f>_xlfn.CONCAT(LEFT(L387,6)," ",RIGHT(L387,4))</f>
        <v>May 19 2008</v>
      </c>
      <c r="O387" s="9">
        <v>215000</v>
      </c>
      <c r="P387" s="6">
        <v>38.619675000000001</v>
      </c>
      <c r="Q387" s="7">
        <v>-121.496903</v>
      </c>
    </row>
    <row r="388" spans="1:17" x14ac:dyDescent="0.3">
      <c r="A388" t="s">
        <v>422</v>
      </c>
      <c r="B388" t="str">
        <f>PROPER((A388))</f>
        <v>2123 Amanda Way</v>
      </c>
      <c r="C388" t="s">
        <v>33</v>
      </c>
      <c r="D388" t="str">
        <f>PROPER(C388)</f>
        <v>North Highlands</v>
      </c>
      <c r="E388" s="1">
        <v>95843</v>
      </c>
      <c r="F388" s="2" t="s">
        <v>4</v>
      </c>
      <c r="G388" s="2">
        <v>4</v>
      </c>
      <c r="H388" s="2">
        <v>3</v>
      </c>
      <c r="I388" s="5">
        <v>2026</v>
      </c>
      <c r="J388" s="2" t="s">
        <v>5</v>
      </c>
      <c r="K388" t="s">
        <v>372</v>
      </c>
      <c r="L388" t="str">
        <f>RIGHT(K388,LEN(K388)-FIND(" ",K388))</f>
        <v>May 19 00:00:00 EDT 2008</v>
      </c>
      <c r="M388" s="2" t="str">
        <f>LEFT(K388,3)</f>
        <v>Mon</v>
      </c>
      <c r="N388" s="2" t="str">
        <f>_xlfn.CONCAT(LEFT(L388,6)," ",RIGHT(L388,4))</f>
        <v>May 19 2008</v>
      </c>
      <c r="O388" s="9">
        <v>231200</v>
      </c>
      <c r="P388" s="6">
        <v>38.722859999999997</v>
      </c>
      <c r="Q388" s="7">
        <v>-121.35893900000001</v>
      </c>
    </row>
    <row r="389" spans="1:17" x14ac:dyDescent="0.3">
      <c r="A389" t="s">
        <v>423</v>
      </c>
      <c r="B389" t="str">
        <f>PROPER((A389))</f>
        <v>7620 Darla Way</v>
      </c>
      <c r="C389" t="s">
        <v>33</v>
      </c>
      <c r="D389" t="str">
        <f>PROPER(C389)</f>
        <v>North Highlands</v>
      </c>
      <c r="E389" s="1">
        <v>95843</v>
      </c>
      <c r="F389" s="2" t="s">
        <v>4</v>
      </c>
      <c r="G389" s="2">
        <v>4</v>
      </c>
      <c r="H389" s="2">
        <v>3</v>
      </c>
      <c r="I389" s="5">
        <v>2652</v>
      </c>
      <c r="J389" s="2" t="s">
        <v>5</v>
      </c>
      <c r="K389" t="s">
        <v>372</v>
      </c>
      <c r="L389" t="str">
        <f>RIGHT(K389,LEN(K389)-FIND(" ",K389))</f>
        <v>May 19 00:00:00 EDT 2008</v>
      </c>
      <c r="M389" s="2" t="str">
        <f>LEFT(K389,3)</f>
        <v>Mon</v>
      </c>
      <c r="N389" s="2" t="str">
        <f>_xlfn.CONCAT(LEFT(L389,6)," ",RIGHT(L389,4))</f>
        <v>May 19 2008</v>
      </c>
      <c r="O389" s="9">
        <v>239700</v>
      </c>
      <c r="P389" s="6">
        <v>38.725079000000001</v>
      </c>
      <c r="Q389" s="7">
        <v>-121.387698</v>
      </c>
    </row>
    <row r="390" spans="1:17" x14ac:dyDescent="0.3">
      <c r="A390" t="s">
        <v>424</v>
      </c>
      <c r="B390" t="str">
        <f>PROPER((A390))</f>
        <v>8344 Fieldpoppy Cir</v>
      </c>
      <c r="C390" t="s">
        <v>33</v>
      </c>
      <c r="D390" t="str">
        <f>PROPER(C390)</f>
        <v>North Highlands</v>
      </c>
      <c r="E390" s="1">
        <v>95757</v>
      </c>
      <c r="F390" s="2" t="s">
        <v>4</v>
      </c>
      <c r="G390" s="2">
        <v>4</v>
      </c>
      <c r="H390" s="2">
        <v>3</v>
      </c>
      <c r="I390" s="5">
        <v>2724</v>
      </c>
      <c r="J390" s="2" t="s">
        <v>5</v>
      </c>
      <c r="K390" t="s">
        <v>372</v>
      </c>
      <c r="L390" t="str">
        <f>RIGHT(K390,LEN(K390)-FIND(" ",K390))</f>
        <v>May 19 00:00:00 EDT 2008</v>
      </c>
      <c r="M390" s="2" t="str">
        <f>LEFT(K390,3)</f>
        <v>Mon</v>
      </c>
      <c r="N390" s="2" t="str">
        <f>_xlfn.CONCAT(LEFT(L390,6)," ",RIGHT(L390,4))</f>
        <v>May 19 2008</v>
      </c>
      <c r="O390" s="9">
        <v>274425</v>
      </c>
      <c r="P390" s="6">
        <v>38.380088999999998</v>
      </c>
      <c r="Q390" s="7">
        <v>-121.428186</v>
      </c>
    </row>
    <row r="391" spans="1:17" x14ac:dyDescent="0.3">
      <c r="A391" t="s">
        <v>425</v>
      </c>
      <c r="B391" t="str">
        <f>PROPER((A391))</f>
        <v>3624 20Th Ave</v>
      </c>
      <c r="C391" t="s">
        <v>33</v>
      </c>
      <c r="D391" t="str">
        <f>PROPER(C391)</f>
        <v>North Highlands</v>
      </c>
      <c r="E391" s="1">
        <v>95843</v>
      </c>
      <c r="F391" s="2" t="s">
        <v>4</v>
      </c>
      <c r="G391" s="2">
        <v>3</v>
      </c>
      <c r="H391" s="2">
        <v>2</v>
      </c>
      <c r="I391" s="5">
        <v>1362</v>
      </c>
      <c r="J391" s="2" t="s">
        <v>5</v>
      </c>
      <c r="K391" t="s">
        <v>6</v>
      </c>
      <c r="L391" t="str">
        <f>RIGHT(K391,LEN(K391)-FIND(" ",K391))</f>
        <v>May 21 00:00:00 EDT 2008</v>
      </c>
      <c r="M391" s="2" t="str">
        <f>LEFT(K391,3)</f>
        <v>Wed</v>
      </c>
      <c r="N391" s="2" t="str">
        <f>_xlfn.CONCAT(LEFT(L391,6)," ",RIGHT(L391,4))</f>
        <v>May 21 2008</v>
      </c>
      <c r="O391" s="9">
        <v>194818</v>
      </c>
      <c r="P391" s="6">
        <v>38.711278999999998</v>
      </c>
      <c r="Q391" s="7">
        <v>-121.393449</v>
      </c>
    </row>
    <row r="392" spans="1:17" x14ac:dyDescent="0.3">
      <c r="A392" t="s">
        <v>426</v>
      </c>
      <c r="B392" t="str">
        <f>PROPER((A392))</f>
        <v>10001 Woodcreek Oaks Blvd Unit 1415</v>
      </c>
      <c r="C392" t="s">
        <v>33</v>
      </c>
      <c r="D392" t="str">
        <f>PROPER(C392)</f>
        <v>North Highlands</v>
      </c>
      <c r="E392" s="1">
        <v>95673</v>
      </c>
      <c r="F392" s="2" t="s">
        <v>4</v>
      </c>
      <c r="G392" s="2">
        <v>3</v>
      </c>
      <c r="H392" s="2">
        <v>2</v>
      </c>
      <c r="I392" s="5">
        <v>1193</v>
      </c>
      <c r="J392" s="2" t="s">
        <v>5</v>
      </c>
      <c r="K392" t="s">
        <v>6</v>
      </c>
      <c r="L392" t="str">
        <f>RIGHT(K392,LEN(K392)-FIND(" ",K392))</f>
        <v>May 21 00:00:00 EDT 2008</v>
      </c>
      <c r="M392" s="2" t="str">
        <f>LEFT(K392,3)</f>
        <v>Wed</v>
      </c>
      <c r="N392" s="2" t="str">
        <f>_xlfn.CONCAT(LEFT(L392,6)," ",RIGHT(L392,4))</f>
        <v>May 21 2008</v>
      </c>
      <c r="O392" s="9">
        <v>240122</v>
      </c>
      <c r="P392" s="6">
        <v>38.693818</v>
      </c>
      <c r="Q392" s="7">
        <v>-121.441153</v>
      </c>
    </row>
    <row r="393" spans="1:17" x14ac:dyDescent="0.3">
      <c r="A393" t="s">
        <v>427</v>
      </c>
      <c r="B393" t="str">
        <f>PROPER((A393))</f>
        <v>2848 Provo Way</v>
      </c>
      <c r="C393" t="s">
        <v>33</v>
      </c>
      <c r="D393" t="str">
        <f>PROPER(C393)</f>
        <v>North Highlands</v>
      </c>
      <c r="E393" s="1">
        <v>95630</v>
      </c>
      <c r="F393" s="2" t="s">
        <v>4</v>
      </c>
      <c r="G393" s="2">
        <v>3</v>
      </c>
      <c r="H393" s="2">
        <v>2</v>
      </c>
      <c r="I393" s="5">
        <v>2185</v>
      </c>
      <c r="J393" s="2" t="s">
        <v>5</v>
      </c>
      <c r="K393" t="s">
        <v>6</v>
      </c>
      <c r="L393" t="str">
        <f>RIGHT(K393,LEN(K393)-FIND(" ",K393))</f>
        <v>May 21 00:00:00 EDT 2008</v>
      </c>
      <c r="M393" s="2" t="str">
        <f>LEFT(K393,3)</f>
        <v>Wed</v>
      </c>
      <c r="N393" s="2" t="str">
        <f>_xlfn.CONCAT(LEFT(L393,6)," ",RIGHT(L393,4))</f>
        <v>May 21 2008</v>
      </c>
      <c r="O393" s="9">
        <v>344250</v>
      </c>
      <c r="P393" s="6">
        <v>38.68479</v>
      </c>
      <c r="Q393" s="7">
        <v>-121.149199</v>
      </c>
    </row>
    <row r="394" spans="1:17" x14ac:dyDescent="0.3">
      <c r="A394" t="s">
        <v>428</v>
      </c>
      <c r="B394" t="str">
        <f>PROPER((A394))</f>
        <v>6045 Ehrhardt Ave</v>
      </c>
      <c r="C394" t="s">
        <v>33</v>
      </c>
      <c r="D394" t="str">
        <f>PROPER(C394)</f>
        <v>North Highlands</v>
      </c>
      <c r="E394" s="1">
        <v>95824</v>
      </c>
      <c r="F394" s="2" t="s">
        <v>4</v>
      </c>
      <c r="G394" s="2">
        <v>3</v>
      </c>
      <c r="H394" s="2">
        <v>1</v>
      </c>
      <c r="I394" s="5">
        <v>1050</v>
      </c>
      <c r="J394" s="2" t="s">
        <v>5</v>
      </c>
      <c r="K394" t="s">
        <v>185</v>
      </c>
      <c r="L394" t="str">
        <f>RIGHT(K394,LEN(K394)-FIND(" ",K394))</f>
        <v>May 20 00:00:00 EDT 2008</v>
      </c>
      <c r="M394" s="2" t="str">
        <f>LEFT(K394,3)</f>
        <v>Tue</v>
      </c>
      <c r="N394" s="2" t="str">
        <f>_xlfn.CONCAT(LEFT(L394,6)," ",RIGHT(L394,4))</f>
        <v>May 20 2008</v>
      </c>
      <c r="O394" s="9">
        <v>123225</v>
      </c>
      <c r="P394" s="6">
        <v>38.518942000000003</v>
      </c>
      <c r="Q394" s="7">
        <v>-121.43015800000001</v>
      </c>
    </row>
    <row r="395" spans="1:17" x14ac:dyDescent="0.3">
      <c r="A395" t="s">
        <v>429</v>
      </c>
      <c r="B395" t="str">
        <f>PROPER((A395))</f>
        <v>1223 Lamberton Cir</v>
      </c>
      <c r="C395" t="s">
        <v>33</v>
      </c>
      <c r="D395" t="str">
        <f>PROPER(C395)</f>
        <v>North Highlands</v>
      </c>
      <c r="E395" s="1">
        <v>95757</v>
      </c>
      <c r="F395" s="2" t="s">
        <v>4</v>
      </c>
      <c r="G395" s="2">
        <v>3</v>
      </c>
      <c r="H395" s="2">
        <v>2</v>
      </c>
      <c r="I395" s="5">
        <v>1261</v>
      </c>
      <c r="J395" s="2" t="s">
        <v>5</v>
      </c>
      <c r="K395" t="s">
        <v>640</v>
      </c>
      <c r="L395" t="str">
        <f>RIGHT(K395,LEN(K395)-FIND(" ",K395))</f>
        <v>May 16 00:00:00 EDT 2008</v>
      </c>
      <c r="M395" s="2" t="str">
        <f>LEFT(K395,3)</f>
        <v>Fri</v>
      </c>
      <c r="N395" s="2" t="str">
        <f>_xlfn.CONCAT(LEFT(L395,6)," ",RIGHT(L395,4))</f>
        <v>May 16 2008</v>
      </c>
      <c r="O395" s="9">
        <v>220000</v>
      </c>
      <c r="P395" s="6">
        <v>38.404888</v>
      </c>
      <c r="Q395" s="7">
        <v>-121.44399799999999</v>
      </c>
    </row>
    <row r="396" spans="1:17" x14ac:dyDescent="0.3">
      <c r="A396" t="s">
        <v>429</v>
      </c>
      <c r="B396" t="str">
        <f>PROPER((A396))</f>
        <v>1223 Lamberton Cir</v>
      </c>
      <c r="C396" t="s">
        <v>33</v>
      </c>
      <c r="D396" t="str">
        <f>PROPER(C396)</f>
        <v>North Highlands</v>
      </c>
      <c r="E396" s="1">
        <v>95758</v>
      </c>
      <c r="F396" s="2" t="s">
        <v>4</v>
      </c>
      <c r="G396" s="2">
        <v>3</v>
      </c>
      <c r="H396" s="2">
        <v>2</v>
      </c>
      <c r="I396" s="5">
        <v>1735</v>
      </c>
      <c r="J396" s="2" t="s">
        <v>5</v>
      </c>
      <c r="K396" t="s">
        <v>640</v>
      </c>
      <c r="L396" t="str">
        <f>RIGHT(K396,LEN(K396)-FIND(" ",K396))</f>
        <v>May 16 00:00:00 EDT 2008</v>
      </c>
      <c r="M396" s="2" t="str">
        <f>LEFT(K396,3)</f>
        <v>Fri</v>
      </c>
      <c r="N396" s="2" t="str">
        <f>_xlfn.CONCAT(LEFT(L396,6)," ",RIGHT(L396,4))</f>
        <v>May 16 2008</v>
      </c>
      <c r="O396" s="9">
        <v>288000</v>
      </c>
      <c r="P396" s="6">
        <v>38.417191000000003</v>
      </c>
      <c r="Q396" s="7">
        <v>-121.47389699999999</v>
      </c>
    </row>
    <row r="397" spans="1:17" x14ac:dyDescent="0.3">
      <c r="A397" t="s">
        <v>430</v>
      </c>
      <c r="B397" t="str">
        <f>PROPER((A397))</f>
        <v>6000 Birchglade Way</v>
      </c>
      <c r="C397" t="s">
        <v>33</v>
      </c>
      <c r="D397" t="str">
        <f>PROPER(C397)</f>
        <v>North Highlands</v>
      </c>
      <c r="E397" s="1">
        <v>95614</v>
      </c>
      <c r="F397" s="2" t="s">
        <v>4</v>
      </c>
      <c r="G397" s="2">
        <v>3</v>
      </c>
      <c r="H397" s="2">
        <v>2</v>
      </c>
      <c r="I397" s="5">
        <v>1457</v>
      </c>
      <c r="J397" s="2" t="s">
        <v>5</v>
      </c>
      <c r="K397" t="s">
        <v>640</v>
      </c>
      <c r="L397" t="str">
        <f>RIGHT(K397,LEN(K397)-FIND(" ",K397))</f>
        <v>May 16 00:00:00 EDT 2008</v>
      </c>
      <c r="M397" s="2" t="str">
        <f>LEFT(K397,3)</f>
        <v>Fri</v>
      </c>
      <c r="N397" s="2" t="str">
        <f>_xlfn.CONCAT(LEFT(L397,6)," ",RIGHT(L397,4))</f>
        <v>May 16 2008</v>
      </c>
      <c r="O397" s="9">
        <v>300000</v>
      </c>
      <c r="P397" s="6">
        <v>38.905926999999998</v>
      </c>
      <c r="Q397" s="7">
        <v>-120.97516899999999</v>
      </c>
    </row>
    <row r="398" spans="1:17" x14ac:dyDescent="0.3">
      <c r="A398" t="s">
        <v>431</v>
      </c>
      <c r="B398" t="str">
        <f>PROPER((A398))</f>
        <v>7204 Thomas Dr</v>
      </c>
      <c r="C398" t="s">
        <v>33</v>
      </c>
      <c r="D398" t="str">
        <f>PROPER(C398)</f>
        <v>North Highlands</v>
      </c>
      <c r="E398" s="1">
        <v>95742</v>
      </c>
      <c r="F398" s="2" t="s">
        <v>4</v>
      </c>
      <c r="G398" s="2">
        <v>0</v>
      </c>
      <c r="H398" s="2">
        <v>0</v>
      </c>
      <c r="I398" s="5">
        <v>0</v>
      </c>
      <c r="J398" s="2" t="s">
        <v>5</v>
      </c>
      <c r="K398" t="s">
        <v>6</v>
      </c>
      <c r="L398" t="str">
        <f>RIGHT(K398,LEN(K398)-FIND(" ",K398))</f>
        <v>May 21 00:00:00 EDT 2008</v>
      </c>
      <c r="M398" s="2" t="str">
        <f>LEFT(K398,3)</f>
        <v>Wed</v>
      </c>
      <c r="N398" s="2" t="str">
        <f>_xlfn.CONCAT(LEFT(L398,6)," ",RIGHT(L398,4))</f>
        <v>May 21 2008</v>
      </c>
      <c r="O398" s="9">
        <v>320000</v>
      </c>
      <c r="P398" s="6">
        <v>38.528574999999996</v>
      </c>
      <c r="Q398" s="7">
        <v>-121.2286</v>
      </c>
    </row>
    <row r="399" spans="1:17" x14ac:dyDescent="0.3">
      <c r="A399" t="s">
        <v>432</v>
      </c>
      <c r="B399" t="str">
        <f>PROPER((A399))</f>
        <v>8363 Langtree Way</v>
      </c>
      <c r="C399" t="s">
        <v>33</v>
      </c>
      <c r="D399" t="str">
        <f>PROPER(C399)</f>
        <v>North Highlands</v>
      </c>
      <c r="E399" s="1">
        <v>95630</v>
      </c>
      <c r="F399" s="2" t="s">
        <v>4</v>
      </c>
      <c r="G399" s="2">
        <v>0</v>
      </c>
      <c r="H399" s="2">
        <v>0</v>
      </c>
      <c r="I399" s="5">
        <v>0</v>
      </c>
      <c r="J399" s="2" t="s">
        <v>5</v>
      </c>
      <c r="K399" t="s">
        <v>6</v>
      </c>
      <c r="L399" t="str">
        <f>RIGHT(K399,LEN(K399)-FIND(" ",K399))</f>
        <v>May 21 00:00:00 EDT 2008</v>
      </c>
      <c r="M399" s="2" t="str">
        <f>LEFT(K399,3)</f>
        <v>Wed</v>
      </c>
      <c r="N399" s="2" t="str">
        <f>_xlfn.CONCAT(LEFT(L399,6)," ",RIGHT(L399,4))</f>
        <v>May 21 2008</v>
      </c>
      <c r="O399" s="9">
        <v>585000</v>
      </c>
      <c r="P399" s="6">
        <v>38.670946999999998</v>
      </c>
      <c r="Q399" s="7">
        <v>-121.09772700000001</v>
      </c>
    </row>
    <row r="400" spans="1:17" x14ac:dyDescent="0.3">
      <c r="A400" t="s">
        <v>433</v>
      </c>
      <c r="B400" t="str">
        <f>PROPER((A400))</f>
        <v>1675 Vernon St Unit 8</v>
      </c>
      <c r="C400" t="s">
        <v>33</v>
      </c>
      <c r="D400" t="str">
        <f>PROPER(C400)</f>
        <v>North Highlands</v>
      </c>
      <c r="E400" s="1">
        <v>95648</v>
      </c>
      <c r="F400" s="2" t="s">
        <v>4</v>
      </c>
      <c r="G400" s="2">
        <v>0</v>
      </c>
      <c r="H400" s="2">
        <v>0</v>
      </c>
      <c r="I400" s="5">
        <v>0</v>
      </c>
      <c r="J400" s="2" t="s">
        <v>5</v>
      </c>
      <c r="K400" t="s">
        <v>372</v>
      </c>
      <c r="L400" t="str">
        <f>RIGHT(K400,LEN(K400)-FIND(" ",K400))</f>
        <v>May 19 00:00:00 EDT 2008</v>
      </c>
      <c r="M400" s="2" t="str">
        <f>LEFT(K400,3)</f>
        <v>Mon</v>
      </c>
      <c r="N400" s="2" t="str">
        <f>_xlfn.CONCAT(LEFT(L400,6)," ",RIGHT(L400,4))</f>
        <v>May 19 2008</v>
      </c>
      <c r="O400" s="9">
        <v>4897</v>
      </c>
      <c r="P400" s="6">
        <v>38.885131999999999</v>
      </c>
      <c r="Q400" s="7">
        <v>-121.289405</v>
      </c>
    </row>
    <row r="401" spans="1:17" x14ac:dyDescent="0.3">
      <c r="A401" t="s">
        <v>434</v>
      </c>
      <c r="B401" t="str">
        <f>PROPER((A401))</f>
        <v>6632 Ibex Woods Ct</v>
      </c>
      <c r="C401" t="s">
        <v>33</v>
      </c>
      <c r="D401" t="str">
        <f>PROPER(C401)</f>
        <v>North Highlands</v>
      </c>
      <c r="E401" s="1">
        <v>95648</v>
      </c>
      <c r="F401" s="2" t="s">
        <v>4</v>
      </c>
      <c r="G401" s="2">
        <v>0</v>
      </c>
      <c r="H401" s="2">
        <v>0</v>
      </c>
      <c r="I401" s="5">
        <v>0</v>
      </c>
      <c r="J401" s="2" t="s">
        <v>5</v>
      </c>
      <c r="K401" t="s">
        <v>372</v>
      </c>
      <c r="L401" t="str">
        <f>RIGHT(K401,LEN(K401)-FIND(" ",K401))</f>
        <v>May 19 00:00:00 EDT 2008</v>
      </c>
      <c r="M401" s="2" t="str">
        <f>LEFT(K401,3)</f>
        <v>Mon</v>
      </c>
      <c r="N401" s="2" t="str">
        <f>_xlfn.CONCAT(LEFT(L401,6)," ",RIGHT(L401,4))</f>
        <v>May 19 2008</v>
      </c>
      <c r="O401" s="9">
        <v>4897</v>
      </c>
      <c r="P401" s="6">
        <v>38.885961999999999</v>
      </c>
      <c r="Q401" s="7">
        <v>-121.28943599999999</v>
      </c>
    </row>
    <row r="402" spans="1:17" x14ac:dyDescent="0.3">
      <c r="A402" t="s">
        <v>435</v>
      </c>
      <c r="B402" t="str">
        <f>PROPER((A402))</f>
        <v>117 Evcar Way</v>
      </c>
      <c r="C402" t="s">
        <v>33</v>
      </c>
      <c r="D402" t="str">
        <f>PROPER(C402)</f>
        <v>North Highlands</v>
      </c>
      <c r="E402" s="1">
        <v>95742</v>
      </c>
      <c r="F402" s="2" t="s">
        <v>4</v>
      </c>
      <c r="G402" s="2">
        <v>0</v>
      </c>
      <c r="H402" s="2">
        <v>0</v>
      </c>
      <c r="I402" s="5">
        <v>0</v>
      </c>
      <c r="J402" s="2" t="s">
        <v>5</v>
      </c>
      <c r="K402" t="s">
        <v>640</v>
      </c>
      <c r="L402" t="str">
        <f>RIGHT(K402,LEN(K402)-FIND(" ",K402))</f>
        <v>May 16 00:00:00 EDT 2008</v>
      </c>
      <c r="M402" s="2" t="str">
        <f>LEFT(K402,3)</f>
        <v>Fri</v>
      </c>
      <c r="N402" s="2" t="str">
        <f>_xlfn.CONCAT(LEFT(L402,6)," ",RIGHT(L402,4))</f>
        <v>May 16 2008</v>
      </c>
      <c r="O402" s="9">
        <v>396000</v>
      </c>
      <c r="P402" s="6">
        <v>38.527383999999998</v>
      </c>
      <c r="Q402" s="7">
        <v>-121.233531</v>
      </c>
    </row>
    <row r="403" spans="1:17" x14ac:dyDescent="0.3">
      <c r="A403" t="s">
        <v>436</v>
      </c>
      <c r="B403" t="str">
        <f>PROPER((A403))</f>
        <v>6485 Laguna Mirage Ln</v>
      </c>
      <c r="C403" t="s">
        <v>80</v>
      </c>
      <c r="D403" t="str">
        <f>PROPER(C403)</f>
        <v>Orangevale</v>
      </c>
      <c r="E403" s="1">
        <v>95747</v>
      </c>
      <c r="F403" s="2" t="s">
        <v>4</v>
      </c>
      <c r="G403" s="2">
        <v>5</v>
      </c>
      <c r="H403" s="2">
        <v>3</v>
      </c>
      <c r="I403" s="5">
        <v>3579</v>
      </c>
      <c r="J403" s="2" t="s">
        <v>5</v>
      </c>
      <c r="K403" t="s">
        <v>640</v>
      </c>
      <c r="L403" t="str">
        <f>RIGHT(K403,LEN(K403)-FIND(" ",K403))</f>
        <v>May 16 00:00:00 EDT 2008</v>
      </c>
      <c r="M403" s="2" t="str">
        <f>LEFT(K403,3)</f>
        <v>Fri</v>
      </c>
      <c r="N403" s="2" t="str">
        <f>_xlfn.CONCAT(LEFT(L403,6)," ",RIGHT(L403,4))</f>
        <v>May 16 2008</v>
      </c>
      <c r="O403" s="9">
        <v>610000</v>
      </c>
      <c r="P403" s="6">
        <v>38.788609999999998</v>
      </c>
      <c r="Q403" s="7">
        <v>-121.339495</v>
      </c>
    </row>
    <row r="404" spans="1:17" x14ac:dyDescent="0.3">
      <c r="A404" t="s">
        <v>437</v>
      </c>
      <c r="B404" t="str">
        <f>PROPER((A404))</f>
        <v>746 Moose Creek Way</v>
      </c>
      <c r="C404" t="s">
        <v>80</v>
      </c>
      <c r="D404" t="str">
        <f>PROPER(C404)</f>
        <v>Orangevale</v>
      </c>
      <c r="E404" s="1">
        <v>95673</v>
      </c>
      <c r="F404" s="2" t="s">
        <v>4</v>
      </c>
      <c r="G404" s="2">
        <v>4</v>
      </c>
      <c r="H404" s="2">
        <v>2</v>
      </c>
      <c r="I404" s="5">
        <v>1475</v>
      </c>
      <c r="J404" s="2" t="s">
        <v>5</v>
      </c>
      <c r="K404" t="s">
        <v>185</v>
      </c>
      <c r="L404" t="str">
        <f>RIGHT(K404,LEN(K404)-FIND(" ",K404))</f>
        <v>May 20 00:00:00 EDT 2008</v>
      </c>
      <c r="M404" s="2" t="str">
        <f>LEFT(K404,3)</f>
        <v>Tue</v>
      </c>
      <c r="N404" s="2" t="str">
        <f>_xlfn.CONCAT(LEFT(L404,6)," ",RIGHT(L404,4))</f>
        <v>May 20 2008</v>
      </c>
      <c r="O404" s="9">
        <v>229665</v>
      </c>
      <c r="P404" s="6">
        <v>38.702893000000003</v>
      </c>
      <c r="Q404" s="7">
        <v>-121.454949</v>
      </c>
    </row>
    <row r="405" spans="1:17" x14ac:dyDescent="0.3">
      <c r="A405" t="s">
        <v>438</v>
      </c>
      <c r="B405" t="str">
        <f>PROPER((A405))</f>
        <v>8306 Curlew Ct</v>
      </c>
      <c r="C405" t="s">
        <v>80</v>
      </c>
      <c r="D405" t="str">
        <f>PROPER(C405)</f>
        <v>Orangevale</v>
      </c>
      <c r="E405" s="1">
        <v>95624</v>
      </c>
      <c r="F405" s="2" t="s">
        <v>4</v>
      </c>
      <c r="G405" s="2">
        <v>4</v>
      </c>
      <c r="H405" s="2">
        <v>2</v>
      </c>
      <c r="I405" s="5">
        <v>2367</v>
      </c>
      <c r="J405" s="2" t="s">
        <v>5</v>
      </c>
      <c r="K405" t="s">
        <v>640</v>
      </c>
      <c r="L405" t="str">
        <f>RIGHT(K405,LEN(K405)-FIND(" ",K405))</f>
        <v>May 16 00:00:00 EDT 2008</v>
      </c>
      <c r="M405" s="2" t="str">
        <f>LEFT(K405,3)</f>
        <v>Fri</v>
      </c>
      <c r="N405" s="2" t="str">
        <f>_xlfn.CONCAT(LEFT(L405,6)," ",RIGHT(L405,4))</f>
        <v>May 16 2008</v>
      </c>
      <c r="O405" s="9">
        <v>240000</v>
      </c>
      <c r="P405" s="6">
        <v>38.420636999999999</v>
      </c>
      <c r="Q405" s="7">
        <v>-121.375798</v>
      </c>
    </row>
    <row r="406" spans="1:17" x14ac:dyDescent="0.3">
      <c r="A406" t="s">
        <v>438</v>
      </c>
      <c r="B406" t="str">
        <f>PROPER((A406))</f>
        <v>8306 Curlew Ct</v>
      </c>
      <c r="C406" t="s">
        <v>80</v>
      </c>
      <c r="D406" t="str">
        <f>PROPER(C406)</f>
        <v>Orangevale</v>
      </c>
      <c r="E406" s="1">
        <v>95835</v>
      </c>
      <c r="F406" s="2" t="s">
        <v>4</v>
      </c>
      <c r="G406" s="2">
        <v>4</v>
      </c>
      <c r="H406" s="2">
        <v>2</v>
      </c>
      <c r="I406" s="5">
        <v>1876</v>
      </c>
      <c r="J406" s="2" t="s">
        <v>5</v>
      </c>
      <c r="K406" t="s">
        <v>640</v>
      </c>
      <c r="L406" t="str">
        <f>RIGHT(K406,LEN(K406)-FIND(" ",K406))</f>
        <v>May 16 00:00:00 EDT 2008</v>
      </c>
      <c r="M406" s="2" t="str">
        <f>LEFT(K406,3)</f>
        <v>Fri</v>
      </c>
      <c r="N406" s="2" t="str">
        <f>_xlfn.CONCAT(LEFT(L406,6)," ",RIGHT(L406,4))</f>
        <v>May 16 2008</v>
      </c>
      <c r="O406" s="9">
        <v>243500</v>
      </c>
      <c r="P406" s="6">
        <v>38.674225999999997</v>
      </c>
      <c r="Q406" s="7">
        <v>-121.525497</v>
      </c>
    </row>
    <row r="407" spans="1:17" x14ac:dyDescent="0.3">
      <c r="A407" t="s">
        <v>439</v>
      </c>
      <c r="B407" t="str">
        <f>PROPER((A407))</f>
        <v>5217 Argo Way</v>
      </c>
      <c r="C407" t="s">
        <v>80</v>
      </c>
      <c r="D407" t="str">
        <f>PROPER(C407)</f>
        <v>Orangevale</v>
      </c>
      <c r="E407" s="1">
        <v>95821</v>
      </c>
      <c r="F407" s="2" t="s">
        <v>4</v>
      </c>
      <c r="G407" s="2">
        <v>3</v>
      </c>
      <c r="H407" s="2">
        <v>1</v>
      </c>
      <c r="I407" s="5">
        <v>1014</v>
      </c>
      <c r="J407" s="2" t="s">
        <v>5</v>
      </c>
      <c r="K407" t="s">
        <v>372</v>
      </c>
      <c r="L407" t="str">
        <f>RIGHT(K407,LEN(K407)-FIND(" ",K407))</f>
        <v>May 19 00:00:00 EDT 2008</v>
      </c>
      <c r="M407" s="2" t="str">
        <f>LEFT(K407,3)</f>
        <v>Mon</v>
      </c>
      <c r="N407" s="2" t="str">
        <f>_xlfn.CONCAT(LEFT(L407,6)," ",RIGHT(L407,4))</f>
        <v>May 19 2008</v>
      </c>
      <c r="O407" s="9">
        <v>113000</v>
      </c>
      <c r="P407" s="6">
        <v>38.623738000000003</v>
      </c>
      <c r="Q407" s="7">
        <v>-121.41305</v>
      </c>
    </row>
    <row r="408" spans="1:17" x14ac:dyDescent="0.3">
      <c r="A408" t="s">
        <v>440</v>
      </c>
      <c r="B408" t="str">
        <f>PROPER((A408))</f>
        <v>7108 Heather Tree Dr</v>
      </c>
      <c r="C408" t="s">
        <v>80</v>
      </c>
      <c r="D408" t="str">
        <f>PROPER(C408)</f>
        <v>Orangevale</v>
      </c>
      <c r="E408" s="1">
        <v>95765</v>
      </c>
      <c r="F408" s="2" t="s">
        <v>4</v>
      </c>
      <c r="G408" s="2">
        <v>3</v>
      </c>
      <c r="H408" s="2">
        <v>2</v>
      </c>
      <c r="I408" s="5">
        <v>1691</v>
      </c>
      <c r="J408" s="2" t="s">
        <v>5</v>
      </c>
      <c r="K408" t="s">
        <v>372</v>
      </c>
      <c r="L408" t="str">
        <f>RIGHT(K408,LEN(K408)-FIND(" ",K408))</f>
        <v>May 19 00:00:00 EDT 2008</v>
      </c>
      <c r="M408" s="2" t="str">
        <f>LEFT(K408,3)</f>
        <v>Mon</v>
      </c>
      <c r="N408" s="2" t="str">
        <f>_xlfn.CONCAT(LEFT(L408,6)," ",RIGHT(L408,4))</f>
        <v>May 19 2008</v>
      </c>
      <c r="O408" s="9">
        <v>430922</v>
      </c>
      <c r="P408" s="6">
        <v>38.825530000000001</v>
      </c>
      <c r="Q408" s="7">
        <v>-121.254698</v>
      </c>
    </row>
    <row r="409" spans="1:17" x14ac:dyDescent="0.3">
      <c r="A409" t="s">
        <v>441</v>
      </c>
      <c r="B409" t="str">
        <f>PROPER((A409))</f>
        <v>2956 Davenport Way</v>
      </c>
      <c r="C409" t="s">
        <v>80</v>
      </c>
      <c r="D409" t="str">
        <f>PROPER(C409)</f>
        <v>Orangevale</v>
      </c>
      <c r="E409" s="1">
        <v>95608</v>
      </c>
      <c r="F409" s="2" t="s">
        <v>4</v>
      </c>
      <c r="G409" s="2">
        <v>2</v>
      </c>
      <c r="H409" s="2">
        <v>2</v>
      </c>
      <c r="I409" s="5">
        <v>1326</v>
      </c>
      <c r="J409" s="2" t="s">
        <v>12</v>
      </c>
      <c r="K409" t="s">
        <v>6</v>
      </c>
      <c r="L409" t="str">
        <f>RIGHT(K409,LEN(K409)-FIND(" ",K409))</f>
        <v>May 21 00:00:00 EDT 2008</v>
      </c>
      <c r="M409" s="2" t="str">
        <f>LEFT(K409,3)</f>
        <v>Wed</v>
      </c>
      <c r="N409" s="2" t="str">
        <f>_xlfn.CONCAT(LEFT(L409,6)," ",RIGHT(L409,4))</f>
        <v>May 21 2008</v>
      </c>
      <c r="O409" s="9">
        <v>250134</v>
      </c>
      <c r="P409" s="6">
        <v>38.637028000000001</v>
      </c>
      <c r="Q409" s="7">
        <v>-121.312963</v>
      </c>
    </row>
    <row r="410" spans="1:17" x14ac:dyDescent="0.3">
      <c r="A410" t="s">
        <v>442</v>
      </c>
      <c r="B410" t="str">
        <f>PROPER((A410))</f>
        <v>10062 Lincoln Village Dr</v>
      </c>
      <c r="C410" t="s">
        <v>80</v>
      </c>
      <c r="D410" t="str">
        <f>PROPER(C410)</f>
        <v>Orangevale</v>
      </c>
      <c r="E410" s="1">
        <v>95838</v>
      </c>
      <c r="F410" s="2" t="s">
        <v>4</v>
      </c>
      <c r="G410" s="2">
        <v>2</v>
      </c>
      <c r="H410" s="2">
        <v>2</v>
      </c>
      <c r="I410" s="5">
        <v>918</v>
      </c>
      <c r="J410" s="2" t="s">
        <v>5</v>
      </c>
      <c r="K410" t="s">
        <v>372</v>
      </c>
      <c r="L410" t="str">
        <f>RIGHT(K410,LEN(K410)-FIND(" ",K410))</f>
        <v>May 19 00:00:00 EDT 2008</v>
      </c>
      <c r="M410" s="2" t="str">
        <f>LEFT(K410,3)</f>
        <v>Mon</v>
      </c>
      <c r="N410" s="2" t="str">
        <f>_xlfn.CONCAT(LEFT(L410,6)," ",RIGHT(L410,4))</f>
        <v>May 19 2008</v>
      </c>
      <c r="O410" s="9">
        <v>91000</v>
      </c>
      <c r="P410" s="6">
        <v>38.630150999999998</v>
      </c>
      <c r="Q410" s="7">
        <v>-121.442789</v>
      </c>
    </row>
    <row r="411" spans="1:17" x14ac:dyDescent="0.3">
      <c r="A411" t="s">
        <v>443</v>
      </c>
      <c r="B411" t="str">
        <f>PROPER((A411))</f>
        <v>332 Palin Ave</v>
      </c>
      <c r="C411" t="s">
        <v>80</v>
      </c>
      <c r="D411" t="str">
        <f>PROPER(C411)</f>
        <v>Orangevale</v>
      </c>
      <c r="E411" s="1">
        <v>95621</v>
      </c>
      <c r="F411" s="2" t="s">
        <v>4</v>
      </c>
      <c r="G411" s="2">
        <v>2</v>
      </c>
      <c r="H411" s="2">
        <v>2</v>
      </c>
      <c r="I411" s="5">
        <v>1162</v>
      </c>
      <c r="J411" s="2" t="s">
        <v>5</v>
      </c>
      <c r="K411" t="s">
        <v>372</v>
      </c>
      <c r="L411" t="str">
        <f>RIGHT(K411,LEN(K411)-FIND(" ",K411))</f>
        <v>May 19 00:00:00 EDT 2008</v>
      </c>
      <c r="M411" s="2" t="str">
        <f>LEFT(K411,3)</f>
        <v>Mon</v>
      </c>
      <c r="N411" s="2" t="str">
        <f>_xlfn.CONCAT(LEFT(L411,6)," ",RIGHT(L411,4))</f>
        <v>May 19 2008</v>
      </c>
      <c r="O411" s="9">
        <v>164000</v>
      </c>
      <c r="P411" s="6">
        <v>38.720868000000003</v>
      </c>
      <c r="Q411" s="7">
        <v>-121.309855</v>
      </c>
    </row>
    <row r="412" spans="1:17" x14ac:dyDescent="0.3">
      <c r="A412" t="s">
        <v>444</v>
      </c>
      <c r="B412" t="str">
        <f>PROPER((A412))</f>
        <v>4649 Freeway Cir</v>
      </c>
      <c r="C412" t="s">
        <v>80</v>
      </c>
      <c r="D412" t="str">
        <f>PROPER(C412)</f>
        <v>Orangevale</v>
      </c>
      <c r="E412" s="1">
        <v>95648</v>
      </c>
      <c r="F412" s="2" t="s">
        <v>4</v>
      </c>
      <c r="G412" s="2">
        <v>0</v>
      </c>
      <c r="H412" s="2">
        <v>0</v>
      </c>
      <c r="I412" s="5">
        <v>0</v>
      </c>
      <c r="J412" s="2" t="s">
        <v>5</v>
      </c>
      <c r="K412" t="s">
        <v>372</v>
      </c>
      <c r="L412" t="str">
        <f>RIGHT(K412,LEN(K412)-FIND(" ",K412))</f>
        <v>May 19 00:00:00 EDT 2008</v>
      </c>
      <c r="M412" s="2" t="str">
        <f>LEFT(K412,3)</f>
        <v>Mon</v>
      </c>
      <c r="N412" s="2" t="str">
        <f>_xlfn.CONCAT(LEFT(L412,6)," ",RIGHT(L412,4))</f>
        <v>May 19 2008</v>
      </c>
      <c r="O412" s="9">
        <v>4897</v>
      </c>
      <c r="P412" s="6">
        <v>38.886524999999999</v>
      </c>
      <c r="Q412" s="7">
        <v>-121.288787</v>
      </c>
    </row>
    <row r="413" spans="1:17" x14ac:dyDescent="0.3">
      <c r="A413" t="s">
        <v>445</v>
      </c>
      <c r="B413" t="str">
        <f>PROPER((A413))</f>
        <v>8593 Derlin Way</v>
      </c>
      <c r="C413" t="s">
        <v>80</v>
      </c>
      <c r="D413" t="str">
        <f>PROPER(C413)</f>
        <v>Orangevale</v>
      </c>
      <c r="E413" s="1">
        <v>95648</v>
      </c>
      <c r="F413" s="2" t="s">
        <v>4</v>
      </c>
      <c r="G413" s="2">
        <v>0</v>
      </c>
      <c r="H413" s="2">
        <v>0</v>
      </c>
      <c r="I413" s="5">
        <v>0</v>
      </c>
      <c r="J413" s="2" t="s">
        <v>5</v>
      </c>
      <c r="K413" t="s">
        <v>640</v>
      </c>
      <c r="L413" t="str">
        <f>RIGHT(K413,LEN(K413)-FIND(" ",K413))</f>
        <v>May 16 00:00:00 EDT 2008</v>
      </c>
      <c r="M413" s="2" t="str">
        <f>LEFT(K413,3)</f>
        <v>Fri</v>
      </c>
      <c r="N413" s="2" t="str">
        <f>_xlfn.CONCAT(LEFT(L413,6)," ",RIGHT(L413,4))</f>
        <v>May 16 2008</v>
      </c>
      <c r="O413" s="9">
        <v>433500</v>
      </c>
      <c r="P413" s="6">
        <v>38.860007000000003</v>
      </c>
      <c r="Q413" s="7">
        <v>-121.310946</v>
      </c>
    </row>
    <row r="414" spans="1:17" x14ac:dyDescent="0.3">
      <c r="A414" t="s">
        <v>446</v>
      </c>
      <c r="B414" t="str">
        <f>PROPER((A414))</f>
        <v>9273 Premier Way</v>
      </c>
      <c r="C414" t="s">
        <v>579</v>
      </c>
      <c r="D414" t="str">
        <f>PROPER(C414)</f>
        <v>Penryn</v>
      </c>
      <c r="E414" s="1">
        <v>95663</v>
      </c>
      <c r="F414" s="2" t="s">
        <v>4</v>
      </c>
      <c r="G414" s="2">
        <v>3</v>
      </c>
      <c r="H414" s="2">
        <v>2</v>
      </c>
      <c r="I414" s="5">
        <v>1320</v>
      </c>
      <c r="J414" s="2" t="s">
        <v>5</v>
      </c>
      <c r="K414" t="s">
        <v>372</v>
      </c>
      <c r="L414" t="str">
        <f>RIGHT(K414,LEN(K414)-FIND(" ",K414))</f>
        <v>May 19 00:00:00 EDT 2008</v>
      </c>
      <c r="M414" s="2" t="str">
        <f>LEFT(K414,3)</f>
        <v>Mon</v>
      </c>
      <c r="N414" s="2" t="str">
        <f>_xlfn.CONCAT(LEFT(L414,6)," ",RIGHT(L414,4))</f>
        <v>May 19 2008</v>
      </c>
      <c r="O414" s="9">
        <v>506688</v>
      </c>
      <c r="P414" s="6">
        <v>38.862707999999998</v>
      </c>
      <c r="Q414" s="7">
        <v>-121.162092</v>
      </c>
    </row>
    <row r="415" spans="1:17" x14ac:dyDescent="0.3">
      <c r="A415" t="s">
        <v>447</v>
      </c>
      <c r="B415" t="str">
        <f>PROPER((A415))</f>
        <v>8032 Dusenberg Ct</v>
      </c>
      <c r="C415" t="s">
        <v>258</v>
      </c>
      <c r="D415" t="str">
        <f>PROPER(C415)</f>
        <v>Placerville</v>
      </c>
      <c r="E415" s="1">
        <v>95823</v>
      </c>
      <c r="F415" s="2" t="s">
        <v>4</v>
      </c>
      <c r="G415" s="2">
        <v>4</v>
      </c>
      <c r="H415" s="2">
        <v>2</v>
      </c>
      <c r="I415" s="5">
        <v>1341</v>
      </c>
      <c r="J415" s="2" t="s">
        <v>5</v>
      </c>
      <c r="K415" t="s">
        <v>640</v>
      </c>
      <c r="L415" t="str">
        <f>RIGHT(K415,LEN(K415)-FIND(" ",K415))</f>
        <v>May 16 00:00:00 EDT 2008</v>
      </c>
      <c r="M415" s="2" t="str">
        <f>LEFT(K415,3)</f>
        <v>Fri</v>
      </c>
      <c r="N415" s="2" t="str">
        <f>_xlfn.CONCAT(LEFT(L415,6)," ",RIGHT(L415,4))</f>
        <v>May 16 2008</v>
      </c>
      <c r="O415" s="9">
        <v>123000</v>
      </c>
      <c r="P415" s="6">
        <v>38.481453999999999</v>
      </c>
      <c r="Q415" s="7">
        <v>-121.44664400000001</v>
      </c>
    </row>
    <row r="416" spans="1:17" x14ac:dyDescent="0.3">
      <c r="A416" t="s">
        <v>448</v>
      </c>
      <c r="B416" t="str">
        <f>PROPER((A416))</f>
        <v>7110 Stella Ln Unit 15</v>
      </c>
      <c r="C416" t="s">
        <v>258</v>
      </c>
      <c r="D416" t="str">
        <f>PROPER(C416)</f>
        <v>Placerville</v>
      </c>
      <c r="E416" s="1">
        <v>95828</v>
      </c>
      <c r="F416" s="2" t="s">
        <v>4</v>
      </c>
      <c r="G416" s="2">
        <v>4</v>
      </c>
      <c r="H416" s="2">
        <v>2</v>
      </c>
      <c r="I416" s="5">
        <v>1628</v>
      </c>
      <c r="J416" s="2" t="s">
        <v>5</v>
      </c>
      <c r="K416" t="s">
        <v>640</v>
      </c>
      <c r="L416" t="str">
        <f>RIGHT(K416,LEN(K416)-FIND(" ",K416))</f>
        <v>May 16 00:00:00 EDT 2008</v>
      </c>
      <c r="M416" s="2" t="str">
        <f>LEFT(K416,3)</f>
        <v>Fri</v>
      </c>
      <c r="N416" s="2" t="str">
        <f>_xlfn.CONCAT(LEFT(L416,6)," ",RIGHT(L416,4))</f>
        <v>May 16 2008</v>
      </c>
      <c r="O416" s="9">
        <v>151000</v>
      </c>
      <c r="P416" s="6">
        <v>38.493484000000002</v>
      </c>
      <c r="Q416" s="7">
        <v>-121.42035</v>
      </c>
    </row>
    <row r="417" spans="1:17" x14ac:dyDescent="0.3">
      <c r="A417" t="s">
        <v>449</v>
      </c>
      <c r="B417" t="str">
        <f>PROPER((A417))</f>
        <v>1786 Piedmont Way</v>
      </c>
      <c r="C417" t="s">
        <v>258</v>
      </c>
      <c r="D417" t="str">
        <f>PROPER(C417)</f>
        <v>Placerville</v>
      </c>
      <c r="E417" s="1">
        <v>95661</v>
      </c>
      <c r="F417" s="2" t="s">
        <v>4</v>
      </c>
      <c r="G417" s="2">
        <v>4</v>
      </c>
      <c r="H417" s="2">
        <v>2</v>
      </c>
      <c r="I417" s="5">
        <v>2295</v>
      </c>
      <c r="J417" s="2" t="s">
        <v>5</v>
      </c>
      <c r="K417" t="s">
        <v>640</v>
      </c>
      <c r="L417" t="str">
        <f>RIGHT(K417,LEN(K417)-FIND(" ",K417))</f>
        <v>May 16 00:00:00 EDT 2008</v>
      </c>
      <c r="M417" s="2" t="str">
        <f>LEFT(K417,3)</f>
        <v>Fri</v>
      </c>
      <c r="N417" s="2" t="str">
        <f>_xlfn.CONCAT(LEFT(L417,6)," ",RIGHT(L417,4))</f>
        <v>May 16 2008</v>
      </c>
      <c r="O417" s="9">
        <v>360000</v>
      </c>
      <c r="P417" s="6">
        <v>38.733984999999997</v>
      </c>
      <c r="Q417" s="7">
        <v>-121.236766</v>
      </c>
    </row>
    <row r="418" spans="1:17" x14ac:dyDescent="0.3">
      <c r="A418" t="s">
        <v>450</v>
      </c>
      <c r="B418" t="str">
        <f>PROPER((A418))</f>
        <v>1347 Hidalgo Cir</v>
      </c>
      <c r="C418" t="s">
        <v>258</v>
      </c>
      <c r="D418" t="str">
        <f>PROPER(C418)</f>
        <v>Placerville</v>
      </c>
      <c r="E418" s="1">
        <v>95693</v>
      </c>
      <c r="F418" s="2" t="s">
        <v>4</v>
      </c>
      <c r="G418" s="2">
        <v>4</v>
      </c>
      <c r="H418" s="2">
        <v>3</v>
      </c>
      <c r="I418" s="5">
        <v>4400</v>
      </c>
      <c r="J418" s="2" t="s">
        <v>5</v>
      </c>
      <c r="K418" t="s">
        <v>640</v>
      </c>
      <c r="L418" t="str">
        <f>RIGHT(K418,LEN(K418)-FIND(" ",K418))</f>
        <v>May 16 00:00:00 EDT 2008</v>
      </c>
      <c r="M418" s="2" t="str">
        <f>LEFT(K418,3)</f>
        <v>Fri</v>
      </c>
      <c r="N418" s="2" t="str">
        <f>_xlfn.CONCAT(LEFT(L418,6)," ",RIGHT(L418,4))</f>
        <v>May 16 2008</v>
      </c>
      <c r="O418" s="9">
        <v>884790</v>
      </c>
      <c r="P418" s="6">
        <v>38.415298</v>
      </c>
      <c r="Q418" s="7">
        <v>-121.194858</v>
      </c>
    </row>
    <row r="419" spans="1:17" x14ac:dyDescent="0.3">
      <c r="A419" t="s">
        <v>451</v>
      </c>
      <c r="B419" t="str">
        <f>PROPER((A419))</f>
        <v>212 Cappucino Way</v>
      </c>
      <c r="C419" t="s">
        <v>258</v>
      </c>
      <c r="D419" t="str">
        <f>PROPER(C419)</f>
        <v>Placerville</v>
      </c>
      <c r="E419" s="1">
        <v>95841</v>
      </c>
      <c r="F419" s="2" t="s">
        <v>4</v>
      </c>
      <c r="G419" s="2">
        <v>3</v>
      </c>
      <c r="H419" s="2">
        <v>1</v>
      </c>
      <c r="I419" s="5">
        <v>1122</v>
      </c>
      <c r="J419" s="2" t="s">
        <v>12</v>
      </c>
      <c r="K419" t="s">
        <v>6</v>
      </c>
      <c r="L419" t="str">
        <f>RIGHT(K419,LEN(K419)-FIND(" ",K419))</f>
        <v>May 21 00:00:00 EDT 2008</v>
      </c>
      <c r="M419" s="2" t="str">
        <f>LEFT(K419,3)</f>
        <v>Wed</v>
      </c>
      <c r="N419" s="2" t="str">
        <f>_xlfn.CONCAT(LEFT(L419,6)," ",RIGHT(L419,4))</f>
        <v>May 21 2008</v>
      </c>
      <c r="O419" s="9">
        <v>89921</v>
      </c>
      <c r="P419" s="6">
        <v>38.662595000000003</v>
      </c>
      <c r="Q419" s="7">
        <v>-121.32781300000001</v>
      </c>
    </row>
    <row r="420" spans="1:17" x14ac:dyDescent="0.3">
      <c r="A420" t="s">
        <v>452</v>
      </c>
      <c r="B420" t="str">
        <f>PROPER((A420))</f>
        <v>5938 Woodbriar Way</v>
      </c>
      <c r="C420" t="s">
        <v>258</v>
      </c>
      <c r="D420" t="str">
        <f>PROPER(C420)</f>
        <v>Placerville</v>
      </c>
      <c r="E420" s="1">
        <v>95843</v>
      </c>
      <c r="F420" s="2" t="s">
        <v>4</v>
      </c>
      <c r="G420" s="2">
        <v>3</v>
      </c>
      <c r="H420" s="2">
        <v>2</v>
      </c>
      <c r="I420" s="5">
        <v>1830</v>
      </c>
      <c r="J420" s="2" t="s">
        <v>5</v>
      </c>
      <c r="K420" t="s">
        <v>372</v>
      </c>
      <c r="L420" t="str">
        <f>RIGHT(K420,LEN(K420)-FIND(" ",K420))</f>
        <v>May 19 00:00:00 EDT 2008</v>
      </c>
      <c r="M420" s="2" t="str">
        <f>LEFT(K420,3)</f>
        <v>Mon</v>
      </c>
      <c r="N420" s="2" t="str">
        <f>_xlfn.CONCAT(LEFT(L420,6)," ",RIGHT(L420,4))</f>
        <v>May 19 2008</v>
      </c>
      <c r="O420" s="9">
        <v>254172</v>
      </c>
      <c r="P420" s="6">
        <v>38.710220999999997</v>
      </c>
      <c r="Q420" s="7">
        <v>-121.341707</v>
      </c>
    </row>
    <row r="421" spans="1:17" x14ac:dyDescent="0.3">
      <c r="A421" t="s">
        <v>453</v>
      </c>
      <c r="B421" t="str">
        <f>PROPER((A421))</f>
        <v>3801 Wildrose Way</v>
      </c>
      <c r="C421" t="s">
        <v>258</v>
      </c>
      <c r="D421" t="str">
        <f>PROPER(C421)</f>
        <v>Placerville</v>
      </c>
      <c r="E421" s="1">
        <v>95670</v>
      </c>
      <c r="F421" s="2" t="s">
        <v>4</v>
      </c>
      <c r="G421" s="2">
        <v>3</v>
      </c>
      <c r="H421" s="2">
        <v>2</v>
      </c>
      <c r="I421" s="5">
        <v>1115</v>
      </c>
      <c r="J421" s="2" t="s">
        <v>5</v>
      </c>
      <c r="K421" t="s">
        <v>640</v>
      </c>
      <c r="L421" t="str">
        <f>RIGHT(K421,LEN(K421)-FIND(" ",K421))</f>
        <v>May 16 00:00:00 EDT 2008</v>
      </c>
      <c r="M421" s="2" t="str">
        <f>LEFT(K421,3)</f>
        <v>Fri</v>
      </c>
      <c r="N421" s="2" t="str">
        <f>_xlfn.CONCAT(LEFT(L421,6)," ",RIGHT(L421,4))</f>
        <v>May 16 2008</v>
      </c>
      <c r="O421" s="9">
        <v>116000</v>
      </c>
      <c r="P421" s="6">
        <v>38.593679999999999</v>
      </c>
      <c r="Q421" s="7">
        <v>-121.31605399999999</v>
      </c>
    </row>
    <row r="422" spans="1:17" x14ac:dyDescent="0.3">
      <c r="A422" t="s">
        <v>454</v>
      </c>
      <c r="B422" t="str">
        <f>PROPER((A422))</f>
        <v>508 Samuel Way</v>
      </c>
      <c r="C422" t="s">
        <v>258</v>
      </c>
      <c r="D422" t="str">
        <f>PROPER(C422)</f>
        <v>Placerville</v>
      </c>
      <c r="E422" s="1">
        <v>95621</v>
      </c>
      <c r="F422" s="2" t="s">
        <v>4</v>
      </c>
      <c r="G422" s="2">
        <v>2</v>
      </c>
      <c r="H422" s="2">
        <v>1</v>
      </c>
      <c r="I422" s="5">
        <v>795</v>
      </c>
      <c r="J422" s="2" t="s">
        <v>12</v>
      </c>
      <c r="K422" t="s">
        <v>185</v>
      </c>
      <c r="L422" t="str">
        <f>RIGHT(K422,LEN(K422)-FIND(" ",K422))</f>
        <v>May 20 00:00:00 EDT 2008</v>
      </c>
      <c r="M422" s="2" t="str">
        <f>LEFT(K422,3)</f>
        <v>Tue</v>
      </c>
      <c r="N422" s="2" t="str">
        <f>_xlfn.CONCAT(LEFT(L422,6)," ",RIGHT(L422,4))</f>
        <v>May 20 2008</v>
      </c>
      <c r="O422" s="9">
        <v>69000</v>
      </c>
      <c r="P422" s="6">
        <v>38.680923</v>
      </c>
      <c r="Q422" s="7">
        <v>-121.313945</v>
      </c>
    </row>
    <row r="423" spans="1:17" x14ac:dyDescent="0.3">
      <c r="A423" t="s">
        <v>455</v>
      </c>
      <c r="B423" t="str">
        <f>PROPER((A423))</f>
        <v>6128 Carl Sandburg Cir</v>
      </c>
      <c r="C423" t="s">
        <v>258</v>
      </c>
      <c r="D423" t="str">
        <f>PROPER(C423)</f>
        <v>Placerville</v>
      </c>
      <c r="E423" s="1">
        <v>95820</v>
      </c>
      <c r="F423" s="2" t="s">
        <v>4</v>
      </c>
      <c r="G423" s="2">
        <v>2</v>
      </c>
      <c r="H423" s="2">
        <v>1</v>
      </c>
      <c r="I423" s="5">
        <v>723</v>
      </c>
      <c r="J423" s="2" t="s">
        <v>5</v>
      </c>
      <c r="K423" t="s">
        <v>185</v>
      </c>
      <c r="L423" t="str">
        <f>RIGHT(K423,LEN(K423)-FIND(" ",K423))</f>
        <v>May 20 00:00:00 EDT 2008</v>
      </c>
      <c r="M423" s="2" t="str">
        <f>LEFT(K423,3)</f>
        <v>Tue</v>
      </c>
      <c r="N423" s="2" t="str">
        <f>_xlfn.CONCAT(LEFT(L423,6)," ",RIGHT(L423,4))</f>
        <v>May 20 2008</v>
      </c>
      <c r="O423" s="9">
        <v>207000</v>
      </c>
      <c r="P423" s="6">
        <v>38.536740999999999</v>
      </c>
      <c r="Q423" s="7">
        <v>-121.42115</v>
      </c>
    </row>
    <row r="424" spans="1:17" x14ac:dyDescent="0.3">
      <c r="A424" t="s">
        <v>456</v>
      </c>
      <c r="B424" t="str">
        <f>PROPER((A424))</f>
        <v>1 Kennelford Cir</v>
      </c>
      <c r="C424" t="s">
        <v>258</v>
      </c>
      <c r="D424" t="str">
        <f>PROPER(C424)</f>
        <v>Placerville</v>
      </c>
      <c r="E424" s="1">
        <v>95818</v>
      </c>
      <c r="F424" s="2" t="s">
        <v>4</v>
      </c>
      <c r="G424" s="2">
        <v>2</v>
      </c>
      <c r="H424" s="2">
        <v>1</v>
      </c>
      <c r="I424" s="5">
        <v>1144</v>
      </c>
      <c r="J424" s="2" t="s">
        <v>5</v>
      </c>
      <c r="K424" t="s">
        <v>640</v>
      </c>
      <c r="L424" t="str">
        <f>RIGHT(K424,LEN(K424)-FIND(" ",K424))</f>
        <v>May 16 00:00:00 EDT 2008</v>
      </c>
      <c r="M424" s="2" t="str">
        <f>LEFT(K424,3)</f>
        <v>Fri</v>
      </c>
      <c r="N424" s="2" t="str">
        <f>_xlfn.CONCAT(LEFT(L424,6)," ",RIGHT(L424,4))</f>
        <v>May 16 2008</v>
      </c>
      <c r="O424" s="9">
        <v>299000</v>
      </c>
      <c r="P424" s="6">
        <v>38.556843999999998</v>
      </c>
      <c r="Q424" s="7">
        <v>-121.490769</v>
      </c>
    </row>
    <row r="425" spans="1:17" x14ac:dyDescent="0.3">
      <c r="A425" t="s">
        <v>457</v>
      </c>
      <c r="B425" t="str">
        <f>PROPER((A425))</f>
        <v>909 Singingwood Rd</v>
      </c>
      <c r="C425" t="s">
        <v>123</v>
      </c>
      <c r="D425" t="str">
        <f>PROPER(C425)</f>
        <v>Pollock Pines</v>
      </c>
      <c r="E425" s="1">
        <v>95757</v>
      </c>
      <c r="F425" s="2" t="s">
        <v>4</v>
      </c>
      <c r="G425" s="2">
        <v>4</v>
      </c>
      <c r="H425" s="2">
        <v>3</v>
      </c>
      <c r="I425" s="5">
        <v>3440</v>
      </c>
      <c r="J425" s="2" t="s">
        <v>5</v>
      </c>
      <c r="K425" t="s">
        <v>6</v>
      </c>
      <c r="L425" t="str">
        <f>RIGHT(K425,LEN(K425)-FIND(" ",K425))</f>
        <v>May 21 00:00:00 EDT 2008</v>
      </c>
      <c r="M425" s="2" t="str">
        <f>LEFT(K425,3)</f>
        <v>Wed</v>
      </c>
      <c r="N425" s="2" t="str">
        <f>_xlfn.CONCAT(LEFT(L425,6)," ",RIGHT(L425,4))</f>
        <v>May 21 2008</v>
      </c>
      <c r="O425" s="9">
        <v>394470</v>
      </c>
      <c r="P425" s="6">
        <v>38.408351000000003</v>
      </c>
      <c r="Q425" s="7">
        <v>-121.423925</v>
      </c>
    </row>
    <row r="426" spans="1:17" x14ac:dyDescent="0.3">
      <c r="A426" t="s">
        <v>458</v>
      </c>
      <c r="B426" t="str">
        <f>PROPER((A426))</f>
        <v>6671 Foxwood Ct</v>
      </c>
      <c r="C426" t="s">
        <v>123</v>
      </c>
      <c r="D426" t="str">
        <f>PROPER(C426)</f>
        <v>Pollock Pines</v>
      </c>
      <c r="E426" s="1">
        <v>95630</v>
      </c>
      <c r="F426" s="2" t="s">
        <v>4</v>
      </c>
      <c r="G426" s="2">
        <v>4</v>
      </c>
      <c r="H426" s="2">
        <v>2</v>
      </c>
      <c r="I426" s="5">
        <v>2462</v>
      </c>
      <c r="J426" s="2" t="s">
        <v>5</v>
      </c>
      <c r="K426" t="s">
        <v>6</v>
      </c>
      <c r="L426" t="str">
        <f>RIGHT(K426,LEN(K426)-FIND(" ",K426))</f>
        <v>May 21 00:00:00 EDT 2008</v>
      </c>
      <c r="M426" s="2" t="str">
        <f>LEFT(K426,3)</f>
        <v>Wed</v>
      </c>
      <c r="N426" s="2" t="str">
        <f>_xlfn.CONCAT(LEFT(L426,6)," ",RIGHT(L426,4))</f>
        <v>May 21 2008</v>
      </c>
      <c r="O426" s="9">
        <v>539000</v>
      </c>
      <c r="P426" s="6">
        <v>38.655166999999999</v>
      </c>
      <c r="Q426" s="7">
        <v>-121.09017799999999</v>
      </c>
    </row>
    <row r="427" spans="1:17" x14ac:dyDescent="0.3">
      <c r="A427" t="s">
        <v>459</v>
      </c>
      <c r="B427" t="str">
        <f>PROPER((A427))</f>
        <v>8165 Ayn Rand Ct</v>
      </c>
      <c r="C427" t="s">
        <v>123</v>
      </c>
      <c r="D427" t="str">
        <f>PROPER(C427)</f>
        <v>Pollock Pines</v>
      </c>
      <c r="E427" s="1">
        <v>95683</v>
      </c>
      <c r="F427" s="2" t="s">
        <v>4</v>
      </c>
      <c r="G427" s="2">
        <v>3</v>
      </c>
      <c r="H427" s="2">
        <v>4</v>
      </c>
      <c r="I427" s="5">
        <v>5822</v>
      </c>
      <c r="J427" s="2" t="s">
        <v>5</v>
      </c>
      <c r="K427" t="s">
        <v>640</v>
      </c>
      <c r="L427" t="str">
        <f>RIGHT(K427,LEN(K427)-FIND(" ",K427))</f>
        <v>May 16 00:00:00 EDT 2008</v>
      </c>
      <c r="M427" s="2" t="str">
        <f>LEFT(K427,3)</f>
        <v>Fri</v>
      </c>
      <c r="N427" s="2" t="str">
        <f>_xlfn.CONCAT(LEFT(L427,6)," ",RIGHT(L427,4))</f>
        <v>May 16 2008</v>
      </c>
      <c r="O427" s="9">
        <v>2000</v>
      </c>
      <c r="P427" s="6">
        <v>38.490447000000003</v>
      </c>
      <c r="Q427" s="7">
        <v>-121.12933700000001</v>
      </c>
    </row>
    <row r="428" spans="1:17" x14ac:dyDescent="0.3">
      <c r="A428" t="s">
        <v>460</v>
      </c>
      <c r="B428" t="str">
        <f>PROPER((A428))</f>
        <v>9474 Village Tree Dr</v>
      </c>
      <c r="C428" t="s">
        <v>16</v>
      </c>
      <c r="D428" t="str">
        <f>PROPER(C428)</f>
        <v>Rancho Cordova</v>
      </c>
      <c r="E428" s="1">
        <v>95835</v>
      </c>
      <c r="F428" s="2" t="s">
        <v>4</v>
      </c>
      <c r="G428" s="2">
        <v>5</v>
      </c>
      <c r="H428" s="2">
        <v>3</v>
      </c>
      <c r="I428" s="5">
        <v>2800</v>
      </c>
      <c r="J428" s="2" t="s">
        <v>5</v>
      </c>
      <c r="K428" t="s">
        <v>6</v>
      </c>
      <c r="L428" t="str">
        <f>RIGHT(K428,LEN(K428)-FIND(" ",K428))</f>
        <v>May 21 00:00:00 EDT 2008</v>
      </c>
      <c r="M428" s="2" t="str">
        <f>LEFT(K428,3)</f>
        <v>Wed</v>
      </c>
      <c r="N428" s="2" t="str">
        <f>_xlfn.CONCAT(LEFT(L428,6)," ",RIGHT(L428,4))</f>
        <v>May 21 2008</v>
      </c>
      <c r="O428" s="9">
        <v>304037</v>
      </c>
      <c r="P428" s="6">
        <v>38.658181999999996</v>
      </c>
      <c r="Q428" s="7">
        <v>-121.549521</v>
      </c>
    </row>
    <row r="429" spans="1:17" x14ac:dyDescent="0.3">
      <c r="A429" t="s">
        <v>461</v>
      </c>
      <c r="B429" t="str">
        <f>PROPER((A429))</f>
        <v>7213 Calvin Dr</v>
      </c>
      <c r="C429" t="s">
        <v>16</v>
      </c>
      <c r="D429" t="str">
        <f>PROPER(C429)</f>
        <v>Rancho Cordova</v>
      </c>
      <c r="E429" s="1">
        <v>95758</v>
      </c>
      <c r="F429" s="2" t="s">
        <v>4</v>
      </c>
      <c r="G429" s="2">
        <v>4</v>
      </c>
      <c r="H429" s="2">
        <v>2</v>
      </c>
      <c r="I429" s="5">
        <v>1596</v>
      </c>
      <c r="J429" s="2" t="s">
        <v>5</v>
      </c>
      <c r="K429" t="s">
        <v>6</v>
      </c>
      <c r="L429" t="str">
        <f>RIGHT(K429,LEN(K429)-FIND(" ",K429))</f>
        <v>May 21 00:00:00 EDT 2008</v>
      </c>
      <c r="M429" s="2" t="str">
        <f>LEFT(K429,3)</f>
        <v>Wed</v>
      </c>
      <c r="N429" s="2" t="str">
        <f>_xlfn.CONCAT(LEFT(L429,6)," ",RIGHT(L429,4))</f>
        <v>May 21 2008</v>
      </c>
      <c r="O429" s="9">
        <v>221000</v>
      </c>
      <c r="P429" s="6">
        <v>38.427818000000002</v>
      </c>
      <c r="Q429" s="7">
        <v>-121.424026</v>
      </c>
    </row>
    <row r="430" spans="1:17" x14ac:dyDescent="0.3">
      <c r="A430" t="s">
        <v>462</v>
      </c>
      <c r="B430" t="str">
        <f>PROPER((A430))</f>
        <v>8167 Derby Park Ct</v>
      </c>
      <c r="C430" t="s">
        <v>16</v>
      </c>
      <c r="D430" t="str">
        <f>PROPER(C430)</f>
        <v>Rancho Cordova</v>
      </c>
      <c r="E430" s="1">
        <v>95831</v>
      </c>
      <c r="F430" s="2" t="s">
        <v>4</v>
      </c>
      <c r="G430" s="2">
        <v>4</v>
      </c>
      <c r="H430" s="2">
        <v>2</v>
      </c>
      <c r="I430" s="5">
        <v>2054</v>
      </c>
      <c r="J430" s="2" t="s">
        <v>5</v>
      </c>
      <c r="K430" t="s">
        <v>6</v>
      </c>
      <c r="L430" t="str">
        <f>RIGHT(K430,LEN(K430)-FIND(" ",K430))</f>
        <v>May 21 00:00:00 EDT 2008</v>
      </c>
      <c r="M430" s="2" t="str">
        <f>LEFT(K430,3)</f>
        <v>Wed</v>
      </c>
      <c r="N430" s="2" t="str">
        <f>_xlfn.CONCAT(LEFT(L430,6)," ",RIGHT(L430,4))</f>
        <v>May 21 2008</v>
      </c>
      <c r="O430" s="9">
        <v>381942</v>
      </c>
      <c r="P430" s="6">
        <v>38.509819</v>
      </c>
      <c r="Q430" s="7">
        <v>-121.519661</v>
      </c>
    </row>
    <row r="431" spans="1:17" x14ac:dyDescent="0.3">
      <c r="A431" t="s">
        <v>463</v>
      </c>
      <c r="B431" t="str">
        <f>PROPER((A431))</f>
        <v>6344 Laguna Mirage Ln</v>
      </c>
      <c r="C431" t="s">
        <v>16</v>
      </c>
      <c r="D431" t="str">
        <f>PROPER(C431)</f>
        <v>Rancho Cordova</v>
      </c>
      <c r="E431" s="1">
        <v>95621</v>
      </c>
      <c r="F431" s="2" t="s">
        <v>4</v>
      </c>
      <c r="G431" s="2">
        <v>4</v>
      </c>
      <c r="H431" s="2">
        <v>2</v>
      </c>
      <c r="I431" s="5">
        <v>1578</v>
      </c>
      <c r="J431" s="2" t="s">
        <v>5</v>
      </c>
      <c r="K431" t="s">
        <v>185</v>
      </c>
      <c r="L431" t="str">
        <f>RIGHT(K431,LEN(K431)-FIND(" ",K431))</f>
        <v>May 20 00:00:00 EDT 2008</v>
      </c>
      <c r="M431" s="2" t="str">
        <f>LEFT(K431,3)</f>
        <v>Tue</v>
      </c>
      <c r="N431" s="2" t="str">
        <f>_xlfn.CONCAT(LEFT(L431,6)," ",RIGHT(L431,4))</f>
        <v>May 20 2008</v>
      </c>
      <c r="O431" s="9">
        <v>215000</v>
      </c>
      <c r="P431" s="6">
        <v>38.696489</v>
      </c>
      <c r="Q431" s="7">
        <v>-121.32855499999999</v>
      </c>
    </row>
    <row r="432" spans="1:17" x14ac:dyDescent="0.3">
      <c r="A432" t="s">
        <v>464</v>
      </c>
      <c r="B432" t="str">
        <f>PROPER((A432))</f>
        <v>2945 Red Hawk Way</v>
      </c>
      <c r="C432" t="s">
        <v>16</v>
      </c>
      <c r="D432" t="str">
        <f>PROPER(C432)</f>
        <v>Rancho Cordova</v>
      </c>
      <c r="E432" s="1">
        <v>95825</v>
      </c>
      <c r="F432" s="2" t="s">
        <v>4</v>
      </c>
      <c r="G432" s="2">
        <v>4</v>
      </c>
      <c r="H432" s="2">
        <v>2</v>
      </c>
      <c r="I432" s="5">
        <v>1751</v>
      </c>
      <c r="J432" s="2" t="s">
        <v>5</v>
      </c>
      <c r="K432" t="s">
        <v>185</v>
      </c>
      <c r="L432" t="str">
        <f>RIGHT(K432,LEN(K432)-FIND(" ",K432))</f>
        <v>May 20 00:00:00 EDT 2008</v>
      </c>
      <c r="M432" s="2" t="str">
        <f>LEFT(K432,3)</f>
        <v>Tue</v>
      </c>
      <c r="N432" s="2" t="str">
        <f>_xlfn.CONCAT(LEFT(L432,6)," ",RIGHT(L432,4))</f>
        <v>May 20 2008</v>
      </c>
      <c r="O432" s="9">
        <v>225000</v>
      </c>
      <c r="P432" s="6">
        <v>38.606603</v>
      </c>
      <c r="Q432" s="7">
        <v>-121.394147</v>
      </c>
    </row>
    <row r="433" spans="1:17" x14ac:dyDescent="0.3">
      <c r="A433" t="s">
        <v>465</v>
      </c>
      <c r="B433" t="str">
        <f>PROPER((A433))</f>
        <v>3228 I St</v>
      </c>
      <c r="C433" t="s">
        <v>16</v>
      </c>
      <c r="D433" t="str">
        <f>PROPER(C433)</f>
        <v>Rancho Cordova</v>
      </c>
      <c r="E433" s="1">
        <v>95765</v>
      </c>
      <c r="F433" s="2" t="s">
        <v>4</v>
      </c>
      <c r="G433" s="2">
        <v>4</v>
      </c>
      <c r="H433" s="2">
        <v>2</v>
      </c>
      <c r="I433" s="5">
        <v>2607</v>
      </c>
      <c r="J433" s="2" t="s">
        <v>5</v>
      </c>
      <c r="K433" t="s">
        <v>185</v>
      </c>
      <c r="L433" t="str">
        <f>RIGHT(K433,LEN(K433)-FIND(" ",K433))</f>
        <v>May 20 00:00:00 EDT 2008</v>
      </c>
      <c r="M433" s="2" t="str">
        <f>LEFT(K433,3)</f>
        <v>Tue</v>
      </c>
      <c r="N433" s="2" t="str">
        <f>_xlfn.CONCAT(LEFT(L433,6)," ",RIGHT(L433,4))</f>
        <v>May 20 2008</v>
      </c>
      <c r="O433" s="9">
        <v>402000</v>
      </c>
      <c r="P433" s="6">
        <v>38.805748999999999</v>
      </c>
      <c r="Q433" s="7">
        <v>-121.280931</v>
      </c>
    </row>
    <row r="434" spans="1:17" x14ac:dyDescent="0.3">
      <c r="A434" t="s">
        <v>466</v>
      </c>
      <c r="B434" t="str">
        <f>PROPER((A434))</f>
        <v>308 Atkinson St</v>
      </c>
      <c r="C434" t="s">
        <v>16</v>
      </c>
      <c r="D434" t="str">
        <f>PROPER(C434)</f>
        <v>Rancho Cordova</v>
      </c>
      <c r="E434" s="1">
        <v>95758</v>
      </c>
      <c r="F434" s="2" t="s">
        <v>4</v>
      </c>
      <c r="G434" s="2">
        <v>4</v>
      </c>
      <c r="H434" s="2">
        <v>3</v>
      </c>
      <c r="I434" s="5">
        <v>1739</v>
      </c>
      <c r="J434" s="2" t="s">
        <v>5</v>
      </c>
      <c r="K434" t="s">
        <v>372</v>
      </c>
      <c r="L434" t="str">
        <f>RIGHT(K434,LEN(K434)-FIND(" ",K434))</f>
        <v>May 19 00:00:00 EDT 2008</v>
      </c>
      <c r="M434" s="2" t="str">
        <f>LEFT(K434,3)</f>
        <v>Mon</v>
      </c>
      <c r="N434" s="2" t="str">
        <f>_xlfn.CONCAT(LEFT(L434,6)," ",RIGHT(L434,4))</f>
        <v>May 19 2008</v>
      </c>
      <c r="O434" s="9">
        <v>221000</v>
      </c>
      <c r="P434" s="6">
        <v>38.417026</v>
      </c>
      <c r="Q434" s="7">
        <v>-121.416821</v>
      </c>
    </row>
    <row r="435" spans="1:17" x14ac:dyDescent="0.3">
      <c r="A435" t="s">
        <v>467</v>
      </c>
      <c r="B435" t="str">
        <f>PROPER((A435))</f>
        <v>624 Hovey Way</v>
      </c>
      <c r="C435" t="s">
        <v>16</v>
      </c>
      <c r="D435" t="str">
        <f>PROPER(C435)</f>
        <v>Rancho Cordova</v>
      </c>
      <c r="E435" s="1">
        <v>95667</v>
      </c>
      <c r="F435" s="2" t="s">
        <v>4</v>
      </c>
      <c r="G435" s="2">
        <v>4</v>
      </c>
      <c r="H435" s="2">
        <v>2</v>
      </c>
      <c r="I435" s="5">
        <v>0</v>
      </c>
      <c r="J435" s="2" t="s">
        <v>5</v>
      </c>
      <c r="K435" t="s">
        <v>372</v>
      </c>
      <c r="L435" t="str">
        <f>RIGHT(K435,LEN(K435)-FIND(" ",K435))</f>
        <v>May 19 00:00:00 EDT 2008</v>
      </c>
      <c r="M435" s="2" t="str">
        <f>LEFT(K435,3)</f>
        <v>Mon</v>
      </c>
      <c r="N435" s="2" t="str">
        <f>_xlfn.CONCAT(LEFT(L435,6)," ",RIGHT(L435,4))</f>
        <v>May 19 2008</v>
      </c>
      <c r="O435" s="9">
        <v>371086</v>
      </c>
      <c r="P435" s="6">
        <v>38.733154999999996</v>
      </c>
      <c r="Q435" s="7">
        <v>-120.74803900000001</v>
      </c>
    </row>
    <row r="436" spans="1:17" x14ac:dyDescent="0.3">
      <c r="A436" t="s">
        <v>468</v>
      </c>
      <c r="B436" t="str">
        <f>PROPER((A436))</f>
        <v>110 Copper Leaf Way</v>
      </c>
      <c r="C436" t="s">
        <v>16</v>
      </c>
      <c r="D436" t="str">
        <f>PROPER(C436)</f>
        <v>Rancho Cordova</v>
      </c>
      <c r="E436" s="1">
        <v>95758</v>
      </c>
      <c r="F436" s="2" t="s">
        <v>4</v>
      </c>
      <c r="G436" s="2">
        <v>4</v>
      </c>
      <c r="H436" s="2">
        <v>2</v>
      </c>
      <c r="I436" s="5">
        <v>2002</v>
      </c>
      <c r="J436" s="2" t="s">
        <v>5</v>
      </c>
      <c r="K436" t="s">
        <v>372</v>
      </c>
      <c r="L436" t="str">
        <f>RIGHT(K436,LEN(K436)-FIND(" ",K436))</f>
        <v>May 19 00:00:00 EDT 2008</v>
      </c>
      <c r="M436" s="2" t="str">
        <f>LEFT(K436,3)</f>
        <v>Mon</v>
      </c>
      <c r="N436" s="2" t="str">
        <f>_xlfn.CONCAT(LEFT(L436,6)," ",RIGHT(L436,4))</f>
        <v>May 19 2008</v>
      </c>
      <c r="O436" s="9">
        <v>445000</v>
      </c>
      <c r="P436" s="6">
        <v>38.411257999999997</v>
      </c>
      <c r="Q436" s="7">
        <v>-121.431348</v>
      </c>
    </row>
    <row r="437" spans="1:17" x14ac:dyDescent="0.3">
      <c r="A437" t="s">
        <v>469</v>
      </c>
      <c r="B437" t="str">
        <f>PROPER((A437))</f>
        <v>7535 Alma Vista Way</v>
      </c>
      <c r="C437" t="s">
        <v>16</v>
      </c>
      <c r="D437" t="str">
        <f>PROPER(C437)</f>
        <v>Rancho Cordova</v>
      </c>
      <c r="E437" s="1">
        <v>95630</v>
      </c>
      <c r="F437" s="2" t="s">
        <v>4</v>
      </c>
      <c r="G437" s="2">
        <v>4</v>
      </c>
      <c r="H437" s="2">
        <v>3</v>
      </c>
      <c r="I437" s="5">
        <v>3229</v>
      </c>
      <c r="J437" s="2" t="s">
        <v>5</v>
      </c>
      <c r="K437" t="s">
        <v>640</v>
      </c>
      <c r="L437" t="str">
        <f>RIGHT(K437,LEN(K437)-FIND(" ",K437))</f>
        <v>May 16 00:00:00 EDT 2008</v>
      </c>
      <c r="M437" s="2" t="str">
        <f>LEFT(K437,3)</f>
        <v>Fri</v>
      </c>
      <c r="N437" s="2" t="str">
        <f>_xlfn.CONCAT(LEFT(L437,6)," ",RIGHT(L437,4))</f>
        <v>May 16 2008</v>
      </c>
      <c r="O437" s="9">
        <v>575000</v>
      </c>
      <c r="P437" s="6">
        <v>38.703961999999997</v>
      </c>
      <c r="Q437" s="7">
        <v>-121.1871</v>
      </c>
    </row>
    <row r="438" spans="1:17" x14ac:dyDescent="0.3">
      <c r="A438" t="s">
        <v>470</v>
      </c>
      <c r="B438" t="str">
        <f>PROPER((A438))</f>
        <v>7423 Wilsall Ct</v>
      </c>
      <c r="C438" t="s">
        <v>16</v>
      </c>
      <c r="D438" t="str">
        <f>PROPER(C438)</f>
        <v>Rancho Cordova</v>
      </c>
      <c r="E438" s="1">
        <v>95823</v>
      </c>
      <c r="F438" s="2" t="s">
        <v>4</v>
      </c>
      <c r="G438" s="2">
        <v>4</v>
      </c>
      <c r="H438" s="2">
        <v>2</v>
      </c>
      <c r="I438" s="5">
        <v>1497</v>
      </c>
      <c r="J438" s="2" t="s">
        <v>5</v>
      </c>
      <c r="K438" t="s">
        <v>913</v>
      </c>
      <c r="L438" t="str">
        <f>RIGHT(K438,LEN(K438)-FIND(" ",K438))</f>
        <v>May 15 00:00:00 EDT 2008</v>
      </c>
      <c r="M438" s="2" t="str">
        <f>LEFT(K438,3)</f>
        <v>Thu</v>
      </c>
      <c r="N438" s="2" t="str">
        <f>_xlfn.CONCAT(LEFT(L438,6)," ",RIGHT(L438,4))</f>
        <v>May 15 2008</v>
      </c>
      <c r="O438" s="9">
        <v>179500</v>
      </c>
      <c r="P438" s="6">
        <v>38.45073</v>
      </c>
      <c r="Q438" s="7">
        <v>-121.427528</v>
      </c>
    </row>
    <row r="439" spans="1:17" x14ac:dyDescent="0.3">
      <c r="A439" t="s">
        <v>471</v>
      </c>
      <c r="B439" t="str">
        <f>PROPER((A439))</f>
        <v>8629 Via Alta Way</v>
      </c>
      <c r="C439" t="s">
        <v>16</v>
      </c>
      <c r="D439" t="str">
        <f>PROPER(C439)</f>
        <v>Rancho Cordova</v>
      </c>
      <c r="E439" s="1">
        <v>95630</v>
      </c>
      <c r="F439" s="2" t="s">
        <v>4</v>
      </c>
      <c r="G439" s="2">
        <v>3</v>
      </c>
      <c r="H439" s="2">
        <v>2</v>
      </c>
      <c r="I439" s="5">
        <v>1258</v>
      </c>
      <c r="J439" s="2" t="s">
        <v>5</v>
      </c>
      <c r="K439" t="s">
        <v>185</v>
      </c>
      <c r="L439" t="str">
        <f>RIGHT(K439,LEN(K439)-FIND(" ",K439))</f>
        <v>May 20 00:00:00 EDT 2008</v>
      </c>
      <c r="M439" s="2" t="str">
        <f>LEFT(K439,3)</f>
        <v>Tue</v>
      </c>
      <c r="N439" s="2" t="str">
        <f>_xlfn.CONCAT(LEFT(L439,6)," ",RIGHT(L439,4))</f>
        <v>May 20 2008</v>
      </c>
      <c r="O439" s="9">
        <v>330000</v>
      </c>
      <c r="P439" s="6">
        <v>38.667833999999999</v>
      </c>
      <c r="Q439" s="7">
        <v>-121.168578</v>
      </c>
    </row>
    <row r="440" spans="1:17" x14ac:dyDescent="0.3">
      <c r="A440" t="s">
        <v>472</v>
      </c>
      <c r="B440" t="str">
        <f>PROPER((A440))</f>
        <v>3318 Davidson Dr</v>
      </c>
      <c r="C440" t="s">
        <v>16</v>
      </c>
      <c r="D440" t="str">
        <f>PROPER(C440)</f>
        <v>Rancho Cordova</v>
      </c>
      <c r="E440" s="1">
        <v>95660</v>
      </c>
      <c r="F440" s="2" t="s">
        <v>4</v>
      </c>
      <c r="G440" s="2">
        <v>3</v>
      </c>
      <c r="H440" s="2">
        <v>2</v>
      </c>
      <c r="I440" s="5">
        <v>1209</v>
      </c>
      <c r="J440" s="2" t="s">
        <v>5</v>
      </c>
      <c r="K440" t="s">
        <v>372</v>
      </c>
      <c r="L440" t="str">
        <f>RIGHT(K440,LEN(K440)-FIND(" ",K440))</f>
        <v>May 19 00:00:00 EDT 2008</v>
      </c>
      <c r="M440" s="2" t="str">
        <f>LEFT(K440,3)</f>
        <v>Mon</v>
      </c>
      <c r="N440" s="2" t="str">
        <f>_xlfn.CONCAT(LEFT(L440,6)," ",RIGHT(L440,4))</f>
        <v>May 19 2008</v>
      </c>
      <c r="O440" s="9">
        <v>130000</v>
      </c>
      <c r="P440" s="6">
        <v>38.699269000000001</v>
      </c>
      <c r="Q440" s="7">
        <v>-121.376334</v>
      </c>
    </row>
    <row r="441" spans="1:17" x14ac:dyDescent="0.3">
      <c r="A441" t="s">
        <v>473</v>
      </c>
      <c r="B441" t="str">
        <f>PROPER((A441))</f>
        <v>913 Cobden Ct</v>
      </c>
      <c r="C441" t="s">
        <v>16</v>
      </c>
      <c r="D441" t="str">
        <f>PROPER(C441)</f>
        <v>Rancho Cordova</v>
      </c>
      <c r="E441" s="1">
        <v>95827</v>
      </c>
      <c r="F441" s="2" t="s">
        <v>4</v>
      </c>
      <c r="G441" s="2">
        <v>3</v>
      </c>
      <c r="H441" s="2">
        <v>2</v>
      </c>
      <c r="I441" s="5">
        <v>1520</v>
      </c>
      <c r="J441" s="2" t="s">
        <v>5</v>
      </c>
      <c r="K441" t="s">
        <v>372</v>
      </c>
      <c r="L441" t="str">
        <f>RIGHT(K441,LEN(K441)-FIND(" ",K441))</f>
        <v>May 19 00:00:00 EDT 2008</v>
      </c>
      <c r="M441" s="2" t="str">
        <f>LEFT(K441,3)</f>
        <v>Mon</v>
      </c>
      <c r="N441" s="2" t="str">
        <f>_xlfn.CONCAT(LEFT(L441,6)," ",RIGHT(L441,4))</f>
        <v>May 19 2008</v>
      </c>
      <c r="O441" s="9">
        <v>170000</v>
      </c>
      <c r="P441" s="6">
        <v>38.564</v>
      </c>
      <c r="Q441" s="7">
        <v>-121.32002300000001</v>
      </c>
    </row>
    <row r="442" spans="1:17" x14ac:dyDescent="0.3">
      <c r="A442" t="s">
        <v>474</v>
      </c>
      <c r="B442" t="str">
        <f>PROPER((A442))</f>
        <v>4419 79Th St</v>
      </c>
      <c r="C442" t="s">
        <v>16</v>
      </c>
      <c r="D442" t="str">
        <f>PROPER(C442)</f>
        <v>Rancho Cordova</v>
      </c>
      <c r="E442" s="1">
        <v>95826</v>
      </c>
      <c r="F442" s="2" t="s">
        <v>4</v>
      </c>
      <c r="G442" s="2">
        <v>3</v>
      </c>
      <c r="H442" s="2">
        <v>2</v>
      </c>
      <c r="I442" s="5">
        <v>1451</v>
      </c>
      <c r="J442" s="2" t="s">
        <v>5</v>
      </c>
      <c r="K442" t="s">
        <v>372</v>
      </c>
      <c r="L442" t="str">
        <f>RIGHT(K442,LEN(K442)-FIND(" ",K442))</f>
        <v>May 19 00:00:00 EDT 2008</v>
      </c>
      <c r="M442" s="2" t="str">
        <f>LEFT(K442,3)</f>
        <v>Mon</v>
      </c>
      <c r="N442" s="2" t="str">
        <f>_xlfn.CONCAT(LEFT(L442,6)," ",RIGHT(L442,4))</f>
        <v>May 19 2008</v>
      </c>
      <c r="O442" s="9">
        <v>180000</v>
      </c>
      <c r="P442" s="6">
        <v>38.559919999999998</v>
      </c>
      <c r="Q442" s="7">
        <v>-121.35253899999999</v>
      </c>
    </row>
    <row r="443" spans="1:17" x14ac:dyDescent="0.3">
      <c r="A443" t="s">
        <v>475</v>
      </c>
      <c r="B443" t="str">
        <f>PROPER((A443))</f>
        <v>3012 Spoonwood Way</v>
      </c>
      <c r="C443" t="s">
        <v>16</v>
      </c>
      <c r="D443" t="str">
        <f>PROPER(C443)</f>
        <v>Rancho Cordova</v>
      </c>
      <c r="E443" s="1">
        <v>95678</v>
      </c>
      <c r="F443" s="2" t="s">
        <v>4</v>
      </c>
      <c r="G443" s="2">
        <v>3</v>
      </c>
      <c r="H443" s="2">
        <v>1</v>
      </c>
      <c r="I443" s="5">
        <v>998</v>
      </c>
      <c r="J443" s="2" t="s">
        <v>5</v>
      </c>
      <c r="K443" t="s">
        <v>372</v>
      </c>
      <c r="L443" t="str">
        <f>RIGHT(K443,LEN(K443)-FIND(" ",K443))</f>
        <v>May 19 00:00:00 EDT 2008</v>
      </c>
      <c r="M443" s="2" t="str">
        <f>LEFT(K443,3)</f>
        <v>Mon</v>
      </c>
      <c r="N443" s="2" t="str">
        <f>_xlfn.CONCAT(LEFT(L443,6)," ",RIGHT(L443,4))</f>
        <v>May 19 2008</v>
      </c>
      <c r="O443" s="9">
        <v>215100</v>
      </c>
      <c r="P443" s="6">
        <v>38.746794000000001</v>
      </c>
      <c r="Q443" s="7">
        <v>-121.29971</v>
      </c>
    </row>
    <row r="444" spans="1:17" x14ac:dyDescent="0.3">
      <c r="A444" t="s">
        <v>476</v>
      </c>
      <c r="B444" t="str">
        <f>PROPER((A444))</f>
        <v>8728 Crystal River Way</v>
      </c>
      <c r="C444" t="s">
        <v>16</v>
      </c>
      <c r="D444" t="str">
        <f>PROPER(C444)</f>
        <v>Rancho Cordova</v>
      </c>
      <c r="E444" s="1">
        <v>95814</v>
      </c>
      <c r="F444" s="2" t="s">
        <v>4</v>
      </c>
      <c r="G444" s="2">
        <v>3</v>
      </c>
      <c r="H444" s="2">
        <v>3</v>
      </c>
      <c r="I444" s="5">
        <v>1922</v>
      </c>
      <c r="J444" s="2" t="s">
        <v>5</v>
      </c>
      <c r="K444" t="s">
        <v>372</v>
      </c>
      <c r="L444" t="str">
        <f>RIGHT(K444,LEN(K444)-FIND(" ",K444))</f>
        <v>May 19 00:00:00 EDT 2008</v>
      </c>
      <c r="M444" s="2" t="str">
        <f>LEFT(K444,3)</f>
        <v>Mon</v>
      </c>
      <c r="N444" s="2" t="str">
        <f>_xlfn.CONCAT(LEFT(L444,6)," ",RIGHT(L444,4))</f>
        <v>May 19 2008</v>
      </c>
      <c r="O444" s="9">
        <v>284686</v>
      </c>
      <c r="P444" s="6">
        <v>38.582818000000003</v>
      </c>
      <c r="Q444" s="7">
        <v>-121.489096</v>
      </c>
    </row>
    <row r="445" spans="1:17" x14ac:dyDescent="0.3">
      <c r="A445" t="s">
        <v>477</v>
      </c>
      <c r="B445" t="str">
        <f>PROPER((A445))</f>
        <v>4709 Amber Ln Unit 1</v>
      </c>
      <c r="C445" t="s">
        <v>16</v>
      </c>
      <c r="D445" t="str">
        <f>PROPER(C445)</f>
        <v>Rancho Cordova</v>
      </c>
      <c r="E445" s="1">
        <v>95825</v>
      </c>
      <c r="F445" s="2" t="s">
        <v>4</v>
      </c>
      <c r="G445" s="2">
        <v>3</v>
      </c>
      <c r="H445" s="2">
        <v>1</v>
      </c>
      <c r="I445" s="5">
        <v>1520</v>
      </c>
      <c r="J445" s="2" t="s">
        <v>5</v>
      </c>
      <c r="K445" t="s">
        <v>640</v>
      </c>
      <c r="L445" t="str">
        <f>RIGHT(K445,LEN(K445)-FIND(" ",K445))</f>
        <v>May 16 00:00:00 EDT 2008</v>
      </c>
      <c r="M445" s="2" t="str">
        <f>LEFT(K445,3)</f>
        <v>Fri</v>
      </c>
      <c r="N445" s="2" t="str">
        <f>_xlfn.CONCAT(LEFT(L445,6)," ",RIGHT(L445,4))</f>
        <v>May 16 2008</v>
      </c>
      <c r="O445" s="9">
        <v>255000</v>
      </c>
      <c r="P445" s="6">
        <v>38.599449</v>
      </c>
      <c r="Q445" s="7">
        <v>-121.400305</v>
      </c>
    </row>
    <row r="446" spans="1:17" x14ac:dyDescent="0.3">
      <c r="A446" t="s">
        <v>478</v>
      </c>
      <c r="B446" t="str">
        <f>PROPER((A446))</f>
        <v>4508 Old Dairy Dr</v>
      </c>
      <c r="C446" t="s">
        <v>16</v>
      </c>
      <c r="D446" t="str">
        <f>PROPER(C446)</f>
        <v>Rancho Cordova</v>
      </c>
      <c r="E446" s="1">
        <v>95835</v>
      </c>
      <c r="F446" s="2" t="s">
        <v>4</v>
      </c>
      <c r="G446" s="2">
        <v>3</v>
      </c>
      <c r="H446" s="2">
        <v>2</v>
      </c>
      <c r="I446" s="5">
        <v>1811</v>
      </c>
      <c r="J446" s="2" t="s">
        <v>5</v>
      </c>
      <c r="K446" t="s">
        <v>640</v>
      </c>
      <c r="L446" t="str">
        <f>RIGHT(K446,LEN(K446)-FIND(" ",K446))</f>
        <v>May 16 00:00:00 EDT 2008</v>
      </c>
      <c r="M446" s="2" t="str">
        <f>LEFT(K446,3)</f>
        <v>Fri</v>
      </c>
      <c r="N446" s="2" t="str">
        <f>_xlfn.CONCAT(LEFT(L446,6)," ",RIGHT(L446,4))</f>
        <v>May 16 2008</v>
      </c>
      <c r="O446" s="9">
        <v>263500</v>
      </c>
      <c r="P446" s="6">
        <v>38.679191000000003</v>
      </c>
      <c r="Q446" s="7">
        <v>-121.537622</v>
      </c>
    </row>
    <row r="447" spans="1:17" x14ac:dyDescent="0.3">
      <c r="A447" t="s">
        <v>479</v>
      </c>
      <c r="B447" t="str">
        <f>PROPER((A447))</f>
        <v>312 River Isle Way</v>
      </c>
      <c r="C447" t="s">
        <v>16</v>
      </c>
      <c r="D447" t="str">
        <f>PROPER(C447)</f>
        <v>Rancho Cordova</v>
      </c>
      <c r="E447" s="1">
        <v>95660</v>
      </c>
      <c r="F447" s="2" t="s">
        <v>4</v>
      </c>
      <c r="G447" s="2">
        <v>3</v>
      </c>
      <c r="H447" s="2">
        <v>1</v>
      </c>
      <c r="I447" s="5">
        <v>1051</v>
      </c>
      <c r="J447" s="2" t="s">
        <v>5</v>
      </c>
      <c r="K447" t="s">
        <v>913</v>
      </c>
      <c r="L447" t="str">
        <f>RIGHT(K447,LEN(K447)-FIND(" ",K447))</f>
        <v>May 15 00:00:00 EDT 2008</v>
      </c>
      <c r="M447" s="2" t="str">
        <f>LEFT(K447,3)</f>
        <v>Thu</v>
      </c>
      <c r="N447" s="2" t="str">
        <f>_xlfn.CONCAT(LEFT(L447,6)," ",RIGHT(L447,4))</f>
        <v>May 15 2008</v>
      </c>
      <c r="O447" s="9">
        <v>105000</v>
      </c>
      <c r="P447" s="6">
        <v>38.679279000000001</v>
      </c>
      <c r="Q447" s="7">
        <v>-121.376615</v>
      </c>
    </row>
    <row r="448" spans="1:17" x14ac:dyDescent="0.3">
      <c r="A448" t="s">
        <v>480</v>
      </c>
      <c r="B448" t="str">
        <f>PROPER((A448))</f>
        <v>301 Olivadi Way</v>
      </c>
      <c r="C448" t="s">
        <v>16</v>
      </c>
      <c r="D448" t="str">
        <f>PROPER(C448)</f>
        <v>Rancho Cordova</v>
      </c>
      <c r="E448" s="1">
        <v>95828</v>
      </c>
      <c r="F448" s="2" t="s">
        <v>4</v>
      </c>
      <c r="G448" s="2">
        <v>3</v>
      </c>
      <c r="H448" s="2">
        <v>2</v>
      </c>
      <c r="I448" s="5">
        <v>1543</v>
      </c>
      <c r="J448" s="2" t="s">
        <v>5</v>
      </c>
      <c r="K448" t="s">
        <v>913</v>
      </c>
      <c r="L448" t="str">
        <f>RIGHT(K448,LEN(K448)-FIND(" ",K448))</f>
        <v>May 15 00:00:00 EDT 2008</v>
      </c>
      <c r="M448" s="2" t="str">
        <f>LEFT(K448,3)</f>
        <v>Thu</v>
      </c>
      <c r="N448" s="2" t="str">
        <f>_xlfn.CONCAT(LEFT(L448,6)," ",RIGHT(L448,4))</f>
        <v>May 15 2008</v>
      </c>
      <c r="O448" s="9">
        <v>145846</v>
      </c>
      <c r="P448" s="6">
        <v>38.477563000000004</v>
      </c>
      <c r="Q448" s="7">
        <v>-121.384382</v>
      </c>
    </row>
    <row r="449" spans="1:17" x14ac:dyDescent="0.3">
      <c r="A449" t="s">
        <v>481</v>
      </c>
      <c r="B449" t="str">
        <f>PROPER((A449))</f>
        <v>5636 25Th St</v>
      </c>
      <c r="C449" t="s">
        <v>16</v>
      </c>
      <c r="D449" t="str">
        <f>PROPER(C449)</f>
        <v>Rancho Cordova</v>
      </c>
      <c r="E449" s="1">
        <v>95682</v>
      </c>
      <c r="F449" s="2" t="s">
        <v>4</v>
      </c>
      <c r="G449" s="2">
        <v>3</v>
      </c>
      <c r="H449" s="2">
        <v>2</v>
      </c>
      <c r="I449" s="5">
        <v>0</v>
      </c>
      <c r="J449" s="2" t="s">
        <v>5</v>
      </c>
      <c r="K449" t="s">
        <v>913</v>
      </c>
      <c r="L449" t="str">
        <f>RIGHT(K449,LEN(K449)-FIND(" ",K449))</f>
        <v>May 15 00:00:00 EDT 2008</v>
      </c>
      <c r="M449" s="2" t="str">
        <f>LEFT(K449,3)</f>
        <v>Thu</v>
      </c>
      <c r="N449" s="2" t="str">
        <f>_xlfn.CONCAT(LEFT(L449,6)," ",RIGHT(L449,4))</f>
        <v>May 15 2008</v>
      </c>
      <c r="O449" s="9">
        <v>224500</v>
      </c>
      <c r="P449" s="6">
        <v>38.697569999999999</v>
      </c>
      <c r="Q449" s="7">
        <v>-120.995739</v>
      </c>
    </row>
    <row r="450" spans="1:17" x14ac:dyDescent="0.3">
      <c r="A450" t="s">
        <v>482</v>
      </c>
      <c r="B450" t="str">
        <f>PROPER((A450))</f>
        <v>8721 Spruce Ridge Way</v>
      </c>
      <c r="C450" t="s">
        <v>16</v>
      </c>
      <c r="D450" t="str">
        <f>PROPER(C450)</f>
        <v>Rancho Cordova</v>
      </c>
      <c r="E450" s="1">
        <v>95610</v>
      </c>
      <c r="F450" s="2" t="s">
        <v>4</v>
      </c>
      <c r="G450" s="2">
        <v>3</v>
      </c>
      <c r="H450" s="2">
        <v>2</v>
      </c>
      <c r="I450" s="5">
        <v>1216</v>
      </c>
      <c r="J450" s="2" t="s">
        <v>5</v>
      </c>
      <c r="K450" t="s">
        <v>913</v>
      </c>
      <c r="L450" t="str">
        <f>RIGHT(K450,LEN(K450)-FIND(" ",K450))</f>
        <v>May 15 00:00:00 EDT 2008</v>
      </c>
      <c r="M450" s="2" t="str">
        <f>LEFT(K450,3)</f>
        <v>Thu</v>
      </c>
      <c r="N450" s="2" t="str">
        <f>_xlfn.CONCAT(LEFT(L450,6)," ",RIGHT(L450,4))</f>
        <v>May 15 2008</v>
      </c>
      <c r="O450" s="9">
        <v>235000</v>
      </c>
      <c r="P450" s="6">
        <v>38.708824</v>
      </c>
      <c r="Q450" s="7">
        <v>-121.256803</v>
      </c>
    </row>
    <row r="451" spans="1:17" x14ac:dyDescent="0.3">
      <c r="A451" t="s">
        <v>483</v>
      </c>
      <c r="B451" t="str">
        <f>PROPER((A451))</f>
        <v>7461 Windbridge Dr</v>
      </c>
      <c r="C451" t="s">
        <v>16</v>
      </c>
      <c r="D451" t="str">
        <f>PROPER(C451)</f>
        <v>Rancho Cordova</v>
      </c>
      <c r="E451" s="1">
        <v>95826</v>
      </c>
      <c r="F451" s="2" t="s">
        <v>4</v>
      </c>
      <c r="G451" s="2">
        <v>2</v>
      </c>
      <c r="H451" s="2">
        <v>1</v>
      </c>
      <c r="I451" s="5">
        <v>795</v>
      </c>
      <c r="J451" s="2" t="s">
        <v>12</v>
      </c>
      <c r="K451" t="s">
        <v>372</v>
      </c>
      <c r="L451" t="str">
        <f>RIGHT(K451,LEN(K451)-FIND(" ",K451))</f>
        <v>May 19 00:00:00 EDT 2008</v>
      </c>
      <c r="M451" s="2" t="str">
        <f>LEFT(K451,3)</f>
        <v>Mon</v>
      </c>
      <c r="N451" s="2" t="str">
        <f>_xlfn.CONCAT(LEFT(L451,6)," ",RIGHT(L451,4))</f>
        <v>May 19 2008</v>
      </c>
      <c r="O451" s="9">
        <v>90000</v>
      </c>
      <c r="P451" s="6">
        <v>38.559144000000003</v>
      </c>
      <c r="Q451" s="7">
        <v>-121.368387</v>
      </c>
    </row>
    <row r="452" spans="1:17" x14ac:dyDescent="0.3">
      <c r="A452" t="s">
        <v>484</v>
      </c>
      <c r="B452" t="str">
        <f>PROPER((A452))</f>
        <v>8101 Lemon Cove Ct</v>
      </c>
      <c r="C452" t="s">
        <v>16</v>
      </c>
      <c r="D452" t="str">
        <f>PROPER(C452)</f>
        <v>Rancho Cordova</v>
      </c>
      <c r="E452" s="1">
        <v>95824</v>
      </c>
      <c r="F452" s="2" t="s">
        <v>4</v>
      </c>
      <c r="G452" s="2">
        <v>2</v>
      </c>
      <c r="H452" s="2">
        <v>1</v>
      </c>
      <c r="I452" s="5">
        <v>1139</v>
      </c>
      <c r="J452" s="2" t="s">
        <v>5</v>
      </c>
      <c r="K452" t="s">
        <v>372</v>
      </c>
      <c r="L452" t="str">
        <f>RIGHT(K452,LEN(K452)-FIND(" ",K452))</f>
        <v>May 19 00:00:00 EDT 2008</v>
      </c>
      <c r="M452" s="2" t="str">
        <f>LEFT(K452,3)</f>
        <v>Mon</v>
      </c>
      <c r="N452" s="2" t="str">
        <f>_xlfn.CONCAT(LEFT(L452,6)," ",RIGHT(L452,4))</f>
        <v>May 19 2008</v>
      </c>
      <c r="O452" s="9">
        <v>133105</v>
      </c>
      <c r="P452" s="6">
        <v>38.520941000000001</v>
      </c>
      <c r="Q452" s="7">
        <v>-121.459355</v>
      </c>
    </row>
    <row r="453" spans="1:17" x14ac:dyDescent="0.3">
      <c r="A453" t="s">
        <v>485</v>
      </c>
      <c r="B453" t="str">
        <f>PROPER((A453))</f>
        <v>10949 Scotsman Way</v>
      </c>
      <c r="C453" t="s">
        <v>16</v>
      </c>
      <c r="D453" t="str">
        <f>PROPER(C453)</f>
        <v>Rancho Cordova</v>
      </c>
      <c r="E453" s="1">
        <v>95817</v>
      </c>
      <c r="F453" s="2" t="s">
        <v>4</v>
      </c>
      <c r="G453" s="2">
        <v>2</v>
      </c>
      <c r="H453" s="2">
        <v>1</v>
      </c>
      <c r="I453" s="5">
        <v>1080</v>
      </c>
      <c r="J453" s="2" t="s">
        <v>5</v>
      </c>
      <c r="K453" t="s">
        <v>640</v>
      </c>
      <c r="L453" t="str">
        <f>RIGHT(K453,LEN(K453)-FIND(" ",K453))</f>
        <v>May 16 00:00:00 EDT 2008</v>
      </c>
      <c r="M453" s="2" t="str">
        <f>LEFT(K453,3)</f>
        <v>Fri</v>
      </c>
      <c r="N453" s="2" t="str">
        <f>_xlfn.CONCAT(LEFT(L453,6)," ",RIGHT(L453,4))</f>
        <v>May 16 2008</v>
      </c>
      <c r="O453" s="9">
        <v>65000</v>
      </c>
      <c r="P453" s="6">
        <v>38.544162</v>
      </c>
      <c r="Q453" s="7">
        <v>-121.460652</v>
      </c>
    </row>
    <row r="454" spans="1:17" x14ac:dyDescent="0.3">
      <c r="A454" t="s">
        <v>486</v>
      </c>
      <c r="B454" t="str">
        <f>PROPER((A454))</f>
        <v>617 Willow Creek Dr</v>
      </c>
      <c r="C454" t="s">
        <v>16</v>
      </c>
      <c r="D454" t="str">
        <f>PROPER(C454)</f>
        <v>Rancho Cordova</v>
      </c>
      <c r="E454" s="1">
        <v>95838</v>
      </c>
      <c r="F454" s="2" t="s">
        <v>4</v>
      </c>
      <c r="G454" s="2">
        <v>2</v>
      </c>
      <c r="H454" s="2">
        <v>1</v>
      </c>
      <c r="I454" s="5">
        <v>900</v>
      </c>
      <c r="J454" s="2" t="s">
        <v>5</v>
      </c>
      <c r="K454" t="s">
        <v>640</v>
      </c>
      <c r="L454" t="str">
        <f>RIGHT(K454,LEN(K454)-FIND(" ",K454))</f>
        <v>May 16 00:00:00 EDT 2008</v>
      </c>
      <c r="M454" s="2" t="str">
        <f>LEFT(K454,3)</f>
        <v>Fri</v>
      </c>
      <c r="N454" s="2" t="str">
        <f>_xlfn.CONCAT(LEFT(L454,6)," ",RIGHT(L454,4))</f>
        <v>May 16 2008</v>
      </c>
      <c r="O454" s="9">
        <v>71000</v>
      </c>
      <c r="P454" s="6">
        <v>38.636876999999998</v>
      </c>
      <c r="Q454" s="7">
        <v>-121.444948</v>
      </c>
    </row>
    <row r="455" spans="1:17" x14ac:dyDescent="0.3">
      <c r="A455" t="s">
        <v>487</v>
      </c>
      <c r="B455" t="str">
        <f>PROPER((A455))</f>
        <v>3301 Park Dr Unit 1914</v>
      </c>
      <c r="C455" t="s">
        <v>16</v>
      </c>
      <c r="D455" t="str">
        <f>PROPER(C455)</f>
        <v>Rancho Cordova</v>
      </c>
      <c r="E455" s="1">
        <v>95762</v>
      </c>
      <c r="F455" s="2" t="s">
        <v>4</v>
      </c>
      <c r="G455" s="2">
        <v>0</v>
      </c>
      <c r="H455" s="2">
        <v>0</v>
      </c>
      <c r="I455" s="5">
        <v>0</v>
      </c>
      <c r="J455" s="2" t="s">
        <v>5</v>
      </c>
      <c r="K455" t="s">
        <v>185</v>
      </c>
      <c r="L455" t="str">
        <f>RIGHT(K455,LEN(K455)-FIND(" ",K455))</f>
        <v>May 20 00:00:00 EDT 2008</v>
      </c>
      <c r="M455" s="2" t="str">
        <f>LEFT(K455,3)</f>
        <v>Tue</v>
      </c>
      <c r="N455" s="2" t="str">
        <f>_xlfn.CONCAT(LEFT(L455,6)," ",RIGHT(L455,4))</f>
        <v>May 20 2008</v>
      </c>
      <c r="O455" s="9">
        <v>541000</v>
      </c>
      <c r="P455" s="6">
        <v>38.628458999999999</v>
      </c>
      <c r="Q455" s="7">
        <v>-121.05507799999999</v>
      </c>
    </row>
    <row r="456" spans="1:17" x14ac:dyDescent="0.3">
      <c r="A456" t="s">
        <v>488</v>
      </c>
      <c r="B456" t="str">
        <f>PROPER((A456))</f>
        <v>709 Cimmaron Ct</v>
      </c>
      <c r="C456" t="s">
        <v>158</v>
      </c>
      <c r="D456" t="str">
        <f>PROPER(C456)</f>
        <v>Rancho Murieta</v>
      </c>
      <c r="E456" s="1">
        <v>95834</v>
      </c>
      <c r="F456" s="2" t="s">
        <v>4</v>
      </c>
      <c r="G456" s="2">
        <v>4</v>
      </c>
      <c r="H456" s="2">
        <v>2</v>
      </c>
      <c r="I456" s="5">
        <v>2169</v>
      </c>
      <c r="J456" s="2" t="s">
        <v>5</v>
      </c>
      <c r="K456" t="s">
        <v>185</v>
      </c>
      <c r="L456" t="str">
        <f>RIGHT(K456,LEN(K456)-FIND(" ",K456))</f>
        <v>May 20 00:00:00 EDT 2008</v>
      </c>
      <c r="M456" s="2" t="str">
        <f>LEFT(K456,3)</f>
        <v>Tue</v>
      </c>
      <c r="N456" s="2" t="str">
        <f>_xlfn.CONCAT(LEFT(L456,6)," ",RIGHT(L456,4))</f>
        <v>May 20 2008</v>
      </c>
      <c r="O456" s="9">
        <v>292000</v>
      </c>
      <c r="P456" s="6">
        <v>38.633028000000003</v>
      </c>
      <c r="Q456" s="7">
        <v>-121.52675499999999</v>
      </c>
    </row>
    <row r="457" spans="1:17" x14ac:dyDescent="0.3">
      <c r="A457" t="s">
        <v>489</v>
      </c>
      <c r="B457" t="str">
        <f>PROPER((A457))</f>
        <v>3305 Rio Roca Ct</v>
      </c>
      <c r="C457" t="s">
        <v>158</v>
      </c>
      <c r="D457" t="str">
        <f>PROPER(C457)</f>
        <v>Rancho Murieta</v>
      </c>
      <c r="E457" s="1">
        <v>95621</v>
      </c>
      <c r="F457" s="2" t="s">
        <v>4</v>
      </c>
      <c r="G457" s="2">
        <v>4</v>
      </c>
      <c r="H457" s="2">
        <v>2</v>
      </c>
      <c r="I457" s="5">
        <v>1280</v>
      </c>
      <c r="J457" s="2" t="s">
        <v>5</v>
      </c>
      <c r="K457" t="s">
        <v>372</v>
      </c>
      <c r="L457" t="str">
        <f>RIGHT(K457,LEN(K457)-FIND(" ",K457))</f>
        <v>May 19 00:00:00 EDT 2008</v>
      </c>
      <c r="M457" s="2" t="str">
        <f>LEFT(K457,3)</f>
        <v>Mon</v>
      </c>
      <c r="N457" s="2" t="str">
        <f>_xlfn.CONCAT(LEFT(L457,6)," ",RIGHT(L457,4))</f>
        <v>May 19 2008</v>
      </c>
      <c r="O457" s="9">
        <v>167293</v>
      </c>
      <c r="P457" s="6">
        <v>38.715781</v>
      </c>
      <c r="Q457" s="7">
        <v>-121.298519</v>
      </c>
    </row>
    <row r="458" spans="1:17" x14ac:dyDescent="0.3">
      <c r="A458" t="s">
        <v>490</v>
      </c>
      <c r="B458" t="str">
        <f>PROPER((A458))</f>
        <v>9080 Bedrock Ct</v>
      </c>
      <c r="C458" t="s">
        <v>158</v>
      </c>
      <c r="D458" t="str">
        <f>PROPER(C458)</f>
        <v>Rancho Murieta</v>
      </c>
      <c r="E458" s="1">
        <v>95621</v>
      </c>
      <c r="F458" s="2" t="s">
        <v>4</v>
      </c>
      <c r="G458" s="2">
        <v>4</v>
      </c>
      <c r="H458" s="2">
        <v>3</v>
      </c>
      <c r="I458" s="5">
        <v>1892</v>
      </c>
      <c r="J458" s="2" t="s">
        <v>5</v>
      </c>
      <c r="K458" t="s">
        <v>913</v>
      </c>
      <c r="L458" t="str">
        <f>RIGHT(K458,LEN(K458)-FIND(" ",K458))</f>
        <v>May 15 00:00:00 EDT 2008</v>
      </c>
      <c r="M458" s="2" t="str">
        <f>LEFT(K458,3)</f>
        <v>Thu</v>
      </c>
      <c r="N458" s="2" t="str">
        <f>_xlfn.CONCAT(LEFT(L458,6)," ",RIGHT(L458,4))</f>
        <v>May 15 2008</v>
      </c>
      <c r="O458" s="9">
        <v>189836</v>
      </c>
      <c r="P458" s="6">
        <v>38.699714</v>
      </c>
      <c r="Q458" s="7">
        <v>-121.311635</v>
      </c>
    </row>
    <row r="459" spans="1:17" x14ac:dyDescent="0.3">
      <c r="A459" t="s">
        <v>491</v>
      </c>
      <c r="B459" t="str">
        <f>PROPER((A459))</f>
        <v>100 Tourmaline Cir</v>
      </c>
      <c r="C459" t="s">
        <v>18</v>
      </c>
      <c r="D459" t="str">
        <f>PROPER(C459)</f>
        <v>Rio Linda</v>
      </c>
      <c r="E459" s="1">
        <v>95827</v>
      </c>
      <c r="F459" s="2" t="s">
        <v>4</v>
      </c>
      <c r="G459" s="2">
        <v>5</v>
      </c>
      <c r="H459" s="2">
        <v>3</v>
      </c>
      <c r="I459" s="5">
        <v>2367</v>
      </c>
      <c r="J459" s="2" t="s">
        <v>5</v>
      </c>
      <c r="K459" t="s">
        <v>6</v>
      </c>
      <c r="L459" t="str">
        <f>RIGHT(K459,LEN(K459)-FIND(" ",K459))</f>
        <v>May 21 00:00:00 EDT 2008</v>
      </c>
      <c r="M459" s="2" t="str">
        <f>LEFT(K459,3)</f>
        <v>Wed</v>
      </c>
      <c r="N459" s="2" t="str">
        <f>_xlfn.CONCAT(LEFT(L459,6)," ",RIGHT(L459,4))</f>
        <v>May 21 2008</v>
      </c>
      <c r="O459" s="9">
        <v>315537</v>
      </c>
      <c r="P459" s="6">
        <v>38.555993000000001</v>
      </c>
      <c r="Q459" s="7">
        <v>-121.340352</v>
      </c>
    </row>
    <row r="460" spans="1:17" x14ac:dyDescent="0.3">
      <c r="A460" t="s">
        <v>492</v>
      </c>
      <c r="B460" t="str">
        <f>PROPER((A460))</f>
        <v>6411 Red Birch Way</v>
      </c>
      <c r="C460" t="s">
        <v>18</v>
      </c>
      <c r="D460" t="str">
        <f>PROPER(C460)</f>
        <v>Rio Linda</v>
      </c>
      <c r="E460" s="1">
        <v>95757</v>
      </c>
      <c r="F460" s="2" t="s">
        <v>4</v>
      </c>
      <c r="G460" s="2">
        <v>5</v>
      </c>
      <c r="H460" s="2">
        <v>4</v>
      </c>
      <c r="I460" s="5">
        <v>3508</v>
      </c>
      <c r="J460" s="2" t="s">
        <v>5</v>
      </c>
      <c r="K460" t="s">
        <v>6</v>
      </c>
      <c r="L460" t="str">
        <f>RIGHT(K460,LEN(K460)-FIND(" ",K460))</f>
        <v>May 21 00:00:00 EDT 2008</v>
      </c>
      <c r="M460" s="2" t="str">
        <f>LEFT(K460,3)</f>
        <v>Wed</v>
      </c>
      <c r="N460" s="2" t="str">
        <f>_xlfn.CONCAT(LEFT(L460,6)," ",RIGHT(L460,4))</f>
        <v>May 21 2008</v>
      </c>
      <c r="O460" s="9">
        <v>510000</v>
      </c>
      <c r="P460" s="6">
        <v>38.382530000000003</v>
      </c>
      <c r="Q460" s="7">
        <v>-121.428038</v>
      </c>
    </row>
    <row r="461" spans="1:17" x14ac:dyDescent="0.3">
      <c r="A461" t="s">
        <v>493</v>
      </c>
      <c r="B461" t="str">
        <f>PROPER((A461))</f>
        <v>4867 Laguna Dr</v>
      </c>
      <c r="C461" t="s">
        <v>18</v>
      </c>
      <c r="D461" t="str">
        <f>PROPER(C461)</f>
        <v>Rio Linda</v>
      </c>
      <c r="E461" s="1">
        <v>95757</v>
      </c>
      <c r="F461" s="2" t="s">
        <v>4</v>
      </c>
      <c r="G461" s="2">
        <v>5</v>
      </c>
      <c r="H461" s="2">
        <v>3</v>
      </c>
      <c r="I461" s="5">
        <v>3389</v>
      </c>
      <c r="J461" s="2" t="s">
        <v>5</v>
      </c>
      <c r="K461" t="s">
        <v>185</v>
      </c>
      <c r="L461" t="str">
        <f>RIGHT(K461,LEN(K461)-FIND(" ",K461))</f>
        <v>May 20 00:00:00 EDT 2008</v>
      </c>
      <c r="M461" s="2" t="str">
        <f>LEFT(K461,3)</f>
        <v>Tue</v>
      </c>
      <c r="N461" s="2" t="str">
        <f>_xlfn.CONCAT(LEFT(L461,6)," ",RIGHT(L461,4))</f>
        <v>May 20 2008</v>
      </c>
      <c r="O461" s="9">
        <v>370000</v>
      </c>
      <c r="P461" s="6">
        <v>38.405223999999997</v>
      </c>
      <c r="Q461" s="7">
        <v>-121.479275</v>
      </c>
    </row>
    <row r="462" spans="1:17" x14ac:dyDescent="0.3">
      <c r="A462" t="s">
        <v>494</v>
      </c>
      <c r="B462" t="str">
        <f>PROPER((A462))</f>
        <v>3662 River Dr</v>
      </c>
      <c r="C462" t="s">
        <v>18</v>
      </c>
      <c r="D462" t="str">
        <f>PROPER(C462)</f>
        <v>Rio Linda</v>
      </c>
      <c r="E462" s="1">
        <v>95758</v>
      </c>
      <c r="F462" s="2" t="s">
        <v>4</v>
      </c>
      <c r="G462" s="2">
        <v>4</v>
      </c>
      <c r="H462" s="2">
        <v>2</v>
      </c>
      <c r="I462" s="5">
        <v>1591</v>
      </c>
      <c r="J462" s="2" t="s">
        <v>5</v>
      </c>
      <c r="K462" t="s">
        <v>6</v>
      </c>
      <c r="L462" t="str">
        <f>RIGHT(K462,LEN(K462)-FIND(" ",K462))</f>
        <v>May 21 00:00:00 EDT 2008</v>
      </c>
      <c r="M462" s="2" t="str">
        <f>LEFT(K462,3)</f>
        <v>Wed</v>
      </c>
      <c r="N462" s="2" t="str">
        <f>_xlfn.CONCAT(LEFT(L462,6)," ",RIGHT(L462,4))</f>
        <v>May 21 2008</v>
      </c>
      <c r="O462" s="9">
        <v>250000</v>
      </c>
      <c r="P462" s="6">
        <v>38.444909000000003</v>
      </c>
      <c r="Q462" s="7">
        <v>-121.412345</v>
      </c>
    </row>
    <row r="463" spans="1:17" x14ac:dyDescent="0.3">
      <c r="A463" t="s">
        <v>495</v>
      </c>
      <c r="B463" t="str">
        <f>PROPER((A463))</f>
        <v>6943 Wolfgram Way</v>
      </c>
      <c r="C463" t="s">
        <v>18</v>
      </c>
      <c r="D463" t="str">
        <f>PROPER(C463)</f>
        <v>Rio Linda</v>
      </c>
      <c r="E463" s="1">
        <v>95610</v>
      </c>
      <c r="F463" s="2" t="s">
        <v>4</v>
      </c>
      <c r="G463" s="2">
        <v>4</v>
      </c>
      <c r="H463" s="2">
        <v>3</v>
      </c>
      <c r="I463" s="5">
        <v>1736</v>
      </c>
      <c r="J463" s="2" t="s">
        <v>5</v>
      </c>
      <c r="K463" t="s">
        <v>640</v>
      </c>
      <c r="L463" t="str">
        <f>RIGHT(K463,LEN(K463)-FIND(" ",K463))</f>
        <v>May 16 00:00:00 EDT 2008</v>
      </c>
      <c r="M463" s="2" t="str">
        <f>LEFT(K463,3)</f>
        <v>Fri</v>
      </c>
      <c r="N463" s="2" t="str">
        <f>_xlfn.CONCAT(LEFT(L463,6)," ",RIGHT(L463,4))</f>
        <v>May 16 2008</v>
      </c>
      <c r="O463" s="9">
        <v>195000</v>
      </c>
      <c r="P463" s="6">
        <v>38.676437</v>
      </c>
      <c r="Q463" s="7">
        <v>-121.27916500000001</v>
      </c>
    </row>
    <row r="464" spans="1:17" x14ac:dyDescent="0.3">
      <c r="A464" t="s">
        <v>496</v>
      </c>
      <c r="B464" t="str">
        <f>PROPER((A464))</f>
        <v>77 Rinetti Way</v>
      </c>
      <c r="C464" t="s">
        <v>18</v>
      </c>
      <c r="D464" t="str">
        <f>PROPER(C464)</f>
        <v>Rio Linda</v>
      </c>
      <c r="E464" s="1">
        <v>95834</v>
      </c>
      <c r="F464" s="2" t="s">
        <v>4</v>
      </c>
      <c r="G464" s="2">
        <v>4</v>
      </c>
      <c r="H464" s="2">
        <v>3</v>
      </c>
      <c r="I464" s="5">
        <v>2258</v>
      </c>
      <c r="J464" s="2" t="s">
        <v>5</v>
      </c>
      <c r="K464" t="s">
        <v>640</v>
      </c>
      <c r="L464" t="str">
        <f>RIGHT(K464,LEN(K464)-FIND(" ",K464))</f>
        <v>May 16 00:00:00 EDT 2008</v>
      </c>
      <c r="M464" s="2" t="str">
        <f>LEFT(K464,3)</f>
        <v>Fri</v>
      </c>
      <c r="N464" s="2" t="str">
        <f>_xlfn.CONCAT(LEFT(L464,6)," ",RIGHT(L464,4))</f>
        <v>May 16 2008</v>
      </c>
      <c r="O464" s="9">
        <v>332000</v>
      </c>
      <c r="P464" s="6">
        <v>38.635399999999997</v>
      </c>
      <c r="Q464" s="7">
        <v>-121.53498999999999</v>
      </c>
    </row>
    <row r="465" spans="1:17" x14ac:dyDescent="0.3">
      <c r="A465" t="s">
        <v>497</v>
      </c>
      <c r="B465" t="str">
        <f>PROPER((A465))</f>
        <v>1316 I St</v>
      </c>
      <c r="C465" t="s">
        <v>18</v>
      </c>
      <c r="D465" t="str">
        <f>PROPER(C465)</f>
        <v>Rio Linda</v>
      </c>
      <c r="E465" s="1">
        <v>95762</v>
      </c>
      <c r="F465" s="2" t="s">
        <v>4</v>
      </c>
      <c r="G465" s="2">
        <v>3</v>
      </c>
      <c r="H465" s="2">
        <v>2</v>
      </c>
      <c r="I465" s="5">
        <v>0</v>
      </c>
      <c r="J465" s="2" t="s">
        <v>5</v>
      </c>
      <c r="K465" t="s">
        <v>6</v>
      </c>
      <c r="L465" t="str">
        <f>RIGHT(K465,LEN(K465)-FIND(" ",K465))</f>
        <v>May 21 00:00:00 EDT 2008</v>
      </c>
      <c r="M465" s="2" t="str">
        <f>LEFT(K465,3)</f>
        <v>Wed</v>
      </c>
      <c r="N465" s="2" t="str">
        <f>_xlfn.CONCAT(LEFT(L465,6)," ",RIGHT(L465,4))</f>
        <v>May 21 2008</v>
      </c>
      <c r="O465" s="9">
        <v>352000</v>
      </c>
      <c r="P465" s="6">
        <v>38.691299000000001</v>
      </c>
      <c r="Q465" s="7">
        <v>-121.08175199999999</v>
      </c>
    </row>
    <row r="466" spans="1:17" x14ac:dyDescent="0.3">
      <c r="A466" t="s">
        <v>498</v>
      </c>
      <c r="B466" t="str">
        <f>PROPER((A466))</f>
        <v>2130 Catherwood Way</v>
      </c>
      <c r="C466" t="s">
        <v>18</v>
      </c>
      <c r="D466" t="str">
        <f>PROPER(C466)</f>
        <v>Rio Linda</v>
      </c>
      <c r="E466" s="1">
        <v>95626</v>
      </c>
      <c r="F466" s="2" t="s">
        <v>4</v>
      </c>
      <c r="G466" s="2">
        <v>3</v>
      </c>
      <c r="H466" s="2">
        <v>2</v>
      </c>
      <c r="I466" s="5">
        <v>1080</v>
      </c>
      <c r="J466" s="2" t="s">
        <v>5</v>
      </c>
      <c r="K466" t="s">
        <v>185</v>
      </c>
      <c r="L466" t="str">
        <f>RIGHT(K466,LEN(K466)-FIND(" ",K466))</f>
        <v>May 20 00:00:00 EDT 2008</v>
      </c>
      <c r="M466" s="2" t="str">
        <f>LEFT(K466,3)</f>
        <v>Tue</v>
      </c>
      <c r="N466" s="2" t="str">
        <f>_xlfn.CONCAT(LEFT(L466,6)," ",RIGHT(L466,4))</f>
        <v>May 20 2008</v>
      </c>
      <c r="O466" s="9">
        <v>126000</v>
      </c>
      <c r="P466" s="6">
        <v>38.717976</v>
      </c>
      <c r="Q466" s="7">
        <v>-121.407684</v>
      </c>
    </row>
    <row r="467" spans="1:17" x14ac:dyDescent="0.3">
      <c r="A467" t="s">
        <v>499</v>
      </c>
      <c r="B467" t="str">
        <f>PROPER((A467))</f>
        <v>8304 Juglans Dr</v>
      </c>
      <c r="C467" t="s">
        <v>18</v>
      </c>
      <c r="D467" t="str">
        <f>PROPER(C467)</f>
        <v>Rio Linda</v>
      </c>
      <c r="E467" s="1">
        <v>95822</v>
      </c>
      <c r="F467" s="2" t="s">
        <v>4</v>
      </c>
      <c r="G467" s="2">
        <v>3</v>
      </c>
      <c r="H467" s="2">
        <v>1</v>
      </c>
      <c r="I467" s="5">
        <v>1012</v>
      </c>
      <c r="J467" s="2" t="s">
        <v>5</v>
      </c>
      <c r="K467" t="s">
        <v>372</v>
      </c>
      <c r="L467" t="str">
        <f>RIGHT(K467,LEN(K467)-FIND(" ",K467))</f>
        <v>May 19 00:00:00 EDT 2008</v>
      </c>
      <c r="M467" s="2" t="str">
        <f>LEFT(K467,3)</f>
        <v>Mon</v>
      </c>
      <c r="N467" s="2" t="str">
        <f>_xlfn.CONCAT(LEFT(L467,6)," ",RIGHT(L467,4))</f>
        <v>May 19 2008</v>
      </c>
      <c r="O467" s="9">
        <v>90000</v>
      </c>
      <c r="P467" s="6">
        <v>38.484273999999999</v>
      </c>
      <c r="Q467" s="7">
        <v>-121.488851</v>
      </c>
    </row>
    <row r="468" spans="1:17" x14ac:dyDescent="0.3">
      <c r="A468" t="s">
        <v>500</v>
      </c>
      <c r="B468" t="str">
        <f>PROPER((A468))</f>
        <v>5308 Marbury Way</v>
      </c>
      <c r="C468" t="s">
        <v>18</v>
      </c>
      <c r="D468" t="str">
        <f>PROPER(C468)</f>
        <v>Rio Linda</v>
      </c>
      <c r="E468" s="1">
        <v>95838</v>
      </c>
      <c r="F468" s="2" t="s">
        <v>4</v>
      </c>
      <c r="G468" s="2">
        <v>3</v>
      </c>
      <c r="H468" s="2">
        <v>1</v>
      </c>
      <c r="I468" s="5">
        <v>1082</v>
      </c>
      <c r="J468" s="2" t="s">
        <v>5</v>
      </c>
      <c r="K468" t="s">
        <v>372</v>
      </c>
      <c r="L468" t="str">
        <f>RIGHT(K468,LEN(K468)-FIND(" ",K468))</f>
        <v>May 19 00:00:00 EDT 2008</v>
      </c>
      <c r="M468" s="2" t="str">
        <f>LEFT(K468,3)</f>
        <v>Mon</v>
      </c>
      <c r="N468" s="2" t="str">
        <f>_xlfn.CONCAT(LEFT(L468,6)," ",RIGHT(L468,4))</f>
        <v>May 19 2008</v>
      </c>
      <c r="O468" s="9">
        <v>95000</v>
      </c>
      <c r="P468" s="6">
        <v>38.637703999999999</v>
      </c>
      <c r="Q468" s="7">
        <v>-121.453946</v>
      </c>
    </row>
    <row r="469" spans="1:17" x14ac:dyDescent="0.3">
      <c r="A469" t="s">
        <v>501</v>
      </c>
      <c r="B469" t="str">
        <f>PROPER((A469))</f>
        <v>9182 Lakemont Dr</v>
      </c>
      <c r="C469" t="s">
        <v>18</v>
      </c>
      <c r="D469" t="str">
        <f>PROPER(C469)</f>
        <v>Rio Linda</v>
      </c>
      <c r="E469" s="1">
        <v>95758</v>
      </c>
      <c r="F469" s="2" t="s">
        <v>4</v>
      </c>
      <c r="G469" s="2">
        <v>3</v>
      </c>
      <c r="H469" s="2">
        <v>2</v>
      </c>
      <c r="I469" s="5">
        <v>1351</v>
      </c>
      <c r="J469" s="2" t="s">
        <v>5</v>
      </c>
      <c r="K469" t="s">
        <v>640</v>
      </c>
      <c r="L469" t="str">
        <f>RIGHT(K469,LEN(K469)-FIND(" ",K469))</f>
        <v>May 16 00:00:00 EDT 2008</v>
      </c>
      <c r="M469" s="2" t="str">
        <f>LEFT(K469,3)</f>
        <v>Fri</v>
      </c>
      <c r="N469" s="2" t="str">
        <f>_xlfn.CONCAT(LEFT(L469,6)," ",RIGHT(L469,4))</f>
        <v>May 16 2008</v>
      </c>
      <c r="O469" s="9">
        <v>215000</v>
      </c>
      <c r="P469" s="6">
        <v>38.410561000000001</v>
      </c>
      <c r="Q469" s="7">
        <v>-121.40432699999999</v>
      </c>
    </row>
    <row r="470" spans="1:17" x14ac:dyDescent="0.3">
      <c r="A470" t="s">
        <v>502</v>
      </c>
      <c r="B470" t="str">
        <f>PROPER((A470))</f>
        <v>2231 Country Villa Ct</v>
      </c>
      <c r="C470" t="s">
        <v>18</v>
      </c>
      <c r="D470" t="str">
        <f>PROPER(C470)</f>
        <v>Rio Linda</v>
      </c>
      <c r="E470" s="1">
        <v>95832</v>
      </c>
      <c r="F470" s="2" t="s">
        <v>4</v>
      </c>
      <c r="G470" s="2">
        <v>3</v>
      </c>
      <c r="H470" s="2">
        <v>2</v>
      </c>
      <c r="I470" s="5">
        <v>1249</v>
      </c>
      <c r="J470" s="2" t="s">
        <v>5</v>
      </c>
      <c r="K470" t="s">
        <v>913</v>
      </c>
      <c r="L470" t="str">
        <f>RIGHT(K470,LEN(K470)-FIND(" ",K470))</f>
        <v>May 15 00:00:00 EDT 2008</v>
      </c>
      <c r="M470" s="2" t="str">
        <f>LEFT(K470,3)</f>
        <v>Thu</v>
      </c>
      <c r="N470" s="2" t="str">
        <f>_xlfn.CONCAT(LEFT(L470,6)," ",RIGHT(L470,4))</f>
        <v>May 15 2008</v>
      </c>
      <c r="O470" s="9">
        <v>112500</v>
      </c>
      <c r="P470" s="6">
        <v>38.480125999999998</v>
      </c>
      <c r="Q470" s="7">
        <v>-121.487869</v>
      </c>
    </row>
    <row r="471" spans="1:17" x14ac:dyDescent="0.3">
      <c r="A471" t="s">
        <v>503</v>
      </c>
      <c r="B471" t="str">
        <f>PROPER((A471))</f>
        <v>8491 Crystal Walk Cir</v>
      </c>
      <c r="C471" t="s">
        <v>18</v>
      </c>
      <c r="D471" t="str">
        <f>PROPER(C471)</f>
        <v>Rio Linda</v>
      </c>
      <c r="E471" s="1">
        <v>95834</v>
      </c>
      <c r="F471" s="2" t="s">
        <v>4</v>
      </c>
      <c r="G471" s="2">
        <v>0</v>
      </c>
      <c r="H471" s="2">
        <v>0</v>
      </c>
      <c r="I471" s="5">
        <v>0</v>
      </c>
      <c r="J471" s="2" t="s">
        <v>5</v>
      </c>
      <c r="K471" t="s">
        <v>185</v>
      </c>
      <c r="L471" t="str">
        <f>RIGHT(K471,LEN(K471)-FIND(" ",K471))</f>
        <v>May 20 00:00:00 EDT 2008</v>
      </c>
      <c r="M471" s="2" t="str">
        <f>LEFT(K471,3)</f>
        <v>Tue</v>
      </c>
      <c r="N471" s="2" t="str">
        <f>_xlfn.CONCAT(LEFT(L471,6)," ",RIGHT(L471,4))</f>
        <v>May 20 2008</v>
      </c>
      <c r="O471" s="9">
        <v>433500</v>
      </c>
      <c r="P471" s="6">
        <v>38.650221000000002</v>
      </c>
      <c r="Q471" s="7">
        <v>-121.551704</v>
      </c>
    </row>
    <row r="472" spans="1:17" x14ac:dyDescent="0.3">
      <c r="A472" t="s">
        <v>504</v>
      </c>
      <c r="B472" t="str">
        <f>PROPER((A472))</f>
        <v>361 Mahonia Cir</v>
      </c>
      <c r="C472" t="s">
        <v>336</v>
      </c>
      <c r="D472" t="str">
        <f>PROPER(C472)</f>
        <v>Rocklin</v>
      </c>
      <c r="E472" s="1">
        <v>95822</v>
      </c>
      <c r="F472" s="2" t="s">
        <v>4</v>
      </c>
      <c r="G472" s="2">
        <v>4</v>
      </c>
      <c r="H472" s="2">
        <v>2</v>
      </c>
      <c r="I472" s="5">
        <v>1309</v>
      </c>
      <c r="J472" s="2" t="s">
        <v>5</v>
      </c>
      <c r="K472" t="s">
        <v>913</v>
      </c>
      <c r="L472" t="str">
        <f>RIGHT(K472,LEN(K472)-FIND(" ",K472))</f>
        <v>May 15 00:00:00 EDT 2008</v>
      </c>
      <c r="M472" s="2" t="str">
        <f>LEFT(K472,3)</f>
        <v>Thu</v>
      </c>
      <c r="N472" s="2" t="str">
        <f>_xlfn.CONCAT(LEFT(L472,6)," ",RIGHT(L472,4))</f>
        <v>May 15 2008</v>
      </c>
      <c r="O472" s="9">
        <v>131750</v>
      </c>
      <c r="P472" s="6">
        <v>38.506382000000002</v>
      </c>
      <c r="Q472" s="7">
        <v>-121.483574</v>
      </c>
    </row>
    <row r="473" spans="1:17" x14ac:dyDescent="0.3">
      <c r="A473" t="s">
        <v>505</v>
      </c>
      <c r="B473" t="str">
        <f>PROPER((A473))</f>
        <v>3427 La Cadena Way</v>
      </c>
      <c r="C473" t="s">
        <v>336</v>
      </c>
      <c r="D473" t="str">
        <f>PROPER(C473)</f>
        <v>Rocklin</v>
      </c>
      <c r="E473" s="1">
        <v>95829</v>
      </c>
      <c r="F473" s="2" t="s">
        <v>4</v>
      </c>
      <c r="G473" s="2">
        <v>4</v>
      </c>
      <c r="H473" s="2">
        <v>2</v>
      </c>
      <c r="I473" s="5">
        <v>1608</v>
      </c>
      <c r="J473" s="2" t="s">
        <v>5</v>
      </c>
      <c r="K473" t="s">
        <v>913</v>
      </c>
      <c r="L473" t="str">
        <f>RIGHT(K473,LEN(K473)-FIND(" ",K473))</f>
        <v>May 15 00:00:00 EDT 2008</v>
      </c>
      <c r="M473" s="2" t="str">
        <f>LEFT(K473,3)</f>
        <v>Thu</v>
      </c>
      <c r="N473" s="2" t="str">
        <f>_xlfn.CONCAT(LEFT(L473,6)," ",RIGHT(L473,4))</f>
        <v>May 15 2008</v>
      </c>
      <c r="O473" s="9">
        <v>165750</v>
      </c>
      <c r="P473" s="6">
        <v>38.467011999999997</v>
      </c>
      <c r="Q473" s="7">
        <v>-121.35996900000001</v>
      </c>
    </row>
    <row r="474" spans="1:17" x14ac:dyDescent="0.3">
      <c r="A474" t="s">
        <v>506</v>
      </c>
      <c r="B474" t="str">
        <f>PROPER((A474))</f>
        <v>955 Big Sur Ct</v>
      </c>
      <c r="C474" t="s">
        <v>336</v>
      </c>
      <c r="D474" t="str">
        <f>PROPER(C474)</f>
        <v>Rocklin</v>
      </c>
      <c r="E474" s="1">
        <v>95758</v>
      </c>
      <c r="F474" s="2" t="s">
        <v>4</v>
      </c>
      <c r="G474" s="2">
        <v>4</v>
      </c>
      <c r="H474" s="2">
        <v>2</v>
      </c>
      <c r="I474" s="5">
        <v>1685</v>
      </c>
      <c r="J474" s="2" t="s">
        <v>5</v>
      </c>
      <c r="K474" t="s">
        <v>913</v>
      </c>
      <c r="L474" t="str">
        <f>RIGHT(K474,LEN(K474)-FIND(" ",K474))</f>
        <v>May 15 00:00:00 EDT 2008</v>
      </c>
      <c r="M474" s="2" t="str">
        <f>LEFT(K474,3)</f>
        <v>Thu</v>
      </c>
      <c r="N474" s="2" t="str">
        <f>_xlfn.CONCAT(LEFT(L474,6)," ",RIGHT(L474,4))</f>
        <v>May 15 2008</v>
      </c>
      <c r="O474" s="9">
        <v>235301</v>
      </c>
      <c r="P474" s="6">
        <v>38.417000000000002</v>
      </c>
      <c r="Q474" s="7">
        <v>-121.397424</v>
      </c>
    </row>
    <row r="475" spans="1:17" x14ac:dyDescent="0.3">
      <c r="A475" t="s">
        <v>507</v>
      </c>
      <c r="B475" t="str">
        <f>PROPER((A475))</f>
        <v>11826 Dionysus Way</v>
      </c>
      <c r="C475" t="s">
        <v>336</v>
      </c>
      <c r="D475" t="str">
        <f>PROPER(C475)</f>
        <v>Rocklin</v>
      </c>
      <c r="E475" s="1">
        <v>95822</v>
      </c>
      <c r="F475" s="2" t="s">
        <v>4</v>
      </c>
      <c r="G475" s="2">
        <v>3</v>
      </c>
      <c r="H475" s="2">
        <v>2</v>
      </c>
      <c r="I475" s="5">
        <v>1120</v>
      </c>
      <c r="J475" s="2" t="s">
        <v>5</v>
      </c>
      <c r="K475" t="s">
        <v>372</v>
      </c>
      <c r="L475" t="str">
        <f>RIGHT(K475,LEN(K475)-FIND(" ",K475))</f>
        <v>May 19 00:00:00 EDT 2008</v>
      </c>
      <c r="M475" s="2" t="str">
        <f>LEFT(K475,3)</f>
        <v>Mon</v>
      </c>
      <c r="N475" s="2" t="str">
        <f>_xlfn.CONCAT(LEFT(L475,6)," ",RIGHT(L475,4))</f>
        <v>May 19 2008</v>
      </c>
      <c r="O475" s="9">
        <v>145000</v>
      </c>
      <c r="P475" s="6">
        <v>38.484895999999999</v>
      </c>
      <c r="Q475" s="7">
        <v>-121.486948</v>
      </c>
    </row>
    <row r="476" spans="1:17" x14ac:dyDescent="0.3">
      <c r="A476" t="s">
        <v>508</v>
      </c>
      <c r="B476" t="str">
        <f>PROPER((A476))</f>
        <v>5847 Del Campo Ln</v>
      </c>
      <c r="C476" t="s">
        <v>336</v>
      </c>
      <c r="D476" t="str">
        <f>PROPER(C476)</f>
        <v>Rocklin</v>
      </c>
      <c r="E476" s="1">
        <v>95660</v>
      </c>
      <c r="F476" s="2" t="s">
        <v>4</v>
      </c>
      <c r="G476" s="2">
        <v>3</v>
      </c>
      <c r="H476" s="2">
        <v>2</v>
      </c>
      <c r="I476" s="5">
        <v>1152</v>
      </c>
      <c r="J476" s="2" t="s">
        <v>5</v>
      </c>
      <c r="K476" t="s">
        <v>372</v>
      </c>
      <c r="L476" t="str">
        <f>RIGHT(K476,LEN(K476)-FIND(" ",K476))</f>
        <v>May 19 00:00:00 EDT 2008</v>
      </c>
      <c r="M476" s="2" t="str">
        <f>LEFT(K476,3)</f>
        <v>Mon</v>
      </c>
      <c r="N476" s="2" t="str">
        <f>_xlfn.CONCAT(LEFT(L476,6)," ",RIGHT(L476,4))</f>
        <v>May 19 2008</v>
      </c>
      <c r="O476" s="9">
        <v>158000</v>
      </c>
      <c r="P476" s="6">
        <v>38.697898000000002</v>
      </c>
      <c r="Q476" s="7">
        <v>-121.37768699999999</v>
      </c>
    </row>
    <row r="477" spans="1:17" x14ac:dyDescent="0.3">
      <c r="A477" t="s">
        <v>509</v>
      </c>
      <c r="B477" t="str">
        <f>PROPER((A477))</f>
        <v>5635 Foxview Way</v>
      </c>
      <c r="C477" t="s">
        <v>336</v>
      </c>
      <c r="D477" t="str">
        <f>PROPER(C477)</f>
        <v>Rocklin</v>
      </c>
      <c r="E477" s="1">
        <v>95835</v>
      </c>
      <c r="F477" s="2" t="s">
        <v>4</v>
      </c>
      <c r="G477" s="2">
        <v>3</v>
      </c>
      <c r="H477" s="2">
        <v>2</v>
      </c>
      <c r="I477" s="5">
        <v>1424</v>
      </c>
      <c r="J477" s="2" t="s">
        <v>5</v>
      </c>
      <c r="K477" t="s">
        <v>372</v>
      </c>
      <c r="L477" t="str">
        <f>RIGHT(K477,LEN(K477)-FIND(" ",K477))</f>
        <v>May 19 00:00:00 EDT 2008</v>
      </c>
      <c r="M477" s="2" t="str">
        <f>LEFT(K477,3)</f>
        <v>Mon</v>
      </c>
      <c r="N477" s="2" t="str">
        <f>_xlfn.CONCAT(LEFT(L477,6)," ",RIGHT(L477,4))</f>
        <v>May 19 2008</v>
      </c>
      <c r="O477" s="9">
        <v>251000</v>
      </c>
      <c r="P477" s="6">
        <v>38.675505999999999</v>
      </c>
      <c r="Q477" s="7">
        <v>-121.510987</v>
      </c>
    </row>
    <row r="478" spans="1:17" x14ac:dyDescent="0.3">
      <c r="A478" t="s">
        <v>510</v>
      </c>
      <c r="B478" t="str">
        <f>PROPER((A478))</f>
        <v>10372 Via Cinta Ct</v>
      </c>
      <c r="C478" t="s">
        <v>336</v>
      </c>
      <c r="D478" t="str">
        <f>PROPER(C478)</f>
        <v>Rocklin</v>
      </c>
      <c r="E478" s="1">
        <v>95828</v>
      </c>
      <c r="F478" s="2" t="s">
        <v>4</v>
      </c>
      <c r="G478" s="2">
        <v>3</v>
      </c>
      <c r="H478" s="2">
        <v>2</v>
      </c>
      <c r="I478" s="5">
        <v>1248</v>
      </c>
      <c r="J478" s="2" t="s">
        <v>5</v>
      </c>
      <c r="K478" t="s">
        <v>372</v>
      </c>
      <c r="L478" t="str">
        <f>RIGHT(K478,LEN(K478)-FIND(" ",K478))</f>
        <v>May 19 00:00:00 EDT 2008</v>
      </c>
      <c r="M478" s="2" t="str">
        <f>LEFT(K478,3)</f>
        <v>Mon</v>
      </c>
      <c r="N478" s="2" t="str">
        <f>_xlfn.CONCAT(LEFT(L478,6)," ",RIGHT(L478,4))</f>
        <v>May 19 2008</v>
      </c>
      <c r="O478" s="9">
        <v>297359</v>
      </c>
      <c r="P478" s="6">
        <v>38.464993999999997</v>
      </c>
      <c r="Q478" s="7">
        <v>-121.386962</v>
      </c>
    </row>
    <row r="479" spans="1:17" x14ac:dyDescent="0.3">
      <c r="A479" t="s">
        <v>511</v>
      </c>
      <c r="B479" t="str">
        <f>PROPER((A479))</f>
        <v>6286 Lonetree Blvd</v>
      </c>
      <c r="C479" t="s">
        <v>336</v>
      </c>
      <c r="D479" t="str">
        <f>PROPER(C479)</f>
        <v>Rocklin</v>
      </c>
      <c r="E479" s="1">
        <v>95817</v>
      </c>
      <c r="F479" s="2" t="s">
        <v>4</v>
      </c>
      <c r="G479" s="2">
        <v>3</v>
      </c>
      <c r="H479" s="2">
        <v>1</v>
      </c>
      <c r="I479" s="5">
        <v>1683</v>
      </c>
      <c r="J479" s="2" t="s">
        <v>5</v>
      </c>
      <c r="K479" t="s">
        <v>372</v>
      </c>
      <c r="L479" t="str">
        <f>RIGHT(K479,LEN(K479)-FIND(" ",K479))</f>
        <v>May 19 00:00:00 EDT 2008</v>
      </c>
      <c r="M479" s="2" t="str">
        <f>LEFT(K479,3)</f>
        <v>Mon</v>
      </c>
      <c r="N479" s="2" t="str">
        <f>_xlfn.CONCAT(LEFT(L479,6)," ",RIGHT(L479,4))</f>
        <v>May 19 2008</v>
      </c>
      <c r="O479" s="9">
        <v>365000</v>
      </c>
      <c r="P479" s="6">
        <v>38.553595999999999</v>
      </c>
      <c r="Q479" s="7">
        <v>-121.45948300000001</v>
      </c>
    </row>
    <row r="480" spans="1:17" x14ac:dyDescent="0.3">
      <c r="A480" t="s">
        <v>512</v>
      </c>
      <c r="B480" t="str">
        <f>PROPER((A480))</f>
        <v>7744 Southbreeze Dr</v>
      </c>
      <c r="C480" t="s">
        <v>336</v>
      </c>
      <c r="D480" t="str">
        <f>PROPER(C480)</f>
        <v>Rocklin</v>
      </c>
      <c r="E480" s="1">
        <v>95677</v>
      </c>
      <c r="F480" s="2" t="s">
        <v>4</v>
      </c>
      <c r="G480" s="2">
        <v>3</v>
      </c>
      <c r="H480" s="2">
        <v>3</v>
      </c>
      <c r="I480" s="5">
        <v>0</v>
      </c>
      <c r="J480" s="2" t="s">
        <v>5</v>
      </c>
      <c r="K480" t="s">
        <v>372</v>
      </c>
      <c r="L480" t="str">
        <f>RIGHT(K480,LEN(K480)-FIND(" ",K480))</f>
        <v>May 19 00:00:00 EDT 2008</v>
      </c>
      <c r="M480" s="2" t="str">
        <f>LEFT(K480,3)</f>
        <v>Mon</v>
      </c>
      <c r="N480" s="2" t="str">
        <f>_xlfn.CONCAT(LEFT(L480,6)," ",RIGHT(L480,4))</f>
        <v>May 19 2008</v>
      </c>
      <c r="O480" s="9">
        <v>488750</v>
      </c>
      <c r="P480" s="6">
        <v>38.777585000000002</v>
      </c>
      <c r="Q480" s="7">
        <v>-121.20359999999999</v>
      </c>
    </row>
    <row r="481" spans="1:17" x14ac:dyDescent="0.3">
      <c r="A481" t="s">
        <v>513</v>
      </c>
      <c r="B481" t="str">
        <f>PROPER((A481))</f>
        <v>2242 Able Way</v>
      </c>
      <c r="C481" t="s">
        <v>336</v>
      </c>
      <c r="D481" t="str">
        <f>PROPER(C481)</f>
        <v>Rocklin</v>
      </c>
      <c r="E481" s="1">
        <v>95821</v>
      </c>
      <c r="F481" s="2" t="s">
        <v>4</v>
      </c>
      <c r="G481" s="2">
        <v>3</v>
      </c>
      <c r="H481" s="2">
        <v>1</v>
      </c>
      <c r="I481" s="5">
        <v>1040</v>
      </c>
      <c r="J481" s="2" t="s">
        <v>5</v>
      </c>
      <c r="K481" t="s">
        <v>913</v>
      </c>
      <c r="L481" t="str">
        <f>RIGHT(K481,LEN(K481)-FIND(" ",K481))</f>
        <v>May 15 00:00:00 EDT 2008</v>
      </c>
      <c r="M481" s="2" t="str">
        <f>LEFT(K481,3)</f>
        <v>Thu</v>
      </c>
      <c r="N481" s="2" t="str">
        <f>_xlfn.CONCAT(LEFT(L481,6)," ",RIGHT(L481,4))</f>
        <v>May 15 2008</v>
      </c>
      <c r="O481" s="9">
        <v>224000</v>
      </c>
      <c r="P481" s="6">
        <v>38.629468000000003</v>
      </c>
      <c r="Q481" s="7">
        <v>-121.376445</v>
      </c>
    </row>
    <row r="482" spans="1:17" x14ac:dyDescent="0.3">
      <c r="A482" t="s">
        <v>514</v>
      </c>
      <c r="B482" t="str">
        <f>PROPER((A482))</f>
        <v>1042 Starbrook Dr</v>
      </c>
      <c r="C482" t="s">
        <v>336</v>
      </c>
      <c r="D482" t="str">
        <f>PROPER(C482)</f>
        <v>Rocklin</v>
      </c>
      <c r="E482" s="1">
        <v>95833</v>
      </c>
      <c r="F482" s="2" t="s">
        <v>4</v>
      </c>
      <c r="G482" s="2">
        <v>2</v>
      </c>
      <c r="H482" s="2">
        <v>1</v>
      </c>
      <c r="I482" s="5">
        <v>588</v>
      </c>
      <c r="J482" s="2" t="s">
        <v>5</v>
      </c>
      <c r="K482" t="s">
        <v>6</v>
      </c>
      <c r="L482" t="str">
        <f>RIGHT(K482,LEN(K482)-FIND(" ",K482))</f>
        <v>May 21 00:00:00 EDT 2008</v>
      </c>
      <c r="M482" s="2" t="str">
        <f>LEFT(K482,3)</f>
        <v>Wed</v>
      </c>
      <c r="N482" s="2" t="str">
        <f>_xlfn.CONCAT(LEFT(L482,6)," ",RIGHT(L482,4))</f>
        <v>May 21 2008</v>
      </c>
      <c r="O482" s="9">
        <v>120000</v>
      </c>
      <c r="P482" s="6">
        <v>38.612099000000001</v>
      </c>
      <c r="Q482" s="7">
        <v>-121.469095</v>
      </c>
    </row>
    <row r="483" spans="1:17" x14ac:dyDescent="0.3">
      <c r="A483" t="s">
        <v>515</v>
      </c>
      <c r="B483" t="str">
        <f>PROPER((A483))</f>
        <v>1219 G St</v>
      </c>
      <c r="C483" t="s">
        <v>336</v>
      </c>
      <c r="D483" t="str">
        <f>PROPER(C483)</f>
        <v>Rocklin</v>
      </c>
      <c r="E483" s="1">
        <v>95842</v>
      </c>
      <c r="F483" s="2" t="s">
        <v>4</v>
      </c>
      <c r="G483" s="2">
        <v>2</v>
      </c>
      <c r="H483" s="2">
        <v>1</v>
      </c>
      <c r="I483" s="5">
        <v>840</v>
      </c>
      <c r="J483" s="2" t="s">
        <v>12</v>
      </c>
      <c r="K483" t="s">
        <v>372</v>
      </c>
      <c r="L483" t="str">
        <f>RIGHT(K483,LEN(K483)-FIND(" ",K483))</f>
        <v>May 19 00:00:00 EDT 2008</v>
      </c>
      <c r="M483" s="2" t="str">
        <f>LEFT(K483,3)</f>
        <v>Mon</v>
      </c>
      <c r="N483" s="2" t="str">
        <f>_xlfn.CONCAT(LEFT(L483,6)," ",RIGHT(L483,4))</f>
        <v>May 19 2008</v>
      </c>
      <c r="O483" s="9">
        <v>40000</v>
      </c>
      <c r="P483" s="6">
        <v>38.673678000000002</v>
      </c>
      <c r="Q483" s="7">
        <v>-121.357471</v>
      </c>
    </row>
    <row r="484" spans="1:17" x14ac:dyDescent="0.3">
      <c r="A484" t="s">
        <v>516</v>
      </c>
      <c r="B484" t="str">
        <f>PROPER((A484))</f>
        <v>6220 Opus Ct</v>
      </c>
      <c r="C484" t="s">
        <v>336</v>
      </c>
      <c r="D484" t="str">
        <f>PROPER(C484)</f>
        <v>Rocklin</v>
      </c>
      <c r="E484" s="1">
        <v>95843</v>
      </c>
      <c r="F484" s="2" t="s">
        <v>4</v>
      </c>
      <c r="G484" s="2">
        <v>2</v>
      </c>
      <c r="H484" s="2">
        <v>2</v>
      </c>
      <c r="I484" s="5">
        <v>836</v>
      </c>
      <c r="J484" s="2" t="s">
        <v>12</v>
      </c>
      <c r="K484" t="s">
        <v>372</v>
      </c>
      <c r="L484" t="str">
        <f>RIGHT(K484,LEN(K484)-FIND(" ",K484))</f>
        <v>May 19 00:00:00 EDT 2008</v>
      </c>
      <c r="M484" s="2" t="str">
        <f>LEFT(K484,3)</f>
        <v>Mon</v>
      </c>
      <c r="N484" s="2" t="str">
        <f>_xlfn.CONCAT(LEFT(L484,6)," ",RIGHT(L484,4))</f>
        <v>May 19 2008</v>
      </c>
      <c r="O484" s="9">
        <v>115000</v>
      </c>
      <c r="P484" s="6">
        <v>38.716070000000002</v>
      </c>
      <c r="Q484" s="7">
        <v>-121.364468</v>
      </c>
    </row>
    <row r="485" spans="1:17" x14ac:dyDescent="0.3">
      <c r="A485" t="s">
        <v>517</v>
      </c>
      <c r="B485" t="str">
        <f>PROPER((A485))</f>
        <v>5419 Havenhurst Cir</v>
      </c>
      <c r="C485" t="s">
        <v>336</v>
      </c>
      <c r="D485" t="str">
        <f>PROPER(C485)</f>
        <v>Rocklin</v>
      </c>
      <c r="E485" s="1">
        <v>95834</v>
      </c>
      <c r="F485" s="2" t="s">
        <v>4</v>
      </c>
      <c r="G485" s="2">
        <v>2</v>
      </c>
      <c r="H485" s="2">
        <v>2</v>
      </c>
      <c r="I485" s="5">
        <v>958</v>
      </c>
      <c r="J485" s="2" t="s">
        <v>12</v>
      </c>
      <c r="K485" t="s">
        <v>372</v>
      </c>
      <c r="L485" t="str">
        <f>RIGHT(K485,LEN(K485)-FIND(" ",K485))</f>
        <v>May 19 00:00:00 EDT 2008</v>
      </c>
      <c r="M485" s="2" t="str">
        <f>LEFT(K485,3)</f>
        <v>Mon</v>
      </c>
      <c r="N485" s="2" t="str">
        <f>_xlfn.CONCAT(LEFT(L485,6)," ",RIGHT(L485,4))</f>
        <v>May 19 2008</v>
      </c>
      <c r="O485" s="9">
        <v>120000</v>
      </c>
      <c r="P485" s="6">
        <v>38.647523</v>
      </c>
      <c r="Q485" s="7">
        <v>-121.523217</v>
      </c>
    </row>
    <row r="486" spans="1:17" x14ac:dyDescent="0.3">
      <c r="A486" t="s">
        <v>518</v>
      </c>
      <c r="B486" t="str">
        <f>PROPER((A486))</f>
        <v>220 Old Airport Rd</v>
      </c>
      <c r="C486" t="s">
        <v>336</v>
      </c>
      <c r="D486" t="str">
        <f>PROPER(C486)</f>
        <v>Rocklin</v>
      </c>
      <c r="E486" s="1">
        <v>95608</v>
      </c>
      <c r="F486" s="2" t="s">
        <v>4</v>
      </c>
      <c r="G486" s="2">
        <v>2</v>
      </c>
      <c r="H486" s="2">
        <v>2</v>
      </c>
      <c r="I486" s="5">
        <v>1000</v>
      </c>
      <c r="J486" s="2" t="s">
        <v>12</v>
      </c>
      <c r="K486" t="s">
        <v>372</v>
      </c>
      <c r="L486" t="str">
        <f>RIGHT(K486,LEN(K486)-FIND(" ",K486))</f>
        <v>May 19 00:00:00 EDT 2008</v>
      </c>
      <c r="M486" s="2" t="str">
        <f>LEFT(K486,3)</f>
        <v>Mon</v>
      </c>
      <c r="N486" s="2" t="str">
        <f>_xlfn.CONCAT(LEFT(L486,6)," ",RIGHT(L486,4))</f>
        <v>May 19 2008</v>
      </c>
      <c r="O486" s="9">
        <v>182000</v>
      </c>
      <c r="P486" s="6">
        <v>38.637396000000003</v>
      </c>
      <c r="Q486" s="7">
        <v>-121.300055</v>
      </c>
    </row>
    <row r="487" spans="1:17" x14ac:dyDescent="0.3">
      <c r="A487" t="s">
        <v>519</v>
      </c>
      <c r="B487" t="str">
        <f>PROPER((A487))</f>
        <v>4622 Meyer Way</v>
      </c>
      <c r="C487" t="s">
        <v>336</v>
      </c>
      <c r="D487" t="str">
        <f>PROPER(C487)</f>
        <v>Rocklin</v>
      </c>
      <c r="E487" s="1">
        <v>95673</v>
      </c>
      <c r="F487" s="2" t="s">
        <v>4</v>
      </c>
      <c r="G487" s="2">
        <v>2</v>
      </c>
      <c r="H487" s="2">
        <v>1</v>
      </c>
      <c r="I487" s="5">
        <v>970</v>
      </c>
      <c r="J487" s="2" t="s">
        <v>5</v>
      </c>
      <c r="K487" t="s">
        <v>913</v>
      </c>
      <c r="L487" t="str">
        <f>RIGHT(K487,LEN(K487)-FIND(" ",K487))</f>
        <v>May 15 00:00:00 EDT 2008</v>
      </c>
      <c r="M487" s="2" t="str">
        <f>LEFT(K487,3)</f>
        <v>Thu</v>
      </c>
      <c r="N487" s="2" t="str">
        <f>_xlfn.CONCAT(LEFT(L487,6)," ",RIGHT(L487,4))</f>
        <v>May 15 2008</v>
      </c>
      <c r="O487" s="9">
        <v>132000</v>
      </c>
      <c r="P487" s="6">
        <v>38.695588999999998</v>
      </c>
      <c r="Q487" s="7">
        <v>-121.44413299999999</v>
      </c>
    </row>
    <row r="488" spans="1:17" x14ac:dyDescent="0.3">
      <c r="A488" t="s">
        <v>520</v>
      </c>
      <c r="B488" t="str">
        <f>PROPER((A488))</f>
        <v>4885 Summit View Dr</v>
      </c>
      <c r="C488" t="s">
        <v>336</v>
      </c>
      <c r="D488" t="str">
        <f>PROPER(C488)</f>
        <v>Rocklin</v>
      </c>
      <c r="E488" s="1">
        <v>95842</v>
      </c>
      <c r="F488" s="2" t="s">
        <v>4</v>
      </c>
      <c r="G488" s="2">
        <v>2</v>
      </c>
      <c r="H488" s="2">
        <v>1</v>
      </c>
      <c r="I488" s="5">
        <v>924</v>
      </c>
      <c r="J488" s="2" t="s">
        <v>12</v>
      </c>
      <c r="K488" t="s">
        <v>913</v>
      </c>
      <c r="L488" t="str">
        <f>RIGHT(K488,LEN(K488)-FIND(" ",K488))</f>
        <v>May 15 00:00:00 EDT 2008</v>
      </c>
      <c r="M488" s="2" t="str">
        <f>LEFT(K488,3)</f>
        <v>Thu</v>
      </c>
      <c r="N488" s="2" t="str">
        <f>_xlfn.CONCAT(LEFT(L488,6)," ",RIGHT(L488,4))</f>
        <v>May 15 2008</v>
      </c>
      <c r="O488" s="9">
        <v>150454</v>
      </c>
      <c r="P488" s="6">
        <v>38.672567000000001</v>
      </c>
      <c r="Q488" s="7">
        <v>-121.356754</v>
      </c>
    </row>
    <row r="489" spans="1:17" x14ac:dyDescent="0.3">
      <c r="A489" t="s">
        <v>522</v>
      </c>
      <c r="B489" t="str">
        <f>PROPER((A489))</f>
        <v>26 Jeanross Ct</v>
      </c>
      <c r="C489" t="s">
        <v>289</v>
      </c>
      <c r="D489" t="str">
        <f>PROPER(C489)</f>
        <v>Roseville</v>
      </c>
      <c r="E489" s="1">
        <v>95843</v>
      </c>
      <c r="F489" s="2" t="s">
        <v>4</v>
      </c>
      <c r="G489" s="2">
        <v>4</v>
      </c>
      <c r="H489" s="2">
        <v>2</v>
      </c>
      <c r="I489" s="5">
        <v>2504</v>
      </c>
      <c r="J489" s="2" t="s">
        <v>5</v>
      </c>
      <c r="K489" t="s">
        <v>640</v>
      </c>
      <c r="L489" t="str">
        <f>RIGHT(K489,LEN(K489)-FIND(" ",K489))</f>
        <v>May 16 00:00:00 EDT 2008</v>
      </c>
      <c r="M489" s="2" t="str">
        <f>LEFT(K489,3)</f>
        <v>Fri</v>
      </c>
      <c r="N489" s="2" t="str">
        <f>_xlfn.CONCAT(LEFT(L489,6)," ",RIGHT(L489,4))</f>
        <v>May 16 2008</v>
      </c>
      <c r="O489" s="9">
        <v>246750</v>
      </c>
      <c r="P489" s="6">
        <v>38.708840000000002</v>
      </c>
      <c r="Q489" s="7">
        <v>-121.359559</v>
      </c>
    </row>
    <row r="490" spans="1:17" x14ac:dyDescent="0.3">
      <c r="A490" t="s">
        <v>523</v>
      </c>
      <c r="B490" t="str">
        <f>PROPER((A490))</f>
        <v>4800 Mapleplain Ave</v>
      </c>
      <c r="C490" t="s">
        <v>289</v>
      </c>
      <c r="D490" t="str">
        <f>PROPER(C490)</f>
        <v>Roseville</v>
      </c>
      <c r="E490" s="1">
        <v>95678</v>
      </c>
      <c r="F490" s="2" t="s">
        <v>4</v>
      </c>
      <c r="G490" s="2">
        <v>4</v>
      </c>
      <c r="H490" s="2">
        <v>3</v>
      </c>
      <c r="I490" s="5">
        <v>2212</v>
      </c>
      <c r="J490" s="2" t="s">
        <v>5</v>
      </c>
      <c r="K490" t="s">
        <v>640</v>
      </c>
      <c r="L490" t="str">
        <f>RIGHT(K490,LEN(K490)-FIND(" ",K490))</f>
        <v>May 16 00:00:00 EDT 2008</v>
      </c>
      <c r="M490" s="2" t="str">
        <f>LEFT(K490,3)</f>
        <v>Fri</v>
      </c>
      <c r="N490" s="2" t="str">
        <f>_xlfn.CONCAT(LEFT(L490,6)," ",RIGHT(L490,4))</f>
        <v>May 16 2008</v>
      </c>
      <c r="O490" s="9">
        <v>315000</v>
      </c>
      <c r="P490" s="6">
        <v>38.775872</v>
      </c>
      <c r="Q490" s="7">
        <v>-121.29886399999999</v>
      </c>
    </row>
    <row r="491" spans="1:17" x14ac:dyDescent="0.3">
      <c r="A491" t="s">
        <v>524</v>
      </c>
      <c r="B491" t="str">
        <f>PROPER((A491))</f>
        <v>10629 Basie Way</v>
      </c>
      <c r="C491" t="s">
        <v>289</v>
      </c>
      <c r="D491" t="str">
        <f>PROPER(C491)</f>
        <v>Roseville</v>
      </c>
      <c r="E491" s="1">
        <v>95834</v>
      </c>
      <c r="F491" s="2" t="s">
        <v>4</v>
      </c>
      <c r="G491" s="2">
        <v>4</v>
      </c>
      <c r="H491" s="2">
        <v>3</v>
      </c>
      <c r="I491" s="5">
        <v>2962</v>
      </c>
      <c r="J491" s="2" t="s">
        <v>5</v>
      </c>
      <c r="K491" t="s">
        <v>640</v>
      </c>
      <c r="L491" t="str">
        <f>RIGHT(K491,LEN(K491)-FIND(" ",K491))</f>
        <v>May 16 00:00:00 EDT 2008</v>
      </c>
      <c r="M491" s="2" t="str">
        <f>LEFT(K491,3)</f>
        <v>Fri</v>
      </c>
      <c r="N491" s="2" t="str">
        <f>_xlfn.CONCAT(LEFT(L491,6)," ",RIGHT(L491,4))</f>
        <v>May 16 2008</v>
      </c>
      <c r="O491" s="9">
        <v>322000</v>
      </c>
      <c r="P491" s="6">
        <v>38.649769999999997</v>
      </c>
      <c r="Q491" s="7">
        <v>-121.53448</v>
      </c>
    </row>
    <row r="492" spans="1:17" x14ac:dyDescent="0.3">
      <c r="A492" t="s">
        <v>525</v>
      </c>
      <c r="B492" t="str">
        <f>PROPER((A492))</f>
        <v>8612 Willow Grove Way</v>
      </c>
      <c r="C492" t="s">
        <v>289</v>
      </c>
      <c r="D492" t="str">
        <f>PROPER(C492)</f>
        <v>Roseville</v>
      </c>
      <c r="E492" s="1">
        <v>95747</v>
      </c>
      <c r="F492" s="2" t="s">
        <v>4</v>
      </c>
      <c r="G492" s="2">
        <v>4</v>
      </c>
      <c r="H492" s="2">
        <v>3</v>
      </c>
      <c r="I492" s="5">
        <v>0</v>
      </c>
      <c r="J492" s="2" t="s">
        <v>5</v>
      </c>
      <c r="K492" t="s">
        <v>640</v>
      </c>
      <c r="L492" t="str">
        <f>RIGHT(K492,LEN(K492)-FIND(" ",K492))</f>
        <v>May 16 00:00:00 EDT 2008</v>
      </c>
      <c r="M492" s="2" t="str">
        <f>LEFT(K492,3)</f>
        <v>Fri</v>
      </c>
      <c r="N492" s="2" t="str">
        <f>_xlfn.CONCAT(LEFT(L492,6)," ",RIGHT(L492,4))</f>
        <v>May 16 2008</v>
      </c>
      <c r="O492" s="9">
        <v>412500</v>
      </c>
      <c r="P492" s="6">
        <v>38.808580999999997</v>
      </c>
      <c r="Q492" s="7">
        <v>-121.32785</v>
      </c>
    </row>
    <row r="493" spans="1:17" x14ac:dyDescent="0.3">
      <c r="A493" t="s">
        <v>526</v>
      </c>
      <c r="B493" t="str">
        <f>PROPER((A493))</f>
        <v>62 De Fer Cir</v>
      </c>
      <c r="C493" t="s">
        <v>289</v>
      </c>
      <c r="D493" t="str">
        <f>PROPER(C493)</f>
        <v>Roseville</v>
      </c>
      <c r="E493" s="1">
        <v>95828</v>
      </c>
      <c r="F493" s="2" t="s">
        <v>4</v>
      </c>
      <c r="G493" s="2">
        <v>4</v>
      </c>
      <c r="H493" s="2">
        <v>2</v>
      </c>
      <c r="I493" s="5">
        <v>1512</v>
      </c>
      <c r="J493" s="2" t="s">
        <v>5</v>
      </c>
      <c r="K493" t="s">
        <v>913</v>
      </c>
      <c r="L493" t="str">
        <f>RIGHT(K493,LEN(K493)-FIND(" ",K493))</f>
        <v>May 15 00:00:00 EDT 2008</v>
      </c>
      <c r="M493" s="2" t="str">
        <f>LEFT(K493,3)</f>
        <v>Thu</v>
      </c>
      <c r="N493" s="2" t="str">
        <f>_xlfn.CONCAT(LEFT(L493,6)," ",RIGHT(L493,4))</f>
        <v>May 15 2008</v>
      </c>
      <c r="O493" s="9">
        <v>56950</v>
      </c>
      <c r="P493" s="6">
        <v>38.488627999999999</v>
      </c>
      <c r="Q493" s="7">
        <v>-121.387759</v>
      </c>
    </row>
    <row r="494" spans="1:17" x14ac:dyDescent="0.3">
      <c r="A494" t="s">
        <v>527</v>
      </c>
      <c r="B494" t="str">
        <f>PROPER((A494))</f>
        <v>2513 Old Kenmare Rd</v>
      </c>
      <c r="C494" t="s">
        <v>289</v>
      </c>
      <c r="D494" t="str">
        <f>PROPER(C494)</f>
        <v>Roseville</v>
      </c>
      <c r="E494" s="1">
        <v>95820</v>
      </c>
      <c r="F494" s="2" t="s">
        <v>4</v>
      </c>
      <c r="G494" s="2">
        <v>3</v>
      </c>
      <c r="H494" s="2">
        <v>1</v>
      </c>
      <c r="I494" s="5">
        <v>1177</v>
      </c>
      <c r="J494" s="2" t="s">
        <v>5</v>
      </c>
      <c r="K494" t="s">
        <v>6</v>
      </c>
      <c r="L494" t="str">
        <f>RIGHT(K494,LEN(K494)-FIND(" ",K494))</f>
        <v>May 21 00:00:00 EDT 2008</v>
      </c>
      <c r="M494" s="2" t="str">
        <f>LEFT(K494,3)</f>
        <v>Wed</v>
      </c>
      <c r="N494" s="2" t="str">
        <f>_xlfn.CONCAT(LEFT(L494,6)," ",RIGHT(L494,4))</f>
        <v>May 21 2008</v>
      </c>
      <c r="O494" s="9">
        <v>91002</v>
      </c>
      <c r="P494" s="6">
        <v>38.535091999999999</v>
      </c>
      <c r="Q494" s="7">
        <v>-121.48136700000001</v>
      </c>
    </row>
    <row r="495" spans="1:17" x14ac:dyDescent="0.3">
      <c r="A495" t="s">
        <v>528</v>
      </c>
      <c r="B495" t="str">
        <f>PROPER((A495))</f>
        <v>3253 Aboto Way</v>
      </c>
      <c r="C495" t="s">
        <v>289</v>
      </c>
      <c r="D495" t="str">
        <f>PROPER(C495)</f>
        <v>Roseville</v>
      </c>
      <c r="E495" s="1">
        <v>95621</v>
      </c>
      <c r="F495" s="2" t="s">
        <v>4</v>
      </c>
      <c r="G495" s="2">
        <v>3</v>
      </c>
      <c r="H495" s="2">
        <v>2</v>
      </c>
      <c r="I495" s="5">
        <v>1118</v>
      </c>
      <c r="J495" s="2" t="s">
        <v>5</v>
      </c>
      <c r="K495" t="s">
        <v>6</v>
      </c>
      <c r="L495" t="str">
        <f>RIGHT(K495,LEN(K495)-FIND(" ",K495))</f>
        <v>May 21 00:00:00 EDT 2008</v>
      </c>
      <c r="M495" s="2" t="str">
        <f>LEFT(K495,3)</f>
        <v>Wed</v>
      </c>
      <c r="N495" s="2" t="str">
        <f>_xlfn.CONCAT(LEFT(L495,6)," ",RIGHT(L495,4))</f>
        <v>May 21 2008</v>
      </c>
      <c r="O495" s="9">
        <v>122000</v>
      </c>
      <c r="P495" s="6">
        <v>38.707850999999998</v>
      </c>
      <c r="Q495" s="7">
        <v>-121.320707</v>
      </c>
    </row>
    <row r="496" spans="1:17" x14ac:dyDescent="0.3">
      <c r="A496" t="s">
        <v>529</v>
      </c>
      <c r="B496" t="str">
        <f>PROPER((A496))</f>
        <v>3072 Village Plaza Dr</v>
      </c>
      <c r="C496" t="s">
        <v>289</v>
      </c>
      <c r="D496" t="str">
        <f>PROPER(C496)</f>
        <v>Roseville</v>
      </c>
      <c r="E496" s="1">
        <v>95834</v>
      </c>
      <c r="F496" s="2" t="s">
        <v>4</v>
      </c>
      <c r="G496" s="2">
        <v>3</v>
      </c>
      <c r="H496" s="2">
        <v>2</v>
      </c>
      <c r="I496" s="5">
        <v>1601</v>
      </c>
      <c r="J496" s="2" t="s">
        <v>5</v>
      </c>
      <c r="K496" t="s">
        <v>6</v>
      </c>
      <c r="L496" t="str">
        <f>RIGHT(K496,LEN(K496)-FIND(" ",K496))</f>
        <v>May 21 00:00:00 EDT 2008</v>
      </c>
      <c r="M496" s="2" t="str">
        <f>LEFT(K496,3)</f>
        <v>Wed</v>
      </c>
      <c r="N496" s="2" t="str">
        <f>_xlfn.CONCAT(LEFT(L496,6)," ",RIGHT(L496,4))</f>
        <v>May 21 2008</v>
      </c>
      <c r="O496" s="9">
        <v>124100</v>
      </c>
      <c r="P496" s="6">
        <v>38.628630999999999</v>
      </c>
      <c r="Q496" s="7">
        <v>-121.488097</v>
      </c>
    </row>
    <row r="497" spans="1:17" x14ac:dyDescent="0.3">
      <c r="A497" t="s">
        <v>530</v>
      </c>
      <c r="B497" t="str">
        <f>PROPER((A497))</f>
        <v>251 Chango Cir</v>
      </c>
      <c r="C497" t="s">
        <v>289</v>
      </c>
      <c r="D497" t="str">
        <f>PROPER(C497)</f>
        <v>Roseville</v>
      </c>
      <c r="E497" s="1">
        <v>95670</v>
      </c>
      <c r="F497" s="2" t="s">
        <v>4</v>
      </c>
      <c r="G497" s="2">
        <v>3</v>
      </c>
      <c r="H497" s="2">
        <v>2</v>
      </c>
      <c r="I497" s="5">
        <v>1287</v>
      </c>
      <c r="J497" s="2" t="s">
        <v>5</v>
      </c>
      <c r="K497" t="s">
        <v>6</v>
      </c>
      <c r="L497" t="str">
        <f>RIGHT(K497,LEN(K497)-FIND(" ",K497))</f>
        <v>May 21 00:00:00 EDT 2008</v>
      </c>
      <c r="M497" s="2" t="str">
        <f>LEFT(K497,3)</f>
        <v>Wed</v>
      </c>
      <c r="N497" s="2" t="str">
        <f>_xlfn.CONCAT(LEFT(L497,6)," ",RIGHT(L497,4))</f>
        <v>May 21 2008</v>
      </c>
      <c r="O497" s="9">
        <v>234697</v>
      </c>
      <c r="P497" s="6">
        <v>38.593699000000001</v>
      </c>
      <c r="Q497" s="7">
        <v>-121.31089</v>
      </c>
    </row>
    <row r="498" spans="1:17" x14ac:dyDescent="0.3">
      <c r="A498" t="s">
        <v>531</v>
      </c>
      <c r="B498" t="str">
        <f>PROPER((A498))</f>
        <v>8205 Weyburn Ct</v>
      </c>
      <c r="C498" t="s">
        <v>289</v>
      </c>
      <c r="D498" t="str">
        <f>PROPER(C498)</f>
        <v>Roseville</v>
      </c>
      <c r="E498" s="1">
        <v>95757</v>
      </c>
      <c r="F498" s="2" t="s">
        <v>4</v>
      </c>
      <c r="G498" s="2">
        <v>3</v>
      </c>
      <c r="H498" s="2">
        <v>2</v>
      </c>
      <c r="I498" s="5">
        <v>1843</v>
      </c>
      <c r="J498" s="2" t="s">
        <v>5</v>
      </c>
      <c r="K498" t="s">
        <v>6</v>
      </c>
      <c r="L498" t="str">
        <f>RIGHT(K498,LEN(K498)-FIND(" ",K498))</f>
        <v>May 21 00:00:00 EDT 2008</v>
      </c>
      <c r="M498" s="2" t="str">
        <f>LEFT(K498,3)</f>
        <v>Wed</v>
      </c>
      <c r="N498" s="2" t="str">
        <f>_xlfn.CONCAT(LEFT(L498,6)," ",RIGHT(L498,4))</f>
        <v>May 21 2008</v>
      </c>
      <c r="O498" s="9">
        <v>298000</v>
      </c>
      <c r="P498" s="6">
        <v>38.401539999999997</v>
      </c>
      <c r="Q498" s="7">
        <v>-121.447649</v>
      </c>
    </row>
    <row r="499" spans="1:17" x14ac:dyDescent="0.3">
      <c r="A499" t="s">
        <v>532</v>
      </c>
      <c r="B499" t="str">
        <f>PROPER((A499))</f>
        <v>8788 La Margarita Way</v>
      </c>
      <c r="C499" t="s">
        <v>289</v>
      </c>
      <c r="D499" t="str">
        <f>PROPER(C499)</f>
        <v>Roseville</v>
      </c>
      <c r="E499" s="1">
        <v>95824</v>
      </c>
      <c r="F499" s="2" t="s">
        <v>4</v>
      </c>
      <c r="G499" s="2">
        <v>3</v>
      </c>
      <c r="H499" s="2">
        <v>1</v>
      </c>
      <c r="I499" s="5">
        <v>924</v>
      </c>
      <c r="J499" s="2" t="s">
        <v>5</v>
      </c>
      <c r="K499" t="s">
        <v>185</v>
      </c>
      <c r="L499" t="str">
        <f>RIGHT(K499,LEN(K499)-FIND(" ",K499))</f>
        <v>May 20 00:00:00 EDT 2008</v>
      </c>
      <c r="M499" s="2" t="str">
        <f>LEFT(K499,3)</f>
        <v>Tue</v>
      </c>
      <c r="N499" s="2" t="str">
        <f>_xlfn.CONCAT(LEFT(L499,6)," ",RIGHT(L499,4))</f>
        <v>May 20 2008</v>
      </c>
      <c r="O499" s="9">
        <v>92000</v>
      </c>
      <c r="P499" s="6">
        <v>38.510550000000002</v>
      </c>
      <c r="Q499" s="7">
        <v>-121.414768</v>
      </c>
    </row>
    <row r="500" spans="1:17" x14ac:dyDescent="0.3">
      <c r="A500" t="s">
        <v>533</v>
      </c>
      <c r="B500" t="str">
        <f>PROPER((A500))</f>
        <v>5912 Deepdale Way</v>
      </c>
      <c r="C500" t="s">
        <v>289</v>
      </c>
      <c r="D500" t="str">
        <f>PROPER(C500)</f>
        <v>Roseville</v>
      </c>
      <c r="E500" s="1">
        <v>95660</v>
      </c>
      <c r="F500" s="2" t="s">
        <v>4</v>
      </c>
      <c r="G500" s="2">
        <v>3</v>
      </c>
      <c r="H500" s="2">
        <v>1</v>
      </c>
      <c r="I500" s="5">
        <v>888</v>
      </c>
      <c r="J500" s="2" t="s">
        <v>5</v>
      </c>
      <c r="K500" t="s">
        <v>185</v>
      </c>
      <c r="L500" t="str">
        <f>RIGHT(K500,LEN(K500)-FIND(" ",K500))</f>
        <v>May 20 00:00:00 EDT 2008</v>
      </c>
      <c r="M500" s="2" t="str">
        <f>LEFT(K500,3)</f>
        <v>Tue</v>
      </c>
      <c r="N500" s="2" t="str">
        <f>_xlfn.CONCAT(LEFT(L500,6)," ",RIGHT(L500,4))</f>
        <v>May 20 2008</v>
      </c>
      <c r="O500" s="9">
        <v>125000</v>
      </c>
      <c r="P500" s="6">
        <v>38.650444999999998</v>
      </c>
      <c r="Q500" s="7">
        <v>-121.374861</v>
      </c>
    </row>
    <row r="501" spans="1:17" x14ac:dyDescent="0.3">
      <c r="A501" t="s">
        <v>534</v>
      </c>
      <c r="B501" t="str">
        <f>PROPER((A501))</f>
        <v>4712 Pismo Beach Dr</v>
      </c>
      <c r="C501" t="s">
        <v>289</v>
      </c>
      <c r="D501" t="str">
        <f>PROPER(C501)</f>
        <v>Roseville</v>
      </c>
      <c r="E501" s="1">
        <v>95842</v>
      </c>
      <c r="F501" s="2" t="s">
        <v>4</v>
      </c>
      <c r="G501" s="2">
        <v>3</v>
      </c>
      <c r="H501" s="2">
        <v>2</v>
      </c>
      <c r="I501" s="5">
        <v>1159</v>
      </c>
      <c r="J501" s="2" t="s">
        <v>5</v>
      </c>
      <c r="K501" t="s">
        <v>185</v>
      </c>
      <c r="L501" t="str">
        <f>RIGHT(K501,LEN(K501)-FIND(" ",K501))</f>
        <v>May 20 00:00:00 EDT 2008</v>
      </c>
      <c r="M501" s="2" t="str">
        <f>LEFT(K501,3)</f>
        <v>Tue</v>
      </c>
      <c r="N501" s="2" t="str">
        <f>_xlfn.CONCAT(LEFT(L501,6)," ",RIGHT(L501,4))</f>
        <v>May 20 2008</v>
      </c>
      <c r="O501" s="9">
        <v>169000</v>
      </c>
      <c r="P501" s="6">
        <v>38.699509999999997</v>
      </c>
      <c r="Q501" s="7">
        <v>-121.359989</v>
      </c>
    </row>
    <row r="502" spans="1:17" x14ac:dyDescent="0.3">
      <c r="A502" t="s">
        <v>535</v>
      </c>
      <c r="B502" t="str">
        <f>PROPER((A502))</f>
        <v>4741 Pacific Park Dr</v>
      </c>
      <c r="C502" t="s">
        <v>289</v>
      </c>
      <c r="D502" t="str">
        <f>PROPER(C502)</f>
        <v>Roseville</v>
      </c>
      <c r="E502" s="1">
        <v>95670</v>
      </c>
      <c r="F502" s="2" t="s">
        <v>4</v>
      </c>
      <c r="G502" s="2">
        <v>3</v>
      </c>
      <c r="H502" s="2">
        <v>2</v>
      </c>
      <c r="I502" s="5">
        <v>1671</v>
      </c>
      <c r="J502" s="2" t="s">
        <v>5</v>
      </c>
      <c r="K502" t="s">
        <v>185</v>
      </c>
      <c r="L502" t="str">
        <f>RIGHT(K502,LEN(K502)-FIND(" ",K502))</f>
        <v>May 20 00:00:00 EDT 2008</v>
      </c>
      <c r="M502" s="2" t="str">
        <f>LEFT(K502,3)</f>
        <v>Tue</v>
      </c>
      <c r="N502" s="2" t="str">
        <f>_xlfn.CONCAT(LEFT(L502,6)," ",RIGHT(L502,4))</f>
        <v>May 20 2008</v>
      </c>
      <c r="O502" s="9">
        <v>175000</v>
      </c>
      <c r="P502" s="6">
        <v>38.591476999999998</v>
      </c>
      <c r="Q502" s="7">
        <v>-121.31534000000001</v>
      </c>
    </row>
    <row r="503" spans="1:17" x14ac:dyDescent="0.3">
      <c r="A503" t="s">
        <v>536</v>
      </c>
      <c r="B503" t="str">
        <f>PROPER((A503))</f>
        <v>310 Groth Cir</v>
      </c>
      <c r="C503" t="s">
        <v>289</v>
      </c>
      <c r="D503" t="str">
        <f>PROPER(C503)</f>
        <v>Roseville</v>
      </c>
      <c r="E503" s="1">
        <v>95757</v>
      </c>
      <c r="F503" s="2" t="s">
        <v>4</v>
      </c>
      <c r="G503" s="2">
        <v>3</v>
      </c>
      <c r="H503" s="2">
        <v>2</v>
      </c>
      <c r="I503" s="5">
        <v>1567</v>
      </c>
      <c r="J503" s="2" t="s">
        <v>5</v>
      </c>
      <c r="K503" t="s">
        <v>185</v>
      </c>
      <c r="L503" t="str">
        <f>RIGHT(K503,LEN(K503)-FIND(" ",K503))</f>
        <v>May 20 00:00:00 EDT 2008</v>
      </c>
      <c r="M503" s="2" t="str">
        <f>LEFT(K503,3)</f>
        <v>Tue</v>
      </c>
      <c r="N503" s="2" t="str">
        <f>_xlfn.CONCAT(LEFT(L503,6)," ",RIGHT(L503,4))</f>
        <v>May 20 2008</v>
      </c>
      <c r="O503" s="9">
        <v>230000</v>
      </c>
      <c r="P503" s="6">
        <v>38.390557000000001</v>
      </c>
      <c r="Q503" s="7">
        <v>-121.449805</v>
      </c>
    </row>
    <row r="504" spans="1:17" x14ac:dyDescent="0.3">
      <c r="A504" t="s">
        <v>537</v>
      </c>
      <c r="B504" t="str">
        <f>PROPER((A504))</f>
        <v>6121 Wild Fox Ct</v>
      </c>
      <c r="C504" t="s">
        <v>289</v>
      </c>
      <c r="D504" t="str">
        <f>PROPER(C504)</f>
        <v>Roseville</v>
      </c>
      <c r="E504" s="1">
        <v>95835</v>
      </c>
      <c r="F504" s="2" t="s">
        <v>4</v>
      </c>
      <c r="G504" s="2">
        <v>3</v>
      </c>
      <c r="H504" s="2">
        <v>2</v>
      </c>
      <c r="I504" s="5">
        <v>1776</v>
      </c>
      <c r="J504" s="2" t="s">
        <v>5</v>
      </c>
      <c r="K504" t="s">
        <v>185</v>
      </c>
      <c r="L504" t="str">
        <f>RIGHT(K504,LEN(K504)-FIND(" ",K504))</f>
        <v>May 20 00:00:00 EDT 2008</v>
      </c>
      <c r="M504" s="2" t="str">
        <f>LEFT(K504,3)</f>
        <v>Tue</v>
      </c>
      <c r="N504" s="2" t="str">
        <f>_xlfn.CONCAT(LEFT(L504,6)," ",RIGHT(L504,4))</f>
        <v>May 20 2008</v>
      </c>
      <c r="O504" s="9">
        <v>234000</v>
      </c>
      <c r="P504" s="6">
        <v>38.672494999999998</v>
      </c>
      <c r="Q504" s="7">
        <v>-121.51525100000001</v>
      </c>
    </row>
    <row r="505" spans="1:17" x14ac:dyDescent="0.3">
      <c r="A505" t="s">
        <v>538</v>
      </c>
      <c r="B505" t="str">
        <f>PROPER((A505))</f>
        <v>12241 Canyonlands Dr</v>
      </c>
      <c r="C505" t="s">
        <v>289</v>
      </c>
      <c r="D505" t="str">
        <f>PROPER(C505)</f>
        <v>Roseville</v>
      </c>
      <c r="E505" s="1">
        <v>95661</v>
      </c>
      <c r="F505" s="2" t="s">
        <v>4</v>
      </c>
      <c r="G505" s="2">
        <v>3</v>
      </c>
      <c r="H505" s="2">
        <v>1</v>
      </c>
      <c r="I505" s="5">
        <v>1152</v>
      </c>
      <c r="J505" s="2" t="s">
        <v>5</v>
      </c>
      <c r="K505" t="s">
        <v>372</v>
      </c>
      <c r="L505" t="str">
        <f>RIGHT(K505,LEN(K505)-FIND(" ",K505))</f>
        <v>May 19 00:00:00 EDT 2008</v>
      </c>
      <c r="M505" s="2" t="str">
        <f>LEFT(K505,3)</f>
        <v>Mon</v>
      </c>
      <c r="N505" s="2" t="str">
        <f>_xlfn.CONCAT(LEFT(L505,6)," ",RIGHT(L505,4))</f>
        <v>May 19 2008</v>
      </c>
      <c r="O505" s="9">
        <v>188325</v>
      </c>
      <c r="P505" s="6">
        <v>38.72748</v>
      </c>
      <c r="Q505" s="7">
        <v>-121.25653699999999</v>
      </c>
    </row>
    <row r="506" spans="1:17" x14ac:dyDescent="0.3">
      <c r="A506" t="s">
        <v>539</v>
      </c>
      <c r="B506" t="str">
        <f>PROPER((A506))</f>
        <v>29 Cool Fountain Ct</v>
      </c>
      <c r="C506" t="s">
        <v>289</v>
      </c>
      <c r="D506" t="str">
        <f>PROPER(C506)</f>
        <v>Roseville</v>
      </c>
      <c r="E506" s="1">
        <v>95823</v>
      </c>
      <c r="F506" s="2" t="s">
        <v>4</v>
      </c>
      <c r="G506" s="2">
        <v>3</v>
      </c>
      <c r="H506" s="2">
        <v>2</v>
      </c>
      <c r="I506" s="5">
        <v>1306</v>
      </c>
      <c r="J506" s="2" t="s">
        <v>5</v>
      </c>
      <c r="K506" t="s">
        <v>372</v>
      </c>
      <c r="L506" t="str">
        <f>RIGHT(K506,LEN(K506)-FIND(" ",K506))</f>
        <v>May 19 00:00:00 EDT 2008</v>
      </c>
      <c r="M506" s="2" t="str">
        <f>LEFT(K506,3)</f>
        <v>Mon</v>
      </c>
      <c r="N506" s="2" t="str">
        <f>_xlfn.CONCAT(LEFT(L506,6)," ",RIGHT(L506,4))</f>
        <v>May 19 2008</v>
      </c>
      <c r="O506" s="9">
        <v>245000</v>
      </c>
      <c r="P506" s="6">
        <v>38.461790000000001</v>
      </c>
      <c r="Q506" s="7">
        <v>-121.44537099999999</v>
      </c>
    </row>
    <row r="507" spans="1:17" x14ac:dyDescent="0.3">
      <c r="A507" t="s">
        <v>540</v>
      </c>
      <c r="B507" t="str">
        <f>PROPER((A507))</f>
        <v>907 Rio Robles Ave</v>
      </c>
      <c r="C507" t="s">
        <v>289</v>
      </c>
      <c r="D507" t="str">
        <f>PROPER(C507)</f>
        <v>Roseville</v>
      </c>
      <c r="E507" s="1">
        <v>95673</v>
      </c>
      <c r="F507" s="2" t="s">
        <v>4</v>
      </c>
      <c r="G507" s="2">
        <v>3</v>
      </c>
      <c r="H507" s="2">
        <v>1</v>
      </c>
      <c r="I507" s="5">
        <v>1160</v>
      </c>
      <c r="J507" s="2" t="s">
        <v>5</v>
      </c>
      <c r="K507" t="s">
        <v>372</v>
      </c>
      <c r="L507" t="str">
        <f>RIGHT(K507,LEN(K507)-FIND(" ",K507))</f>
        <v>May 19 00:00:00 EDT 2008</v>
      </c>
      <c r="M507" s="2" t="str">
        <f>LEFT(K507,3)</f>
        <v>Mon</v>
      </c>
      <c r="N507" s="2" t="str">
        <f>_xlfn.CONCAT(LEFT(L507,6)," ",RIGHT(L507,4))</f>
        <v>May 19 2008</v>
      </c>
      <c r="O507" s="9">
        <v>249862</v>
      </c>
      <c r="P507" s="6">
        <v>38.683674000000003</v>
      </c>
      <c r="Q507" s="7">
        <v>-121.435204</v>
      </c>
    </row>
    <row r="508" spans="1:17" x14ac:dyDescent="0.3">
      <c r="A508" t="s">
        <v>541</v>
      </c>
      <c r="B508" t="str">
        <f>PROPER((A508))</f>
        <v>8909 Billfish Way</v>
      </c>
      <c r="C508" t="s">
        <v>289</v>
      </c>
      <c r="D508" t="str">
        <f>PROPER(C508)</f>
        <v>Roseville</v>
      </c>
      <c r="E508" s="1">
        <v>95819</v>
      </c>
      <c r="F508" s="2" t="s">
        <v>4</v>
      </c>
      <c r="G508" s="2">
        <v>3</v>
      </c>
      <c r="H508" s="2">
        <v>2</v>
      </c>
      <c r="I508" s="5">
        <v>1697</v>
      </c>
      <c r="J508" s="2" t="s">
        <v>5</v>
      </c>
      <c r="K508" t="s">
        <v>372</v>
      </c>
      <c r="L508" t="str">
        <f>RIGHT(K508,LEN(K508)-FIND(" ",K508))</f>
        <v>May 19 00:00:00 EDT 2008</v>
      </c>
      <c r="M508" s="2" t="str">
        <f>LEFT(K508,3)</f>
        <v>Mon</v>
      </c>
      <c r="N508" s="2" t="str">
        <f>_xlfn.CONCAT(LEFT(L508,6)," ",RIGHT(L508,4))</f>
        <v>May 19 2008</v>
      </c>
      <c r="O508" s="9">
        <v>400000</v>
      </c>
      <c r="P508" s="6">
        <v>38.574894</v>
      </c>
      <c r="Q508" s="7">
        <v>-121.435806</v>
      </c>
    </row>
    <row r="509" spans="1:17" x14ac:dyDescent="0.3">
      <c r="A509" t="s">
        <v>542</v>
      </c>
      <c r="B509" t="str">
        <f>PROPER((A509))</f>
        <v>6232 Gus Way</v>
      </c>
      <c r="C509" t="s">
        <v>289</v>
      </c>
      <c r="D509" t="str">
        <f>PROPER(C509)</f>
        <v>Roseville</v>
      </c>
      <c r="E509" s="1">
        <v>95648</v>
      </c>
      <c r="F509" s="2" t="s">
        <v>4</v>
      </c>
      <c r="G509" s="2">
        <v>3</v>
      </c>
      <c r="H509" s="2">
        <v>2</v>
      </c>
      <c r="I509" s="5">
        <v>0</v>
      </c>
      <c r="J509" s="2" t="s">
        <v>5</v>
      </c>
      <c r="K509" t="s">
        <v>372</v>
      </c>
      <c r="L509" t="str">
        <f>RIGHT(K509,LEN(K509)-FIND(" ",K509))</f>
        <v>May 19 00:00:00 EDT 2008</v>
      </c>
      <c r="M509" s="2" t="str">
        <f>LEFT(K509,3)</f>
        <v>Mon</v>
      </c>
      <c r="N509" s="2" t="str">
        <f>_xlfn.CONCAT(LEFT(L509,6)," ",RIGHT(L509,4))</f>
        <v>May 19 2008</v>
      </c>
      <c r="O509" s="9">
        <v>4897</v>
      </c>
      <c r="P509" s="6">
        <v>38.885793999999997</v>
      </c>
      <c r="Q509" s="7">
        <v>-121.29028099999999</v>
      </c>
    </row>
    <row r="510" spans="1:17" x14ac:dyDescent="0.3">
      <c r="A510" t="s">
        <v>543</v>
      </c>
      <c r="B510" t="str">
        <f>PROPER((A510))</f>
        <v>200 Oakwilde St</v>
      </c>
      <c r="C510" t="s">
        <v>289</v>
      </c>
      <c r="D510" t="str">
        <f>PROPER(C510)</f>
        <v>Roseville</v>
      </c>
      <c r="E510" s="1">
        <v>95838</v>
      </c>
      <c r="F510" s="2" t="s">
        <v>4</v>
      </c>
      <c r="G510" s="2">
        <v>3</v>
      </c>
      <c r="H510" s="2">
        <v>1</v>
      </c>
      <c r="I510" s="5">
        <v>1004</v>
      </c>
      <c r="J510" s="2" t="s">
        <v>5</v>
      </c>
      <c r="K510" t="s">
        <v>913</v>
      </c>
      <c r="L510" t="str">
        <f>RIGHT(K510,LEN(K510)-FIND(" ",K510))</f>
        <v>May 15 00:00:00 EDT 2008</v>
      </c>
      <c r="M510" s="2" t="str">
        <f>LEFT(K510,3)</f>
        <v>Thu</v>
      </c>
      <c r="N510" s="2" t="str">
        <f>_xlfn.CONCAT(LEFT(L510,6)," ",RIGHT(L510,4))</f>
        <v>May 15 2008</v>
      </c>
      <c r="O510" s="9">
        <v>110000</v>
      </c>
      <c r="P510" s="6">
        <v>38.647398000000003</v>
      </c>
      <c r="Q510" s="7">
        <v>-121.432914</v>
      </c>
    </row>
    <row r="511" spans="1:17" x14ac:dyDescent="0.3">
      <c r="A511" t="s">
        <v>544</v>
      </c>
      <c r="B511" t="str">
        <f>PROPER((A511))</f>
        <v>1033 Park Stream Dr</v>
      </c>
      <c r="C511" t="s">
        <v>289</v>
      </c>
      <c r="D511" t="str">
        <f>PROPER(C511)</f>
        <v>Roseville</v>
      </c>
      <c r="E511" s="1">
        <v>95832</v>
      </c>
      <c r="F511" s="2" t="s">
        <v>4</v>
      </c>
      <c r="G511" s="2">
        <v>3</v>
      </c>
      <c r="H511" s="2">
        <v>2</v>
      </c>
      <c r="I511" s="5">
        <v>1161</v>
      </c>
      <c r="J511" s="2" t="s">
        <v>5</v>
      </c>
      <c r="K511" t="s">
        <v>913</v>
      </c>
      <c r="L511" t="str">
        <f>RIGHT(K511,LEN(K511)-FIND(" ",K511))</f>
        <v>May 15 00:00:00 EDT 2008</v>
      </c>
      <c r="M511" s="2" t="str">
        <f>LEFT(K511,3)</f>
        <v>Thu</v>
      </c>
      <c r="N511" s="2" t="str">
        <f>_xlfn.CONCAT(LEFT(L511,6)," ",RIGHT(L511,4))</f>
        <v>May 15 2008</v>
      </c>
      <c r="O511" s="9">
        <v>114800</v>
      </c>
      <c r="P511" s="6">
        <v>38.479593000000001</v>
      </c>
      <c r="Q511" s="7">
        <v>-121.48434</v>
      </c>
    </row>
    <row r="512" spans="1:17" x14ac:dyDescent="0.3">
      <c r="A512" t="s">
        <v>545</v>
      </c>
      <c r="B512" t="str">
        <f>PROPER((A512))</f>
        <v>200 Allaire Cir</v>
      </c>
      <c r="C512" t="s">
        <v>289</v>
      </c>
      <c r="D512" t="str">
        <f>PROPER(C512)</f>
        <v>Roseville</v>
      </c>
      <c r="E512" s="1">
        <v>95843</v>
      </c>
      <c r="F512" s="2" t="s">
        <v>4</v>
      </c>
      <c r="G512" s="2">
        <v>3</v>
      </c>
      <c r="H512" s="2">
        <v>2</v>
      </c>
      <c r="I512" s="5">
        <v>1206</v>
      </c>
      <c r="J512" s="2" t="s">
        <v>5</v>
      </c>
      <c r="K512" t="s">
        <v>913</v>
      </c>
      <c r="L512" t="str">
        <f>RIGHT(K512,LEN(K512)-FIND(" ",K512))</f>
        <v>May 15 00:00:00 EDT 2008</v>
      </c>
      <c r="M512" s="2" t="str">
        <f>LEFT(K512,3)</f>
        <v>Thu</v>
      </c>
      <c r="N512" s="2" t="str">
        <f>_xlfn.CONCAT(LEFT(L512,6)," ",RIGHT(L512,4))</f>
        <v>May 15 2008</v>
      </c>
      <c r="O512" s="9">
        <v>142000</v>
      </c>
      <c r="P512" s="6">
        <v>38.706175000000002</v>
      </c>
      <c r="Q512" s="7">
        <v>-121.37977600000001</v>
      </c>
    </row>
    <row r="513" spans="1:17" x14ac:dyDescent="0.3">
      <c r="A513" t="s">
        <v>546</v>
      </c>
      <c r="B513" t="str">
        <f>PROPER((A513))</f>
        <v>1322 Sutter Walk</v>
      </c>
      <c r="C513" t="s">
        <v>289</v>
      </c>
      <c r="D513" t="str">
        <f>PROPER(C513)</f>
        <v>Roseville</v>
      </c>
      <c r="E513" s="1">
        <v>95662</v>
      </c>
      <c r="F513" s="2" t="s">
        <v>4</v>
      </c>
      <c r="G513" s="2">
        <v>3</v>
      </c>
      <c r="H513" s="2">
        <v>2</v>
      </c>
      <c r="I513" s="5">
        <v>1294</v>
      </c>
      <c r="J513" s="2" t="s">
        <v>5</v>
      </c>
      <c r="K513" t="s">
        <v>913</v>
      </c>
      <c r="L513" t="str">
        <f>RIGHT(K513,LEN(K513)-FIND(" ",K513))</f>
        <v>May 15 00:00:00 EDT 2008</v>
      </c>
      <c r="M513" s="2" t="str">
        <f>LEFT(K513,3)</f>
        <v>Thu</v>
      </c>
      <c r="N513" s="2" t="str">
        <f>_xlfn.CONCAT(LEFT(L513,6)," ",RIGHT(L513,4))</f>
        <v>May 15 2008</v>
      </c>
      <c r="O513" s="9">
        <v>191250</v>
      </c>
      <c r="P513" s="6">
        <v>38.687005999999997</v>
      </c>
      <c r="Q513" s="7">
        <v>-121.254319</v>
      </c>
    </row>
    <row r="514" spans="1:17" x14ac:dyDescent="0.3">
      <c r="A514" t="s">
        <v>547</v>
      </c>
      <c r="B514" t="str">
        <f>PROPER((A514))</f>
        <v>5479 Nickman Way</v>
      </c>
      <c r="C514" t="s">
        <v>289</v>
      </c>
      <c r="D514" t="str">
        <f>PROPER(C514)</f>
        <v>Roseville</v>
      </c>
      <c r="E514" s="1">
        <v>95838</v>
      </c>
      <c r="F514" s="2" t="s">
        <v>4</v>
      </c>
      <c r="G514" s="2">
        <v>3</v>
      </c>
      <c r="H514" s="2">
        <v>2</v>
      </c>
      <c r="I514" s="5">
        <v>1231</v>
      </c>
      <c r="J514" s="2" t="s">
        <v>5</v>
      </c>
      <c r="K514" t="s">
        <v>913</v>
      </c>
      <c r="L514" t="str">
        <f>RIGHT(K514,LEN(K514)-FIND(" ",K514))</f>
        <v>May 15 00:00:00 EDT 2008</v>
      </c>
      <c r="M514" s="2" t="str">
        <f>LEFT(K514,3)</f>
        <v>Thu</v>
      </c>
      <c r="N514" s="2" t="str">
        <f>_xlfn.CONCAT(LEFT(L514,6)," ",RIGHT(L514,4))</f>
        <v>May 15 2008</v>
      </c>
      <c r="O514" s="9">
        <v>200000</v>
      </c>
      <c r="P514" s="6">
        <v>38.651386000000002</v>
      </c>
      <c r="Q514" s="7">
        <v>-121.45041999999999</v>
      </c>
    </row>
    <row r="515" spans="1:17" x14ac:dyDescent="0.3">
      <c r="A515" t="s">
        <v>548</v>
      </c>
      <c r="B515" t="str">
        <f>PROPER((A515))</f>
        <v>2103 Burberry Way</v>
      </c>
      <c r="C515" t="s">
        <v>289</v>
      </c>
      <c r="D515" t="str">
        <f>PROPER(C515)</f>
        <v>Roseville</v>
      </c>
      <c r="E515" s="1">
        <v>95843</v>
      </c>
      <c r="F515" s="2" t="s">
        <v>4</v>
      </c>
      <c r="G515" s="2">
        <v>2</v>
      </c>
      <c r="H515" s="2">
        <v>2</v>
      </c>
      <c r="I515" s="5">
        <v>1043</v>
      </c>
      <c r="J515" s="2" t="s">
        <v>5</v>
      </c>
      <c r="K515" t="s">
        <v>6</v>
      </c>
      <c r="L515" t="str">
        <f>RIGHT(K515,LEN(K515)-FIND(" ",K515))</f>
        <v>May 21 00:00:00 EDT 2008</v>
      </c>
      <c r="M515" s="2" t="str">
        <f>LEFT(K515,3)</f>
        <v>Wed</v>
      </c>
      <c r="N515" s="2" t="str">
        <f>_xlfn.CONCAT(LEFT(L515,6)," ",RIGHT(L515,4))</f>
        <v>May 21 2008</v>
      </c>
      <c r="O515" s="9">
        <v>161250</v>
      </c>
      <c r="P515" s="6">
        <v>38.720269999999999</v>
      </c>
      <c r="Q515" s="7">
        <v>-121.33155499999999</v>
      </c>
    </row>
    <row r="516" spans="1:17" x14ac:dyDescent="0.3">
      <c r="A516" t="s">
        <v>549</v>
      </c>
      <c r="B516" t="str">
        <f>PROPER((A516))</f>
        <v>2450 San Jose Way</v>
      </c>
      <c r="C516" t="s">
        <v>289</v>
      </c>
      <c r="D516" t="str">
        <f>PROPER(C516)</f>
        <v>Roseville</v>
      </c>
      <c r="E516" s="1">
        <v>95624</v>
      </c>
      <c r="F516" s="2" t="s">
        <v>4</v>
      </c>
      <c r="G516" s="2">
        <v>2</v>
      </c>
      <c r="H516" s="2">
        <v>1</v>
      </c>
      <c r="I516" s="5">
        <v>840</v>
      </c>
      <c r="J516" s="2" t="s">
        <v>12</v>
      </c>
      <c r="K516" t="s">
        <v>185</v>
      </c>
      <c r="L516" t="str">
        <f>RIGHT(K516,LEN(K516)-FIND(" ",K516))</f>
        <v>May 20 00:00:00 EDT 2008</v>
      </c>
      <c r="M516" s="2" t="str">
        <f>LEFT(K516,3)</f>
        <v>Tue</v>
      </c>
      <c r="N516" s="2" t="str">
        <f>_xlfn.CONCAT(LEFT(L516,6)," ",RIGHT(L516,4))</f>
        <v>May 20 2008</v>
      </c>
      <c r="O516" s="9">
        <v>71000</v>
      </c>
      <c r="P516" s="6">
        <v>38.405729999999998</v>
      </c>
      <c r="Q516" s="7">
        <v>-121.369832</v>
      </c>
    </row>
    <row r="517" spans="1:17" x14ac:dyDescent="0.3">
      <c r="A517" t="s">
        <v>550</v>
      </c>
      <c r="B517" t="str">
        <f>PROPER((A517))</f>
        <v>7641 Rosehall Dr</v>
      </c>
      <c r="C517" t="s">
        <v>289</v>
      </c>
      <c r="D517" t="str">
        <f>PROPER(C517)</f>
        <v>Roseville</v>
      </c>
      <c r="E517" s="1">
        <v>95841</v>
      </c>
      <c r="F517" s="2" t="s">
        <v>4</v>
      </c>
      <c r="G517" s="2">
        <v>2</v>
      </c>
      <c r="H517" s="2">
        <v>1</v>
      </c>
      <c r="I517" s="5">
        <v>924</v>
      </c>
      <c r="J517" s="2" t="s">
        <v>12</v>
      </c>
      <c r="K517" t="s">
        <v>372</v>
      </c>
      <c r="L517" t="str">
        <f>RIGHT(K517,LEN(K517)-FIND(" ",K517))</f>
        <v>May 19 00:00:00 EDT 2008</v>
      </c>
      <c r="M517" s="2" t="str">
        <f>LEFT(K517,3)</f>
        <v>Mon</v>
      </c>
      <c r="N517" s="2" t="str">
        <f>_xlfn.CONCAT(LEFT(L517,6)," ",RIGHT(L517,4))</f>
        <v>May 19 2008</v>
      </c>
      <c r="O517" s="9">
        <v>77000</v>
      </c>
      <c r="P517" s="6">
        <v>38.658738999999997</v>
      </c>
      <c r="Q517" s="7">
        <v>-121.333561</v>
      </c>
    </row>
    <row r="518" spans="1:17" x14ac:dyDescent="0.3">
      <c r="A518" t="s">
        <v>551</v>
      </c>
      <c r="B518" t="str">
        <f>PROPER((A518))</f>
        <v>1336 Laysan Teal Dr</v>
      </c>
      <c r="C518" t="s">
        <v>289</v>
      </c>
      <c r="D518" t="str">
        <f>PROPER(C518)</f>
        <v>Roseville</v>
      </c>
      <c r="E518" s="1">
        <v>95842</v>
      </c>
      <c r="F518" s="2" t="s">
        <v>4</v>
      </c>
      <c r="G518" s="2">
        <v>2</v>
      </c>
      <c r="H518" s="2">
        <v>1</v>
      </c>
      <c r="I518" s="5">
        <v>964</v>
      </c>
      <c r="J518" s="2" t="s">
        <v>5</v>
      </c>
      <c r="K518" t="s">
        <v>372</v>
      </c>
      <c r="L518" t="str">
        <f>RIGHT(K518,LEN(K518)-FIND(" ",K518))</f>
        <v>May 19 00:00:00 EDT 2008</v>
      </c>
      <c r="M518" s="2" t="str">
        <f>LEFT(K518,3)</f>
        <v>Mon</v>
      </c>
      <c r="N518" s="2" t="str">
        <f>_xlfn.CONCAT(LEFT(L518,6)," ",RIGHT(L518,4))</f>
        <v>May 19 2008</v>
      </c>
      <c r="O518" s="9">
        <v>97500</v>
      </c>
      <c r="P518" s="6">
        <v>38.663282000000002</v>
      </c>
      <c r="Q518" s="7">
        <v>-121.35963099999999</v>
      </c>
    </row>
    <row r="519" spans="1:17" x14ac:dyDescent="0.3">
      <c r="A519" t="s">
        <v>552</v>
      </c>
      <c r="B519" t="str">
        <f>PROPER((A519))</f>
        <v>2802 Black Oak Dr</v>
      </c>
      <c r="C519" t="s">
        <v>289</v>
      </c>
      <c r="D519" t="str">
        <f>PROPER(C519)</f>
        <v>Roseville</v>
      </c>
      <c r="E519" s="1">
        <v>95823</v>
      </c>
      <c r="F519" s="2" t="s">
        <v>4</v>
      </c>
      <c r="G519" s="2">
        <v>2</v>
      </c>
      <c r="H519" s="2">
        <v>2</v>
      </c>
      <c r="I519" s="5">
        <v>901</v>
      </c>
      <c r="J519" s="2" t="s">
        <v>5</v>
      </c>
      <c r="K519" t="s">
        <v>372</v>
      </c>
      <c r="L519" t="str">
        <f>RIGHT(K519,LEN(K519)-FIND(" ",K519))</f>
        <v>May 19 00:00:00 EDT 2008</v>
      </c>
      <c r="M519" s="2" t="str">
        <f>LEFT(K519,3)</f>
        <v>Mon</v>
      </c>
      <c r="N519" s="2" t="str">
        <f>_xlfn.CONCAT(LEFT(L519,6)," ",RIGHT(L519,4))</f>
        <v>May 19 2008</v>
      </c>
      <c r="O519" s="9">
        <v>121500</v>
      </c>
      <c r="P519" s="6">
        <v>38.454948999999999</v>
      </c>
      <c r="Q519" s="7">
        <v>-121.440578</v>
      </c>
    </row>
    <row r="520" spans="1:17" x14ac:dyDescent="0.3">
      <c r="A520" t="s">
        <v>553</v>
      </c>
      <c r="B520" t="str">
        <f>PROPER((A520))</f>
        <v>2113 Fall Trail Ct</v>
      </c>
      <c r="C520" t="s">
        <v>289</v>
      </c>
      <c r="D520" t="str">
        <f>PROPER(C520)</f>
        <v>Roseville</v>
      </c>
      <c r="E520" s="1">
        <v>95825</v>
      </c>
      <c r="F520" s="2" t="s">
        <v>4</v>
      </c>
      <c r="G520" s="2">
        <v>2</v>
      </c>
      <c r="H520" s="2">
        <v>1</v>
      </c>
      <c r="I520" s="5">
        <v>972</v>
      </c>
      <c r="J520" s="2" t="s">
        <v>5</v>
      </c>
      <c r="K520" t="s">
        <v>372</v>
      </c>
      <c r="L520" t="str">
        <f>RIGHT(K520,LEN(K520)-FIND(" ",K520))</f>
        <v>May 19 00:00:00 EDT 2008</v>
      </c>
      <c r="M520" s="2" t="str">
        <f>LEFT(K520,3)</f>
        <v>Mon</v>
      </c>
      <c r="N520" s="2" t="str">
        <f>_xlfn.CONCAT(LEFT(L520,6)," ",RIGHT(L520,4))</f>
        <v>May 19 2008</v>
      </c>
      <c r="O520" s="9">
        <v>125000</v>
      </c>
      <c r="P520" s="6">
        <v>38.598320999999999</v>
      </c>
      <c r="Q520" s="7">
        <v>-121.39161</v>
      </c>
    </row>
    <row r="521" spans="1:17" x14ac:dyDescent="0.3">
      <c r="A521" t="s">
        <v>554</v>
      </c>
      <c r="B521" t="str">
        <f>PROPER((A521))</f>
        <v>10112 Lambeau Ct</v>
      </c>
      <c r="C521" t="s">
        <v>289</v>
      </c>
      <c r="D521" t="str">
        <f>PROPER(C521)</f>
        <v>Roseville</v>
      </c>
      <c r="E521" s="1">
        <v>95864</v>
      </c>
      <c r="F521" s="2" t="s">
        <v>4</v>
      </c>
      <c r="G521" s="2">
        <v>2</v>
      </c>
      <c r="H521" s="2">
        <v>1</v>
      </c>
      <c r="I521" s="5">
        <v>930</v>
      </c>
      <c r="J521" s="2" t="s">
        <v>5</v>
      </c>
      <c r="K521" t="s">
        <v>372</v>
      </c>
      <c r="L521" t="str">
        <f>RIGHT(K521,LEN(K521)-FIND(" ",K521))</f>
        <v>May 19 00:00:00 EDT 2008</v>
      </c>
      <c r="M521" s="2" t="str">
        <f>LEFT(K521,3)</f>
        <v>Mon</v>
      </c>
      <c r="N521" s="2" t="str">
        <f>_xlfn.CONCAT(LEFT(L521,6)," ",RIGHT(L521,4))</f>
        <v>May 19 2008</v>
      </c>
      <c r="O521" s="9">
        <v>203000</v>
      </c>
      <c r="P521" s="6">
        <v>38.581471000000001</v>
      </c>
      <c r="Q521" s="7">
        <v>-121.38839</v>
      </c>
    </row>
    <row r="522" spans="1:17" x14ac:dyDescent="0.3">
      <c r="A522" t="s">
        <v>555</v>
      </c>
      <c r="B522" t="str">
        <f>PROPER((A522))</f>
        <v>6313 Castro Verde Way</v>
      </c>
      <c r="C522" t="s">
        <v>289</v>
      </c>
      <c r="D522" t="str">
        <f>PROPER(C522)</f>
        <v>Roseville</v>
      </c>
      <c r="E522" s="1">
        <v>95834</v>
      </c>
      <c r="F522" s="2" t="s">
        <v>4</v>
      </c>
      <c r="G522" s="2">
        <v>2</v>
      </c>
      <c r="H522" s="2">
        <v>2</v>
      </c>
      <c r="I522" s="5">
        <v>1250</v>
      </c>
      <c r="J522" s="2" t="s">
        <v>12</v>
      </c>
      <c r="K522" t="s">
        <v>372</v>
      </c>
      <c r="L522" t="str">
        <f>RIGHT(K522,LEN(K522)-FIND(" ",K522))</f>
        <v>May 19 00:00:00 EDT 2008</v>
      </c>
      <c r="M522" s="2" t="str">
        <f>LEFT(K522,3)</f>
        <v>Mon</v>
      </c>
      <c r="N522" s="2" t="str">
        <f>_xlfn.CONCAT(LEFT(L522,6)," ",RIGHT(L522,4))</f>
        <v>May 19 2008</v>
      </c>
      <c r="O522" s="9">
        <v>232500</v>
      </c>
      <c r="P522" s="6">
        <v>38.644405999999996</v>
      </c>
      <c r="Q522" s="7">
        <v>-121.549049</v>
      </c>
    </row>
    <row r="523" spans="1:17" x14ac:dyDescent="0.3">
      <c r="A523" t="s">
        <v>556</v>
      </c>
      <c r="B523" t="str">
        <f>PROPER((A523))</f>
        <v>3622 Curtis Dr</v>
      </c>
      <c r="C523" t="s">
        <v>289</v>
      </c>
      <c r="D523" t="str">
        <f>PROPER(C523)</f>
        <v>Roseville</v>
      </c>
      <c r="E523" s="1">
        <v>95831</v>
      </c>
      <c r="F523" s="2" t="s">
        <v>4</v>
      </c>
      <c r="G523" s="2">
        <v>2</v>
      </c>
      <c r="H523" s="2">
        <v>2</v>
      </c>
      <c r="I523" s="5">
        <v>1324</v>
      </c>
      <c r="J523" s="2" t="s">
        <v>5</v>
      </c>
      <c r="K523" t="s">
        <v>372</v>
      </c>
      <c r="L523" t="str">
        <f>RIGHT(K523,LEN(K523)-FIND(" ",K523))</f>
        <v>May 19 00:00:00 EDT 2008</v>
      </c>
      <c r="M523" s="2" t="str">
        <f>LEFT(K523,3)</f>
        <v>Mon</v>
      </c>
      <c r="N523" s="2" t="str">
        <f>_xlfn.CONCAT(LEFT(L523,6)," ",RIGHT(L523,4))</f>
        <v>May 19 2008</v>
      </c>
      <c r="O523" s="9">
        <v>234500</v>
      </c>
      <c r="P523" s="6">
        <v>38.487969999999997</v>
      </c>
      <c r="Q523" s="7">
        <v>-121.53022900000001</v>
      </c>
    </row>
    <row r="524" spans="1:17" x14ac:dyDescent="0.3">
      <c r="A524" t="s">
        <v>557</v>
      </c>
      <c r="B524" t="str">
        <f>PROPER((A524))</f>
        <v>11817 Opal Ridge Way</v>
      </c>
      <c r="C524" t="s">
        <v>289</v>
      </c>
      <c r="D524" t="str">
        <f>PROPER(C524)</f>
        <v>Roseville</v>
      </c>
      <c r="E524" s="1">
        <v>95765</v>
      </c>
      <c r="F524" s="2" t="s">
        <v>4</v>
      </c>
      <c r="G524" s="2">
        <v>2</v>
      </c>
      <c r="H524" s="2">
        <v>2</v>
      </c>
      <c r="I524" s="5">
        <v>1596</v>
      </c>
      <c r="J524" s="2" t="s">
        <v>5</v>
      </c>
      <c r="K524" t="s">
        <v>372</v>
      </c>
      <c r="L524" t="str">
        <f>RIGHT(K524,LEN(K524)-FIND(" ",K524))</f>
        <v>May 19 00:00:00 EDT 2008</v>
      </c>
      <c r="M524" s="2" t="str">
        <f>LEFT(K524,3)</f>
        <v>Mon</v>
      </c>
      <c r="N524" s="2" t="str">
        <f>_xlfn.CONCAT(LEFT(L524,6)," ",RIGHT(L524,4))</f>
        <v>May 19 2008</v>
      </c>
      <c r="O524" s="9">
        <v>370000</v>
      </c>
      <c r="P524" s="6">
        <v>38.837006000000002</v>
      </c>
      <c r="Q524" s="7">
        <v>-121.232024</v>
      </c>
    </row>
    <row r="525" spans="1:17" x14ac:dyDescent="0.3">
      <c r="A525" t="s">
        <v>558</v>
      </c>
      <c r="B525" t="str">
        <f>PROPER((A525))</f>
        <v>170 Lagomarsino Way</v>
      </c>
      <c r="C525" t="s">
        <v>289</v>
      </c>
      <c r="D525" t="str">
        <f>PROPER(C525)</f>
        <v>Roseville</v>
      </c>
      <c r="E525" s="1">
        <v>95814</v>
      </c>
      <c r="F525" s="2" t="s">
        <v>4</v>
      </c>
      <c r="G525" s="2">
        <v>2</v>
      </c>
      <c r="H525" s="2">
        <v>3</v>
      </c>
      <c r="I525" s="5">
        <v>1788</v>
      </c>
      <c r="J525" s="2" t="s">
        <v>5</v>
      </c>
      <c r="K525" t="s">
        <v>372</v>
      </c>
      <c r="L525" t="str">
        <f>RIGHT(K525,LEN(K525)-FIND(" ",K525))</f>
        <v>May 19 00:00:00 EDT 2008</v>
      </c>
      <c r="M525" s="2" t="str">
        <f>LEFT(K525,3)</f>
        <v>Mon</v>
      </c>
      <c r="N525" s="2" t="str">
        <f>_xlfn.CONCAT(LEFT(L525,6)," ",RIGHT(L525,4))</f>
        <v>May 19 2008</v>
      </c>
      <c r="O525" s="9">
        <v>427500</v>
      </c>
      <c r="P525" s="6">
        <v>38.571942999999997</v>
      </c>
      <c r="Q525" s="7">
        <v>-121.49210600000001</v>
      </c>
    </row>
    <row r="526" spans="1:17" x14ac:dyDescent="0.3">
      <c r="A526" t="s">
        <v>559</v>
      </c>
      <c r="B526" t="str">
        <f>PROPER((A526))</f>
        <v>2743 Deakin Pl</v>
      </c>
      <c r="C526" t="s">
        <v>289</v>
      </c>
      <c r="D526" t="str">
        <f>PROPER(C526)</f>
        <v>Roseville</v>
      </c>
      <c r="E526" s="1">
        <v>95648</v>
      </c>
      <c r="F526" s="2" t="s">
        <v>4</v>
      </c>
      <c r="G526" s="2">
        <v>2</v>
      </c>
      <c r="H526" s="2">
        <v>2</v>
      </c>
      <c r="I526" s="5">
        <v>0</v>
      </c>
      <c r="J526" s="2" t="s">
        <v>5</v>
      </c>
      <c r="K526" t="s">
        <v>372</v>
      </c>
      <c r="L526" t="str">
        <f>RIGHT(K526,LEN(K526)-FIND(" ",K526))</f>
        <v>May 19 00:00:00 EDT 2008</v>
      </c>
      <c r="M526" s="2" t="str">
        <f>LEFT(K526,3)</f>
        <v>Mon</v>
      </c>
      <c r="N526" s="2" t="str">
        <f>_xlfn.CONCAT(LEFT(L526,6)," ",RIGHT(L526,4))</f>
        <v>May 19 2008</v>
      </c>
      <c r="O526" s="9">
        <v>512000</v>
      </c>
      <c r="P526" s="6">
        <v>38.861615</v>
      </c>
      <c r="Q526" s="7">
        <v>-121.26869000000001</v>
      </c>
    </row>
    <row r="527" spans="1:17" x14ac:dyDescent="0.3">
      <c r="A527" t="s">
        <v>560</v>
      </c>
      <c r="B527" t="str">
        <f>PROPER((A527))</f>
        <v>3361 Alder Canyon Way</v>
      </c>
      <c r="C527" t="s">
        <v>289</v>
      </c>
      <c r="D527" t="str">
        <f>PROPER(C527)</f>
        <v>Roseville</v>
      </c>
      <c r="E527" s="1">
        <v>95822</v>
      </c>
      <c r="F527" s="2" t="s">
        <v>4</v>
      </c>
      <c r="G527" s="2">
        <v>2</v>
      </c>
      <c r="H527" s="2">
        <v>2</v>
      </c>
      <c r="I527" s="5">
        <v>990</v>
      </c>
      <c r="J527" s="2" t="s">
        <v>5</v>
      </c>
      <c r="K527" t="s">
        <v>640</v>
      </c>
      <c r="L527" t="str">
        <f>RIGHT(K527,LEN(K527)-FIND(" ",K527))</f>
        <v>May 16 00:00:00 EDT 2008</v>
      </c>
      <c r="M527" s="2" t="str">
        <f>LEFT(K527,3)</f>
        <v>Fri</v>
      </c>
      <c r="N527" s="2" t="str">
        <f>_xlfn.CONCAT(LEFT(L527,6)," ",RIGHT(L527,4))</f>
        <v>May 16 2008</v>
      </c>
      <c r="O527" s="9">
        <v>66500</v>
      </c>
      <c r="P527" s="6">
        <v>38.493504000000001</v>
      </c>
      <c r="Q527" s="7">
        <v>-121.47530399999999</v>
      </c>
    </row>
    <row r="528" spans="1:17" x14ac:dyDescent="0.3">
      <c r="A528" t="s">
        <v>561</v>
      </c>
      <c r="B528" t="str">
        <f>PROPER((A528))</f>
        <v>2148 Ranch View Dr</v>
      </c>
      <c r="C528" t="s">
        <v>289</v>
      </c>
      <c r="D528" t="str">
        <f>PROPER(C528)</f>
        <v>Roseville</v>
      </c>
      <c r="E528" s="1">
        <v>95815</v>
      </c>
      <c r="F528" s="2" t="s">
        <v>4</v>
      </c>
      <c r="G528" s="2">
        <v>2</v>
      </c>
      <c r="H528" s="2">
        <v>1</v>
      </c>
      <c r="I528" s="5">
        <v>832</v>
      </c>
      <c r="J528" s="2" t="s">
        <v>5</v>
      </c>
      <c r="K528" t="s">
        <v>640</v>
      </c>
      <c r="L528" t="str">
        <f>RIGHT(K528,LEN(K528)-FIND(" ",K528))</f>
        <v>May 16 00:00:00 EDT 2008</v>
      </c>
      <c r="M528" s="2" t="str">
        <f>LEFT(K528,3)</f>
        <v>Fri</v>
      </c>
      <c r="N528" s="2" t="str">
        <f>_xlfn.CONCAT(LEFT(L528,6)," ",RIGHT(L528,4))</f>
        <v>May 16 2008</v>
      </c>
      <c r="O528" s="9">
        <v>96140</v>
      </c>
      <c r="P528" s="6">
        <v>38.623910000000002</v>
      </c>
      <c r="Q528" s="7">
        <v>-121.43920799999999</v>
      </c>
    </row>
    <row r="529" spans="1:17" x14ac:dyDescent="0.3">
      <c r="A529" t="s">
        <v>562</v>
      </c>
      <c r="B529" t="str">
        <f>PROPER((A529))</f>
        <v>398 Lindley Dr</v>
      </c>
      <c r="C529" t="s">
        <v>289</v>
      </c>
      <c r="D529" t="str">
        <f>PROPER(C529)</f>
        <v>Roseville</v>
      </c>
      <c r="E529" s="1">
        <v>95682</v>
      </c>
      <c r="F529" s="2" t="s">
        <v>4</v>
      </c>
      <c r="G529" s="2">
        <v>2</v>
      </c>
      <c r="H529" s="2">
        <v>2</v>
      </c>
      <c r="I529" s="5">
        <v>0</v>
      </c>
      <c r="J529" s="2" t="s">
        <v>5</v>
      </c>
      <c r="K529" t="s">
        <v>640</v>
      </c>
      <c r="L529" t="str">
        <f>RIGHT(K529,LEN(K529)-FIND(" ",K529))</f>
        <v>May 16 00:00:00 EDT 2008</v>
      </c>
      <c r="M529" s="2" t="str">
        <f>LEFT(K529,3)</f>
        <v>Fri</v>
      </c>
      <c r="N529" s="2" t="str">
        <f>_xlfn.CONCAT(LEFT(L529,6)," ",RIGHT(L529,4))</f>
        <v>May 16 2008</v>
      </c>
      <c r="O529" s="9">
        <v>195000</v>
      </c>
      <c r="P529" s="6">
        <v>38.690503999999997</v>
      </c>
      <c r="Q529" s="7">
        <v>-120.996245</v>
      </c>
    </row>
    <row r="530" spans="1:17" x14ac:dyDescent="0.3">
      <c r="A530" t="s">
        <v>563</v>
      </c>
      <c r="B530" t="str">
        <f>PROPER((A530))</f>
        <v>3013 Bridlewood Dr</v>
      </c>
      <c r="C530" t="s">
        <v>289</v>
      </c>
      <c r="D530" t="str">
        <f>PROPER(C530)</f>
        <v>Roseville</v>
      </c>
      <c r="E530" s="1">
        <v>95608</v>
      </c>
      <c r="F530" s="2" t="s">
        <v>4</v>
      </c>
      <c r="G530" s="2">
        <v>2</v>
      </c>
      <c r="H530" s="2">
        <v>2</v>
      </c>
      <c r="I530" s="5">
        <v>1637</v>
      </c>
      <c r="J530" s="2" t="s">
        <v>5</v>
      </c>
      <c r="K530" t="s">
        <v>640</v>
      </c>
      <c r="L530" t="str">
        <f>RIGHT(K530,LEN(K530)-FIND(" ",K530))</f>
        <v>May 16 00:00:00 EDT 2008</v>
      </c>
      <c r="M530" s="2" t="str">
        <f>LEFT(K530,3)</f>
        <v>Fri</v>
      </c>
      <c r="N530" s="2" t="str">
        <f>_xlfn.CONCAT(LEFT(L530,6)," ",RIGHT(L530,4))</f>
        <v>May 16 2008</v>
      </c>
      <c r="O530" s="9">
        <v>220702</v>
      </c>
      <c r="P530" s="6">
        <v>38.631729999999997</v>
      </c>
      <c r="Q530" s="7">
        <v>-121.335286</v>
      </c>
    </row>
    <row r="531" spans="1:17" x14ac:dyDescent="0.3">
      <c r="A531" t="s">
        <v>564</v>
      </c>
      <c r="B531" t="str">
        <f>PROPER((A531))</f>
        <v>169 Baurer Cir</v>
      </c>
      <c r="C531" t="s">
        <v>289</v>
      </c>
      <c r="D531" t="str">
        <f>PROPER(C531)</f>
        <v>Roseville</v>
      </c>
      <c r="E531" s="1">
        <v>95818</v>
      </c>
      <c r="F531" s="2" t="s">
        <v>4</v>
      </c>
      <c r="G531" s="2">
        <v>2</v>
      </c>
      <c r="H531" s="2">
        <v>1</v>
      </c>
      <c r="I531" s="5">
        <v>1304</v>
      </c>
      <c r="J531" s="2" t="s">
        <v>5</v>
      </c>
      <c r="K531" t="s">
        <v>640</v>
      </c>
      <c r="L531" t="str">
        <f>RIGHT(K531,LEN(K531)-FIND(" ",K531))</f>
        <v>May 16 00:00:00 EDT 2008</v>
      </c>
      <c r="M531" s="2" t="str">
        <f>LEFT(K531,3)</f>
        <v>Fri</v>
      </c>
      <c r="N531" s="2" t="str">
        <f>_xlfn.CONCAT(LEFT(L531,6)," ",RIGHT(L531,4))</f>
        <v>May 16 2008</v>
      </c>
      <c r="O531" s="9">
        <v>413500</v>
      </c>
      <c r="P531" s="6">
        <v>38.551611000000001</v>
      </c>
      <c r="Q531" s="7">
        <v>-121.504437</v>
      </c>
    </row>
    <row r="532" spans="1:17" x14ac:dyDescent="0.3">
      <c r="A532" t="s">
        <v>565</v>
      </c>
      <c r="B532" t="str">
        <f>PROPER((A532))</f>
        <v>2809 Loon Ct</v>
      </c>
      <c r="C532" t="s">
        <v>289</v>
      </c>
      <c r="D532" t="str">
        <f>PROPER(C532)</f>
        <v>Roseville</v>
      </c>
      <c r="E532" s="1">
        <v>95820</v>
      </c>
      <c r="F532" s="2" t="s">
        <v>4</v>
      </c>
      <c r="G532" s="2">
        <v>2</v>
      </c>
      <c r="H532" s="2">
        <v>2</v>
      </c>
      <c r="I532" s="5">
        <v>1188</v>
      </c>
      <c r="J532" s="2" t="s">
        <v>5</v>
      </c>
      <c r="K532" t="s">
        <v>913</v>
      </c>
      <c r="L532" t="str">
        <f>RIGHT(K532,LEN(K532)-FIND(" ",K532))</f>
        <v>May 15 00:00:00 EDT 2008</v>
      </c>
      <c r="M532" s="2" t="str">
        <f>LEFT(K532,3)</f>
        <v>Thu</v>
      </c>
      <c r="N532" s="2" t="str">
        <f>_xlfn.CONCAT(LEFT(L532,6)," ",RIGHT(L532,4))</f>
        <v>May 15 2008</v>
      </c>
      <c r="O532" s="9">
        <v>123675</v>
      </c>
      <c r="P532" s="6">
        <v>38.532359</v>
      </c>
      <c r="Q532" s="7">
        <v>-121.41167</v>
      </c>
    </row>
    <row r="533" spans="1:17" x14ac:dyDescent="0.3">
      <c r="A533" t="s">
        <v>566</v>
      </c>
      <c r="B533" t="str">
        <f>PROPER((A533))</f>
        <v>1315 Kondos Ave</v>
      </c>
      <c r="C533" t="s">
        <v>289</v>
      </c>
      <c r="D533" t="str">
        <f>PROPER(C533)</f>
        <v>Roseville</v>
      </c>
      <c r="E533" s="1">
        <v>95818</v>
      </c>
      <c r="F533" s="2" t="s">
        <v>4</v>
      </c>
      <c r="G533" s="2">
        <v>2</v>
      </c>
      <c r="H533" s="2">
        <v>1</v>
      </c>
      <c r="I533" s="5">
        <v>881</v>
      </c>
      <c r="J533" s="2" t="s">
        <v>5</v>
      </c>
      <c r="K533" t="s">
        <v>913</v>
      </c>
      <c r="L533" t="str">
        <f>RIGHT(K533,LEN(K533)-FIND(" ",K533))</f>
        <v>May 15 00:00:00 EDT 2008</v>
      </c>
      <c r="M533" s="2" t="str">
        <f>LEFT(K533,3)</f>
        <v>Thu</v>
      </c>
      <c r="N533" s="2" t="str">
        <f>_xlfn.CONCAT(LEFT(L533,6)," ",RIGHT(L533,4))</f>
        <v>May 15 2008</v>
      </c>
      <c r="O533" s="9">
        <v>165000</v>
      </c>
      <c r="P533" s="6">
        <v>38.556178000000003</v>
      </c>
      <c r="Q533" s="7">
        <v>-121.47625600000001</v>
      </c>
    </row>
    <row r="534" spans="1:17" x14ac:dyDescent="0.3">
      <c r="A534" t="s">
        <v>567</v>
      </c>
      <c r="B534" t="str">
        <f>PROPER((A534))</f>
        <v>4966 Charter Rd</v>
      </c>
      <c r="C534" t="s">
        <v>289</v>
      </c>
      <c r="D534" t="str">
        <f>PROPER(C534)</f>
        <v>Roseville</v>
      </c>
      <c r="E534" s="1">
        <v>95648</v>
      </c>
      <c r="F534" s="2" t="s">
        <v>4</v>
      </c>
      <c r="G534" s="2">
        <v>0</v>
      </c>
      <c r="H534" s="2">
        <v>0</v>
      </c>
      <c r="I534" s="5">
        <v>0</v>
      </c>
      <c r="J534" s="2" t="s">
        <v>5</v>
      </c>
      <c r="K534" t="s">
        <v>372</v>
      </c>
      <c r="L534" t="str">
        <f>RIGHT(K534,LEN(K534)-FIND(" ",K534))</f>
        <v>May 19 00:00:00 EDT 2008</v>
      </c>
      <c r="M534" s="2" t="str">
        <f>LEFT(K534,3)</f>
        <v>Mon</v>
      </c>
      <c r="N534" s="2" t="str">
        <f>_xlfn.CONCAT(LEFT(L534,6)," ",RIGHT(L534,4))</f>
        <v>May 19 2008</v>
      </c>
      <c r="O534" s="9">
        <v>4897</v>
      </c>
      <c r="P534" s="6">
        <v>38.885350000000003</v>
      </c>
      <c r="Q534" s="7">
        <v>-121.28992599999999</v>
      </c>
    </row>
    <row r="535" spans="1:17" x14ac:dyDescent="0.3">
      <c r="A535" t="s">
        <v>568</v>
      </c>
      <c r="B535" t="str">
        <f>PROPER((A535))</f>
        <v>9516 Laguna Lake Way</v>
      </c>
      <c r="C535" t="s">
        <v>289</v>
      </c>
      <c r="D535" t="str">
        <f>PROPER(C535)</f>
        <v>Roseville</v>
      </c>
      <c r="E535" s="1">
        <v>95648</v>
      </c>
      <c r="F535" s="2" t="s">
        <v>4</v>
      </c>
      <c r="G535" s="2">
        <v>0</v>
      </c>
      <c r="H535" s="2">
        <v>0</v>
      </c>
      <c r="I535" s="5">
        <v>0</v>
      </c>
      <c r="J535" s="2" t="s">
        <v>5</v>
      </c>
      <c r="K535" t="s">
        <v>372</v>
      </c>
      <c r="L535" t="str">
        <f>RIGHT(K535,LEN(K535)-FIND(" ",K535))</f>
        <v>May 19 00:00:00 EDT 2008</v>
      </c>
      <c r="M535" s="2" t="str">
        <f>LEFT(K535,3)</f>
        <v>Mon</v>
      </c>
      <c r="N535" s="2" t="str">
        <f>_xlfn.CONCAT(LEFT(L535,6)," ",RIGHT(L535,4))</f>
        <v>May 19 2008</v>
      </c>
      <c r="O535" s="9">
        <v>4897</v>
      </c>
      <c r="P535" s="6">
        <v>38.885961999999999</v>
      </c>
      <c r="Q535" s="7">
        <v>-121.28943599999999</v>
      </c>
    </row>
    <row r="536" spans="1:17" x14ac:dyDescent="0.3">
      <c r="A536" t="s">
        <v>569</v>
      </c>
      <c r="B536" t="str">
        <f>PROPER((A536))</f>
        <v>5201 Blossom Ranch Dr</v>
      </c>
      <c r="C536" t="s">
        <v>289</v>
      </c>
      <c r="D536" t="str">
        <f>PROPER(C536)</f>
        <v>Roseville</v>
      </c>
      <c r="E536" s="1">
        <v>95624</v>
      </c>
      <c r="F536" s="2" t="s">
        <v>4</v>
      </c>
      <c r="G536" s="2">
        <v>0</v>
      </c>
      <c r="H536" s="2">
        <v>0</v>
      </c>
      <c r="I536" s="5">
        <v>0</v>
      </c>
      <c r="J536" s="2" t="s">
        <v>5</v>
      </c>
      <c r="K536" t="s">
        <v>640</v>
      </c>
      <c r="L536" t="str">
        <f>RIGHT(K536,LEN(K536)-FIND(" ",K536))</f>
        <v>May 16 00:00:00 EDT 2008</v>
      </c>
      <c r="M536" s="2" t="str">
        <f>LEFT(K536,3)</f>
        <v>Fri</v>
      </c>
      <c r="N536" s="2" t="str">
        <f>_xlfn.CONCAT(LEFT(L536,6)," ",RIGHT(L536,4))</f>
        <v>May 16 2008</v>
      </c>
      <c r="O536" s="9">
        <v>298000</v>
      </c>
      <c r="P536" s="6">
        <v>38.446286000000001</v>
      </c>
      <c r="Q536" s="7">
        <v>-121.400817</v>
      </c>
    </row>
    <row r="537" spans="1:17" x14ac:dyDescent="0.3">
      <c r="A537" t="s">
        <v>570</v>
      </c>
      <c r="B537" t="str">
        <f>PROPER((A537))</f>
        <v>3027 Palmate Way</v>
      </c>
      <c r="C537" t="str">
        <f>PROPER(C538)</f>
        <v>Sacramento</v>
      </c>
      <c r="D537" t="str">
        <f>PROPER(C537)</f>
        <v>Sacramento</v>
      </c>
      <c r="E537" s="1">
        <v>95826</v>
      </c>
      <c r="F537" s="2" t="s">
        <v>4</v>
      </c>
      <c r="G537" s="2">
        <v>8</v>
      </c>
      <c r="H537" s="2">
        <v>4</v>
      </c>
      <c r="I537" s="5">
        <v>3612</v>
      </c>
      <c r="J537" s="2" t="s">
        <v>72</v>
      </c>
      <c r="K537" t="s">
        <v>6</v>
      </c>
      <c r="L537" t="str">
        <f>RIGHT(K537,LEN(K537)-FIND(" ",K537))</f>
        <v>May 21 00:00:00 EDT 2008</v>
      </c>
      <c r="M537" s="2" t="str">
        <f>LEFT(K537,3)</f>
        <v>Wed</v>
      </c>
      <c r="N537" s="2" t="str">
        <f>_xlfn.CONCAT(LEFT(L537,6)," ",RIGHT(L537,4))</f>
        <v>May 21 2008</v>
      </c>
      <c r="O537" s="9">
        <v>282400</v>
      </c>
      <c r="P537" s="6">
        <v>38.559505000000001</v>
      </c>
      <c r="Q537" s="7">
        <v>-121.364839</v>
      </c>
    </row>
    <row r="538" spans="1:17" x14ac:dyDescent="0.3">
      <c r="A538" t="s">
        <v>571</v>
      </c>
      <c r="B538" t="str">
        <f>PROPER((A538))</f>
        <v>500 Winchester Ct</v>
      </c>
      <c r="C538" t="s">
        <v>3</v>
      </c>
      <c r="D538" t="str">
        <f>PROPER(C538)</f>
        <v>Sacramento</v>
      </c>
      <c r="E538" s="1">
        <v>95762</v>
      </c>
      <c r="F538" s="2" t="s">
        <v>4</v>
      </c>
      <c r="G538" s="2">
        <v>6</v>
      </c>
      <c r="H538" s="2">
        <v>5</v>
      </c>
      <c r="I538" s="5">
        <v>0</v>
      </c>
      <c r="J538" s="2" t="s">
        <v>5</v>
      </c>
      <c r="K538" t="s">
        <v>6</v>
      </c>
      <c r="L538" t="str">
        <f>RIGHT(K538,LEN(K538)-FIND(" ",K538))</f>
        <v>May 21 00:00:00 EDT 2008</v>
      </c>
      <c r="M538" s="2" t="str">
        <f>LEFT(K538,3)</f>
        <v>Wed</v>
      </c>
      <c r="N538" s="2" t="str">
        <f>_xlfn.CONCAT(LEFT(L538,6)," ",RIGHT(L538,4))</f>
        <v>May 21 2008</v>
      </c>
      <c r="O538" s="9">
        <v>830000</v>
      </c>
      <c r="P538" s="6">
        <v>38.669930999999998</v>
      </c>
      <c r="Q538" s="7">
        <v>-121.05958</v>
      </c>
    </row>
    <row r="539" spans="1:17" x14ac:dyDescent="0.3">
      <c r="A539" t="s">
        <v>572</v>
      </c>
      <c r="B539" t="str">
        <f>PROPER((A539))</f>
        <v>5746 Gelston Way</v>
      </c>
      <c r="C539" t="s">
        <v>3</v>
      </c>
      <c r="D539" t="str">
        <f>PROPER(C539)</f>
        <v>Sacramento</v>
      </c>
      <c r="E539" s="1">
        <v>95828</v>
      </c>
      <c r="F539" s="2" t="s">
        <v>4</v>
      </c>
      <c r="G539" s="2">
        <v>6</v>
      </c>
      <c r="H539" s="2">
        <v>4</v>
      </c>
      <c r="I539" s="5">
        <v>2475</v>
      </c>
      <c r="J539" s="2" t="s">
        <v>72</v>
      </c>
      <c r="K539" t="s">
        <v>640</v>
      </c>
      <c r="L539" t="str">
        <f>RIGHT(K539,LEN(K539)-FIND(" ",K539))</f>
        <v>May 16 00:00:00 EDT 2008</v>
      </c>
      <c r="M539" s="2" t="str">
        <f>LEFT(K539,3)</f>
        <v>Fri</v>
      </c>
      <c r="N539" s="2" t="str">
        <f>_xlfn.CONCAT(LEFT(L539,6)," ",RIGHT(L539,4))</f>
        <v>May 16 2008</v>
      </c>
      <c r="O539" s="9">
        <v>159900</v>
      </c>
      <c r="P539" s="6">
        <v>38.465271000000001</v>
      </c>
      <c r="Q539" s="7">
        <v>-121.40425999999999</v>
      </c>
    </row>
    <row r="540" spans="1:17" x14ac:dyDescent="0.3">
      <c r="A540" t="s">
        <v>573</v>
      </c>
      <c r="B540" t="str">
        <f>PROPER((A540))</f>
        <v>6935 Elm Tree Ln</v>
      </c>
      <c r="C540" t="s">
        <v>3</v>
      </c>
      <c r="D540" t="str">
        <f>PROPER(C540)</f>
        <v>Sacramento</v>
      </c>
      <c r="E540" s="1">
        <v>95624</v>
      </c>
      <c r="F540" s="2" t="s">
        <v>4</v>
      </c>
      <c r="G540" s="2">
        <v>6</v>
      </c>
      <c r="H540" s="2">
        <v>3</v>
      </c>
      <c r="I540" s="5">
        <v>2555</v>
      </c>
      <c r="J540" s="2" t="s">
        <v>5</v>
      </c>
      <c r="K540" t="s">
        <v>640</v>
      </c>
      <c r="L540" t="str">
        <f>RIGHT(K540,LEN(K540)-FIND(" ",K540))</f>
        <v>May 16 00:00:00 EDT 2008</v>
      </c>
      <c r="M540" s="2" t="str">
        <f>LEFT(K540,3)</f>
        <v>Fri</v>
      </c>
      <c r="N540" s="2" t="str">
        <f>_xlfn.CONCAT(LEFT(L540,6)," ",RIGHT(L540,4))</f>
        <v>May 16 2008</v>
      </c>
      <c r="O540" s="9">
        <v>300000</v>
      </c>
      <c r="P540" s="6">
        <v>38.404505</v>
      </c>
      <c r="Q540" s="7">
        <v>-121.34693799999999</v>
      </c>
    </row>
    <row r="541" spans="1:17" x14ac:dyDescent="0.3">
      <c r="A541" t="s">
        <v>574</v>
      </c>
      <c r="B541" t="str">
        <f>PROPER((A541))</f>
        <v>9605 Golf Course Ln</v>
      </c>
      <c r="C541" t="s">
        <v>3</v>
      </c>
      <c r="D541" t="str">
        <f>PROPER(C541)</f>
        <v>Sacramento</v>
      </c>
      <c r="E541" s="1">
        <v>95624</v>
      </c>
      <c r="F541" s="2" t="s">
        <v>4</v>
      </c>
      <c r="G541" s="2">
        <v>5</v>
      </c>
      <c r="H541" s="2">
        <v>3</v>
      </c>
      <c r="I541" s="5">
        <v>2136</v>
      </c>
      <c r="J541" s="2" t="s">
        <v>5</v>
      </c>
      <c r="K541" t="s">
        <v>6</v>
      </c>
      <c r="L541" t="str">
        <f>RIGHT(K541,LEN(K541)-FIND(" ",K541))</f>
        <v>May 21 00:00:00 EDT 2008</v>
      </c>
      <c r="M541" s="2" t="str">
        <f>LEFT(K541,3)</f>
        <v>Wed</v>
      </c>
      <c r="N541" s="2" t="str">
        <f>_xlfn.CONCAT(LEFT(L541,6)," ",RIGHT(L541,4))</f>
        <v>May 21 2008</v>
      </c>
      <c r="O541" s="9">
        <v>223058</v>
      </c>
      <c r="P541" s="6">
        <v>38.435436000000003</v>
      </c>
      <c r="Q541" s="7">
        <v>-121.394536</v>
      </c>
    </row>
    <row r="542" spans="1:17" x14ac:dyDescent="0.3">
      <c r="A542" t="s">
        <v>575</v>
      </c>
      <c r="B542" t="str">
        <f>PROPER((A542))</f>
        <v>719 Baywood Ct</v>
      </c>
      <c r="C542" t="s">
        <v>3</v>
      </c>
      <c r="D542" t="str">
        <f>PROPER(C542)</f>
        <v>Sacramento</v>
      </c>
      <c r="E542" s="1">
        <v>95624</v>
      </c>
      <c r="F542" s="2" t="s">
        <v>4</v>
      </c>
      <c r="G542" s="2">
        <v>5</v>
      </c>
      <c r="H542" s="2">
        <v>3</v>
      </c>
      <c r="I542" s="5">
        <v>2508</v>
      </c>
      <c r="J542" s="2" t="s">
        <v>5</v>
      </c>
      <c r="K542" t="s">
        <v>6</v>
      </c>
      <c r="L542" t="str">
        <f>RIGHT(K542,LEN(K542)-FIND(" ",K542))</f>
        <v>May 21 00:00:00 EDT 2008</v>
      </c>
      <c r="M542" s="2" t="str">
        <f>LEFT(K542,3)</f>
        <v>Wed</v>
      </c>
      <c r="N542" s="2" t="str">
        <f>_xlfn.CONCAT(LEFT(L542,6)," ",RIGHT(L542,4))</f>
        <v>May 21 2008</v>
      </c>
      <c r="O542" s="9">
        <v>245918</v>
      </c>
      <c r="P542" s="6">
        <v>38.443832</v>
      </c>
      <c r="Q542" s="7">
        <v>-121.382087</v>
      </c>
    </row>
    <row r="543" spans="1:17" x14ac:dyDescent="0.3">
      <c r="A543" t="s">
        <v>576</v>
      </c>
      <c r="B543" t="str">
        <f>PROPER((A543))</f>
        <v>5954 Tanus Cir</v>
      </c>
      <c r="C543" t="s">
        <v>3</v>
      </c>
      <c r="D543" t="str">
        <f>PROPER(C543)</f>
        <v>Sacramento</v>
      </c>
      <c r="E543" s="1">
        <v>95758</v>
      </c>
      <c r="F543" s="2" t="s">
        <v>4</v>
      </c>
      <c r="G543" s="2">
        <v>5</v>
      </c>
      <c r="H543" s="2">
        <v>3</v>
      </c>
      <c r="I543" s="5">
        <v>2790</v>
      </c>
      <c r="J543" s="2" t="s">
        <v>5</v>
      </c>
      <c r="K543" t="s">
        <v>6</v>
      </c>
      <c r="L543" t="str">
        <f>RIGHT(K543,LEN(K543)-FIND(" ",K543))</f>
        <v>May 21 00:00:00 EDT 2008</v>
      </c>
      <c r="M543" s="2" t="str">
        <f>LEFT(K543,3)</f>
        <v>Wed</v>
      </c>
      <c r="N543" s="2" t="str">
        <f>_xlfn.CONCAT(LEFT(L543,6)," ",RIGHT(L543,4))</f>
        <v>May 21 2008</v>
      </c>
      <c r="O543" s="9">
        <v>258000</v>
      </c>
      <c r="P543" s="6">
        <v>38.42568</v>
      </c>
      <c r="Q543" s="7">
        <v>-121.438062</v>
      </c>
    </row>
    <row r="544" spans="1:17" x14ac:dyDescent="0.3">
      <c r="A544" t="s">
        <v>577</v>
      </c>
      <c r="B544" t="str">
        <f>PROPER((A544))</f>
        <v>100 Chelsea Ct</v>
      </c>
      <c r="C544" t="s">
        <v>3</v>
      </c>
      <c r="D544" t="str">
        <f>PROPER(C544)</f>
        <v>Sacramento</v>
      </c>
      <c r="E544" s="1">
        <v>95758</v>
      </c>
      <c r="F544" s="2" t="s">
        <v>4</v>
      </c>
      <c r="G544" s="2">
        <v>5</v>
      </c>
      <c r="H544" s="2">
        <v>3</v>
      </c>
      <c r="I544" s="5">
        <v>2494</v>
      </c>
      <c r="J544" s="2" t="s">
        <v>5</v>
      </c>
      <c r="K544" t="s">
        <v>6</v>
      </c>
      <c r="L544" t="str">
        <f>RIGHT(K544,LEN(K544)-FIND(" ",K544))</f>
        <v>May 21 00:00:00 EDT 2008</v>
      </c>
      <c r="M544" s="2" t="str">
        <f>LEFT(K544,3)</f>
        <v>Wed</v>
      </c>
      <c r="N544" s="2" t="str">
        <f>_xlfn.CONCAT(LEFT(L544,6)," ",RIGHT(L544,4))</f>
        <v>May 21 2008</v>
      </c>
      <c r="O544" s="9">
        <v>297000</v>
      </c>
      <c r="P544" s="6">
        <v>38.442031</v>
      </c>
      <c r="Q544" s="7">
        <v>-121.410873</v>
      </c>
    </row>
    <row r="545" spans="1:17" x14ac:dyDescent="0.3">
      <c r="A545" t="s">
        <v>578</v>
      </c>
      <c r="B545" t="str">
        <f>PROPER((A545))</f>
        <v>1500 Orange Hill Ln</v>
      </c>
      <c r="C545" t="s">
        <v>3</v>
      </c>
      <c r="D545" t="str">
        <f>PROPER(C545)</f>
        <v>Sacramento</v>
      </c>
      <c r="E545" s="1">
        <v>95742</v>
      </c>
      <c r="F545" s="2" t="s">
        <v>4</v>
      </c>
      <c r="G545" s="2">
        <v>5</v>
      </c>
      <c r="H545" s="2">
        <v>4</v>
      </c>
      <c r="I545" s="5">
        <v>3516</v>
      </c>
      <c r="J545" s="2" t="s">
        <v>5</v>
      </c>
      <c r="K545" t="s">
        <v>6</v>
      </c>
      <c r="L545" t="str">
        <f>RIGHT(K545,LEN(K545)-FIND(" ",K545))</f>
        <v>May 21 00:00:00 EDT 2008</v>
      </c>
      <c r="M545" s="2" t="str">
        <f>LEFT(K545,3)</f>
        <v>Wed</v>
      </c>
      <c r="N545" s="2" t="str">
        <f>_xlfn.CONCAT(LEFT(L545,6)," ",RIGHT(L545,4))</f>
        <v>May 21 2008</v>
      </c>
      <c r="O545" s="9">
        <v>320000</v>
      </c>
      <c r="P545" s="6">
        <v>38.545127999999998</v>
      </c>
      <c r="Q545" s="7">
        <v>-121.22492200000001</v>
      </c>
    </row>
    <row r="546" spans="1:17" x14ac:dyDescent="0.3">
      <c r="A546" t="s">
        <v>580</v>
      </c>
      <c r="B546" t="str">
        <f>PROPER((A546))</f>
        <v>408 Kirkwood Ct</v>
      </c>
      <c r="C546" t="s">
        <v>3</v>
      </c>
      <c r="D546" t="str">
        <f>PROPER(C546)</f>
        <v>Sacramento</v>
      </c>
      <c r="E546" s="1">
        <v>95757</v>
      </c>
      <c r="F546" s="2" t="s">
        <v>4</v>
      </c>
      <c r="G546" s="2">
        <v>5</v>
      </c>
      <c r="H546" s="2">
        <v>3</v>
      </c>
      <c r="I546" s="5">
        <v>3164</v>
      </c>
      <c r="J546" s="2" t="s">
        <v>5</v>
      </c>
      <c r="K546" t="s">
        <v>6</v>
      </c>
      <c r="L546" t="str">
        <f>RIGHT(K546,LEN(K546)-FIND(" ",K546))</f>
        <v>May 21 00:00:00 EDT 2008</v>
      </c>
      <c r="M546" s="2" t="str">
        <f>LEFT(K546,3)</f>
        <v>Wed</v>
      </c>
      <c r="N546" s="2" t="str">
        <f>_xlfn.CONCAT(LEFT(L546,6)," ",RIGHT(L546,4))</f>
        <v>May 21 2008</v>
      </c>
      <c r="O546" s="9">
        <v>375000</v>
      </c>
      <c r="P546" s="6">
        <v>38.401899999999998</v>
      </c>
      <c r="Q546" s="7">
        <v>-121.420388</v>
      </c>
    </row>
    <row r="547" spans="1:17" x14ac:dyDescent="0.3">
      <c r="A547" t="s">
        <v>581</v>
      </c>
      <c r="B547" t="str">
        <f>PROPER((A547))</f>
        <v>1732 Tuscan Grove Cir</v>
      </c>
      <c r="C547" t="s">
        <v>3</v>
      </c>
      <c r="D547" t="str">
        <f>PROPER(C547)</f>
        <v>Sacramento</v>
      </c>
      <c r="E547" s="1">
        <v>95835</v>
      </c>
      <c r="F547" s="2" t="s">
        <v>4</v>
      </c>
      <c r="G547" s="2">
        <v>5</v>
      </c>
      <c r="H547" s="2">
        <v>3</v>
      </c>
      <c r="I547" s="5">
        <v>3599</v>
      </c>
      <c r="J547" s="2" t="s">
        <v>5</v>
      </c>
      <c r="K547" t="s">
        <v>6</v>
      </c>
      <c r="L547" t="str">
        <f>RIGHT(K547,LEN(K547)-FIND(" ",K547))</f>
        <v>May 21 00:00:00 EDT 2008</v>
      </c>
      <c r="M547" s="2" t="str">
        <f>LEFT(K547,3)</f>
        <v>Wed</v>
      </c>
      <c r="N547" s="2" t="str">
        <f>_xlfn.CONCAT(LEFT(L547,6)," ",RIGHT(L547,4))</f>
        <v>May 21 2008</v>
      </c>
      <c r="O547" s="9">
        <v>381300</v>
      </c>
      <c r="P547" s="6">
        <v>38.677126000000001</v>
      </c>
      <c r="Q547" s="7">
        <v>-121.500519</v>
      </c>
    </row>
    <row r="548" spans="1:17" x14ac:dyDescent="0.3">
      <c r="A548" t="s">
        <v>582</v>
      </c>
      <c r="B548" t="str">
        <f>PROPER((A548))</f>
        <v>2049 Empire Mine Cir</v>
      </c>
      <c r="C548" t="s">
        <v>3</v>
      </c>
      <c r="D548" t="str">
        <f>PROPER(C548)</f>
        <v>Sacramento</v>
      </c>
      <c r="E548" s="1">
        <v>95757</v>
      </c>
      <c r="F548" s="2" t="s">
        <v>4</v>
      </c>
      <c r="G548" s="2">
        <v>5</v>
      </c>
      <c r="H548" s="2">
        <v>3</v>
      </c>
      <c r="I548" s="5">
        <v>3433</v>
      </c>
      <c r="J548" s="2" t="s">
        <v>5</v>
      </c>
      <c r="K548" t="s">
        <v>6</v>
      </c>
      <c r="L548" t="str">
        <f>RIGHT(K548,LEN(K548)-FIND(" ",K548))</f>
        <v>May 21 00:00:00 EDT 2008</v>
      </c>
      <c r="M548" s="2" t="str">
        <f>LEFT(K548,3)</f>
        <v>Wed</v>
      </c>
      <c r="N548" s="2" t="str">
        <f>_xlfn.CONCAT(LEFT(L548,6)," ",RIGHT(L548,4))</f>
        <v>May 21 2008</v>
      </c>
      <c r="O548" s="9">
        <v>425000</v>
      </c>
      <c r="P548" s="6">
        <v>38.385638</v>
      </c>
      <c r="Q548" s="7">
        <v>-121.422616</v>
      </c>
    </row>
    <row r="549" spans="1:17" x14ac:dyDescent="0.3">
      <c r="A549" t="s">
        <v>583</v>
      </c>
      <c r="B549" t="str">
        <f>PROPER((A549))</f>
        <v>9360 Magos Rd</v>
      </c>
      <c r="C549" t="s">
        <v>3</v>
      </c>
      <c r="D549" t="str">
        <f>PROPER(C549)</f>
        <v>Sacramento</v>
      </c>
      <c r="E549" s="1">
        <v>95742</v>
      </c>
      <c r="F549" s="2" t="s">
        <v>4</v>
      </c>
      <c r="G549" s="2">
        <v>5</v>
      </c>
      <c r="H549" s="2">
        <v>3</v>
      </c>
      <c r="I549" s="5">
        <v>3615</v>
      </c>
      <c r="J549" s="2" t="s">
        <v>5</v>
      </c>
      <c r="K549" t="s">
        <v>6</v>
      </c>
      <c r="L549" t="str">
        <f>RIGHT(K549,LEN(K549)-FIND(" ",K549))</f>
        <v>May 21 00:00:00 EDT 2008</v>
      </c>
      <c r="M549" s="2" t="str">
        <f>LEFT(K549,3)</f>
        <v>Wed</v>
      </c>
      <c r="N549" s="2" t="str">
        <f>_xlfn.CONCAT(LEFT(L549,6)," ",RIGHT(L549,4))</f>
        <v>May 21 2008</v>
      </c>
      <c r="O549" s="9">
        <v>430000</v>
      </c>
      <c r="P549" s="6">
        <v>38.550617000000003</v>
      </c>
      <c r="Q549" s="7">
        <v>-121.23526</v>
      </c>
    </row>
    <row r="550" spans="1:17" x14ac:dyDescent="0.3">
      <c r="A550" t="s">
        <v>584</v>
      </c>
      <c r="B550" t="str">
        <f>PROPER((A550))</f>
        <v>104 Catlin Ct</v>
      </c>
      <c r="C550" t="s">
        <v>3</v>
      </c>
      <c r="D550" t="str">
        <f>PROPER(C550)</f>
        <v>Sacramento</v>
      </c>
      <c r="E550" s="1">
        <v>95630</v>
      </c>
      <c r="F550" s="2" t="s">
        <v>4</v>
      </c>
      <c r="G550" s="2">
        <v>5</v>
      </c>
      <c r="H550" s="2">
        <v>3</v>
      </c>
      <c r="I550" s="5">
        <v>2687</v>
      </c>
      <c r="J550" s="2" t="s">
        <v>5</v>
      </c>
      <c r="K550" t="s">
        <v>6</v>
      </c>
      <c r="L550" t="str">
        <f>RIGHT(K550,LEN(K550)-FIND(" ",K550))</f>
        <v>May 21 00:00:00 EDT 2008</v>
      </c>
      <c r="M550" s="2" t="str">
        <f>LEFT(K550,3)</f>
        <v>Wed</v>
      </c>
      <c r="N550" s="2" t="str">
        <f>_xlfn.CONCAT(LEFT(L550,6)," ",RIGHT(L550,4))</f>
        <v>May 21 2008</v>
      </c>
      <c r="O550" s="9">
        <v>460000</v>
      </c>
      <c r="P550" s="6">
        <v>38.646273000000001</v>
      </c>
      <c r="Q550" s="7">
        <v>-121.17532199999999</v>
      </c>
    </row>
    <row r="551" spans="1:17" x14ac:dyDescent="0.3">
      <c r="A551" t="s">
        <v>585</v>
      </c>
      <c r="B551" t="str">
        <f>PROPER((A551))</f>
        <v>4734 Gibbons Dr</v>
      </c>
      <c r="C551" t="s">
        <v>3</v>
      </c>
      <c r="D551" t="str">
        <f>PROPER(C551)</f>
        <v>Sacramento</v>
      </c>
      <c r="E551" s="1">
        <v>95648</v>
      </c>
      <c r="F551" s="2" t="s">
        <v>4</v>
      </c>
      <c r="G551" s="2">
        <v>5</v>
      </c>
      <c r="H551" s="2">
        <v>3</v>
      </c>
      <c r="I551" s="5">
        <v>0</v>
      </c>
      <c r="J551" s="2" t="s">
        <v>5</v>
      </c>
      <c r="K551" t="s">
        <v>185</v>
      </c>
      <c r="L551" t="str">
        <f>RIGHT(K551,LEN(K551)-FIND(" ",K551))</f>
        <v>May 20 00:00:00 EDT 2008</v>
      </c>
      <c r="M551" s="2" t="str">
        <f>LEFT(K551,3)</f>
        <v>Tue</v>
      </c>
      <c r="N551" s="2" t="str">
        <f>_xlfn.CONCAT(LEFT(L551,6)," ",RIGHT(L551,4))</f>
        <v>May 20 2008</v>
      </c>
      <c r="O551" s="9">
        <v>315000</v>
      </c>
      <c r="P551" s="6">
        <v>38.866408999999997</v>
      </c>
      <c r="Q551" s="7">
        <v>-121.308485</v>
      </c>
    </row>
    <row r="552" spans="1:17" x14ac:dyDescent="0.3">
      <c r="A552" t="s">
        <v>586</v>
      </c>
      <c r="B552" t="str">
        <f>PROPER((A552))</f>
        <v>4629 Dorchester Ln</v>
      </c>
      <c r="C552" t="s">
        <v>3</v>
      </c>
      <c r="D552" t="str">
        <f>PROPER(C552)</f>
        <v>Sacramento</v>
      </c>
      <c r="E552" s="1">
        <v>95632</v>
      </c>
      <c r="F552" s="2" t="s">
        <v>4</v>
      </c>
      <c r="G552" s="2">
        <v>5</v>
      </c>
      <c r="H552" s="2">
        <v>4</v>
      </c>
      <c r="I552" s="5">
        <v>3746</v>
      </c>
      <c r="J552" s="2" t="s">
        <v>5</v>
      </c>
      <c r="K552" t="s">
        <v>185</v>
      </c>
      <c r="L552" t="str">
        <f>RIGHT(K552,LEN(K552)-FIND(" ",K552))</f>
        <v>May 20 00:00:00 EDT 2008</v>
      </c>
      <c r="M552" s="2" t="str">
        <f>LEFT(K552,3)</f>
        <v>Tue</v>
      </c>
      <c r="N552" s="2" t="str">
        <f>_xlfn.CONCAT(LEFT(L552,6)," ",RIGHT(L552,4))</f>
        <v>May 20 2008</v>
      </c>
      <c r="O552" s="9">
        <v>420000</v>
      </c>
      <c r="P552" s="6">
        <v>38.271645999999997</v>
      </c>
      <c r="Q552" s="7">
        <v>-121.28684800000001</v>
      </c>
    </row>
    <row r="553" spans="1:17" x14ac:dyDescent="0.3">
      <c r="A553" t="s">
        <v>588</v>
      </c>
      <c r="B553" t="str">
        <f>PROPER((A553))</f>
        <v>2400 Countryside Dr</v>
      </c>
      <c r="C553" t="s">
        <v>3</v>
      </c>
      <c r="D553" t="str">
        <f>PROPER(C553)</f>
        <v>Sacramento</v>
      </c>
      <c r="E553" s="1">
        <v>95835</v>
      </c>
      <c r="F553" s="2" t="s">
        <v>4</v>
      </c>
      <c r="G553" s="2">
        <v>5</v>
      </c>
      <c r="H553" s="2">
        <v>3</v>
      </c>
      <c r="I553" s="5">
        <v>3881</v>
      </c>
      <c r="J553" s="2" t="s">
        <v>5</v>
      </c>
      <c r="K553" t="s">
        <v>185</v>
      </c>
      <c r="L553" t="str">
        <f>RIGHT(K553,LEN(K553)-FIND(" ",K553))</f>
        <v>May 20 00:00:00 EDT 2008</v>
      </c>
      <c r="M553" s="2" t="str">
        <f>LEFT(K553,3)</f>
        <v>Tue</v>
      </c>
      <c r="N553" s="2" t="str">
        <f>_xlfn.CONCAT(LEFT(L553,6)," ",RIGHT(L553,4))</f>
        <v>May 20 2008</v>
      </c>
      <c r="O553" s="9">
        <v>471750</v>
      </c>
      <c r="P553" s="6">
        <v>38.677225</v>
      </c>
      <c r="Q553" s="7">
        <v>-121.519687</v>
      </c>
    </row>
    <row r="554" spans="1:17" x14ac:dyDescent="0.3">
      <c r="A554" t="s">
        <v>589</v>
      </c>
      <c r="B554" t="str">
        <f>PROPER((A554))</f>
        <v>12901 Furlong Dr</v>
      </c>
      <c r="C554" t="s">
        <v>3</v>
      </c>
      <c r="D554" t="str">
        <f>PROPER(C554)</f>
        <v>Sacramento</v>
      </c>
      <c r="E554" s="1">
        <v>95628</v>
      </c>
      <c r="F554" s="2" t="s">
        <v>4</v>
      </c>
      <c r="G554" s="2">
        <v>5</v>
      </c>
      <c r="H554" s="2">
        <v>5</v>
      </c>
      <c r="I554" s="5">
        <v>2846</v>
      </c>
      <c r="J554" s="2" t="s">
        <v>5</v>
      </c>
      <c r="K554" t="s">
        <v>185</v>
      </c>
      <c r="L554" t="str">
        <f>RIGHT(K554,LEN(K554)-FIND(" ",K554))</f>
        <v>May 20 00:00:00 EDT 2008</v>
      </c>
      <c r="M554" s="2" t="str">
        <f>LEFT(K554,3)</f>
        <v>Tue</v>
      </c>
      <c r="N554" s="2" t="str">
        <f>_xlfn.CONCAT(LEFT(L554,6)," ",RIGHT(L554,4))</f>
        <v>May 20 2008</v>
      </c>
      <c r="O554" s="9">
        <v>680000</v>
      </c>
      <c r="P554" s="6">
        <v>38.641669999999998</v>
      </c>
      <c r="Q554" s="7">
        <v>-121.26209900000001</v>
      </c>
    </row>
    <row r="555" spans="1:17" x14ac:dyDescent="0.3">
      <c r="A555" t="s">
        <v>590</v>
      </c>
      <c r="B555" t="str">
        <f>PROPER((A555))</f>
        <v>6222 Calle Montalvo Cir</v>
      </c>
      <c r="C555" t="s">
        <v>3</v>
      </c>
      <c r="D555" t="str">
        <f>PROPER(C555)</f>
        <v>Sacramento</v>
      </c>
      <c r="E555" s="1">
        <v>95819</v>
      </c>
      <c r="F555" s="2" t="s">
        <v>4</v>
      </c>
      <c r="G555" s="2">
        <v>5</v>
      </c>
      <c r="H555" s="2">
        <v>2</v>
      </c>
      <c r="I555" s="5">
        <v>2484</v>
      </c>
      <c r="J555" s="2" t="s">
        <v>5</v>
      </c>
      <c r="K555" t="s">
        <v>185</v>
      </c>
      <c r="L555" t="str">
        <f>RIGHT(K555,LEN(K555)-FIND(" ",K555))</f>
        <v>May 20 00:00:00 EDT 2008</v>
      </c>
      <c r="M555" s="2" t="str">
        <f>LEFT(K555,3)</f>
        <v>Tue</v>
      </c>
      <c r="N555" s="2" t="str">
        <f>_xlfn.CONCAT(LEFT(L555,6)," ",RIGHT(L555,4))</f>
        <v>May 20 2008</v>
      </c>
      <c r="O555" s="9">
        <v>699000</v>
      </c>
      <c r="P555" s="6">
        <v>38.563243999999997</v>
      </c>
      <c r="Q555" s="7">
        <v>-121.446876</v>
      </c>
    </row>
    <row r="556" spans="1:17" x14ac:dyDescent="0.3">
      <c r="A556" t="s">
        <v>591</v>
      </c>
      <c r="B556" t="str">
        <f>PROPER((A556))</f>
        <v>20 Crystalwood Cir</v>
      </c>
      <c r="C556" t="s">
        <v>3</v>
      </c>
      <c r="D556" t="str">
        <f>PROPER(C556)</f>
        <v>Sacramento</v>
      </c>
      <c r="E556" s="1">
        <v>95820</v>
      </c>
      <c r="F556" s="2" t="s">
        <v>4</v>
      </c>
      <c r="G556" s="2">
        <v>5</v>
      </c>
      <c r="H556" s="2">
        <v>2</v>
      </c>
      <c r="I556" s="5">
        <v>1516</v>
      </c>
      <c r="J556" s="2" t="s">
        <v>5</v>
      </c>
      <c r="K556" t="s">
        <v>372</v>
      </c>
      <c r="L556" t="str">
        <f>RIGHT(K556,LEN(K556)-FIND(" ",K556))</f>
        <v>May 19 00:00:00 EDT 2008</v>
      </c>
      <c r="M556" s="2" t="str">
        <f>LEFT(K556,3)</f>
        <v>Mon</v>
      </c>
      <c r="N556" s="2" t="str">
        <f>_xlfn.CONCAT(LEFT(L556,6)," ",RIGHT(L556,4))</f>
        <v>May 19 2008</v>
      </c>
      <c r="O556" s="9">
        <v>150000</v>
      </c>
      <c r="P556" s="6">
        <v>38.534508000000002</v>
      </c>
      <c r="Q556" s="7">
        <v>-121.467907</v>
      </c>
    </row>
    <row r="557" spans="1:17" x14ac:dyDescent="0.3">
      <c r="A557" t="s">
        <v>592</v>
      </c>
      <c r="B557" t="str">
        <f>PROPER((A557))</f>
        <v>24 Crystalwood Cir</v>
      </c>
      <c r="C557" t="s">
        <v>3</v>
      </c>
      <c r="D557" t="str">
        <f>PROPER(C557)</f>
        <v>Sacramento</v>
      </c>
      <c r="E557" s="1">
        <v>95670</v>
      </c>
      <c r="F557" s="2" t="s">
        <v>4</v>
      </c>
      <c r="G557" s="2">
        <v>5</v>
      </c>
      <c r="H557" s="2">
        <v>4</v>
      </c>
      <c r="I557" s="5">
        <v>2382</v>
      </c>
      <c r="J557" s="2" t="s">
        <v>72</v>
      </c>
      <c r="K557" t="s">
        <v>372</v>
      </c>
      <c r="L557" t="str">
        <f>RIGHT(K557,LEN(K557)-FIND(" ",K557))</f>
        <v>May 19 00:00:00 EDT 2008</v>
      </c>
      <c r="M557" s="2" t="str">
        <f>LEFT(K557,3)</f>
        <v>Mon</v>
      </c>
      <c r="N557" s="2" t="str">
        <f>_xlfn.CONCAT(LEFT(L557,6)," ",RIGHT(L557,4))</f>
        <v>May 19 2008</v>
      </c>
      <c r="O557" s="9">
        <v>236000</v>
      </c>
      <c r="P557" s="6">
        <v>38.603686000000003</v>
      </c>
      <c r="Q557" s="7">
        <v>-121.277844</v>
      </c>
    </row>
    <row r="558" spans="1:17" x14ac:dyDescent="0.3">
      <c r="A558" t="s">
        <v>593</v>
      </c>
      <c r="B558" t="str">
        <f>PROPER((A558))</f>
        <v>28 Crystalwood Cir</v>
      </c>
      <c r="C558" t="s">
        <v>3</v>
      </c>
      <c r="D558" t="str">
        <f>PROPER(C558)</f>
        <v>Sacramento</v>
      </c>
      <c r="E558" s="1">
        <v>95648</v>
      </c>
      <c r="F558" s="2" t="s">
        <v>4</v>
      </c>
      <c r="G558" s="2">
        <v>5</v>
      </c>
      <c r="H558" s="2">
        <v>3</v>
      </c>
      <c r="I558" s="5">
        <v>0</v>
      </c>
      <c r="J558" s="2" t="s">
        <v>5</v>
      </c>
      <c r="K558" t="s">
        <v>372</v>
      </c>
      <c r="L558" t="str">
        <f>RIGHT(K558,LEN(K558)-FIND(" ",K558))</f>
        <v>May 19 00:00:00 EDT 2008</v>
      </c>
      <c r="M558" s="2" t="str">
        <f>LEFT(K558,3)</f>
        <v>Mon</v>
      </c>
      <c r="N558" s="2" t="str">
        <f>_xlfn.CONCAT(LEFT(L558,6)," ",RIGHT(L558,4))</f>
        <v>May 19 2008</v>
      </c>
      <c r="O558" s="9">
        <v>304000</v>
      </c>
      <c r="P558" s="6">
        <v>38.847396000000003</v>
      </c>
      <c r="Q558" s="7">
        <v>-121.259586</v>
      </c>
    </row>
    <row r="559" spans="1:17" x14ac:dyDescent="0.3">
      <c r="A559" t="s">
        <v>594</v>
      </c>
      <c r="B559" t="str">
        <f>PROPER((A559))</f>
        <v>32 Crystalwood Cir</v>
      </c>
      <c r="C559" t="s">
        <v>3</v>
      </c>
      <c r="D559" t="str">
        <f>PROPER(C559)</f>
        <v>Sacramento</v>
      </c>
      <c r="E559" s="1">
        <v>95843</v>
      </c>
      <c r="F559" s="2" t="s">
        <v>4</v>
      </c>
      <c r="G559" s="2">
        <v>5</v>
      </c>
      <c r="H559" s="2">
        <v>3</v>
      </c>
      <c r="I559" s="5">
        <v>2347</v>
      </c>
      <c r="J559" s="2" t="s">
        <v>5</v>
      </c>
      <c r="K559" t="s">
        <v>372</v>
      </c>
      <c r="L559" t="str">
        <f>RIGHT(K559,LEN(K559)-FIND(" ",K559))</f>
        <v>May 19 00:00:00 EDT 2008</v>
      </c>
      <c r="M559" s="2" t="str">
        <f>LEFT(K559,3)</f>
        <v>Mon</v>
      </c>
      <c r="N559" s="2" t="str">
        <f>_xlfn.CONCAT(LEFT(L559,6)," ",RIGHT(L559,4))</f>
        <v>May 19 2008</v>
      </c>
      <c r="O559" s="9">
        <v>325000</v>
      </c>
      <c r="P559" s="6">
        <v>38.709299000000001</v>
      </c>
      <c r="Q559" s="7">
        <v>-121.353056</v>
      </c>
    </row>
    <row r="560" spans="1:17" x14ac:dyDescent="0.3">
      <c r="A560" t="s">
        <v>595</v>
      </c>
      <c r="B560" t="str">
        <f>PROPER((A560))</f>
        <v>36 Crystalwood Cir</v>
      </c>
      <c r="C560" t="s">
        <v>3</v>
      </c>
      <c r="D560" t="str">
        <f>PROPER(C560)</f>
        <v>Sacramento</v>
      </c>
      <c r="E560" s="1">
        <v>95834</v>
      </c>
      <c r="F560" s="2" t="s">
        <v>4</v>
      </c>
      <c r="G560" s="2">
        <v>5</v>
      </c>
      <c r="H560" s="2">
        <v>3</v>
      </c>
      <c r="I560" s="5">
        <v>4246</v>
      </c>
      <c r="J560" s="2" t="s">
        <v>5</v>
      </c>
      <c r="K560" t="s">
        <v>372</v>
      </c>
      <c r="L560" t="str">
        <f>RIGHT(K560,LEN(K560)-FIND(" ",K560))</f>
        <v>May 19 00:00:00 EDT 2008</v>
      </c>
      <c r="M560" s="2" t="str">
        <f>LEFT(K560,3)</f>
        <v>Mon</v>
      </c>
      <c r="N560" s="2" t="str">
        <f>_xlfn.CONCAT(LEFT(L560,6)," ",RIGHT(L560,4))</f>
        <v>May 19 2008</v>
      </c>
      <c r="O560" s="9">
        <v>452000</v>
      </c>
      <c r="P560" s="6">
        <v>38.628954999999998</v>
      </c>
      <c r="Q560" s="7">
        <v>-121.529269</v>
      </c>
    </row>
    <row r="561" spans="1:17" x14ac:dyDescent="0.3">
      <c r="A561" t="s">
        <v>596</v>
      </c>
      <c r="B561" t="str">
        <f>PROPER((A561))</f>
        <v>40 Crystalwood Cir</v>
      </c>
      <c r="C561" t="s">
        <v>3</v>
      </c>
      <c r="D561" t="str">
        <f>PROPER(C561)</f>
        <v>Sacramento</v>
      </c>
      <c r="E561" s="1">
        <v>95762</v>
      </c>
      <c r="F561" s="2" t="s">
        <v>4</v>
      </c>
      <c r="G561" s="2">
        <v>5</v>
      </c>
      <c r="H561" s="2">
        <v>3</v>
      </c>
      <c r="I561" s="5">
        <v>0</v>
      </c>
      <c r="J561" s="2" t="s">
        <v>5</v>
      </c>
      <c r="K561" t="s">
        <v>372</v>
      </c>
      <c r="L561" t="str">
        <f>RIGHT(K561,LEN(K561)-FIND(" ",K561))</f>
        <v>May 19 00:00:00 EDT 2008</v>
      </c>
      <c r="M561" s="2" t="str">
        <f>LEFT(K561,3)</f>
        <v>Mon</v>
      </c>
      <c r="N561" s="2" t="str">
        <f>_xlfn.CONCAT(LEFT(L561,6)," ",RIGHT(L561,4))</f>
        <v>May 19 2008</v>
      </c>
      <c r="O561" s="9">
        <v>487500</v>
      </c>
      <c r="P561" s="6">
        <v>38.647598000000002</v>
      </c>
      <c r="Q561" s="7">
        <v>-121.07780099999999</v>
      </c>
    </row>
    <row r="562" spans="1:17" x14ac:dyDescent="0.3">
      <c r="A562" t="s">
        <v>597</v>
      </c>
      <c r="B562" t="str">
        <f>PROPER((A562))</f>
        <v>44 Crystalwood Cir</v>
      </c>
      <c r="C562" t="s">
        <v>3</v>
      </c>
      <c r="D562" t="str">
        <f>PROPER(C562)</f>
        <v>Sacramento</v>
      </c>
      <c r="E562" s="1">
        <v>95747</v>
      </c>
      <c r="F562" s="2" t="s">
        <v>4</v>
      </c>
      <c r="G562" s="2">
        <v>5</v>
      </c>
      <c r="H562" s="2">
        <v>3</v>
      </c>
      <c r="I562" s="5">
        <v>0</v>
      </c>
      <c r="J562" s="2" t="s">
        <v>5</v>
      </c>
      <c r="K562" t="s">
        <v>372</v>
      </c>
      <c r="L562" t="str">
        <f>RIGHT(K562,LEN(K562)-FIND(" ",K562))</f>
        <v>May 19 00:00:00 EDT 2008</v>
      </c>
      <c r="M562" s="2" t="str">
        <f>LEFT(K562,3)</f>
        <v>Mon</v>
      </c>
      <c r="N562" s="2" t="str">
        <f>_xlfn.CONCAT(LEFT(L562,6)," ",RIGHT(L562,4))</f>
        <v>May 19 2008</v>
      </c>
      <c r="O562" s="9">
        <v>520000</v>
      </c>
      <c r="P562" s="6">
        <v>38.796683000000002</v>
      </c>
      <c r="Q562" s="7">
        <v>-121.342555</v>
      </c>
    </row>
    <row r="563" spans="1:17" x14ac:dyDescent="0.3">
      <c r="A563" t="s">
        <v>598</v>
      </c>
      <c r="B563" t="str">
        <f>PROPER((A563))</f>
        <v>48 Crystalwood Cir</v>
      </c>
      <c r="C563" t="s">
        <v>3</v>
      </c>
      <c r="D563" t="str">
        <f>PROPER(C563)</f>
        <v>Sacramento</v>
      </c>
      <c r="E563" s="1">
        <v>95693</v>
      </c>
      <c r="F563" s="2" t="s">
        <v>4</v>
      </c>
      <c r="G563" s="2">
        <v>5</v>
      </c>
      <c r="H563" s="2">
        <v>2</v>
      </c>
      <c r="I563" s="5">
        <v>3741</v>
      </c>
      <c r="J563" s="2" t="s">
        <v>5</v>
      </c>
      <c r="K563" t="s">
        <v>372</v>
      </c>
      <c r="L563" t="str">
        <f>RIGHT(K563,LEN(K563)-FIND(" ",K563))</f>
        <v>May 19 00:00:00 EDT 2008</v>
      </c>
      <c r="M563" s="2" t="str">
        <f>LEFT(K563,3)</f>
        <v>Mon</v>
      </c>
      <c r="N563" s="2" t="str">
        <f>_xlfn.CONCAT(LEFT(L563,6)," ",RIGHT(L563,4))</f>
        <v>May 19 2008</v>
      </c>
      <c r="O563" s="9">
        <v>579093</v>
      </c>
      <c r="P563" s="6">
        <v>38.416809000000001</v>
      </c>
      <c r="Q563" s="7">
        <v>-121.240628</v>
      </c>
    </row>
    <row r="564" spans="1:17" x14ac:dyDescent="0.3">
      <c r="A564" t="s">
        <v>599</v>
      </c>
      <c r="B564" t="str">
        <f>PROPER((A564))</f>
        <v>52 Crystalwood Cir</v>
      </c>
      <c r="C564" t="s">
        <v>3</v>
      </c>
      <c r="D564" t="str">
        <f>PROPER(C564)</f>
        <v>Sacramento</v>
      </c>
      <c r="E564" s="1">
        <v>95746</v>
      </c>
      <c r="F564" s="2" t="s">
        <v>4</v>
      </c>
      <c r="G564" s="2">
        <v>5</v>
      </c>
      <c r="H564" s="2">
        <v>3</v>
      </c>
      <c r="I564" s="5">
        <v>2896</v>
      </c>
      <c r="J564" s="2" t="s">
        <v>5</v>
      </c>
      <c r="K564" t="s">
        <v>372</v>
      </c>
      <c r="L564" t="str">
        <f>RIGHT(K564,LEN(K564)-FIND(" ",K564))</f>
        <v>May 19 00:00:00 EDT 2008</v>
      </c>
      <c r="M564" s="2" t="str">
        <f>LEFT(K564,3)</f>
        <v>Mon</v>
      </c>
      <c r="N564" s="2" t="str">
        <f>_xlfn.CONCAT(LEFT(L564,6)," ",RIGHT(L564,4))</f>
        <v>May 19 2008</v>
      </c>
      <c r="O564" s="9">
        <v>676200</v>
      </c>
      <c r="P564" s="6">
        <v>38.723545000000001</v>
      </c>
      <c r="Q564" s="7">
        <v>-121.216025</v>
      </c>
    </row>
    <row r="565" spans="1:17" x14ac:dyDescent="0.3">
      <c r="A565" t="s">
        <v>600</v>
      </c>
      <c r="B565" t="str">
        <f>PROPER((A565))</f>
        <v>68 Crystalwood Cir</v>
      </c>
      <c r="C565" t="s">
        <v>3</v>
      </c>
      <c r="D565" t="str">
        <f>PROPER(C565)</f>
        <v>Sacramento</v>
      </c>
      <c r="E565" s="1">
        <v>95624</v>
      </c>
      <c r="F565" s="2" t="s">
        <v>4</v>
      </c>
      <c r="G565" s="2">
        <v>5</v>
      </c>
      <c r="H565" s="2">
        <v>2</v>
      </c>
      <c r="I565" s="5">
        <v>2254</v>
      </c>
      <c r="J565" s="2" t="s">
        <v>5</v>
      </c>
      <c r="K565" t="s">
        <v>640</v>
      </c>
      <c r="L565" t="str">
        <f>RIGHT(K565,LEN(K565)-FIND(" ",K565))</f>
        <v>May 16 00:00:00 EDT 2008</v>
      </c>
      <c r="M565" s="2" t="str">
        <f>LEFT(K565,3)</f>
        <v>Fri</v>
      </c>
      <c r="N565" s="2" t="str">
        <f>_xlfn.CONCAT(LEFT(L565,6)," ",RIGHT(L565,4))</f>
        <v>May 16 2008</v>
      </c>
      <c r="O565" s="9">
        <v>222750</v>
      </c>
      <c r="P565" s="6">
        <v>38.421712999999997</v>
      </c>
      <c r="Q565" s="7">
        <v>-121.345191</v>
      </c>
    </row>
    <row r="566" spans="1:17" x14ac:dyDescent="0.3">
      <c r="A566" t="s">
        <v>601</v>
      </c>
      <c r="B566" t="str">
        <f>PROPER((A566))</f>
        <v>72 Crystalwood Cir</v>
      </c>
      <c r="C566" t="s">
        <v>3</v>
      </c>
      <c r="D566" t="str">
        <f>PROPER(C566)</f>
        <v>Sacramento</v>
      </c>
      <c r="E566" s="1">
        <v>95834</v>
      </c>
      <c r="F566" s="2" t="s">
        <v>4</v>
      </c>
      <c r="G566" s="2">
        <v>5</v>
      </c>
      <c r="H566" s="2">
        <v>3</v>
      </c>
      <c r="I566" s="5">
        <v>2258</v>
      </c>
      <c r="J566" s="2" t="s">
        <v>5</v>
      </c>
      <c r="K566" t="s">
        <v>640</v>
      </c>
      <c r="L566" t="str">
        <f>RIGHT(K566,LEN(K566)-FIND(" ",K566))</f>
        <v>May 16 00:00:00 EDT 2008</v>
      </c>
      <c r="M566" s="2" t="str">
        <f>LEFT(K566,3)</f>
        <v>Fri</v>
      </c>
      <c r="N566" s="2" t="str">
        <f>_xlfn.CONCAT(LEFT(L566,6)," ",RIGHT(L566,4))</f>
        <v>May 16 2008</v>
      </c>
      <c r="O566" s="9">
        <v>232500</v>
      </c>
      <c r="P566" s="6">
        <v>38.639890999999999</v>
      </c>
      <c r="Q566" s="7">
        <v>-121.537603</v>
      </c>
    </row>
    <row r="567" spans="1:17" x14ac:dyDescent="0.3">
      <c r="A567" t="s">
        <v>602</v>
      </c>
      <c r="B567" t="str">
        <f>PROPER((A567))</f>
        <v>76 Crystalwood Cir</v>
      </c>
      <c r="C567" t="s">
        <v>3</v>
      </c>
      <c r="D567" t="str">
        <f>PROPER(C567)</f>
        <v>Sacramento</v>
      </c>
      <c r="E567" s="1">
        <v>95835</v>
      </c>
      <c r="F567" s="2" t="s">
        <v>4</v>
      </c>
      <c r="G567" s="2">
        <v>5</v>
      </c>
      <c r="H567" s="2">
        <v>3</v>
      </c>
      <c r="I567" s="5">
        <v>2494</v>
      </c>
      <c r="J567" s="2" t="s">
        <v>5</v>
      </c>
      <c r="K567" t="s">
        <v>640</v>
      </c>
      <c r="L567" t="str">
        <f>RIGHT(K567,LEN(K567)-FIND(" ",K567))</f>
        <v>May 16 00:00:00 EDT 2008</v>
      </c>
      <c r="M567" s="2" t="str">
        <f>LEFT(K567,3)</f>
        <v>Fri</v>
      </c>
      <c r="N567" s="2" t="str">
        <f>_xlfn.CONCAT(LEFT(L567,6)," ",RIGHT(L567,4))</f>
        <v>May 16 2008</v>
      </c>
      <c r="O567" s="9">
        <v>276000</v>
      </c>
      <c r="P567" s="6">
        <v>38.663727999999999</v>
      </c>
      <c r="Q567" s="7">
        <v>-121.52583300000001</v>
      </c>
    </row>
    <row r="568" spans="1:17" x14ac:dyDescent="0.3">
      <c r="A568" t="s">
        <v>603</v>
      </c>
      <c r="B568" t="str">
        <f>PROPER((A568))</f>
        <v>80 Crystalwood Cir</v>
      </c>
      <c r="C568" t="s">
        <v>3</v>
      </c>
      <c r="D568" t="str">
        <f>PROPER(C568)</f>
        <v>Sacramento</v>
      </c>
      <c r="E568" s="1">
        <v>95835</v>
      </c>
      <c r="F568" s="2" t="s">
        <v>4</v>
      </c>
      <c r="G568" s="2">
        <v>5</v>
      </c>
      <c r="H568" s="2">
        <v>3</v>
      </c>
      <c r="I568" s="5">
        <v>2280</v>
      </c>
      <c r="J568" s="2" t="s">
        <v>5</v>
      </c>
      <c r="K568" t="s">
        <v>640</v>
      </c>
      <c r="L568" t="str">
        <f>RIGHT(K568,LEN(K568)-FIND(" ",K568))</f>
        <v>May 16 00:00:00 EDT 2008</v>
      </c>
      <c r="M568" s="2" t="str">
        <f>LEFT(K568,3)</f>
        <v>Fri</v>
      </c>
      <c r="N568" s="2" t="str">
        <f>_xlfn.CONCAT(LEFT(L568,6)," ",RIGHT(L568,4))</f>
        <v>May 16 2008</v>
      </c>
      <c r="O568" s="9">
        <v>279000</v>
      </c>
      <c r="P568" s="6">
        <v>38.667332000000002</v>
      </c>
      <c r="Q568" s="7">
        <v>-121.52827600000001</v>
      </c>
    </row>
    <row r="569" spans="1:17" x14ac:dyDescent="0.3">
      <c r="A569" t="s">
        <v>604</v>
      </c>
      <c r="B569" t="str">
        <f>PROPER((A569))</f>
        <v>84 Crystalwood Cir</v>
      </c>
      <c r="C569" t="s">
        <v>3</v>
      </c>
      <c r="D569" t="str">
        <f>PROPER(C569)</f>
        <v>Sacramento</v>
      </c>
      <c r="E569" s="1">
        <v>95757</v>
      </c>
      <c r="F569" s="2" t="s">
        <v>4</v>
      </c>
      <c r="G569" s="2">
        <v>5</v>
      </c>
      <c r="H569" s="2">
        <v>3</v>
      </c>
      <c r="I569" s="5">
        <v>2592</v>
      </c>
      <c r="J569" s="2" t="s">
        <v>5</v>
      </c>
      <c r="K569" t="s">
        <v>640</v>
      </c>
      <c r="L569" t="str">
        <f>RIGHT(K569,LEN(K569)-FIND(" ",K569))</f>
        <v>May 16 00:00:00 EDT 2008</v>
      </c>
      <c r="M569" s="2" t="str">
        <f>LEFT(K569,3)</f>
        <v>Fri</v>
      </c>
      <c r="N569" s="2" t="str">
        <f>_xlfn.CONCAT(LEFT(L569,6)," ",RIGHT(L569,4))</f>
        <v>May 16 2008</v>
      </c>
      <c r="O569" s="9">
        <v>303000</v>
      </c>
      <c r="P569" s="6">
        <v>38.389119999999998</v>
      </c>
      <c r="Q569" s="7">
        <v>-121.434389</v>
      </c>
    </row>
    <row r="570" spans="1:17" x14ac:dyDescent="0.3">
      <c r="A570" t="s">
        <v>605</v>
      </c>
      <c r="B570" t="str">
        <f>PROPER((A570))</f>
        <v>88 Crystalwood Cir</v>
      </c>
      <c r="C570" t="s">
        <v>3</v>
      </c>
      <c r="D570" t="str">
        <f>PROPER(C570)</f>
        <v>Sacramento</v>
      </c>
      <c r="E570" s="1">
        <v>95843</v>
      </c>
      <c r="F570" s="2" t="s">
        <v>4</v>
      </c>
      <c r="G570" s="2">
        <v>5</v>
      </c>
      <c r="H570" s="2">
        <v>3</v>
      </c>
      <c r="I570" s="5">
        <v>3134</v>
      </c>
      <c r="J570" s="2" t="s">
        <v>5</v>
      </c>
      <c r="K570" t="s">
        <v>640</v>
      </c>
      <c r="L570" t="str">
        <f>RIGHT(K570,LEN(K570)-FIND(" ",K570))</f>
        <v>May 16 00:00:00 EDT 2008</v>
      </c>
      <c r="M570" s="2" t="str">
        <f>LEFT(K570,3)</f>
        <v>Fri</v>
      </c>
      <c r="N570" s="2" t="str">
        <f>_xlfn.CONCAT(LEFT(L570,6)," ",RIGHT(L570,4))</f>
        <v>May 16 2008</v>
      </c>
      <c r="O570" s="9">
        <v>315000</v>
      </c>
      <c r="P570" s="6">
        <v>38.711927000000003</v>
      </c>
      <c r="Q570" s="7">
        <v>-121.343608</v>
      </c>
    </row>
    <row r="571" spans="1:17" x14ac:dyDescent="0.3">
      <c r="A571" t="s">
        <v>606</v>
      </c>
      <c r="B571" t="str">
        <f>PROPER((A571))</f>
        <v>92 Crystalwood Cir</v>
      </c>
      <c r="C571" t="s">
        <v>3</v>
      </c>
      <c r="D571" t="str">
        <f>PROPER(C571)</f>
        <v>Sacramento</v>
      </c>
      <c r="E571" s="1">
        <v>95765</v>
      </c>
      <c r="F571" s="2" t="s">
        <v>4</v>
      </c>
      <c r="G571" s="2">
        <v>5</v>
      </c>
      <c r="H571" s="2">
        <v>3</v>
      </c>
      <c r="I571" s="5">
        <v>2606</v>
      </c>
      <c r="J571" s="2" t="s">
        <v>5</v>
      </c>
      <c r="K571" t="s">
        <v>640</v>
      </c>
      <c r="L571" t="str">
        <f>RIGHT(K571,LEN(K571)-FIND(" ",K571))</f>
        <v>May 16 00:00:00 EDT 2008</v>
      </c>
      <c r="M571" s="2" t="str">
        <f>LEFT(K571,3)</f>
        <v>Fri</v>
      </c>
      <c r="N571" s="2" t="str">
        <f>_xlfn.CONCAT(LEFT(L571,6)," ",RIGHT(L571,4))</f>
        <v>May 16 2008</v>
      </c>
      <c r="O571" s="9">
        <v>346375</v>
      </c>
      <c r="P571" s="6">
        <v>38.807816000000003</v>
      </c>
      <c r="Q571" s="7">
        <v>-121.270008</v>
      </c>
    </row>
    <row r="572" spans="1:17" x14ac:dyDescent="0.3">
      <c r="A572" t="s">
        <v>607</v>
      </c>
      <c r="B572" t="str">
        <f>PROPER((A572))</f>
        <v>96 Crystalwood Cir</v>
      </c>
      <c r="C572" t="s">
        <v>3</v>
      </c>
      <c r="D572" t="str">
        <f>PROPER(C572)</f>
        <v>Sacramento</v>
      </c>
      <c r="E572" s="1">
        <v>95678</v>
      </c>
      <c r="F572" s="2" t="s">
        <v>4</v>
      </c>
      <c r="G572" s="2">
        <v>5</v>
      </c>
      <c r="H572" s="2">
        <v>3</v>
      </c>
      <c r="I572" s="5">
        <v>0</v>
      </c>
      <c r="J572" s="2" t="s">
        <v>5</v>
      </c>
      <c r="K572" t="s">
        <v>640</v>
      </c>
      <c r="L572" t="str">
        <f>RIGHT(K572,LEN(K572)-FIND(" ",K572))</f>
        <v>May 16 00:00:00 EDT 2008</v>
      </c>
      <c r="M572" s="2" t="str">
        <f>LEFT(K572,3)</f>
        <v>Fri</v>
      </c>
      <c r="N572" s="2" t="str">
        <f>_xlfn.CONCAT(LEFT(L572,6)," ",RIGHT(L572,4))</f>
        <v>May 16 2008</v>
      </c>
      <c r="O572" s="9">
        <v>347225</v>
      </c>
      <c r="P572" s="6">
        <v>38.792180000000002</v>
      </c>
      <c r="Q572" s="7">
        <v>-121.28595</v>
      </c>
    </row>
    <row r="573" spans="1:17" x14ac:dyDescent="0.3">
      <c r="A573" t="s">
        <v>608</v>
      </c>
      <c r="B573" t="str">
        <f>PROPER((A573))</f>
        <v>100 Crystalwood Cir</v>
      </c>
      <c r="C573" t="s">
        <v>3</v>
      </c>
      <c r="D573" t="str">
        <f>PROPER(C573)</f>
        <v>Sacramento</v>
      </c>
      <c r="E573" s="1">
        <v>95757</v>
      </c>
      <c r="F573" s="2" t="s">
        <v>4</v>
      </c>
      <c r="G573" s="2">
        <v>5</v>
      </c>
      <c r="H573" s="2">
        <v>3</v>
      </c>
      <c r="I573" s="5">
        <v>2877</v>
      </c>
      <c r="J573" s="2" t="s">
        <v>5</v>
      </c>
      <c r="K573" t="s">
        <v>640</v>
      </c>
      <c r="L573" t="str">
        <f>RIGHT(K573,LEN(K573)-FIND(" ",K573))</f>
        <v>May 16 00:00:00 EDT 2008</v>
      </c>
      <c r="M573" s="2" t="str">
        <f>LEFT(K573,3)</f>
        <v>Fri</v>
      </c>
      <c r="N573" s="2" t="str">
        <f>_xlfn.CONCAT(LEFT(L573,6)," ",RIGHT(L573,4))</f>
        <v>May 16 2008</v>
      </c>
      <c r="O573" s="9">
        <v>349000</v>
      </c>
      <c r="P573" s="6">
        <v>38.386239000000003</v>
      </c>
      <c r="Q573" s="7">
        <v>-121.448159</v>
      </c>
    </row>
    <row r="574" spans="1:17" x14ac:dyDescent="0.3">
      <c r="A574" t="s">
        <v>609</v>
      </c>
      <c r="B574" t="str">
        <f>PROPER((A574))</f>
        <v>434 1St St</v>
      </c>
      <c r="C574" t="s">
        <v>3</v>
      </c>
      <c r="D574" t="str">
        <f>PROPER(C574)</f>
        <v>Sacramento</v>
      </c>
      <c r="E574" s="1">
        <v>95747</v>
      </c>
      <c r="F574" s="2" t="s">
        <v>4</v>
      </c>
      <c r="G574" s="2">
        <v>5</v>
      </c>
      <c r="H574" s="2">
        <v>3</v>
      </c>
      <c r="I574" s="5">
        <v>0</v>
      </c>
      <c r="J574" s="2" t="s">
        <v>5</v>
      </c>
      <c r="K574" t="s">
        <v>640</v>
      </c>
      <c r="L574" t="str">
        <f>RIGHT(K574,LEN(K574)-FIND(" ",K574))</f>
        <v>May 16 00:00:00 EDT 2008</v>
      </c>
      <c r="M574" s="2" t="str">
        <f>LEFT(K574,3)</f>
        <v>Fri</v>
      </c>
      <c r="N574" s="2" t="str">
        <f>_xlfn.CONCAT(LEFT(L574,6)," ",RIGHT(L574,4))</f>
        <v>May 16 2008</v>
      </c>
      <c r="O574" s="9">
        <v>438000</v>
      </c>
      <c r="P574" s="6">
        <v>38.804772999999997</v>
      </c>
      <c r="Q574" s="7">
        <v>-121.341195</v>
      </c>
    </row>
    <row r="575" spans="1:17" x14ac:dyDescent="0.3">
      <c r="A575" t="s">
        <v>610</v>
      </c>
      <c r="B575" t="str">
        <f>PROPER((A575))</f>
        <v>3 E St</v>
      </c>
      <c r="C575" t="s">
        <v>3</v>
      </c>
      <c r="D575" t="str">
        <f>PROPER(C575)</f>
        <v>Sacramento</v>
      </c>
      <c r="E575" s="1">
        <v>95630</v>
      </c>
      <c r="F575" s="2" t="s">
        <v>4</v>
      </c>
      <c r="G575" s="2">
        <v>5</v>
      </c>
      <c r="H575" s="2">
        <v>3</v>
      </c>
      <c r="I575" s="5">
        <v>2787</v>
      </c>
      <c r="J575" s="2" t="s">
        <v>5</v>
      </c>
      <c r="K575" t="s">
        <v>640</v>
      </c>
      <c r="L575" t="str">
        <f>RIGHT(K575,LEN(K575)-FIND(" ",K575))</f>
        <v>May 16 00:00:00 EDT 2008</v>
      </c>
      <c r="M575" s="2" t="str">
        <f>LEFT(K575,3)</f>
        <v>Fri</v>
      </c>
      <c r="N575" s="2" t="str">
        <f>_xlfn.CONCAT(LEFT(L575,6)," ",RIGHT(L575,4))</f>
        <v>May 16 2008</v>
      </c>
      <c r="O575" s="9">
        <v>441000</v>
      </c>
      <c r="P575" s="6">
        <v>38.660510000000002</v>
      </c>
      <c r="Q575" s="7">
        <v>-121.16368900000001</v>
      </c>
    </row>
    <row r="576" spans="1:17" x14ac:dyDescent="0.3">
      <c r="A576" t="s">
        <v>611</v>
      </c>
      <c r="B576" t="str">
        <f>PROPER((A576))</f>
        <v>11 E St</v>
      </c>
      <c r="C576" t="s">
        <v>3</v>
      </c>
      <c r="D576" t="str">
        <f>PROPER(C576)</f>
        <v>Sacramento</v>
      </c>
      <c r="E576" s="1">
        <v>95762</v>
      </c>
      <c r="F576" s="2" t="s">
        <v>4</v>
      </c>
      <c r="G576" s="2">
        <v>5</v>
      </c>
      <c r="H576" s="2">
        <v>4</v>
      </c>
      <c r="I576" s="5">
        <v>0</v>
      </c>
      <c r="J576" s="2" t="s">
        <v>5</v>
      </c>
      <c r="K576" t="s">
        <v>640</v>
      </c>
      <c r="L576" t="str">
        <f>RIGHT(K576,LEN(K576)-FIND(" ",K576))</f>
        <v>May 16 00:00:00 EDT 2008</v>
      </c>
      <c r="M576" s="2" t="str">
        <f>LEFT(K576,3)</f>
        <v>Fri</v>
      </c>
      <c r="N576" s="2" t="str">
        <f>_xlfn.CONCAT(LEFT(L576,6)," ",RIGHT(L576,4))</f>
        <v>May 16 2008</v>
      </c>
      <c r="O576" s="9">
        <v>508000</v>
      </c>
      <c r="P576" s="6">
        <v>38.676130999999998</v>
      </c>
      <c r="Q576" s="7">
        <v>-121.03893100000001</v>
      </c>
    </row>
    <row r="577" spans="1:17" x14ac:dyDescent="0.3">
      <c r="A577" t="s">
        <v>612</v>
      </c>
      <c r="B577" t="str">
        <f>PROPER((A577))</f>
        <v>19 E St</v>
      </c>
      <c r="C577" t="s">
        <v>3</v>
      </c>
      <c r="D577" t="str">
        <f>PROPER(C577)</f>
        <v>Sacramento</v>
      </c>
      <c r="E577" s="1">
        <v>95660</v>
      </c>
      <c r="F577" s="2" t="s">
        <v>4</v>
      </c>
      <c r="G577" s="2">
        <v>4</v>
      </c>
      <c r="H577" s="2">
        <v>2</v>
      </c>
      <c r="I577" s="5">
        <v>1240</v>
      </c>
      <c r="J577" s="2" t="s">
        <v>5</v>
      </c>
      <c r="K577" t="s">
        <v>6</v>
      </c>
      <c r="L577" t="str">
        <f>RIGHT(K577,LEN(K577)-FIND(" ",K577))</f>
        <v>May 21 00:00:00 EDT 2008</v>
      </c>
      <c r="M577" s="2" t="str">
        <f>LEFT(K577,3)</f>
        <v>Wed</v>
      </c>
      <c r="N577" s="2" t="str">
        <f>_xlfn.CONCAT(LEFT(L577,6)," ",RIGHT(L577,4))</f>
        <v>May 21 2008</v>
      </c>
      <c r="O577" s="9">
        <v>123000</v>
      </c>
      <c r="P577" s="6">
        <v>38.702792000000002</v>
      </c>
      <c r="Q577" s="7">
        <v>-121.38221</v>
      </c>
    </row>
    <row r="578" spans="1:17" x14ac:dyDescent="0.3">
      <c r="A578" t="s">
        <v>613</v>
      </c>
      <c r="B578" t="str">
        <f>PROPER((A578))</f>
        <v>27 E St</v>
      </c>
      <c r="C578" t="s">
        <v>3</v>
      </c>
      <c r="D578" t="str">
        <f>PROPER(C578)</f>
        <v>Sacramento</v>
      </c>
      <c r="E578" s="1">
        <v>95827</v>
      </c>
      <c r="F578" s="2" t="s">
        <v>4</v>
      </c>
      <c r="G578" s="2">
        <v>4</v>
      </c>
      <c r="H578" s="2">
        <v>2</v>
      </c>
      <c r="I578" s="5">
        <v>1380</v>
      </c>
      <c r="J578" s="2" t="s">
        <v>5</v>
      </c>
      <c r="K578" t="s">
        <v>6</v>
      </c>
      <c r="L578" t="str">
        <f>RIGHT(K578,LEN(K578)-FIND(" ",K578))</f>
        <v>May 21 00:00:00 EDT 2008</v>
      </c>
      <c r="M578" s="2" t="str">
        <f>LEFT(K578,3)</f>
        <v>Wed</v>
      </c>
      <c r="N578" s="2" t="str">
        <f>_xlfn.CONCAT(LEFT(L578,6)," ",RIGHT(L578,4))</f>
        <v>May 21 2008</v>
      </c>
      <c r="O578" s="9">
        <v>131200</v>
      </c>
      <c r="P578" s="6">
        <v>38.558422999999998</v>
      </c>
      <c r="Q578" s="7">
        <v>-121.32794800000001</v>
      </c>
    </row>
    <row r="579" spans="1:17" x14ac:dyDescent="0.3">
      <c r="A579" t="s">
        <v>614</v>
      </c>
      <c r="B579" t="str">
        <f>PROPER((A579))</f>
        <v>35 E St</v>
      </c>
      <c r="C579" t="s">
        <v>3</v>
      </c>
      <c r="D579" t="str">
        <f>PROPER(C579)</f>
        <v>Sacramento</v>
      </c>
      <c r="E579" s="1">
        <v>95660</v>
      </c>
      <c r="F579" s="2" t="s">
        <v>4</v>
      </c>
      <c r="G579" s="2">
        <v>4</v>
      </c>
      <c r="H579" s="2">
        <v>2</v>
      </c>
      <c r="I579" s="5">
        <v>1587</v>
      </c>
      <c r="J579" s="2" t="s">
        <v>5</v>
      </c>
      <c r="K579" t="s">
        <v>6</v>
      </c>
      <c r="L579" t="str">
        <f>RIGHT(K579,LEN(K579)-FIND(" ",K579))</f>
        <v>May 21 00:00:00 EDT 2008</v>
      </c>
      <c r="M579" s="2" t="str">
        <f>LEFT(K579,3)</f>
        <v>Wed</v>
      </c>
      <c r="N579" s="2" t="str">
        <f>_xlfn.CONCAT(LEFT(L579,6)," ",RIGHT(L579,4))</f>
        <v>May 21 2008</v>
      </c>
      <c r="O579" s="9">
        <v>161500</v>
      </c>
      <c r="P579" s="6">
        <v>38.699250999999997</v>
      </c>
      <c r="Q579" s="7">
        <v>-121.371414</v>
      </c>
    </row>
    <row r="580" spans="1:17" x14ac:dyDescent="0.3">
      <c r="A580" t="s">
        <v>615</v>
      </c>
      <c r="B580" t="str">
        <f>PROPER((A580))</f>
        <v>43 E St</v>
      </c>
      <c r="C580" t="s">
        <v>3</v>
      </c>
      <c r="D580" t="str">
        <f>PROPER(C580)</f>
        <v>Sacramento</v>
      </c>
      <c r="E580" s="1">
        <v>95833</v>
      </c>
      <c r="F580" s="2" t="s">
        <v>4</v>
      </c>
      <c r="G580" s="2">
        <v>4</v>
      </c>
      <c r="H580" s="2">
        <v>1</v>
      </c>
      <c r="I580" s="5">
        <v>1120</v>
      </c>
      <c r="J580" s="2" t="s">
        <v>5</v>
      </c>
      <c r="K580" t="s">
        <v>6</v>
      </c>
      <c r="L580" t="str">
        <f>RIGHT(K580,LEN(K580)-FIND(" ",K580))</f>
        <v>May 21 00:00:00 EDT 2008</v>
      </c>
      <c r="M580" s="2" t="str">
        <f>LEFT(K580,3)</f>
        <v>Wed</v>
      </c>
      <c r="N580" s="2" t="str">
        <f>_xlfn.CONCAT(LEFT(L580,6)," ",RIGHT(L580,4))</f>
        <v>May 21 2008</v>
      </c>
      <c r="O580" s="9">
        <v>164000</v>
      </c>
      <c r="P580" s="6">
        <v>38.613765000000001</v>
      </c>
      <c r="Q580" s="7">
        <v>-121.488694</v>
      </c>
    </row>
    <row r="581" spans="1:17" x14ac:dyDescent="0.3">
      <c r="A581" t="s">
        <v>616</v>
      </c>
      <c r="B581" t="str">
        <f>PROPER((A581))</f>
        <v>51 E St</v>
      </c>
      <c r="C581" t="s">
        <v>3</v>
      </c>
      <c r="D581" t="str">
        <f>PROPER(C581)</f>
        <v>Sacramento</v>
      </c>
      <c r="E581" s="1">
        <v>95828</v>
      </c>
      <c r="F581" s="2" t="s">
        <v>4</v>
      </c>
      <c r="G581" s="2">
        <v>4</v>
      </c>
      <c r="H581" s="2">
        <v>2</v>
      </c>
      <c r="I581" s="5">
        <v>1590</v>
      </c>
      <c r="J581" s="2" t="s">
        <v>5</v>
      </c>
      <c r="K581" t="s">
        <v>6</v>
      </c>
      <c r="L581" t="str">
        <f>RIGHT(K581,LEN(K581)-FIND(" ",K581))</f>
        <v>May 21 00:00:00 EDT 2008</v>
      </c>
      <c r="M581" s="2" t="str">
        <f>LEFT(K581,3)</f>
        <v>Wed</v>
      </c>
      <c r="N581" s="2" t="str">
        <f>_xlfn.CONCAT(LEFT(L581,6)," ",RIGHT(L581,4))</f>
        <v>May 21 2008</v>
      </c>
      <c r="O581" s="9">
        <v>173000</v>
      </c>
      <c r="P581" s="6">
        <v>38.473813999999997</v>
      </c>
      <c r="Q581" s="7">
        <v>-121.4</v>
      </c>
    </row>
    <row r="582" spans="1:17" x14ac:dyDescent="0.3">
      <c r="A582" t="s">
        <v>617</v>
      </c>
      <c r="B582" t="str">
        <f>PROPER((A582))</f>
        <v>59 E St</v>
      </c>
      <c r="C582" t="s">
        <v>3</v>
      </c>
      <c r="D582" t="str">
        <f>PROPER(C582)</f>
        <v>Sacramento</v>
      </c>
      <c r="E582" s="1">
        <v>95828</v>
      </c>
      <c r="F582" s="2" t="s">
        <v>4</v>
      </c>
      <c r="G582" s="2">
        <v>4</v>
      </c>
      <c r="H582" s="2">
        <v>2</v>
      </c>
      <c r="I582" s="5">
        <v>1714</v>
      </c>
      <c r="J582" s="2" t="s">
        <v>5</v>
      </c>
      <c r="K582" t="s">
        <v>6</v>
      </c>
      <c r="L582" t="str">
        <f>RIGHT(K582,LEN(K582)-FIND(" ",K582))</f>
        <v>May 21 00:00:00 EDT 2008</v>
      </c>
      <c r="M582" s="2" t="str">
        <f>LEFT(K582,3)</f>
        <v>Wed</v>
      </c>
      <c r="N582" s="2" t="str">
        <f>_xlfn.CONCAT(LEFT(L582,6)," ",RIGHT(L582,4))</f>
        <v>May 21 2008</v>
      </c>
      <c r="O582" s="9">
        <v>174313</v>
      </c>
      <c r="P582" s="6">
        <v>38.474853000000003</v>
      </c>
      <c r="Q582" s="7">
        <v>-121.40632600000001</v>
      </c>
    </row>
    <row r="583" spans="1:17" x14ac:dyDescent="0.3">
      <c r="A583" t="s">
        <v>618</v>
      </c>
      <c r="B583" t="str">
        <f>PROPER((A583))</f>
        <v>75 E St</v>
      </c>
      <c r="C583" t="s">
        <v>3</v>
      </c>
      <c r="D583" t="str">
        <f>PROPER(C583)</f>
        <v>Sacramento</v>
      </c>
      <c r="E583" s="1">
        <v>95842</v>
      </c>
      <c r="F583" s="2" t="s">
        <v>4</v>
      </c>
      <c r="G583" s="2">
        <v>4</v>
      </c>
      <c r="H583" s="2">
        <v>2</v>
      </c>
      <c r="I583" s="5">
        <v>1943</v>
      </c>
      <c r="J583" s="2" t="s">
        <v>72</v>
      </c>
      <c r="K583" t="s">
        <v>6</v>
      </c>
      <c r="L583" t="str">
        <f>RIGHT(K583,LEN(K583)-FIND(" ",K583))</f>
        <v>May 21 00:00:00 EDT 2008</v>
      </c>
      <c r="M583" s="2" t="str">
        <f>LEFT(K583,3)</f>
        <v>Wed</v>
      </c>
      <c r="N583" s="2" t="str">
        <f>_xlfn.CONCAT(LEFT(L583,6)," ",RIGHT(L583,4))</f>
        <v>May 21 2008</v>
      </c>
      <c r="O583" s="9">
        <v>179580</v>
      </c>
      <c r="P583" s="6">
        <v>38.665723999999997</v>
      </c>
      <c r="Q583" s="7">
        <v>-121.358576</v>
      </c>
    </row>
    <row r="584" spans="1:17" x14ac:dyDescent="0.3">
      <c r="A584" t="s">
        <v>619</v>
      </c>
      <c r="B584" t="str">
        <f>PROPER((A584))</f>
        <v>63 Crystalwood Cir</v>
      </c>
      <c r="C584" t="s">
        <v>3</v>
      </c>
      <c r="D584" t="str">
        <f>PROPER(C584)</f>
        <v>Sacramento</v>
      </c>
      <c r="E584" s="1">
        <v>95662</v>
      </c>
      <c r="F584" s="2" t="s">
        <v>4</v>
      </c>
      <c r="G584" s="2">
        <v>4</v>
      </c>
      <c r="H584" s="2">
        <v>2</v>
      </c>
      <c r="I584" s="5">
        <v>1603</v>
      </c>
      <c r="J584" s="2" t="s">
        <v>5</v>
      </c>
      <c r="K584" t="s">
        <v>6</v>
      </c>
      <c r="L584" t="str">
        <f>RIGHT(K584,LEN(K584)-FIND(" ",K584))</f>
        <v>May 21 00:00:00 EDT 2008</v>
      </c>
      <c r="M584" s="2" t="str">
        <f>LEFT(K584,3)</f>
        <v>Wed</v>
      </c>
      <c r="N584" s="2" t="str">
        <f>_xlfn.CONCAT(LEFT(L584,6)," ",RIGHT(L584,4))</f>
        <v>May 21 2008</v>
      </c>
      <c r="O584" s="9">
        <v>183200</v>
      </c>
      <c r="P584" s="6">
        <v>38.664186000000001</v>
      </c>
      <c r="Q584" s="7">
        <v>-121.217511</v>
      </c>
    </row>
    <row r="585" spans="1:17" x14ac:dyDescent="0.3">
      <c r="A585" t="s">
        <v>620</v>
      </c>
      <c r="B585" t="str">
        <f>PROPER((A585))</f>
        <v>398 1St St</v>
      </c>
      <c r="C585" t="s">
        <v>3</v>
      </c>
      <c r="D585" t="str">
        <f>PROPER(C585)</f>
        <v>Sacramento</v>
      </c>
      <c r="E585" s="1">
        <v>95823</v>
      </c>
      <c r="F585" s="2" t="s">
        <v>4</v>
      </c>
      <c r="G585" s="2">
        <v>4</v>
      </c>
      <c r="H585" s="2">
        <v>2</v>
      </c>
      <c r="I585" s="5">
        <v>1590</v>
      </c>
      <c r="J585" s="2" t="s">
        <v>5</v>
      </c>
      <c r="K585" t="s">
        <v>6</v>
      </c>
      <c r="L585" t="str">
        <f>RIGHT(K585,LEN(K585)-FIND(" ",K585))</f>
        <v>May 21 00:00:00 EDT 2008</v>
      </c>
      <c r="M585" s="2" t="str">
        <f>LEFT(K585,3)</f>
        <v>Wed</v>
      </c>
      <c r="N585" s="2" t="str">
        <f>_xlfn.CONCAT(LEFT(L585,6)," ",RIGHT(L585,4))</f>
        <v>May 21 2008</v>
      </c>
      <c r="O585" s="9">
        <v>212864</v>
      </c>
      <c r="P585" s="6">
        <v>38.454349000000001</v>
      </c>
      <c r="Q585" s="7">
        <v>-121.439239</v>
      </c>
    </row>
    <row r="586" spans="1:17" x14ac:dyDescent="0.3">
      <c r="A586" t="s">
        <v>621</v>
      </c>
      <c r="B586" t="str">
        <f>PROPER((A586))</f>
        <v>386 1St St</v>
      </c>
      <c r="C586" t="s">
        <v>3</v>
      </c>
      <c r="D586" t="str">
        <f>PROPER(C586)</f>
        <v>Sacramento</v>
      </c>
      <c r="E586" s="1">
        <v>95621</v>
      </c>
      <c r="F586" s="2" t="s">
        <v>4</v>
      </c>
      <c r="G586" s="2">
        <v>4</v>
      </c>
      <c r="H586" s="2">
        <v>2</v>
      </c>
      <c r="I586" s="5">
        <v>1277</v>
      </c>
      <c r="J586" s="2" t="s">
        <v>5</v>
      </c>
      <c r="K586" t="s">
        <v>6</v>
      </c>
      <c r="L586" t="str">
        <f>RIGHT(K586,LEN(K586)-FIND(" ",K586))</f>
        <v>May 21 00:00:00 EDT 2008</v>
      </c>
      <c r="M586" s="2" t="str">
        <f>LEFT(K586,3)</f>
        <v>Wed</v>
      </c>
      <c r="N586" s="2" t="str">
        <f>_xlfn.CONCAT(LEFT(L586,6)," ",RIGHT(L586,4))</f>
        <v>May 21 2008</v>
      </c>
      <c r="O586" s="9">
        <v>235000</v>
      </c>
      <c r="P586" s="6">
        <v>38.702855</v>
      </c>
      <c r="Q586" s="7">
        <v>-121.31308</v>
      </c>
    </row>
    <row r="587" spans="1:17" x14ac:dyDescent="0.3">
      <c r="A587" t="s">
        <v>622</v>
      </c>
      <c r="B587" t="str">
        <f>PROPER((A587))</f>
        <v>374 1St St</v>
      </c>
      <c r="C587" t="s">
        <v>3</v>
      </c>
      <c r="D587" t="str">
        <f>PROPER(C587)</f>
        <v>Sacramento</v>
      </c>
      <c r="E587" s="1">
        <v>95833</v>
      </c>
      <c r="F587" s="2" t="s">
        <v>4</v>
      </c>
      <c r="G587" s="2">
        <v>4</v>
      </c>
      <c r="H587" s="2">
        <v>2</v>
      </c>
      <c r="I587" s="5">
        <v>1448</v>
      </c>
      <c r="J587" s="2" t="s">
        <v>5</v>
      </c>
      <c r="K587" t="s">
        <v>6</v>
      </c>
      <c r="L587" t="str">
        <f>RIGHT(K587,LEN(K587)-FIND(" ",K587))</f>
        <v>May 21 00:00:00 EDT 2008</v>
      </c>
      <c r="M587" s="2" t="str">
        <f>LEFT(K587,3)</f>
        <v>Wed</v>
      </c>
      <c r="N587" s="2" t="str">
        <f>_xlfn.CONCAT(LEFT(L587,6)," ",RIGHT(L587,4))</f>
        <v>May 21 2008</v>
      </c>
      <c r="O587" s="9">
        <v>236000</v>
      </c>
      <c r="P587" s="6">
        <v>38.618456999999999</v>
      </c>
      <c r="Q587" s="7">
        <v>-121.509439</v>
      </c>
    </row>
    <row r="588" spans="1:17" x14ac:dyDescent="0.3">
      <c r="A588" t="s">
        <v>623</v>
      </c>
      <c r="B588" t="str">
        <f>PROPER((A588))</f>
        <v>116 Crystalwood Way</v>
      </c>
      <c r="C588" t="s">
        <v>3</v>
      </c>
      <c r="D588" t="str">
        <f>PROPER(C588)</f>
        <v>Sacramento</v>
      </c>
      <c r="E588" s="1">
        <v>95829</v>
      </c>
      <c r="F588" s="2" t="s">
        <v>4</v>
      </c>
      <c r="G588" s="2">
        <v>4</v>
      </c>
      <c r="H588" s="2">
        <v>3</v>
      </c>
      <c r="I588" s="5">
        <v>2372</v>
      </c>
      <c r="J588" s="2" t="s">
        <v>5</v>
      </c>
      <c r="K588" t="s">
        <v>6</v>
      </c>
      <c r="L588" t="str">
        <f>RIGHT(K588,LEN(K588)-FIND(" ",K588))</f>
        <v>May 21 00:00:00 EDT 2008</v>
      </c>
      <c r="M588" s="2" t="str">
        <f>LEFT(K588,3)</f>
        <v>Wed</v>
      </c>
      <c r="N588" s="2" t="str">
        <f>_xlfn.CONCAT(LEFT(L588,6)," ",RIGHT(L588,4))</f>
        <v>May 21 2008</v>
      </c>
      <c r="O588" s="9">
        <v>273750</v>
      </c>
      <c r="P588" s="6">
        <v>38.472976000000003</v>
      </c>
      <c r="Q588" s="7">
        <v>-121.31863300000001</v>
      </c>
    </row>
    <row r="589" spans="1:17" x14ac:dyDescent="0.3">
      <c r="A589" t="s">
        <v>624</v>
      </c>
      <c r="B589" t="str">
        <f>PROPER((A589))</f>
        <v>108 Crystalwood Way</v>
      </c>
      <c r="C589" t="s">
        <v>3</v>
      </c>
      <c r="D589" t="str">
        <f>PROPER(C589)</f>
        <v>Sacramento</v>
      </c>
      <c r="E589" s="1">
        <v>95832</v>
      </c>
      <c r="F589" s="2" t="s">
        <v>4</v>
      </c>
      <c r="G589" s="2">
        <v>4</v>
      </c>
      <c r="H589" s="2">
        <v>3</v>
      </c>
      <c r="I589" s="5">
        <v>3009</v>
      </c>
      <c r="J589" s="2" t="s">
        <v>5</v>
      </c>
      <c r="K589" t="s">
        <v>6</v>
      </c>
      <c r="L589" t="str">
        <f>RIGHT(K589,LEN(K589)-FIND(" ",K589))</f>
        <v>May 21 00:00:00 EDT 2008</v>
      </c>
      <c r="M589" s="2" t="str">
        <f>LEFT(K589,3)</f>
        <v>Wed</v>
      </c>
      <c r="N589" s="2" t="str">
        <f>_xlfn.CONCAT(LEFT(L589,6)," ",RIGHT(L589,4))</f>
        <v>May 21 2008</v>
      </c>
      <c r="O589" s="9">
        <v>280987</v>
      </c>
      <c r="P589" s="6">
        <v>38.474099000000002</v>
      </c>
      <c r="Q589" s="7">
        <v>-121.490711</v>
      </c>
    </row>
    <row r="590" spans="1:17" x14ac:dyDescent="0.3">
      <c r="A590" t="s">
        <v>625</v>
      </c>
      <c r="B590" t="str">
        <f>PROPER((A590))</f>
        <v>100 Crystalwood Way</v>
      </c>
      <c r="C590" t="s">
        <v>3</v>
      </c>
      <c r="D590" t="str">
        <f>PROPER(C590)</f>
        <v>Sacramento</v>
      </c>
      <c r="E590" s="1">
        <v>95758</v>
      </c>
      <c r="F590" s="2" t="s">
        <v>4</v>
      </c>
      <c r="G590" s="2">
        <v>4</v>
      </c>
      <c r="H590" s="2">
        <v>2</v>
      </c>
      <c r="I590" s="5">
        <v>2056</v>
      </c>
      <c r="J590" s="2" t="s">
        <v>5</v>
      </c>
      <c r="K590" t="s">
        <v>6</v>
      </c>
      <c r="L590" t="str">
        <f>RIGHT(K590,LEN(K590)-FIND(" ",K590))</f>
        <v>May 21 00:00:00 EDT 2008</v>
      </c>
      <c r="M590" s="2" t="str">
        <f>LEFT(K590,3)</f>
        <v>Wed</v>
      </c>
      <c r="N590" s="2" t="str">
        <f>_xlfn.CONCAT(LEFT(L590,6)," ",RIGHT(L590,4))</f>
        <v>May 21 2008</v>
      </c>
      <c r="O590" s="9">
        <v>285000</v>
      </c>
      <c r="P590" s="6">
        <v>38.410992</v>
      </c>
      <c r="Q590" s="7">
        <v>-121.479043</v>
      </c>
    </row>
    <row r="591" spans="1:17" x14ac:dyDescent="0.3">
      <c r="A591" t="s">
        <v>626</v>
      </c>
      <c r="B591" t="str">
        <f>PROPER((A591))</f>
        <v>55 Crystalwood Cir</v>
      </c>
      <c r="C591" t="s">
        <v>3</v>
      </c>
      <c r="D591" t="str">
        <f>PROPER(C591)</f>
        <v>Sacramento</v>
      </c>
      <c r="E591" s="1">
        <v>95758</v>
      </c>
      <c r="F591" s="2" t="s">
        <v>4</v>
      </c>
      <c r="G591" s="2">
        <v>4</v>
      </c>
      <c r="H591" s="2">
        <v>2</v>
      </c>
      <c r="I591" s="5">
        <v>1801</v>
      </c>
      <c r="J591" s="2" t="s">
        <v>5</v>
      </c>
      <c r="K591" t="s">
        <v>6</v>
      </c>
      <c r="L591" t="str">
        <f>RIGHT(K591,LEN(K591)-FIND(" ",K591))</f>
        <v>May 21 00:00:00 EDT 2008</v>
      </c>
      <c r="M591" s="2" t="str">
        <f>LEFT(K591,3)</f>
        <v>Wed</v>
      </c>
      <c r="N591" s="2" t="str">
        <f>_xlfn.CONCAT(LEFT(L591,6)," ",RIGHT(L591,4))</f>
        <v>May 21 2008</v>
      </c>
      <c r="O591" s="9">
        <v>346210</v>
      </c>
      <c r="P591" s="6">
        <v>38.413330000000002</v>
      </c>
      <c r="Q591" s="7">
        <v>-121.404999</v>
      </c>
    </row>
    <row r="592" spans="1:17" x14ac:dyDescent="0.3">
      <c r="A592" t="s">
        <v>627</v>
      </c>
      <c r="B592" t="str">
        <f>PROPER((A592))</f>
        <v>51 Crystalwood Cir</v>
      </c>
      <c r="C592" t="s">
        <v>3</v>
      </c>
      <c r="D592" t="str">
        <f>PROPER(C592)</f>
        <v>Sacramento</v>
      </c>
      <c r="E592" s="1">
        <v>95823</v>
      </c>
      <c r="F592" s="2" t="s">
        <v>4</v>
      </c>
      <c r="G592" s="2">
        <v>4</v>
      </c>
      <c r="H592" s="2">
        <v>3</v>
      </c>
      <c r="I592" s="5">
        <v>1915</v>
      </c>
      <c r="J592" s="2" t="s">
        <v>5</v>
      </c>
      <c r="K592" t="s">
        <v>6</v>
      </c>
      <c r="L592" t="str">
        <f>RIGHT(K592,LEN(K592)-FIND(" ",K592))</f>
        <v>May 21 00:00:00 EDT 2008</v>
      </c>
      <c r="M592" s="2" t="str">
        <f>LEFT(K592,3)</f>
        <v>Wed</v>
      </c>
      <c r="N592" s="2" t="str">
        <f>_xlfn.CONCAT(LEFT(L592,6)," ",RIGHT(L592,4))</f>
        <v>May 21 2008</v>
      </c>
      <c r="O592" s="9">
        <v>351300</v>
      </c>
      <c r="P592" s="6">
        <v>38.465339999999998</v>
      </c>
      <c r="Q592" s="7">
        <v>-121.457519</v>
      </c>
    </row>
    <row r="593" spans="1:17" x14ac:dyDescent="0.3">
      <c r="A593" t="s">
        <v>628</v>
      </c>
      <c r="B593" t="str">
        <f>PROPER((A593))</f>
        <v>47 Crystalwood Cir</v>
      </c>
      <c r="C593" t="s">
        <v>3</v>
      </c>
      <c r="D593" t="str">
        <f>PROPER(C593)</f>
        <v>Sacramento</v>
      </c>
      <c r="E593" s="1">
        <v>95683</v>
      </c>
      <c r="F593" s="2" t="s">
        <v>4</v>
      </c>
      <c r="G593" s="2">
        <v>4</v>
      </c>
      <c r="H593" s="2">
        <v>3</v>
      </c>
      <c r="I593" s="5">
        <v>2734</v>
      </c>
      <c r="J593" s="2" t="s">
        <v>5</v>
      </c>
      <c r="K593" t="s">
        <v>6</v>
      </c>
      <c r="L593" t="str">
        <f>RIGHT(K593,LEN(K593)-FIND(" ",K593))</f>
        <v>May 21 00:00:00 EDT 2008</v>
      </c>
      <c r="M593" s="2" t="str">
        <f>LEFT(K593,3)</f>
        <v>Wed</v>
      </c>
      <c r="N593" s="2" t="str">
        <f>_xlfn.CONCAT(LEFT(L593,6)," ",RIGHT(L593,4))</f>
        <v>May 21 2008</v>
      </c>
      <c r="O593" s="9">
        <v>370500</v>
      </c>
      <c r="P593" s="6">
        <v>38.487400000000001</v>
      </c>
      <c r="Q593" s="7">
        <v>-121.075129</v>
      </c>
    </row>
    <row r="594" spans="1:17" x14ac:dyDescent="0.3">
      <c r="A594" t="s">
        <v>629</v>
      </c>
      <c r="B594" t="str">
        <f>PROPER((A594))</f>
        <v>43 Crystalwood Cir</v>
      </c>
      <c r="C594" t="s">
        <v>3</v>
      </c>
      <c r="D594" t="str">
        <f>PROPER(C594)</f>
        <v>Sacramento</v>
      </c>
      <c r="E594" s="1">
        <v>95843</v>
      </c>
      <c r="F594" s="2" t="s">
        <v>4</v>
      </c>
      <c r="G594" s="2">
        <v>4</v>
      </c>
      <c r="H594" s="2">
        <v>2</v>
      </c>
      <c r="I594" s="5">
        <v>1830</v>
      </c>
      <c r="J594" s="2" t="s">
        <v>5</v>
      </c>
      <c r="K594" t="s">
        <v>6</v>
      </c>
      <c r="L594" t="str">
        <f>RIGHT(K594,LEN(K594)-FIND(" ",K594))</f>
        <v>May 21 00:00:00 EDT 2008</v>
      </c>
      <c r="M594" s="2" t="str">
        <f>LEFT(K594,3)</f>
        <v>Wed</v>
      </c>
      <c r="N594" s="2" t="str">
        <f>_xlfn.CONCAT(LEFT(L594,6)," ",RIGHT(L594,4))</f>
        <v>May 21 2008</v>
      </c>
      <c r="O594" s="9">
        <v>387731</v>
      </c>
      <c r="P594" s="6">
        <v>38.709873000000002</v>
      </c>
      <c r="Q594" s="7">
        <v>-121.339472</v>
      </c>
    </row>
    <row r="595" spans="1:17" x14ac:dyDescent="0.3">
      <c r="A595" t="s">
        <v>630</v>
      </c>
      <c r="B595" t="str">
        <f>PROPER((A595))</f>
        <v>39 Crystalwood Cir</v>
      </c>
      <c r="C595" t="s">
        <v>3</v>
      </c>
      <c r="D595" t="str">
        <f>PROPER(C595)</f>
        <v>Sacramento</v>
      </c>
      <c r="E595" s="1">
        <v>95624</v>
      </c>
      <c r="F595" s="2" t="s">
        <v>4</v>
      </c>
      <c r="G595" s="2">
        <v>4</v>
      </c>
      <c r="H595" s="2">
        <v>3</v>
      </c>
      <c r="I595" s="5">
        <v>2359</v>
      </c>
      <c r="J595" s="2" t="s">
        <v>5</v>
      </c>
      <c r="K595" t="s">
        <v>6</v>
      </c>
      <c r="L595" t="str">
        <f>RIGHT(K595,LEN(K595)-FIND(" ",K595))</f>
        <v>May 21 00:00:00 EDT 2008</v>
      </c>
      <c r="M595" s="2" t="str">
        <f>LEFT(K595,3)</f>
        <v>Wed</v>
      </c>
      <c r="N595" s="2" t="str">
        <f>_xlfn.CONCAT(LEFT(L595,6)," ",RIGHT(L595,4))</f>
        <v>May 21 2008</v>
      </c>
      <c r="O595" s="9">
        <v>400186</v>
      </c>
      <c r="P595" s="6">
        <v>38.450828999999999</v>
      </c>
      <c r="Q595" s="7">
        <v>-121.34992800000001</v>
      </c>
    </row>
    <row r="596" spans="1:17" x14ac:dyDescent="0.3">
      <c r="A596" t="s">
        <v>631</v>
      </c>
      <c r="B596" t="str">
        <f>PROPER((A596))</f>
        <v>35 Crystalwood Cir</v>
      </c>
      <c r="C596" t="s">
        <v>3</v>
      </c>
      <c r="D596" t="str">
        <f>PROPER(C596)</f>
        <v>Sacramento</v>
      </c>
      <c r="E596" s="1">
        <v>95757</v>
      </c>
      <c r="F596" s="2" t="s">
        <v>4</v>
      </c>
      <c r="G596" s="2">
        <v>4</v>
      </c>
      <c r="H596" s="2">
        <v>3</v>
      </c>
      <c r="I596" s="5">
        <v>2724</v>
      </c>
      <c r="J596" s="2" t="s">
        <v>5</v>
      </c>
      <c r="K596" t="s">
        <v>6</v>
      </c>
      <c r="L596" t="str">
        <f>RIGHT(K596,LEN(K596)-FIND(" ",K596))</f>
        <v>May 21 00:00:00 EDT 2008</v>
      </c>
      <c r="M596" s="2" t="str">
        <f>LEFT(K596,3)</f>
        <v>Wed</v>
      </c>
      <c r="N596" s="2" t="str">
        <f>_xlfn.CONCAT(LEFT(L596,6)," ",RIGHT(L596,4))</f>
        <v>May 21 2008</v>
      </c>
      <c r="O596" s="9">
        <v>461000</v>
      </c>
      <c r="P596" s="6">
        <v>38.382530000000003</v>
      </c>
      <c r="Q596" s="7">
        <v>-121.42800699999999</v>
      </c>
    </row>
    <row r="597" spans="1:17" x14ac:dyDescent="0.3">
      <c r="A597" t="s">
        <v>632</v>
      </c>
      <c r="B597" t="str">
        <f>PROPER((A597))</f>
        <v>31 Crystalwood Cir</v>
      </c>
      <c r="C597" t="s">
        <v>3</v>
      </c>
      <c r="D597" t="str">
        <f>PROPER(C597)</f>
        <v>Sacramento</v>
      </c>
      <c r="E597" s="1">
        <v>95757</v>
      </c>
      <c r="F597" s="2" t="s">
        <v>4</v>
      </c>
      <c r="G597" s="2">
        <v>4</v>
      </c>
      <c r="H597" s="2">
        <v>3</v>
      </c>
      <c r="I597" s="5">
        <v>3440</v>
      </c>
      <c r="J597" s="2" t="s">
        <v>5</v>
      </c>
      <c r="K597" t="s">
        <v>6</v>
      </c>
      <c r="L597" t="str">
        <f>RIGHT(K597,LEN(K597)-FIND(" ",K597))</f>
        <v>May 21 00:00:00 EDT 2008</v>
      </c>
      <c r="M597" s="2" t="str">
        <f>LEFT(K597,3)</f>
        <v>Wed</v>
      </c>
      <c r="N597" s="2" t="str">
        <f>_xlfn.CONCAT(LEFT(L597,6)," ",RIGHT(L597,4))</f>
        <v>May 21 2008</v>
      </c>
      <c r="O597" s="9">
        <v>489332</v>
      </c>
      <c r="P597" s="6">
        <v>38.406421000000002</v>
      </c>
      <c r="Q597" s="7">
        <v>-121.42208100000001</v>
      </c>
    </row>
    <row r="598" spans="1:17" x14ac:dyDescent="0.3">
      <c r="A598" t="s">
        <v>633</v>
      </c>
      <c r="B598" t="str">
        <f>PROPER((A598))</f>
        <v>27 Crystalwood Cir</v>
      </c>
      <c r="C598" t="s">
        <v>3</v>
      </c>
      <c r="D598" t="str">
        <f>PROPER(C598)</f>
        <v>Sacramento</v>
      </c>
      <c r="E598" s="1">
        <v>95762</v>
      </c>
      <c r="F598" s="2" t="s">
        <v>4</v>
      </c>
      <c r="G598" s="2">
        <v>4</v>
      </c>
      <c r="H598" s="2">
        <v>3</v>
      </c>
      <c r="I598" s="5">
        <v>0</v>
      </c>
      <c r="J598" s="2" t="s">
        <v>5</v>
      </c>
      <c r="K598" t="s">
        <v>6</v>
      </c>
      <c r="L598" t="str">
        <f>RIGHT(K598,LEN(K598)-FIND(" ",K598))</f>
        <v>May 21 00:00:00 EDT 2008</v>
      </c>
      <c r="M598" s="2" t="str">
        <f>LEFT(K598,3)</f>
        <v>Wed</v>
      </c>
      <c r="N598" s="2" t="str">
        <f>_xlfn.CONCAT(LEFT(L598,6)," ",RIGHT(L598,4))</f>
        <v>May 21 2008</v>
      </c>
      <c r="O598" s="9">
        <v>600000</v>
      </c>
      <c r="P598" s="6">
        <v>38.672761000000001</v>
      </c>
      <c r="Q598" s="7">
        <v>-121.05037799999999</v>
      </c>
    </row>
    <row r="599" spans="1:17" x14ac:dyDescent="0.3">
      <c r="A599" t="s">
        <v>634</v>
      </c>
      <c r="B599" t="str">
        <f>PROPER((A599))</f>
        <v>23 Crystalwood Cir</v>
      </c>
      <c r="C599" t="s">
        <v>3</v>
      </c>
      <c r="D599" t="str">
        <f>PROPER(C599)</f>
        <v>Sacramento</v>
      </c>
      <c r="E599" s="1">
        <v>95762</v>
      </c>
      <c r="F599" s="2" t="s">
        <v>4</v>
      </c>
      <c r="G599" s="2">
        <v>4</v>
      </c>
      <c r="H599" s="2">
        <v>3</v>
      </c>
      <c r="I599" s="5">
        <v>0</v>
      </c>
      <c r="J599" s="2" t="s">
        <v>5</v>
      </c>
      <c r="K599" t="s">
        <v>6</v>
      </c>
      <c r="L599" t="str">
        <f>RIGHT(K599,LEN(K599)-FIND(" ",K599))</f>
        <v>May 21 00:00:00 EDT 2008</v>
      </c>
      <c r="M599" s="2" t="str">
        <f>LEFT(K599,3)</f>
        <v>Wed</v>
      </c>
      <c r="N599" s="2" t="str">
        <f>_xlfn.CONCAT(LEFT(L599,6)," ",RIGHT(L599,4))</f>
        <v>May 21 2008</v>
      </c>
      <c r="O599" s="9">
        <v>606238</v>
      </c>
      <c r="P599" s="6">
        <v>38.666806999999999</v>
      </c>
      <c r="Q599" s="7">
        <v>-121.06483</v>
      </c>
    </row>
    <row r="600" spans="1:17" x14ac:dyDescent="0.3">
      <c r="A600" t="s">
        <v>635</v>
      </c>
      <c r="B600" t="str">
        <f>PROPER((A600))</f>
        <v>19 Crystalwood Cir</v>
      </c>
      <c r="C600" t="s">
        <v>3</v>
      </c>
      <c r="D600" t="str">
        <f>PROPER(C600)</f>
        <v>Sacramento</v>
      </c>
      <c r="E600" s="1">
        <v>95660</v>
      </c>
      <c r="F600" s="2" t="s">
        <v>4</v>
      </c>
      <c r="G600" s="2">
        <v>4</v>
      </c>
      <c r="H600" s="2">
        <v>2</v>
      </c>
      <c r="I600" s="5">
        <v>1183</v>
      </c>
      <c r="J600" s="2" t="s">
        <v>5</v>
      </c>
      <c r="K600" t="s">
        <v>185</v>
      </c>
      <c r="L600" t="str">
        <f>RIGHT(K600,LEN(K600)-FIND(" ",K600))</f>
        <v>May 20 00:00:00 EDT 2008</v>
      </c>
      <c r="M600" s="2" t="str">
        <f>LEFT(K600,3)</f>
        <v>Tue</v>
      </c>
      <c r="N600" s="2" t="str">
        <f>_xlfn.CONCAT(LEFT(L600,6)," ",RIGHT(L600,4))</f>
        <v>May 20 2008</v>
      </c>
      <c r="O600" s="9">
        <v>146000</v>
      </c>
      <c r="P600" s="6">
        <v>38.692914999999999</v>
      </c>
      <c r="Q600" s="7">
        <v>-121.367497</v>
      </c>
    </row>
    <row r="601" spans="1:17" x14ac:dyDescent="0.3">
      <c r="A601" t="s">
        <v>636</v>
      </c>
      <c r="B601" t="str">
        <f>PROPER((A601))</f>
        <v>15 Crystalwood Cir</v>
      </c>
      <c r="C601" t="s">
        <v>3</v>
      </c>
      <c r="D601" t="str">
        <f>PROPER(C601)</f>
        <v>Sacramento</v>
      </c>
      <c r="E601" s="1">
        <v>95823</v>
      </c>
      <c r="F601" s="2" t="s">
        <v>4</v>
      </c>
      <c r="G601" s="2">
        <v>4</v>
      </c>
      <c r="H601" s="2">
        <v>2</v>
      </c>
      <c r="I601" s="5">
        <v>1310</v>
      </c>
      <c r="J601" s="2" t="s">
        <v>5</v>
      </c>
      <c r="K601" t="s">
        <v>185</v>
      </c>
      <c r="L601" t="str">
        <f>RIGHT(K601,LEN(K601)-FIND(" ",K601))</f>
        <v>May 20 00:00:00 EDT 2008</v>
      </c>
      <c r="M601" s="2" t="str">
        <f>LEFT(K601,3)</f>
        <v>Tue</v>
      </c>
      <c r="N601" s="2" t="str">
        <f>_xlfn.CONCAT(LEFT(L601,6)," ",RIGHT(L601,4))</f>
        <v>May 20 2008</v>
      </c>
      <c r="O601" s="9">
        <v>150000</v>
      </c>
      <c r="P601" s="6">
        <v>38.484833999999999</v>
      </c>
      <c r="Q601" s="7">
        <v>-121.449316</v>
      </c>
    </row>
    <row r="602" spans="1:17" x14ac:dyDescent="0.3">
      <c r="A602" t="s">
        <v>637</v>
      </c>
      <c r="B602" t="str">
        <f>PROPER((A602))</f>
        <v>7 Crystalwood Cir</v>
      </c>
      <c r="C602" t="s">
        <v>3</v>
      </c>
      <c r="D602" t="str">
        <f>PROPER(C602)</f>
        <v>Sacramento</v>
      </c>
      <c r="E602" s="1">
        <v>95648</v>
      </c>
      <c r="F602" s="2" t="s">
        <v>4</v>
      </c>
      <c r="G602" s="2">
        <v>4</v>
      </c>
      <c r="H602" s="2">
        <v>2</v>
      </c>
      <c r="I602" s="5">
        <v>0</v>
      </c>
      <c r="J602" s="2" t="s">
        <v>5</v>
      </c>
      <c r="K602" t="s">
        <v>185</v>
      </c>
      <c r="L602" t="str">
        <f>RIGHT(K602,LEN(K602)-FIND(" ",K602))</f>
        <v>May 20 00:00:00 EDT 2008</v>
      </c>
      <c r="M602" s="2" t="str">
        <f>LEFT(K602,3)</f>
        <v>Tue</v>
      </c>
      <c r="N602" s="2" t="str">
        <f>_xlfn.CONCAT(LEFT(L602,6)," ",RIGHT(L602,4))</f>
        <v>May 20 2008</v>
      </c>
      <c r="O602" s="9">
        <v>202500</v>
      </c>
      <c r="P602" s="6">
        <v>38.879192000000003</v>
      </c>
      <c r="Q602" s="7">
        <v>-121.309477</v>
      </c>
    </row>
    <row r="603" spans="1:17" x14ac:dyDescent="0.3">
      <c r="A603" t="s">
        <v>637</v>
      </c>
      <c r="B603" t="str">
        <f>PROPER((A603))</f>
        <v>7 Crystalwood Cir</v>
      </c>
      <c r="C603" t="s">
        <v>3</v>
      </c>
      <c r="D603" t="str">
        <f>PROPER(C603)</f>
        <v>Sacramento</v>
      </c>
      <c r="E603" s="1">
        <v>95823</v>
      </c>
      <c r="F603" s="2" t="s">
        <v>4</v>
      </c>
      <c r="G603" s="2">
        <v>4</v>
      </c>
      <c r="H603" s="2">
        <v>3</v>
      </c>
      <c r="I603" s="5">
        <v>1953</v>
      </c>
      <c r="J603" s="2" t="s">
        <v>5</v>
      </c>
      <c r="K603" t="s">
        <v>185</v>
      </c>
      <c r="L603" t="str">
        <f>RIGHT(K603,LEN(K603)-FIND(" ",K603))</f>
        <v>May 20 00:00:00 EDT 2008</v>
      </c>
      <c r="M603" s="2" t="str">
        <f>LEFT(K603,3)</f>
        <v>Tue</v>
      </c>
      <c r="N603" s="2" t="str">
        <f>_xlfn.CONCAT(LEFT(L603,6)," ",RIGHT(L603,4))</f>
        <v>May 20 2008</v>
      </c>
      <c r="O603" s="9">
        <v>205000</v>
      </c>
      <c r="P603" s="6">
        <v>38.443252999999999</v>
      </c>
      <c r="Q603" s="7">
        <v>-121.43199199999999</v>
      </c>
    </row>
    <row r="604" spans="1:17" x14ac:dyDescent="0.3">
      <c r="A604" t="s">
        <v>638</v>
      </c>
      <c r="B604" t="str">
        <f>PROPER((A604))</f>
        <v>3 Crystalwood Cir</v>
      </c>
      <c r="C604" t="s">
        <v>3</v>
      </c>
      <c r="D604" t="str">
        <f>PROPER(C604)</f>
        <v>Sacramento</v>
      </c>
      <c r="E604" s="1">
        <v>95826</v>
      </c>
      <c r="F604" s="2" t="s">
        <v>4</v>
      </c>
      <c r="G604" s="2">
        <v>4</v>
      </c>
      <c r="H604" s="2">
        <v>2</v>
      </c>
      <c r="I604" s="5">
        <v>1605</v>
      </c>
      <c r="J604" s="2" t="s">
        <v>5</v>
      </c>
      <c r="K604" t="s">
        <v>185</v>
      </c>
      <c r="L604" t="str">
        <f>RIGHT(K604,LEN(K604)-FIND(" ",K604))</f>
        <v>May 20 00:00:00 EDT 2008</v>
      </c>
      <c r="M604" s="2" t="str">
        <f>LEFT(K604,3)</f>
        <v>Tue</v>
      </c>
      <c r="N604" s="2" t="str">
        <f>_xlfn.CONCAT(LEFT(L604,6)," ",RIGHT(L604,4))</f>
        <v>May 20 2008</v>
      </c>
      <c r="O604" s="9">
        <v>228000</v>
      </c>
      <c r="P604" s="6">
        <v>38.558210000000003</v>
      </c>
      <c r="Q604" s="7">
        <v>-121.35502200000001</v>
      </c>
    </row>
    <row r="605" spans="1:17" x14ac:dyDescent="0.3">
      <c r="A605" t="s">
        <v>639</v>
      </c>
      <c r="B605" t="str">
        <f>PROPER((A605))</f>
        <v>8208 Woodyard Way</v>
      </c>
      <c r="C605" t="s">
        <v>3</v>
      </c>
      <c r="D605" t="str">
        <f>PROPER(C605)</f>
        <v>Sacramento</v>
      </c>
      <c r="E605" s="1">
        <v>95758</v>
      </c>
      <c r="F605" s="2" t="s">
        <v>4</v>
      </c>
      <c r="G605" s="2">
        <v>4</v>
      </c>
      <c r="H605" s="2">
        <v>2</v>
      </c>
      <c r="I605" s="5">
        <v>1595</v>
      </c>
      <c r="J605" s="2" t="s">
        <v>5</v>
      </c>
      <c r="K605" t="s">
        <v>185</v>
      </c>
      <c r="L605" t="str">
        <f>RIGHT(K605,LEN(K605)-FIND(" ",K605))</f>
        <v>May 20 00:00:00 EDT 2008</v>
      </c>
      <c r="M605" s="2" t="str">
        <f>LEFT(K605,3)</f>
        <v>Tue</v>
      </c>
      <c r="N605" s="2" t="str">
        <f>_xlfn.CONCAT(LEFT(L605,6)," ",RIGHT(L605,4))</f>
        <v>May 20 2008</v>
      </c>
      <c r="O605" s="9">
        <v>260000</v>
      </c>
      <c r="P605" s="6">
        <v>38.409633999999997</v>
      </c>
      <c r="Q605" s="7">
        <v>-121.410787</v>
      </c>
    </row>
    <row r="606" spans="1:17" x14ac:dyDescent="0.3">
      <c r="A606" t="s">
        <v>641</v>
      </c>
      <c r="B606" t="str">
        <f>PROPER((A606))</f>
        <v>113 Rinetti Way</v>
      </c>
      <c r="C606" t="s">
        <v>3</v>
      </c>
      <c r="D606" t="str">
        <f>PROPER(C606)</f>
        <v>Sacramento</v>
      </c>
      <c r="E606" s="1">
        <v>95843</v>
      </c>
      <c r="F606" s="2" t="s">
        <v>4</v>
      </c>
      <c r="G606" s="2">
        <v>4</v>
      </c>
      <c r="H606" s="2">
        <v>3</v>
      </c>
      <c r="I606" s="5">
        <v>1768</v>
      </c>
      <c r="J606" s="2" t="s">
        <v>5</v>
      </c>
      <c r="K606" t="s">
        <v>185</v>
      </c>
      <c r="L606" t="str">
        <f>RIGHT(K606,LEN(K606)-FIND(" ",K606))</f>
        <v>May 20 00:00:00 EDT 2008</v>
      </c>
      <c r="M606" s="2" t="str">
        <f>LEFT(K606,3)</f>
        <v>Tue</v>
      </c>
      <c r="N606" s="2" t="str">
        <f>_xlfn.CONCAT(LEFT(L606,6)," ",RIGHT(L606,4))</f>
        <v>May 20 2008</v>
      </c>
      <c r="O606" s="9">
        <v>265000</v>
      </c>
      <c r="P606" s="6">
        <v>38.717041999999999</v>
      </c>
      <c r="Q606" s="7">
        <v>-121.35468</v>
      </c>
    </row>
    <row r="607" spans="1:17" x14ac:dyDescent="0.3">
      <c r="A607" t="s">
        <v>642</v>
      </c>
      <c r="B607" t="str">
        <f>PROPER((A607))</f>
        <v>15 Loorz Ct</v>
      </c>
      <c r="C607" t="s">
        <v>3</v>
      </c>
      <c r="D607" t="str">
        <f>PROPER(C607)</f>
        <v>Sacramento</v>
      </c>
      <c r="E607" s="1">
        <v>95624</v>
      </c>
      <c r="F607" s="2" t="s">
        <v>4</v>
      </c>
      <c r="G607" s="2">
        <v>4</v>
      </c>
      <c r="H607" s="2">
        <v>3</v>
      </c>
      <c r="I607" s="5">
        <v>1653</v>
      </c>
      <c r="J607" s="2" t="s">
        <v>5</v>
      </c>
      <c r="K607" t="s">
        <v>185</v>
      </c>
      <c r="L607" t="str">
        <f>RIGHT(K607,LEN(K607)-FIND(" ",K607))</f>
        <v>May 20 00:00:00 EDT 2008</v>
      </c>
      <c r="M607" s="2" t="str">
        <f>LEFT(K607,3)</f>
        <v>Tue</v>
      </c>
      <c r="N607" s="2" t="str">
        <f>_xlfn.CONCAT(LEFT(L607,6)," ",RIGHT(L607,4))</f>
        <v>May 20 2008</v>
      </c>
      <c r="O607" s="9">
        <v>275000</v>
      </c>
      <c r="P607" s="6">
        <v>38.435288</v>
      </c>
      <c r="Q607" s="7">
        <v>-121.375703</v>
      </c>
    </row>
    <row r="608" spans="1:17" x14ac:dyDescent="0.3">
      <c r="A608" t="s">
        <v>643</v>
      </c>
      <c r="B608" t="str">
        <f>PROPER((A608))</f>
        <v>5805 Dotmar Way</v>
      </c>
      <c r="C608" t="s">
        <v>3</v>
      </c>
      <c r="D608" t="str">
        <f>PROPER(C608)</f>
        <v>Sacramento</v>
      </c>
      <c r="E608" s="1">
        <v>95624</v>
      </c>
      <c r="F608" s="2" t="s">
        <v>4</v>
      </c>
      <c r="G608" s="2">
        <v>4</v>
      </c>
      <c r="H608" s="2">
        <v>3</v>
      </c>
      <c r="I608" s="5">
        <v>2494</v>
      </c>
      <c r="J608" s="2" t="s">
        <v>5</v>
      </c>
      <c r="K608" t="s">
        <v>185</v>
      </c>
      <c r="L608" t="str">
        <f>RIGHT(K608,LEN(K608)-FIND(" ",K608))</f>
        <v>May 20 00:00:00 EDT 2008</v>
      </c>
      <c r="M608" s="2" t="str">
        <f>LEFT(K608,3)</f>
        <v>Tue</v>
      </c>
      <c r="N608" s="2" t="str">
        <f>_xlfn.CONCAT(LEFT(L608,6)," ",RIGHT(L608,4))</f>
        <v>May 20 2008</v>
      </c>
      <c r="O608" s="9">
        <v>280000</v>
      </c>
      <c r="P608" s="6">
        <v>38.404933999999997</v>
      </c>
      <c r="Q608" s="7">
        <v>-121.352405</v>
      </c>
    </row>
    <row r="609" spans="1:17" x14ac:dyDescent="0.3">
      <c r="A609" t="s">
        <v>644</v>
      </c>
      <c r="B609" t="str">
        <f>PROPER((A609))</f>
        <v>2332 Cambridge St</v>
      </c>
      <c r="C609" t="s">
        <v>3</v>
      </c>
      <c r="D609" t="str">
        <f>PROPER(C609)</f>
        <v>Sacramento</v>
      </c>
      <c r="E609" s="1">
        <v>95835</v>
      </c>
      <c r="F609" s="2" t="s">
        <v>4</v>
      </c>
      <c r="G609" s="2">
        <v>4</v>
      </c>
      <c r="H609" s="2">
        <v>2</v>
      </c>
      <c r="I609" s="5">
        <v>1910</v>
      </c>
      <c r="J609" s="2" t="s">
        <v>5</v>
      </c>
      <c r="K609" t="s">
        <v>185</v>
      </c>
      <c r="L609" t="str">
        <f>RIGHT(K609,LEN(K609)-FIND(" ",K609))</f>
        <v>May 20 00:00:00 EDT 2008</v>
      </c>
      <c r="M609" s="2" t="str">
        <f>LEFT(K609,3)</f>
        <v>Tue</v>
      </c>
      <c r="N609" s="2" t="str">
        <f>_xlfn.CONCAT(LEFT(L609,6)," ",RIGHT(L609,4))</f>
        <v>May 20 2008</v>
      </c>
      <c r="O609" s="9">
        <v>300500</v>
      </c>
      <c r="P609" s="6">
        <v>38.677453999999997</v>
      </c>
      <c r="Q609" s="7">
        <v>-121.49479100000001</v>
      </c>
    </row>
    <row r="610" spans="1:17" x14ac:dyDescent="0.3">
      <c r="A610" t="s">
        <v>645</v>
      </c>
      <c r="B610" t="str">
        <f>PROPER((A610))</f>
        <v>3812 Belden St</v>
      </c>
      <c r="C610" t="s">
        <v>3</v>
      </c>
      <c r="D610" t="str">
        <f>PROPER(C610)</f>
        <v>Sacramento</v>
      </c>
      <c r="E610" s="1">
        <v>95823</v>
      </c>
      <c r="F610" s="2" t="s">
        <v>4</v>
      </c>
      <c r="G610" s="2">
        <v>4</v>
      </c>
      <c r="H610" s="2">
        <v>2</v>
      </c>
      <c r="I610" s="5">
        <v>2205</v>
      </c>
      <c r="J610" s="2" t="s">
        <v>5</v>
      </c>
      <c r="K610" t="s">
        <v>185</v>
      </c>
      <c r="L610" t="str">
        <f>RIGHT(K610,LEN(K610)-FIND(" ",K610))</f>
        <v>May 20 00:00:00 EDT 2008</v>
      </c>
      <c r="M610" s="2" t="str">
        <f>LEFT(K610,3)</f>
        <v>Tue</v>
      </c>
      <c r="N610" s="2" t="str">
        <f>_xlfn.CONCAT(LEFT(L610,6)," ",RIGHT(L610,4))</f>
        <v>May 20 2008</v>
      </c>
      <c r="O610" s="9">
        <v>319789</v>
      </c>
      <c r="P610" s="6">
        <v>38.447353</v>
      </c>
      <c r="Q610" s="7">
        <v>-121.434969</v>
      </c>
    </row>
    <row r="611" spans="1:17" x14ac:dyDescent="0.3">
      <c r="A611" t="s">
        <v>646</v>
      </c>
      <c r="B611" t="str">
        <f>PROPER((A611))</f>
        <v>3348 40Th St</v>
      </c>
      <c r="C611" t="s">
        <v>3</v>
      </c>
      <c r="D611" t="str">
        <f>PROPER(C611)</f>
        <v>Sacramento</v>
      </c>
      <c r="E611" s="1">
        <v>95630</v>
      </c>
      <c r="F611" s="2" t="s">
        <v>4</v>
      </c>
      <c r="G611" s="2">
        <v>4</v>
      </c>
      <c r="H611" s="2">
        <v>2</v>
      </c>
      <c r="I611" s="5">
        <v>1595</v>
      </c>
      <c r="J611" s="2" t="s">
        <v>5</v>
      </c>
      <c r="K611" t="s">
        <v>185</v>
      </c>
      <c r="L611" t="str">
        <f>RIGHT(K611,LEN(K611)-FIND(" ",K611))</f>
        <v>May 20 00:00:00 EDT 2008</v>
      </c>
      <c r="M611" s="2" t="str">
        <f>LEFT(K611,3)</f>
        <v>Tue</v>
      </c>
      <c r="N611" s="2" t="str">
        <f>_xlfn.CONCAT(LEFT(L611,6)," ",RIGHT(L611,4))</f>
        <v>May 20 2008</v>
      </c>
      <c r="O611" s="9">
        <v>339000</v>
      </c>
      <c r="P611" s="6">
        <v>38.652002000000003</v>
      </c>
      <c r="Q611" s="7">
        <v>-121.129504</v>
      </c>
    </row>
    <row r="612" spans="1:17" x14ac:dyDescent="0.3">
      <c r="A612" t="s">
        <v>647</v>
      </c>
      <c r="B612" t="str">
        <f>PROPER((A612))</f>
        <v>127 Quasar Cir</v>
      </c>
      <c r="C612" t="s">
        <v>3</v>
      </c>
      <c r="D612" t="str">
        <f>PROPER(C612)</f>
        <v>Sacramento</v>
      </c>
      <c r="E612" s="1">
        <v>95811</v>
      </c>
      <c r="F612" s="2" t="s">
        <v>4</v>
      </c>
      <c r="G612" s="2">
        <v>4</v>
      </c>
      <c r="H612" s="2">
        <v>2</v>
      </c>
      <c r="I612" s="5">
        <v>1718</v>
      </c>
      <c r="J612" s="2" t="s">
        <v>5</v>
      </c>
      <c r="K612" t="s">
        <v>185</v>
      </c>
      <c r="L612" t="str">
        <f>RIGHT(K612,LEN(K612)-FIND(" ",K612))</f>
        <v>May 20 00:00:00 EDT 2008</v>
      </c>
      <c r="M612" s="2" t="str">
        <f>LEFT(K612,3)</f>
        <v>Tue</v>
      </c>
      <c r="N612" s="2" t="str">
        <f>_xlfn.CONCAT(LEFT(L612,6)," ",RIGHT(L612,4))</f>
        <v>May 20 2008</v>
      </c>
      <c r="O612" s="9">
        <v>361948</v>
      </c>
      <c r="P612" s="6">
        <v>38.591822000000001</v>
      </c>
      <c r="Q612" s="7">
        <v>-121.478644</v>
      </c>
    </row>
    <row r="613" spans="1:17" x14ac:dyDescent="0.3">
      <c r="A613" t="s">
        <v>648</v>
      </c>
      <c r="B613" t="str">
        <f>PROPER((A613))</f>
        <v>3812 Cypress St</v>
      </c>
      <c r="C613" t="s">
        <v>3</v>
      </c>
      <c r="D613" t="str">
        <f>PROPER(C613)</f>
        <v>Sacramento</v>
      </c>
      <c r="E613" s="1">
        <v>95661</v>
      </c>
      <c r="F613" s="2" t="s">
        <v>4</v>
      </c>
      <c r="G613" s="2">
        <v>4</v>
      </c>
      <c r="H613" s="2">
        <v>3</v>
      </c>
      <c r="I613" s="5">
        <v>3838</v>
      </c>
      <c r="J613" s="2" t="s">
        <v>5</v>
      </c>
      <c r="K613" t="s">
        <v>185</v>
      </c>
      <c r="L613" t="str">
        <f>RIGHT(K613,LEN(K613)-FIND(" ",K613))</f>
        <v>May 20 00:00:00 EDT 2008</v>
      </c>
      <c r="M613" s="2" t="str">
        <f>LEFT(K613,3)</f>
        <v>Tue</v>
      </c>
      <c r="N613" s="2" t="str">
        <f>_xlfn.CONCAT(LEFT(L613,6)," ",RIGHT(L613,4))</f>
        <v>May 20 2008</v>
      </c>
      <c r="O613" s="9">
        <v>613401</v>
      </c>
      <c r="P613" s="6">
        <v>38.735373000000003</v>
      </c>
      <c r="Q613" s="7">
        <v>-121.22707200000001</v>
      </c>
    </row>
    <row r="614" spans="1:17" x14ac:dyDescent="0.3">
      <c r="A614" t="s">
        <v>649</v>
      </c>
      <c r="B614" t="str">
        <f>PROPER((A614))</f>
        <v>5821 64Th St</v>
      </c>
      <c r="C614" t="s">
        <v>3</v>
      </c>
      <c r="D614" t="str">
        <f>PROPER(C614)</f>
        <v>Sacramento</v>
      </c>
      <c r="E614" s="1">
        <v>95815</v>
      </c>
      <c r="F614" s="2" t="s">
        <v>4</v>
      </c>
      <c r="G614" s="2">
        <v>4</v>
      </c>
      <c r="H614" s="2">
        <v>2</v>
      </c>
      <c r="I614" s="5">
        <v>1404</v>
      </c>
      <c r="J614" s="2" t="s">
        <v>72</v>
      </c>
      <c r="K614" t="s">
        <v>372</v>
      </c>
      <c r="L614" t="str">
        <f>RIGHT(K614,LEN(K614)-FIND(" ",K614))</f>
        <v>May 19 00:00:00 EDT 2008</v>
      </c>
      <c r="M614" s="2" t="str">
        <f>LEFT(K614,3)</f>
        <v>Mon</v>
      </c>
      <c r="N614" s="2" t="str">
        <f>_xlfn.CONCAT(LEFT(L614,6)," ",RIGHT(L614,4))</f>
        <v>May 19 2008</v>
      </c>
      <c r="O614" s="9">
        <v>100000</v>
      </c>
      <c r="P614" s="6">
        <v>38.617718000000004</v>
      </c>
      <c r="Q614" s="7">
        <v>-121.440089</v>
      </c>
    </row>
    <row r="615" spans="1:17" x14ac:dyDescent="0.3">
      <c r="A615" t="s">
        <v>650</v>
      </c>
      <c r="B615" t="str">
        <f>PROPER((A615))</f>
        <v>8248 Center Pkwy</v>
      </c>
      <c r="C615" t="s">
        <v>3</v>
      </c>
      <c r="D615" t="str">
        <f>PROPER(C615)</f>
        <v>Sacramento</v>
      </c>
      <c r="E615" s="1">
        <v>95820</v>
      </c>
      <c r="F615" s="2" t="s">
        <v>4</v>
      </c>
      <c r="G615" s="2">
        <v>4</v>
      </c>
      <c r="H615" s="2">
        <v>2</v>
      </c>
      <c r="I615" s="5">
        <v>1448</v>
      </c>
      <c r="J615" s="2" t="s">
        <v>5</v>
      </c>
      <c r="K615" t="s">
        <v>372</v>
      </c>
      <c r="L615" t="str">
        <f>RIGHT(K615,LEN(K615)-FIND(" ",K615))</f>
        <v>May 19 00:00:00 EDT 2008</v>
      </c>
      <c r="M615" s="2" t="str">
        <f>LEFT(K615,3)</f>
        <v>Mon</v>
      </c>
      <c r="N615" s="2" t="str">
        <f>_xlfn.CONCAT(LEFT(L615,6)," ",RIGHT(L615,4))</f>
        <v>May 19 2008</v>
      </c>
      <c r="O615" s="9">
        <v>114000</v>
      </c>
      <c r="P615" s="6">
        <v>38.533610000000003</v>
      </c>
      <c r="Q615" s="7">
        <v>-121.469308</v>
      </c>
    </row>
    <row r="616" spans="1:17" x14ac:dyDescent="0.3">
      <c r="A616" t="s">
        <v>651</v>
      </c>
      <c r="B616" t="str">
        <f>PROPER((A616))</f>
        <v>1171 Sonoma Ave</v>
      </c>
      <c r="C616" t="s">
        <v>3</v>
      </c>
      <c r="D616" t="str">
        <f>PROPER(C616)</f>
        <v>Sacramento</v>
      </c>
      <c r="E616" s="1">
        <v>95828</v>
      </c>
      <c r="F616" s="2" t="s">
        <v>4</v>
      </c>
      <c r="G616" s="2">
        <v>4</v>
      </c>
      <c r="H616" s="2">
        <v>4</v>
      </c>
      <c r="I616" s="5">
        <v>1995</v>
      </c>
      <c r="J616" s="2" t="s">
        <v>72</v>
      </c>
      <c r="K616" t="s">
        <v>372</v>
      </c>
      <c r="L616" t="str">
        <f>RIGHT(K616,LEN(K616)-FIND(" ",K616))</f>
        <v>May 19 00:00:00 EDT 2008</v>
      </c>
      <c r="M616" s="2" t="str">
        <f>LEFT(K616,3)</f>
        <v>Mon</v>
      </c>
      <c r="N616" s="2" t="str">
        <f>_xlfn.CONCAT(LEFT(L616,6)," ",RIGHT(L616,4))</f>
        <v>May 19 2008</v>
      </c>
      <c r="O616" s="9">
        <v>120000</v>
      </c>
      <c r="P616" s="6">
        <v>38.490704000000001</v>
      </c>
      <c r="Q616" s="7">
        <v>-121.41017600000001</v>
      </c>
    </row>
    <row r="617" spans="1:17" x14ac:dyDescent="0.3">
      <c r="A617" t="s">
        <v>652</v>
      </c>
      <c r="B617" t="str">
        <f>PROPER((A617))</f>
        <v>4250 Ardwell Way</v>
      </c>
      <c r="C617" t="s">
        <v>3</v>
      </c>
      <c r="D617" t="str">
        <f>PROPER(C617)</f>
        <v>Sacramento</v>
      </c>
      <c r="E617" s="1">
        <v>95833</v>
      </c>
      <c r="F617" s="2" t="s">
        <v>4</v>
      </c>
      <c r="G617" s="2">
        <v>4</v>
      </c>
      <c r="H617" s="2">
        <v>2</v>
      </c>
      <c r="I617" s="5">
        <v>1390</v>
      </c>
      <c r="J617" s="2" t="s">
        <v>5</v>
      </c>
      <c r="K617" t="s">
        <v>372</v>
      </c>
      <c r="L617" t="str">
        <f>RIGHT(K617,LEN(K617)-FIND(" ",K617))</f>
        <v>May 19 00:00:00 EDT 2008</v>
      </c>
      <c r="M617" s="2" t="str">
        <f>LEFT(K617,3)</f>
        <v>Mon</v>
      </c>
      <c r="N617" s="2" t="str">
        <f>_xlfn.CONCAT(LEFT(L617,6)," ",RIGHT(L617,4))</f>
        <v>May 19 2008</v>
      </c>
      <c r="O617" s="9">
        <v>125573</v>
      </c>
      <c r="P617" s="6">
        <v>38.617173000000001</v>
      </c>
      <c r="Q617" s="7">
        <v>-121.482541</v>
      </c>
    </row>
    <row r="618" spans="1:17" x14ac:dyDescent="0.3">
      <c r="A618" t="s">
        <v>653</v>
      </c>
      <c r="B618" t="str">
        <f>PROPER((A618))</f>
        <v>3104 Clay St</v>
      </c>
      <c r="C618" t="s">
        <v>3</v>
      </c>
      <c r="D618" t="str">
        <f>PROPER(C618)</f>
        <v>Sacramento</v>
      </c>
      <c r="E618" s="1">
        <v>95626</v>
      </c>
      <c r="F618" s="2" t="s">
        <v>4</v>
      </c>
      <c r="G618" s="2">
        <v>4</v>
      </c>
      <c r="H618" s="2">
        <v>2</v>
      </c>
      <c r="I618" s="5">
        <v>1354</v>
      </c>
      <c r="J618" s="2" t="s">
        <v>5</v>
      </c>
      <c r="K618" t="s">
        <v>372</v>
      </c>
      <c r="L618" t="str">
        <f>RIGHT(K618,LEN(K618)-FIND(" ",K618))</f>
        <v>May 19 00:00:00 EDT 2008</v>
      </c>
      <c r="M618" s="2" t="str">
        <f>LEFT(K618,3)</f>
        <v>Mon</v>
      </c>
      <c r="N618" s="2" t="str">
        <f>_xlfn.CONCAT(LEFT(L618,6)," ",RIGHT(L618,4))</f>
        <v>May 19 2008</v>
      </c>
      <c r="O618" s="9">
        <v>126714</v>
      </c>
      <c r="P618" s="6">
        <v>38.705834000000003</v>
      </c>
      <c r="Q618" s="7">
        <v>-121.43919</v>
      </c>
    </row>
    <row r="619" spans="1:17" x14ac:dyDescent="0.3">
      <c r="A619" t="s">
        <v>654</v>
      </c>
      <c r="B619" t="str">
        <f>PROPER((A619))</f>
        <v>6063 Land Park Dr</v>
      </c>
      <c r="C619" t="s">
        <v>3</v>
      </c>
      <c r="D619" t="str">
        <f>PROPER(C619)</f>
        <v>Sacramento</v>
      </c>
      <c r="E619" s="1">
        <v>95828</v>
      </c>
      <c r="F619" s="2" t="s">
        <v>4</v>
      </c>
      <c r="G619" s="2">
        <v>4</v>
      </c>
      <c r="H619" s="2">
        <v>2</v>
      </c>
      <c r="I619" s="5">
        <v>1587</v>
      </c>
      <c r="J619" s="2" t="s">
        <v>5</v>
      </c>
      <c r="K619" t="s">
        <v>372</v>
      </c>
      <c r="L619" t="str">
        <f>RIGHT(K619,LEN(K619)-FIND(" ",K619))</f>
        <v>May 19 00:00:00 EDT 2008</v>
      </c>
      <c r="M619" s="2" t="str">
        <f>LEFT(K619,3)</f>
        <v>Mon</v>
      </c>
      <c r="N619" s="2" t="str">
        <f>_xlfn.CONCAT(LEFT(L619,6)," ",RIGHT(L619,4))</f>
        <v>May 19 2008</v>
      </c>
      <c r="O619" s="9">
        <v>127500</v>
      </c>
      <c r="P619" s="6">
        <v>38.490690000000001</v>
      </c>
      <c r="Q619" s="7">
        <v>-121.38261900000001</v>
      </c>
    </row>
    <row r="620" spans="1:17" x14ac:dyDescent="0.3">
      <c r="A620" t="s">
        <v>655</v>
      </c>
      <c r="B620" t="str">
        <f>PROPER((A620))</f>
        <v>4738 Oakhollow Dr</v>
      </c>
      <c r="C620" t="s">
        <v>3</v>
      </c>
      <c r="D620" t="str">
        <f>PROPER(C620)</f>
        <v>Sacramento</v>
      </c>
      <c r="E620" s="1">
        <v>95828</v>
      </c>
      <c r="F620" s="2" t="s">
        <v>4</v>
      </c>
      <c r="G620" s="2">
        <v>4</v>
      </c>
      <c r="H620" s="2">
        <v>2</v>
      </c>
      <c r="I620" s="5">
        <v>1590</v>
      </c>
      <c r="J620" s="2" t="s">
        <v>5</v>
      </c>
      <c r="K620" t="s">
        <v>372</v>
      </c>
      <c r="L620" t="str">
        <f>RIGHT(K620,LEN(K620)-FIND(" ",K620))</f>
        <v>May 19 00:00:00 EDT 2008</v>
      </c>
      <c r="M620" s="2" t="str">
        <f>LEFT(K620,3)</f>
        <v>Mon</v>
      </c>
      <c r="N620" s="2" t="str">
        <f>_xlfn.CONCAT(LEFT(L620,6)," ",RIGHT(L620,4))</f>
        <v>May 19 2008</v>
      </c>
      <c r="O620" s="9">
        <v>147000</v>
      </c>
      <c r="P620" s="6">
        <v>38.478501999999999</v>
      </c>
      <c r="Q620" s="7">
        <v>-121.40351699999999</v>
      </c>
    </row>
    <row r="621" spans="1:17" x14ac:dyDescent="0.3">
      <c r="A621" t="s">
        <v>656</v>
      </c>
      <c r="B621" t="str">
        <f>PROPER((A621))</f>
        <v>1401 Sterling St</v>
      </c>
      <c r="C621" t="s">
        <v>3</v>
      </c>
      <c r="D621" t="str">
        <f>PROPER(C621)</f>
        <v>Sacramento</v>
      </c>
      <c r="E621" s="1">
        <v>95621</v>
      </c>
      <c r="F621" s="2" t="s">
        <v>4</v>
      </c>
      <c r="G621" s="2">
        <v>4</v>
      </c>
      <c r="H621" s="2">
        <v>2</v>
      </c>
      <c r="I621" s="5">
        <v>1351</v>
      </c>
      <c r="J621" s="2" t="s">
        <v>5</v>
      </c>
      <c r="K621" t="s">
        <v>372</v>
      </c>
      <c r="L621" t="str">
        <f>RIGHT(K621,LEN(K621)-FIND(" ",K621))</f>
        <v>May 19 00:00:00 EDT 2008</v>
      </c>
      <c r="M621" s="2" t="str">
        <f>LEFT(K621,3)</f>
        <v>Mon</v>
      </c>
      <c r="N621" s="2" t="str">
        <f>_xlfn.CONCAT(LEFT(L621,6)," ",RIGHT(L621,4))</f>
        <v>May 19 2008</v>
      </c>
      <c r="O621" s="9">
        <v>158000</v>
      </c>
      <c r="P621" s="6">
        <v>38.701659999999997</v>
      </c>
      <c r="Q621" s="7">
        <v>-121.323249</v>
      </c>
    </row>
    <row r="622" spans="1:17" x14ac:dyDescent="0.3">
      <c r="A622" t="s">
        <v>657</v>
      </c>
      <c r="B622" t="str">
        <f>PROPER((A622))</f>
        <v>3715 Didcot Cir</v>
      </c>
      <c r="C622" t="s">
        <v>3</v>
      </c>
      <c r="D622" t="str">
        <f>PROPER(C622)</f>
        <v>Sacramento</v>
      </c>
      <c r="E622" s="1">
        <v>95621</v>
      </c>
      <c r="F622" s="2" t="s">
        <v>4</v>
      </c>
      <c r="G622" s="2">
        <v>4</v>
      </c>
      <c r="H622" s="2">
        <v>2</v>
      </c>
      <c r="I622" s="5">
        <v>1280</v>
      </c>
      <c r="J622" s="2" t="s">
        <v>5</v>
      </c>
      <c r="K622" t="s">
        <v>372</v>
      </c>
      <c r="L622" t="str">
        <f>RIGHT(K622,LEN(K622)-FIND(" ",K622))</f>
        <v>May 19 00:00:00 EDT 2008</v>
      </c>
      <c r="M622" s="2" t="str">
        <f>LEFT(K622,3)</f>
        <v>Mon</v>
      </c>
      <c r="N622" s="2" t="str">
        <f>_xlfn.CONCAT(LEFT(L622,6)," ",RIGHT(L622,4))</f>
        <v>May 19 2008</v>
      </c>
      <c r="O622" s="9">
        <v>167293</v>
      </c>
      <c r="P622" s="6">
        <v>38.715781</v>
      </c>
      <c r="Q622" s="7">
        <v>-121.298519</v>
      </c>
    </row>
    <row r="623" spans="1:17" x14ac:dyDescent="0.3">
      <c r="A623" t="s">
        <v>658</v>
      </c>
      <c r="B623" t="str">
        <f>PROPER((A623))</f>
        <v>2426 Rashawn Dr</v>
      </c>
      <c r="C623" t="s">
        <v>3</v>
      </c>
      <c r="D623" t="str">
        <f>PROPER(C623)</f>
        <v>Sacramento</v>
      </c>
      <c r="E623" s="1">
        <v>95833</v>
      </c>
      <c r="F623" s="2" t="s">
        <v>4</v>
      </c>
      <c r="G623" s="2">
        <v>4</v>
      </c>
      <c r="H623" s="2">
        <v>2</v>
      </c>
      <c r="I623" s="5">
        <v>1917</v>
      </c>
      <c r="J623" s="2" t="s">
        <v>5</v>
      </c>
      <c r="K623" t="s">
        <v>372</v>
      </c>
      <c r="L623" t="str">
        <f>RIGHT(K623,LEN(K623)-FIND(" ",K623))</f>
        <v>May 19 00:00:00 EDT 2008</v>
      </c>
      <c r="M623" s="2" t="str">
        <f>LEFT(K623,3)</f>
        <v>Mon</v>
      </c>
      <c r="N623" s="2" t="str">
        <f>_xlfn.CONCAT(LEFT(L623,6)," ",RIGHT(L623,4))</f>
        <v>May 19 2008</v>
      </c>
      <c r="O623" s="9">
        <v>170000</v>
      </c>
      <c r="P623" s="6">
        <v>38.620686999999997</v>
      </c>
      <c r="Q623" s="7">
        <v>-121.482619</v>
      </c>
    </row>
    <row r="624" spans="1:17" x14ac:dyDescent="0.3">
      <c r="A624" t="s">
        <v>659</v>
      </c>
      <c r="B624" t="str">
        <f>PROPER((A624))</f>
        <v>4800 Westlake Pkwy Unit 410</v>
      </c>
      <c r="C624" t="s">
        <v>3</v>
      </c>
      <c r="D624" t="str">
        <f>PROPER(C624)</f>
        <v>Sacramento</v>
      </c>
      <c r="E624" s="1">
        <v>95841</v>
      </c>
      <c r="F624" s="2" t="s">
        <v>4</v>
      </c>
      <c r="G624" s="2">
        <v>4</v>
      </c>
      <c r="H624" s="2">
        <v>2</v>
      </c>
      <c r="I624" s="5">
        <v>1766</v>
      </c>
      <c r="J624" s="2" t="s">
        <v>5</v>
      </c>
      <c r="K624" t="s">
        <v>372</v>
      </c>
      <c r="L624" t="str">
        <f>RIGHT(K624,LEN(K624)-FIND(" ",K624))</f>
        <v>May 19 00:00:00 EDT 2008</v>
      </c>
      <c r="M624" s="2" t="str">
        <f>LEFT(K624,3)</f>
        <v>Mon</v>
      </c>
      <c r="N624" s="2" t="str">
        <f>_xlfn.CONCAT(LEFT(L624,6)," ",RIGHT(L624,4))</f>
        <v>May 19 2008</v>
      </c>
      <c r="O624" s="9">
        <v>207000</v>
      </c>
      <c r="P624" s="6">
        <v>38.687942999999997</v>
      </c>
      <c r="Q624" s="7">
        <v>-121.328883</v>
      </c>
    </row>
    <row r="625" spans="1:17" x14ac:dyDescent="0.3">
      <c r="A625" t="s">
        <v>660</v>
      </c>
      <c r="B625" t="str">
        <f>PROPER((A625))</f>
        <v>3409 Virgo St</v>
      </c>
      <c r="C625" t="s">
        <v>3</v>
      </c>
      <c r="D625" t="str">
        <f>PROPER(C625)</f>
        <v>Sacramento</v>
      </c>
      <c r="E625" s="1">
        <v>95828</v>
      </c>
      <c r="F625" s="2" t="s">
        <v>4</v>
      </c>
      <c r="G625" s="2">
        <v>4</v>
      </c>
      <c r="H625" s="2">
        <v>2</v>
      </c>
      <c r="I625" s="5">
        <v>1872</v>
      </c>
      <c r="J625" s="2" t="s">
        <v>5</v>
      </c>
      <c r="K625" t="s">
        <v>372</v>
      </c>
      <c r="L625" t="str">
        <f>RIGHT(K625,LEN(K625)-FIND(" ",K625))</f>
        <v>May 19 00:00:00 EDT 2008</v>
      </c>
      <c r="M625" s="2" t="str">
        <f>LEFT(K625,3)</f>
        <v>Mon</v>
      </c>
      <c r="N625" s="2" t="str">
        <f>_xlfn.CONCAT(LEFT(L625,6)," ",RIGHT(L625,4))</f>
        <v>May 19 2008</v>
      </c>
      <c r="O625" s="9">
        <v>213675</v>
      </c>
      <c r="P625" s="6">
        <v>38.460492000000002</v>
      </c>
      <c r="Q625" s="7">
        <v>-121.373379</v>
      </c>
    </row>
    <row r="626" spans="1:17" x14ac:dyDescent="0.3">
      <c r="A626" t="s">
        <v>661</v>
      </c>
      <c r="B626" t="str">
        <f>PROPER((A626))</f>
        <v>1110 Pinedale Ave</v>
      </c>
      <c r="C626" t="s">
        <v>3</v>
      </c>
      <c r="D626" t="str">
        <f>PROPER(C626)</f>
        <v>Sacramento</v>
      </c>
      <c r="E626" s="1">
        <v>95816</v>
      </c>
      <c r="F626" s="2" t="s">
        <v>4</v>
      </c>
      <c r="G626" s="2">
        <v>4</v>
      </c>
      <c r="H626" s="2">
        <v>3</v>
      </c>
      <c r="I626" s="5">
        <v>1939</v>
      </c>
      <c r="J626" s="2" t="s">
        <v>5</v>
      </c>
      <c r="K626" t="s">
        <v>372</v>
      </c>
      <c r="L626" t="str">
        <f>RIGHT(K626,LEN(K626)-FIND(" ",K626))</f>
        <v>May 19 00:00:00 EDT 2008</v>
      </c>
      <c r="M626" s="2" t="str">
        <f>LEFT(K626,3)</f>
        <v>Mon</v>
      </c>
      <c r="N626" s="2" t="str">
        <f>_xlfn.CONCAT(LEFT(L626,6)," ",RIGHT(L626,4))</f>
        <v>May 19 2008</v>
      </c>
      <c r="O626" s="9">
        <v>215000</v>
      </c>
      <c r="P626" s="6">
        <v>38.573844000000001</v>
      </c>
      <c r="Q626" s="7">
        <v>-121.462839</v>
      </c>
    </row>
    <row r="627" spans="1:17" x14ac:dyDescent="0.3">
      <c r="A627" t="s">
        <v>662</v>
      </c>
      <c r="B627" t="str">
        <f>PROPER((A627))</f>
        <v>2361 La Loma Dr</v>
      </c>
      <c r="C627" t="s">
        <v>3</v>
      </c>
      <c r="D627" t="str">
        <f>PROPER(C627)</f>
        <v>Sacramento</v>
      </c>
      <c r="E627" s="1">
        <v>95632</v>
      </c>
      <c r="F627" s="2" t="s">
        <v>4</v>
      </c>
      <c r="G627" s="2">
        <v>4</v>
      </c>
      <c r="H627" s="2">
        <v>2</v>
      </c>
      <c r="I627" s="5">
        <v>1555</v>
      </c>
      <c r="J627" s="2" t="s">
        <v>5</v>
      </c>
      <c r="K627" t="s">
        <v>372</v>
      </c>
      <c r="L627" t="str">
        <f>RIGHT(K627,LEN(K627)-FIND(" ",K627))</f>
        <v>May 19 00:00:00 EDT 2008</v>
      </c>
      <c r="M627" s="2" t="str">
        <f>LEFT(K627,3)</f>
        <v>Mon</v>
      </c>
      <c r="N627" s="2" t="str">
        <f>_xlfn.CONCAT(LEFT(L627,6)," ",RIGHT(L627,4))</f>
        <v>May 19 2008</v>
      </c>
      <c r="O627" s="9">
        <v>225500</v>
      </c>
      <c r="P627" s="6">
        <v>38.282001000000001</v>
      </c>
      <c r="Q627" s="7">
        <v>-121.295902</v>
      </c>
    </row>
    <row r="628" spans="1:17" x14ac:dyDescent="0.3">
      <c r="A628" t="s">
        <v>663</v>
      </c>
      <c r="B628" t="str">
        <f>PROPER((A628))</f>
        <v>1455 64Th Ave</v>
      </c>
      <c r="C628" t="s">
        <v>3</v>
      </c>
      <c r="D628" t="str">
        <f>PROPER(C628)</f>
        <v>Sacramento</v>
      </c>
      <c r="E628" s="1">
        <v>95833</v>
      </c>
      <c r="F628" s="2" t="s">
        <v>4</v>
      </c>
      <c r="G628" s="2">
        <v>4</v>
      </c>
      <c r="H628" s="2">
        <v>2</v>
      </c>
      <c r="I628" s="5">
        <v>1871</v>
      </c>
      <c r="J628" s="2" t="s">
        <v>5</v>
      </c>
      <c r="K628" t="s">
        <v>372</v>
      </c>
      <c r="L628" t="str">
        <f>RIGHT(K628,LEN(K628)-FIND(" ",K628))</f>
        <v>May 19 00:00:00 EDT 2008</v>
      </c>
      <c r="M628" s="2" t="str">
        <f>LEFT(K628,3)</f>
        <v>Mon</v>
      </c>
      <c r="N628" s="2" t="str">
        <f>_xlfn.CONCAT(LEFT(L628,6)," ",RIGHT(L628,4))</f>
        <v>May 19 2008</v>
      </c>
      <c r="O628" s="9">
        <v>230000</v>
      </c>
      <c r="P628" s="6">
        <v>38.624780000000001</v>
      </c>
      <c r="Q628" s="7">
        <v>-121.52347399999999</v>
      </c>
    </row>
    <row r="629" spans="1:17" x14ac:dyDescent="0.3">
      <c r="A629" t="s">
        <v>664</v>
      </c>
      <c r="B629" t="str">
        <f>PROPER((A629))</f>
        <v>7328 Springman St</v>
      </c>
      <c r="C629" t="s">
        <v>3</v>
      </c>
      <c r="D629" t="str">
        <f>PROPER(C629)</f>
        <v>Sacramento</v>
      </c>
      <c r="E629" s="1">
        <v>95828</v>
      </c>
      <c r="F629" s="2" t="s">
        <v>4</v>
      </c>
      <c r="G629" s="2">
        <v>4</v>
      </c>
      <c r="H629" s="2">
        <v>3</v>
      </c>
      <c r="I629" s="5">
        <v>1936</v>
      </c>
      <c r="J629" s="2" t="s">
        <v>5</v>
      </c>
      <c r="K629" t="s">
        <v>372</v>
      </c>
      <c r="L629" t="str">
        <f>RIGHT(K629,LEN(K629)-FIND(" ",K629))</f>
        <v>May 19 00:00:00 EDT 2008</v>
      </c>
      <c r="M629" s="2" t="str">
        <f>LEFT(K629,3)</f>
        <v>Mon</v>
      </c>
      <c r="N629" s="2" t="str">
        <f>_xlfn.CONCAT(LEFT(L629,6)," ",RIGHT(L629,4))</f>
        <v>May 19 2008</v>
      </c>
      <c r="O629" s="9">
        <v>235000</v>
      </c>
      <c r="P629" s="6">
        <v>38.462980999999999</v>
      </c>
      <c r="Q629" s="7">
        <v>-121.408288</v>
      </c>
    </row>
    <row r="630" spans="1:17" x14ac:dyDescent="0.3">
      <c r="A630" t="s">
        <v>665</v>
      </c>
      <c r="B630" t="str">
        <f>PROPER((A630))</f>
        <v>119 Saint Marie Cir</v>
      </c>
      <c r="C630" t="s">
        <v>3</v>
      </c>
      <c r="D630" t="str">
        <f>PROPER(C630)</f>
        <v>Sacramento</v>
      </c>
      <c r="E630" s="1">
        <v>95829</v>
      </c>
      <c r="F630" s="2" t="s">
        <v>4</v>
      </c>
      <c r="G630" s="2">
        <v>4</v>
      </c>
      <c r="H630" s="2">
        <v>2</v>
      </c>
      <c r="I630" s="5">
        <v>1816</v>
      </c>
      <c r="J630" s="2" t="s">
        <v>5</v>
      </c>
      <c r="K630" t="s">
        <v>372</v>
      </c>
      <c r="L630" t="str">
        <f>RIGHT(K630,LEN(K630)-FIND(" ",K630))</f>
        <v>May 19 00:00:00 EDT 2008</v>
      </c>
      <c r="M630" s="2" t="str">
        <f>LEFT(K630,3)</f>
        <v>Mon</v>
      </c>
      <c r="N630" s="2" t="str">
        <f>_xlfn.CONCAT(LEFT(L630,6)," ",RIGHT(L630,4))</f>
        <v>May 19 2008</v>
      </c>
      <c r="O630" s="9">
        <v>240000</v>
      </c>
      <c r="P630" s="6">
        <v>38.456938999999998</v>
      </c>
      <c r="Q630" s="7">
        <v>-121.362965</v>
      </c>
    </row>
    <row r="631" spans="1:17" x14ac:dyDescent="0.3">
      <c r="A631" t="s">
        <v>666</v>
      </c>
      <c r="B631" t="str">
        <f>PROPER((A631))</f>
        <v>12 Costa Brase Ct</v>
      </c>
      <c r="C631" t="s">
        <v>3</v>
      </c>
      <c r="D631" t="str">
        <f>PROPER(C631)</f>
        <v>Sacramento</v>
      </c>
      <c r="E631" s="1">
        <v>95758</v>
      </c>
      <c r="F631" s="2" t="s">
        <v>4</v>
      </c>
      <c r="G631" s="2">
        <v>4</v>
      </c>
      <c r="H631" s="2">
        <v>2</v>
      </c>
      <c r="I631" s="5">
        <v>1844</v>
      </c>
      <c r="J631" s="2" t="s">
        <v>5</v>
      </c>
      <c r="K631" t="s">
        <v>372</v>
      </c>
      <c r="L631" t="str">
        <f>RIGHT(K631,LEN(K631)-FIND(" ",K631))</f>
        <v>May 19 00:00:00 EDT 2008</v>
      </c>
      <c r="M631" s="2" t="str">
        <f>LEFT(K631,3)</f>
        <v>Mon</v>
      </c>
      <c r="N631" s="2" t="str">
        <f>_xlfn.CONCAT(LEFT(L631,6)," ",RIGHT(L631,4))</f>
        <v>May 19 2008</v>
      </c>
      <c r="O631" s="9">
        <v>241000</v>
      </c>
      <c r="P631" s="6">
        <v>38.434609999999999</v>
      </c>
      <c r="Q631" s="7">
        <v>-121.429316</v>
      </c>
    </row>
    <row r="632" spans="1:17" x14ac:dyDescent="0.3">
      <c r="A632" t="s">
        <v>667</v>
      </c>
      <c r="B632" t="str">
        <f>PROPER((A632))</f>
        <v>6813 Scoter Way</v>
      </c>
      <c r="C632" t="s">
        <v>3</v>
      </c>
      <c r="D632" t="str">
        <f>PROPER(C632)</f>
        <v>Sacramento</v>
      </c>
      <c r="E632" s="1">
        <v>95833</v>
      </c>
      <c r="F632" s="2" t="s">
        <v>4</v>
      </c>
      <c r="G632" s="2">
        <v>4</v>
      </c>
      <c r="H632" s="2">
        <v>3</v>
      </c>
      <c r="I632" s="5">
        <v>2447</v>
      </c>
      <c r="J632" s="2" t="s">
        <v>5</v>
      </c>
      <c r="K632" t="s">
        <v>372</v>
      </c>
      <c r="L632" t="str">
        <f>RIGHT(K632,LEN(K632)-FIND(" ",K632))</f>
        <v>May 19 00:00:00 EDT 2008</v>
      </c>
      <c r="M632" s="2" t="str">
        <f>LEFT(K632,3)</f>
        <v>Mon</v>
      </c>
      <c r="N632" s="2" t="str">
        <f>_xlfn.CONCAT(LEFT(L632,6)," ",RIGHT(L632,4))</f>
        <v>May 19 2008</v>
      </c>
      <c r="O632" s="9">
        <v>246000</v>
      </c>
      <c r="P632" s="6">
        <v>38.604968999999997</v>
      </c>
      <c r="Q632" s="7">
        <v>-121.54255000000001</v>
      </c>
    </row>
    <row r="633" spans="1:17" x14ac:dyDescent="0.3">
      <c r="A633" t="s">
        <v>668</v>
      </c>
      <c r="B633" t="str">
        <f>PROPER((A633))</f>
        <v>6548 Graylock Ln</v>
      </c>
      <c r="C633" t="s">
        <v>3</v>
      </c>
      <c r="D633" t="str">
        <f>PROPER(C633)</f>
        <v>Sacramento</v>
      </c>
      <c r="E633" s="1">
        <v>95828</v>
      </c>
      <c r="F633" s="2" t="s">
        <v>4</v>
      </c>
      <c r="G633" s="2">
        <v>4</v>
      </c>
      <c r="H633" s="2">
        <v>2</v>
      </c>
      <c r="I633" s="5">
        <v>1176</v>
      </c>
      <c r="J633" s="2" t="s">
        <v>5</v>
      </c>
      <c r="K633" t="s">
        <v>372</v>
      </c>
      <c r="L633" t="str">
        <f>RIGHT(K633,LEN(K633)-FIND(" ",K633))</f>
        <v>May 19 00:00:00 EDT 2008</v>
      </c>
      <c r="M633" s="2" t="str">
        <f>LEFT(K633,3)</f>
        <v>Mon</v>
      </c>
      <c r="N633" s="2" t="str">
        <f>_xlfn.CONCAT(LEFT(L633,6)," ",RIGHT(L633,4))</f>
        <v>May 19 2008</v>
      </c>
      <c r="O633" s="9">
        <v>247234</v>
      </c>
      <c r="P633" s="6">
        <v>38.489215000000002</v>
      </c>
      <c r="Q633" s="7">
        <v>-121.419546</v>
      </c>
    </row>
    <row r="634" spans="1:17" x14ac:dyDescent="0.3">
      <c r="A634" t="s">
        <v>669</v>
      </c>
      <c r="B634" t="str">
        <f>PROPER((A634))</f>
        <v>1630 Glidden Ave</v>
      </c>
      <c r="C634" t="s">
        <v>3</v>
      </c>
      <c r="D634" t="str">
        <f>PROPER(C634)</f>
        <v>Sacramento</v>
      </c>
      <c r="E634" s="1">
        <v>95624</v>
      </c>
      <c r="F634" s="2" t="s">
        <v>4</v>
      </c>
      <c r="G634" s="2">
        <v>4</v>
      </c>
      <c r="H634" s="2">
        <v>2</v>
      </c>
      <c r="I634" s="5">
        <v>1724</v>
      </c>
      <c r="J634" s="2" t="s">
        <v>5</v>
      </c>
      <c r="K634" t="s">
        <v>372</v>
      </c>
      <c r="L634" t="str">
        <f>RIGHT(K634,LEN(K634)-FIND(" ",K634))</f>
        <v>May 19 00:00:00 EDT 2008</v>
      </c>
      <c r="M634" s="2" t="str">
        <f>LEFT(K634,3)</f>
        <v>Mon</v>
      </c>
      <c r="N634" s="2" t="str">
        <f>_xlfn.CONCAT(LEFT(L634,6)," ",RIGHT(L634,4))</f>
        <v>May 19 2008</v>
      </c>
      <c r="O634" s="9">
        <v>258000</v>
      </c>
      <c r="P634" s="6">
        <v>38.451352999999997</v>
      </c>
      <c r="Q634" s="7">
        <v>-121.35877600000001</v>
      </c>
    </row>
    <row r="635" spans="1:17" x14ac:dyDescent="0.3">
      <c r="A635" t="s">
        <v>670</v>
      </c>
      <c r="B635" t="str">
        <f>PROPER((A635))</f>
        <v>7825 Dalewoods Way</v>
      </c>
      <c r="C635" t="s">
        <v>3</v>
      </c>
      <c r="D635" t="str">
        <f>PROPER(C635)</f>
        <v>Sacramento</v>
      </c>
      <c r="E635" s="1">
        <v>95835</v>
      </c>
      <c r="F635" s="2" t="s">
        <v>4</v>
      </c>
      <c r="G635" s="2">
        <v>4</v>
      </c>
      <c r="H635" s="2">
        <v>2</v>
      </c>
      <c r="I635" s="5">
        <v>1904</v>
      </c>
      <c r="J635" s="2" t="s">
        <v>5</v>
      </c>
      <c r="K635" t="s">
        <v>372</v>
      </c>
      <c r="L635" t="str">
        <f>RIGHT(K635,LEN(K635)-FIND(" ",K635))</f>
        <v>May 19 00:00:00 EDT 2008</v>
      </c>
      <c r="M635" s="2" t="str">
        <f>LEFT(K635,3)</f>
        <v>Mon</v>
      </c>
      <c r="N635" s="2" t="str">
        <f>_xlfn.CONCAT(LEFT(L635,6)," ",RIGHT(L635,4))</f>
        <v>May 19 2008</v>
      </c>
      <c r="O635" s="9">
        <v>261000</v>
      </c>
      <c r="P635" s="6">
        <v>38.681193999999998</v>
      </c>
      <c r="Q635" s="7">
        <v>-121.537351</v>
      </c>
    </row>
    <row r="636" spans="1:17" x14ac:dyDescent="0.3">
      <c r="A636" t="s">
        <v>671</v>
      </c>
      <c r="B636" t="str">
        <f>PROPER((A636))</f>
        <v>4073 Tresler Ave</v>
      </c>
      <c r="C636" t="s">
        <v>3</v>
      </c>
      <c r="D636" t="str">
        <f>PROPER(C636)</f>
        <v>Sacramento</v>
      </c>
      <c r="E636" s="1">
        <v>95762</v>
      </c>
      <c r="F636" s="2" t="s">
        <v>4</v>
      </c>
      <c r="G636" s="2">
        <v>4</v>
      </c>
      <c r="H636" s="2">
        <v>2</v>
      </c>
      <c r="I636" s="5">
        <v>1808</v>
      </c>
      <c r="J636" s="2" t="s">
        <v>5</v>
      </c>
      <c r="K636" t="s">
        <v>372</v>
      </c>
      <c r="L636" t="str">
        <f>RIGHT(K636,LEN(K636)-FIND(" ",K636))</f>
        <v>May 19 00:00:00 EDT 2008</v>
      </c>
      <c r="M636" s="2" t="str">
        <f>LEFT(K636,3)</f>
        <v>Mon</v>
      </c>
      <c r="N636" s="2" t="str">
        <f>_xlfn.CONCAT(LEFT(L636,6)," ",RIGHT(L636,4))</f>
        <v>May 19 2008</v>
      </c>
      <c r="O636" s="9">
        <v>262500</v>
      </c>
      <c r="P636" s="6">
        <v>38.664346999999999</v>
      </c>
      <c r="Q636" s="7">
        <v>-121.07652899999999</v>
      </c>
    </row>
    <row r="637" spans="1:17" x14ac:dyDescent="0.3">
      <c r="A637" t="s">
        <v>672</v>
      </c>
      <c r="B637" t="str">
        <f>PROPER((A637))</f>
        <v>4288 Dymic Way</v>
      </c>
      <c r="C637" t="s">
        <v>3</v>
      </c>
      <c r="D637" t="str">
        <f>PROPER(C637)</f>
        <v>Sacramento</v>
      </c>
      <c r="E637" s="1">
        <v>95742</v>
      </c>
      <c r="F637" s="2" t="s">
        <v>4</v>
      </c>
      <c r="G637" s="2">
        <v>4</v>
      </c>
      <c r="H637" s="2">
        <v>2</v>
      </c>
      <c r="I637" s="5">
        <v>2711</v>
      </c>
      <c r="J637" s="2" t="s">
        <v>5</v>
      </c>
      <c r="K637" t="s">
        <v>372</v>
      </c>
      <c r="L637" t="str">
        <f>RIGHT(K637,LEN(K637)-FIND(" ",K637))</f>
        <v>May 19 00:00:00 EDT 2008</v>
      </c>
      <c r="M637" s="2" t="str">
        <f>LEFT(K637,3)</f>
        <v>Mon</v>
      </c>
      <c r="N637" s="2" t="str">
        <f>_xlfn.CONCAT(LEFT(L637,6)," ",RIGHT(L637,4))</f>
        <v>May 19 2008</v>
      </c>
      <c r="O637" s="9">
        <v>266000</v>
      </c>
      <c r="P637" s="6">
        <v>38.551045999999999</v>
      </c>
      <c r="Q637" s="7">
        <v>-121.239411</v>
      </c>
    </row>
    <row r="638" spans="1:17" x14ac:dyDescent="0.3">
      <c r="A638" t="s">
        <v>673</v>
      </c>
      <c r="B638" t="str">
        <f>PROPER((A638))</f>
        <v>1158 San Ignacio Way</v>
      </c>
      <c r="C638" t="s">
        <v>3</v>
      </c>
      <c r="D638" t="str">
        <f>PROPER(C638)</f>
        <v>Sacramento</v>
      </c>
      <c r="E638" s="1">
        <v>95835</v>
      </c>
      <c r="F638" s="2" t="s">
        <v>4</v>
      </c>
      <c r="G638" s="2">
        <v>4</v>
      </c>
      <c r="H638" s="2">
        <v>3</v>
      </c>
      <c r="I638" s="5">
        <v>2550</v>
      </c>
      <c r="J638" s="2" t="s">
        <v>5</v>
      </c>
      <c r="K638" t="s">
        <v>372</v>
      </c>
      <c r="L638" t="str">
        <f>RIGHT(K638,LEN(K638)-FIND(" ",K638))</f>
        <v>May 19 00:00:00 EDT 2008</v>
      </c>
      <c r="M638" s="2" t="str">
        <f>LEFT(K638,3)</f>
        <v>Mon</v>
      </c>
      <c r="N638" s="2" t="str">
        <f>_xlfn.CONCAT(LEFT(L638,6)," ",RIGHT(L638,4))</f>
        <v>May 19 2008</v>
      </c>
      <c r="O638" s="9">
        <v>277980</v>
      </c>
      <c r="P638" s="6">
        <v>38.666074000000002</v>
      </c>
      <c r="Q638" s="7">
        <v>-121.509743</v>
      </c>
    </row>
    <row r="639" spans="1:17" x14ac:dyDescent="0.3">
      <c r="A639" t="s">
        <v>674</v>
      </c>
      <c r="B639" t="str">
        <f>PROPER((A639))</f>
        <v>4904 J Pkwy</v>
      </c>
      <c r="C639" t="s">
        <v>3</v>
      </c>
      <c r="D639" t="str">
        <f>PROPER(C639)</f>
        <v>Sacramento</v>
      </c>
      <c r="E639" s="1">
        <v>95632</v>
      </c>
      <c r="F639" s="2" t="s">
        <v>4</v>
      </c>
      <c r="G639" s="2">
        <v>4</v>
      </c>
      <c r="H639" s="2">
        <v>2</v>
      </c>
      <c r="I639" s="5">
        <v>1928</v>
      </c>
      <c r="J639" s="2" t="s">
        <v>5</v>
      </c>
      <c r="K639" t="s">
        <v>372</v>
      </c>
      <c r="L639" t="str">
        <f>RIGHT(K639,LEN(K639)-FIND(" ",K639))</f>
        <v>May 19 00:00:00 EDT 2008</v>
      </c>
      <c r="M639" s="2" t="str">
        <f>LEFT(K639,3)</f>
        <v>Mon</v>
      </c>
      <c r="N639" s="2" t="str">
        <f>_xlfn.CONCAT(LEFT(L639,6)," ",RIGHT(L639,4))</f>
        <v>May 19 2008</v>
      </c>
      <c r="O639" s="9">
        <v>280000</v>
      </c>
      <c r="P639" s="6">
        <v>38.285611000000003</v>
      </c>
      <c r="Q639" s="7">
        <v>-121.293063</v>
      </c>
    </row>
    <row r="640" spans="1:17" x14ac:dyDescent="0.3">
      <c r="A640" t="s">
        <v>675</v>
      </c>
      <c r="B640" t="str">
        <f>PROPER((A640))</f>
        <v>2931 Howe Ave</v>
      </c>
      <c r="C640" t="s">
        <v>3</v>
      </c>
      <c r="D640" t="str">
        <f>PROPER(C640)</f>
        <v>Sacramento</v>
      </c>
      <c r="E640" s="1">
        <v>95608</v>
      </c>
      <c r="F640" s="2" t="s">
        <v>4</v>
      </c>
      <c r="G640" s="2">
        <v>4</v>
      </c>
      <c r="H640" s="2">
        <v>2</v>
      </c>
      <c r="I640" s="5">
        <v>1559</v>
      </c>
      <c r="J640" s="2" t="s">
        <v>5</v>
      </c>
      <c r="K640" t="s">
        <v>372</v>
      </c>
      <c r="L640" t="str">
        <f>RIGHT(K640,LEN(K640)-FIND(" ",K640))</f>
        <v>May 19 00:00:00 EDT 2008</v>
      </c>
      <c r="M640" s="2" t="str">
        <f>LEFT(K640,3)</f>
        <v>Mon</v>
      </c>
      <c r="N640" s="2" t="str">
        <f>_xlfn.CONCAT(LEFT(L640,6)," ",RIGHT(L640,4))</f>
        <v>May 19 2008</v>
      </c>
      <c r="O640" s="9">
        <v>285000</v>
      </c>
      <c r="P640" s="6">
        <v>38.64913</v>
      </c>
      <c r="Q640" s="7">
        <v>-121.310667</v>
      </c>
    </row>
    <row r="641" spans="1:17" x14ac:dyDescent="0.3">
      <c r="A641" t="s">
        <v>676</v>
      </c>
      <c r="B641" t="str">
        <f>PROPER((A641))</f>
        <v>5531 Jansen Dr</v>
      </c>
      <c r="C641" t="s">
        <v>3</v>
      </c>
      <c r="D641" t="str">
        <f>PROPER(C641)</f>
        <v>Sacramento</v>
      </c>
      <c r="E641" s="1">
        <v>95758</v>
      </c>
      <c r="F641" s="2" t="s">
        <v>4</v>
      </c>
      <c r="G641" s="2">
        <v>4</v>
      </c>
      <c r="H641" s="2">
        <v>2</v>
      </c>
      <c r="I641" s="5">
        <v>2109</v>
      </c>
      <c r="J641" s="2" t="s">
        <v>5</v>
      </c>
      <c r="K641" t="s">
        <v>372</v>
      </c>
      <c r="L641" t="str">
        <f>RIGHT(K641,LEN(K641)-FIND(" ",K641))</f>
        <v>May 19 00:00:00 EDT 2008</v>
      </c>
      <c r="M641" s="2" t="str">
        <f>LEFT(K641,3)</f>
        <v>Mon</v>
      </c>
      <c r="N641" s="2" t="str">
        <f>_xlfn.CONCAT(LEFT(L641,6)," ",RIGHT(L641,4))</f>
        <v>May 19 2008</v>
      </c>
      <c r="O641" s="9">
        <v>296000</v>
      </c>
      <c r="P641" s="6">
        <v>38.432848</v>
      </c>
      <c r="Q641" s="7">
        <v>-121.449237</v>
      </c>
    </row>
    <row r="642" spans="1:17" x14ac:dyDescent="0.3">
      <c r="A642" t="s">
        <v>677</v>
      </c>
      <c r="B642" t="str">
        <f>PROPER((A642))</f>
        <v>7836 Orchard Woods Cir</v>
      </c>
      <c r="C642" t="s">
        <v>3</v>
      </c>
      <c r="D642" t="str">
        <f>PROPER(C642)</f>
        <v>Sacramento</v>
      </c>
      <c r="E642" s="1">
        <v>95670</v>
      </c>
      <c r="F642" s="2" t="s">
        <v>4</v>
      </c>
      <c r="G642" s="2">
        <v>4</v>
      </c>
      <c r="H642" s="2">
        <v>3</v>
      </c>
      <c r="I642" s="5">
        <v>1851</v>
      </c>
      <c r="J642" s="2" t="s">
        <v>5</v>
      </c>
      <c r="K642" t="s">
        <v>372</v>
      </c>
      <c r="L642" t="str">
        <f>RIGHT(K642,LEN(K642)-FIND(" ",K642))</f>
        <v>May 19 00:00:00 EDT 2008</v>
      </c>
      <c r="M642" s="2" t="str">
        <f>LEFT(K642,3)</f>
        <v>Mon</v>
      </c>
      <c r="N642" s="2" t="str">
        <f>_xlfn.CONCAT(LEFT(L642,6)," ",RIGHT(L642,4))</f>
        <v>May 19 2008</v>
      </c>
      <c r="O642" s="9">
        <v>305000</v>
      </c>
      <c r="P642" s="6">
        <v>38.577269999999999</v>
      </c>
      <c r="Q642" s="7">
        <v>-121.285591</v>
      </c>
    </row>
    <row r="643" spans="1:17" x14ac:dyDescent="0.3">
      <c r="A643" t="s">
        <v>678</v>
      </c>
      <c r="B643" t="str">
        <f>PROPER((A643))</f>
        <v>4055 Deerbrook Dr</v>
      </c>
      <c r="C643" t="s">
        <v>3</v>
      </c>
      <c r="D643" t="str">
        <f>PROPER(C643)</f>
        <v>Sacramento</v>
      </c>
      <c r="E643" s="1">
        <v>95834</v>
      </c>
      <c r="F643" s="2" t="s">
        <v>4</v>
      </c>
      <c r="G643" s="2">
        <v>4</v>
      </c>
      <c r="H643" s="2">
        <v>2</v>
      </c>
      <c r="I643" s="5">
        <v>1659</v>
      </c>
      <c r="J643" s="2" t="s">
        <v>5</v>
      </c>
      <c r="K643" t="s">
        <v>372</v>
      </c>
      <c r="L643" t="str">
        <f>RIGHT(K643,LEN(K643)-FIND(" ",K643))</f>
        <v>May 19 00:00:00 EDT 2008</v>
      </c>
      <c r="M643" s="2" t="str">
        <f>LEFT(K643,3)</f>
        <v>Mon</v>
      </c>
      <c r="N643" s="2" t="str">
        <f>_xlfn.CONCAT(LEFT(L643,6)," ",RIGHT(L643,4))</f>
        <v>May 19 2008</v>
      </c>
      <c r="O643" s="9">
        <v>328578</v>
      </c>
      <c r="P643" s="6">
        <v>38.638764000000002</v>
      </c>
      <c r="Q643" s="7">
        <v>-121.53182700000001</v>
      </c>
    </row>
    <row r="644" spans="1:17" x14ac:dyDescent="0.3">
      <c r="A644" t="s">
        <v>679</v>
      </c>
      <c r="B644" t="str">
        <f>PROPER((A644))</f>
        <v>9937 Burline St</v>
      </c>
      <c r="C644" t="s">
        <v>3</v>
      </c>
      <c r="D644" t="str">
        <f>PROPER(C644)</f>
        <v>Sacramento</v>
      </c>
      <c r="E644" s="1">
        <v>95757</v>
      </c>
      <c r="F644" s="2" t="s">
        <v>4</v>
      </c>
      <c r="G644" s="2">
        <v>4</v>
      </c>
      <c r="H644" s="2">
        <v>2</v>
      </c>
      <c r="I644" s="5">
        <v>2789</v>
      </c>
      <c r="J644" s="2" t="s">
        <v>5</v>
      </c>
      <c r="K644" t="s">
        <v>372</v>
      </c>
      <c r="L644" t="str">
        <f>RIGHT(K644,LEN(K644)-FIND(" ",K644))</f>
        <v>May 19 00:00:00 EDT 2008</v>
      </c>
      <c r="M644" s="2" t="str">
        <f>LEFT(K644,3)</f>
        <v>Mon</v>
      </c>
      <c r="N644" s="2" t="str">
        <f>_xlfn.CONCAT(LEFT(L644,6)," ",RIGHT(L644,4))</f>
        <v>May 19 2008</v>
      </c>
      <c r="O644" s="9">
        <v>351000</v>
      </c>
      <c r="P644" s="6">
        <v>38.388128999999999</v>
      </c>
      <c r="Q644" s="7">
        <v>-121.43116999999999</v>
      </c>
    </row>
    <row r="645" spans="1:17" x14ac:dyDescent="0.3">
      <c r="A645" t="s">
        <v>680</v>
      </c>
      <c r="B645" t="str">
        <f>PROPER((A645))</f>
        <v>6948 Mirador Way</v>
      </c>
      <c r="C645" t="s">
        <v>3</v>
      </c>
      <c r="D645" t="str">
        <f>PROPER(C645)</f>
        <v>Sacramento</v>
      </c>
      <c r="E645" s="1">
        <v>95835</v>
      </c>
      <c r="F645" s="2" t="s">
        <v>4</v>
      </c>
      <c r="G645" s="2">
        <v>4</v>
      </c>
      <c r="H645" s="2">
        <v>2</v>
      </c>
      <c r="I645" s="5">
        <v>2166</v>
      </c>
      <c r="J645" s="2" t="s">
        <v>5</v>
      </c>
      <c r="K645" t="s">
        <v>372</v>
      </c>
      <c r="L645" t="str">
        <f>RIGHT(K645,LEN(K645)-FIND(" ",K645))</f>
        <v>May 19 00:00:00 EDT 2008</v>
      </c>
      <c r="M645" s="2" t="str">
        <f>LEFT(K645,3)</f>
        <v>Mon</v>
      </c>
      <c r="N645" s="2" t="str">
        <f>_xlfn.CONCAT(LEFT(L645,6)," ",RIGHT(L645,4))</f>
        <v>May 19 2008</v>
      </c>
      <c r="O645" s="9">
        <v>356035</v>
      </c>
      <c r="P645" s="6">
        <v>38.68318</v>
      </c>
      <c r="Q645" s="7">
        <v>-121.53484</v>
      </c>
    </row>
    <row r="646" spans="1:17" x14ac:dyDescent="0.3">
      <c r="A646" t="s">
        <v>681</v>
      </c>
      <c r="B646" t="str">
        <f>PROPER((A646))</f>
        <v>4909 Ruger Ct</v>
      </c>
      <c r="C646" t="s">
        <v>3</v>
      </c>
      <c r="D646" t="str">
        <f>PROPER(C646)</f>
        <v>Sacramento</v>
      </c>
      <c r="E646" s="1">
        <v>95835</v>
      </c>
      <c r="F646" s="2" t="s">
        <v>4</v>
      </c>
      <c r="G646" s="2">
        <v>4</v>
      </c>
      <c r="H646" s="2">
        <v>2</v>
      </c>
      <c r="I646" s="5">
        <v>1871</v>
      </c>
      <c r="J646" s="2" t="s">
        <v>5</v>
      </c>
      <c r="K646" t="s">
        <v>372</v>
      </c>
      <c r="L646" t="str">
        <f>RIGHT(K646,LEN(K646)-FIND(" ",K646))</f>
        <v>May 19 00:00:00 EDT 2008</v>
      </c>
      <c r="M646" s="2" t="str">
        <f>LEFT(K646,3)</f>
        <v>Mon</v>
      </c>
      <c r="N646" s="2" t="str">
        <f>_xlfn.CONCAT(LEFT(L646,6)," ",RIGHT(L646,4))</f>
        <v>May 19 2008</v>
      </c>
      <c r="O646" s="9">
        <v>360552</v>
      </c>
      <c r="P646" s="6">
        <v>38.672966000000002</v>
      </c>
      <c r="Q646" s="7">
        <v>-121.502748</v>
      </c>
    </row>
    <row r="647" spans="1:17" x14ac:dyDescent="0.3">
      <c r="A647" t="s">
        <v>682</v>
      </c>
      <c r="B647" t="str">
        <f>PROPER((A647))</f>
        <v>7204 Kersten St</v>
      </c>
      <c r="C647" t="s">
        <v>3</v>
      </c>
      <c r="D647" t="str">
        <f>PROPER(C647)</f>
        <v>Sacramento</v>
      </c>
      <c r="E647" s="1">
        <v>95843</v>
      </c>
      <c r="F647" s="2" t="s">
        <v>4</v>
      </c>
      <c r="G647" s="2">
        <v>4</v>
      </c>
      <c r="H647" s="2">
        <v>3</v>
      </c>
      <c r="I647" s="5">
        <v>2085</v>
      </c>
      <c r="J647" s="2" t="s">
        <v>5</v>
      </c>
      <c r="K647" t="s">
        <v>372</v>
      </c>
      <c r="L647" t="str">
        <f>RIGHT(K647,LEN(K647)-FIND(" ",K647))</f>
        <v>May 19 00:00:00 EDT 2008</v>
      </c>
      <c r="M647" s="2" t="str">
        <f>LEFT(K647,3)</f>
        <v>Mon</v>
      </c>
      <c r="N647" s="2" t="str">
        <f>_xlfn.CONCAT(LEFT(L647,6)," ",RIGHT(L647,4))</f>
        <v>May 19 2008</v>
      </c>
      <c r="O647" s="9">
        <v>408431</v>
      </c>
      <c r="P647" s="6">
        <v>38.727649</v>
      </c>
      <c r="Q647" s="7">
        <v>-121.385656</v>
      </c>
    </row>
    <row r="648" spans="1:17" x14ac:dyDescent="0.3">
      <c r="A648" t="s">
        <v>683</v>
      </c>
      <c r="B648" t="str">
        <f>PROPER((A648))</f>
        <v>3150 Rosemont Dr</v>
      </c>
      <c r="C648" t="s">
        <v>3</v>
      </c>
      <c r="D648" t="str">
        <f>PROPER(C648)</f>
        <v>Sacramento</v>
      </c>
      <c r="E648" s="1">
        <v>95815</v>
      </c>
      <c r="F648" s="2" t="s">
        <v>4</v>
      </c>
      <c r="G648" s="2">
        <v>4</v>
      </c>
      <c r="H648" s="2">
        <v>2</v>
      </c>
      <c r="I648" s="5">
        <v>1744</v>
      </c>
      <c r="J648" s="2" t="s">
        <v>72</v>
      </c>
      <c r="K648" t="s">
        <v>372</v>
      </c>
      <c r="L648" t="str">
        <f>RIGHT(K648,LEN(K648)-FIND(" ",K648))</f>
        <v>May 19 00:00:00 EDT 2008</v>
      </c>
      <c r="M648" s="2" t="str">
        <f>LEFT(K648,3)</f>
        <v>Mon</v>
      </c>
      <c r="N648" s="2" t="str">
        <f>_xlfn.CONCAT(LEFT(L648,6)," ",RIGHT(L648,4))</f>
        <v>May 19 2008</v>
      </c>
      <c r="O648" s="9">
        <v>416767</v>
      </c>
      <c r="P648" s="6">
        <v>38.622359000000003</v>
      </c>
      <c r="Q648" s="7">
        <v>-121.457582</v>
      </c>
    </row>
    <row r="649" spans="1:17" x14ac:dyDescent="0.3">
      <c r="A649" t="s">
        <v>684</v>
      </c>
      <c r="B649" t="str">
        <f>PROPER((A649))</f>
        <v>8200 Steinbeck Way</v>
      </c>
      <c r="C649" t="s">
        <v>3</v>
      </c>
      <c r="D649" t="str">
        <f>PROPER(C649)</f>
        <v>Sacramento</v>
      </c>
      <c r="E649" s="1">
        <v>95670</v>
      </c>
      <c r="F649" s="2" t="s">
        <v>4</v>
      </c>
      <c r="G649" s="2">
        <v>4</v>
      </c>
      <c r="H649" s="2">
        <v>2</v>
      </c>
      <c r="I649" s="5">
        <v>3037</v>
      </c>
      <c r="J649" s="2" t="s">
        <v>5</v>
      </c>
      <c r="K649" t="s">
        <v>372</v>
      </c>
      <c r="L649" t="str">
        <f>RIGHT(K649,LEN(K649)-FIND(" ",K649))</f>
        <v>May 19 00:00:00 EDT 2008</v>
      </c>
      <c r="M649" s="2" t="str">
        <f>LEFT(K649,3)</f>
        <v>Mon</v>
      </c>
      <c r="N649" s="2" t="str">
        <f>_xlfn.CONCAT(LEFT(L649,6)," ",RIGHT(L649,4))</f>
        <v>May 19 2008</v>
      </c>
      <c r="O649" s="9">
        <v>528000</v>
      </c>
      <c r="P649" s="6">
        <v>38.629299000000003</v>
      </c>
      <c r="Q649" s="7">
        <v>-121.249021</v>
      </c>
    </row>
    <row r="650" spans="1:17" x14ac:dyDescent="0.3">
      <c r="A650" t="s">
        <v>685</v>
      </c>
      <c r="B650" t="str">
        <f>PROPER((A650))</f>
        <v>8198 Stevenson Ave</v>
      </c>
      <c r="C650" t="s">
        <v>3</v>
      </c>
      <c r="D650" t="str">
        <f>PROPER(C650)</f>
        <v>Sacramento</v>
      </c>
      <c r="E650" s="1">
        <v>95842</v>
      </c>
      <c r="F650" s="2" t="s">
        <v>4</v>
      </c>
      <c r="G650" s="2">
        <v>4</v>
      </c>
      <c r="H650" s="2">
        <v>2</v>
      </c>
      <c r="I650" s="5">
        <v>1292</v>
      </c>
      <c r="J650" s="2" t="s">
        <v>5</v>
      </c>
      <c r="K650" t="s">
        <v>640</v>
      </c>
      <c r="L650" t="str">
        <f>RIGHT(K650,LEN(K650)-FIND(" ",K650))</f>
        <v>May 16 00:00:00 EDT 2008</v>
      </c>
      <c r="M650" s="2" t="str">
        <f>LEFT(K650,3)</f>
        <v>Fri</v>
      </c>
      <c r="N650" s="2" t="str">
        <f>_xlfn.CONCAT(LEFT(L650,6)," ",RIGHT(L650,4))</f>
        <v>May 16 2008</v>
      </c>
      <c r="O650" s="9">
        <v>105000</v>
      </c>
      <c r="P650" s="6">
        <v>38.679597999999999</v>
      </c>
      <c r="Q650" s="7">
        <v>-121.35603500000001</v>
      </c>
    </row>
    <row r="651" spans="1:17" x14ac:dyDescent="0.3">
      <c r="A651" t="s">
        <v>686</v>
      </c>
      <c r="B651" t="str">
        <f>PROPER((A651))</f>
        <v>6824 Olive Tree Way</v>
      </c>
      <c r="C651" t="s">
        <v>3</v>
      </c>
      <c r="D651" t="str">
        <f>PROPER(C651)</f>
        <v>Sacramento</v>
      </c>
      <c r="E651" s="1">
        <v>95838</v>
      </c>
      <c r="F651" s="2" t="s">
        <v>4</v>
      </c>
      <c r="G651" s="2">
        <v>4</v>
      </c>
      <c r="H651" s="2">
        <v>2</v>
      </c>
      <c r="I651" s="5">
        <v>1064</v>
      </c>
      <c r="J651" s="2" t="s">
        <v>5</v>
      </c>
      <c r="K651" t="s">
        <v>640</v>
      </c>
      <c r="L651" t="str">
        <f>RIGHT(K651,LEN(K651)-FIND(" ",K651))</f>
        <v>May 16 00:00:00 EDT 2008</v>
      </c>
      <c r="M651" s="2" t="str">
        <f>LEFT(K651,3)</f>
        <v>Fri</v>
      </c>
      <c r="N651" s="2" t="str">
        <f>_xlfn.CONCAT(LEFT(L651,6)," ",RIGHT(L651,4))</f>
        <v>May 16 2008</v>
      </c>
      <c r="O651" s="9">
        <v>109000</v>
      </c>
      <c r="P651" s="6">
        <v>38.635232000000002</v>
      </c>
      <c r="Q651" s="7">
        <v>-121.460098</v>
      </c>
    </row>
    <row r="652" spans="1:17" x14ac:dyDescent="0.3">
      <c r="A652" t="s">
        <v>687</v>
      </c>
      <c r="B652" t="str">
        <f>PROPER((A652))</f>
        <v>3536 Sun Maiden Way</v>
      </c>
      <c r="C652" t="s">
        <v>3</v>
      </c>
      <c r="D652" t="str">
        <f>PROPER(C652)</f>
        <v>Sacramento</v>
      </c>
      <c r="E652" s="1">
        <v>95842</v>
      </c>
      <c r="F652" s="2" t="s">
        <v>4</v>
      </c>
      <c r="G652" s="2">
        <v>4</v>
      </c>
      <c r="H652" s="2">
        <v>2</v>
      </c>
      <c r="I652" s="5">
        <v>1127</v>
      </c>
      <c r="J652" s="2" t="s">
        <v>5</v>
      </c>
      <c r="K652" t="s">
        <v>640</v>
      </c>
      <c r="L652" t="str">
        <f>RIGHT(K652,LEN(K652)-FIND(" ",K652))</f>
        <v>May 16 00:00:00 EDT 2008</v>
      </c>
      <c r="M652" s="2" t="str">
        <f>LEFT(K652,3)</f>
        <v>Fri</v>
      </c>
      <c r="N652" s="2" t="str">
        <f>_xlfn.CONCAT(LEFT(L652,6)," ",RIGHT(L652,4))</f>
        <v>May 16 2008</v>
      </c>
      <c r="O652" s="9">
        <v>124000</v>
      </c>
      <c r="P652" s="6">
        <v>38.690429999999999</v>
      </c>
      <c r="Q652" s="7">
        <v>-121.361035</v>
      </c>
    </row>
    <row r="653" spans="1:17" x14ac:dyDescent="0.3">
      <c r="A653" t="s">
        <v>688</v>
      </c>
      <c r="B653" t="str">
        <f>PROPER((A653))</f>
        <v>4517 Olympiad Way</v>
      </c>
      <c r="C653" t="s">
        <v>3</v>
      </c>
      <c r="D653" t="str">
        <f>PROPER(C653)</f>
        <v>Sacramento</v>
      </c>
      <c r="E653" s="1">
        <v>95822</v>
      </c>
      <c r="F653" s="2" t="s">
        <v>4</v>
      </c>
      <c r="G653" s="2">
        <v>4</v>
      </c>
      <c r="H653" s="2">
        <v>2</v>
      </c>
      <c r="I653" s="5">
        <v>1253</v>
      </c>
      <c r="J653" s="2" t="s">
        <v>5</v>
      </c>
      <c r="K653" t="s">
        <v>640</v>
      </c>
      <c r="L653" t="str">
        <f>RIGHT(K653,LEN(K653)-FIND(" ",K653))</f>
        <v>May 16 00:00:00 EDT 2008</v>
      </c>
      <c r="M653" s="2" t="str">
        <f>LEFT(K653,3)</f>
        <v>Fri</v>
      </c>
      <c r="N653" s="2" t="str">
        <f>_xlfn.CONCAT(LEFT(L653,6)," ",RIGHT(L653,4))</f>
        <v>May 16 2008</v>
      </c>
      <c r="O653" s="9">
        <v>125000</v>
      </c>
      <c r="P653" s="6">
        <v>38.482717000000001</v>
      </c>
      <c r="Q653" s="7">
        <v>-121.499683</v>
      </c>
    </row>
    <row r="654" spans="1:17" x14ac:dyDescent="0.3">
      <c r="A654" t="s">
        <v>689</v>
      </c>
      <c r="B654" t="str">
        <f>PROPER((A654))</f>
        <v>925 Cobden Ct</v>
      </c>
      <c r="C654" t="s">
        <v>3</v>
      </c>
      <c r="D654" t="str">
        <f>PROPER(C654)</f>
        <v>Sacramento</v>
      </c>
      <c r="E654" s="1">
        <v>95828</v>
      </c>
      <c r="F654" s="2" t="s">
        <v>4</v>
      </c>
      <c r="G654" s="2">
        <v>4</v>
      </c>
      <c r="H654" s="2">
        <v>2</v>
      </c>
      <c r="I654" s="5">
        <v>1549</v>
      </c>
      <c r="J654" s="2" t="s">
        <v>5</v>
      </c>
      <c r="K654" t="s">
        <v>640</v>
      </c>
      <c r="L654" t="str">
        <f>RIGHT(K654,LEN(K654)-FIND(" ",K654))</f>
        <v>May 16 00:00:00 EDT 2008</v>
      </c>
      <c r="M654" s="2" t="str">
        <f>LEFT(K654,3)</f>
        <v>Fri</v>
      </c>
      <c r="N654" s="2" t="str">
        <f>_xlfn.CONCAT(LEFT(L654,6)," ",RIGHT(L654,4))</f>
        <v>May 16 2008</v>
      </c>
      <c r="O654" s="9">
        <v>165000</v>
      </c>
      <c r="P654" s="6">
        <v>38.487864000000002</v>
      </c>
      <c r="Q654" s="7">
        <v>-121.40247599999999</v>
      </c>
    </row>
    <row r="655" spans="1:17" x14ac:dyDescent="0.3">
      <c r="A655" t="s">
        <v>690</v>
      </c>
      <c r="B655" t="str">
        <f>PROPER((A655))</f>
        <v>8225 Scottsdale Dr</v>
      </c>
      <c r="C655" t="s">
        <v>3</v>
      </c>
      <c r="D655" t="str">
        <f>PROPER(C655)</f>
        <v>Sacramento</v>
      </c>
      <c r="E655" s="1">
        <v>95823</v>
      </c>
      <c r="F655" s="2" t="s">
        <v>4</v>
      </c>
      <c r="G655" s="2">
        <v>4</v>
      </c>
      <c r="H655" s="2">
        <v>2</v>
      </c>
      <c r="I655" s="5">
        <v>1580</v>
      </c>
      <c r="J655" s="2" t="s">
        <v>5</v>
      </c>
      <c r="K655" t="s">
        <v>640</v>
      </c>
      <c r="L655" t="str">
        <f>RIGHT(K655,LEN(K655)-FIND(" ",K655))</f>
        <v>May 16 00:00:00 EDT 2008</v>
      </c>
      <c r="M655" s="2" t="str">
        <f>LEFT(K655,3)</f>
        <v>Fri</v>
      </c>
      <c r="N655" s="2" t="str">
        <f>_xlfn.CONCAT(LEFT(L655,6)," ",RIGHT(L655,4))</f>
        <v>May 16 2008</v>
      </c>
      <c r="O655" s="9">
        <v>168000</v>
      </c>
      <c r="P655" s="6">
        <v>38.449153000000003</v>
      </c>
      <c r="Q655" s="7">
        <v>-121.42827200000001</v>
      </c>
    </row>
    <row r="656" spans="1:17" x14ac:dyDescent="0.3">
      <c r="A656" t="s">
        <v>691</v>
      </c>
      <c r="B656" t="str">
        <f>PROPER((A656))</f>
        <v>8758 Lemas Rd</v>
      </c>
      <c r="C656" t="s">
        <v>3</v>
      </c>
      <c r="D656" t="str">
        <f>PROPER(C656)</f>
        <v>Sacramento</v>
      </c>
      <c r="E656" s="1">
        <v>95823</v>
      </c>
      <c r="F656" s="2" t="s">
        <v>4</v>
      </c>
      <c r="G656" s="2">
        <v>4</v>
      </c>
      <c r="H656" s="2">
        <v>2</v>
      </c>
      <c r="I656" s="5">
        <v>1695</v>
      </c>
      <c r="J656" s="2" t="s">
        <v>5</v>
      </c>
      <c r="K656" t="s">
        <v>640</v>
      </c>
      <c r="L656" t="str">
        <f>RIGHT(K656,LEN(K656)-FIND(" ",K656))</f>
        <v>May 16 00:00:00 EDT 2008</v>
      </c>
      <c r="M656" s="2" t="str">
        <f>LEFT(K656,3)</f>
        <v>Fri</v>
      </c>
      <c r="N656" s="2" t="str">
        <f>_xlfn.CONCAT(LEFT(L656,6)," ",RIGHT(L656,4))</f>
        <v>May 16 2008</v>
      </c>
      <c r="O656" s="9">
        <v>179000</v>
      </c>
      <c r="P656" s="6">
        <v>38.448452000000003</v>
      </c>
      <c r="Q656" s="7">
        <v>-121.42853599999999</v>
      </c>
    </row>
    <row r="657" spans="1:17" x14ac:dyDescent="0.3">
      <c r="A657" t="s">
        <v>692</v>
      </c>
      <c r="B657" t="str">
        <f>PROPER((A657))</f>
        <v>6121 Alpinespring Way</v>
      </c>
      <c r="C657" t="s">
        <v>3</v>
      </c>
      <c r="D657" t="str">
        <f>PROPER(C657)</f>
        <v>Sacramento</v>
      </c>
      <c r="E657" s="1">
        <v>95822</v>
      </c>
      <c r="F657" s="2" t="s">
        <v>4</v>
      </c>
      <c r="G657" s="2">
        <v>4</v>
      </c>
      <c r="H657" s="2">
        <v>2</v>
      </c>
      <c r="I657" s="5">
        <v>1436</v>
      </c>
      <c r="J657" s="2" t="s">
        <v>5</v>
      </c>
      <c r="K657" t="s">
        <v>640</v>
      </c>
      <c r="L657" t="str">
        <f>RIGHT(K657,LEN(K657)-FIND(" ",K657))</f>
        <v>May 16 00:00:00 EDT 2008</v>
      </c>
      <c r="M657" s="2" t="str">
        <f>LEFT(K657,3)</f>
        <v>Fri</v>
      </c>
      <c r="N657" s="2" t="str">
        <f>_xlfn.CONCAT(LEFT(L657,6)," ",RIGHT(L657,4))</f>
        <v>May 16 2008</v>
      </c>
      <c r="O657" s="9">
        <v>185074</v>
      </c>
      <c r="P657" s="6">
        <v>38.482909999999997</v>
      </c>
      <c r="Q657" s="7">
        <v>-121.49150899999999</v>
      </c>
    </row>
    <row r="658" spans="1:17" x14ac:dyDescent="0.3">
      <c r="A658" t="s">
        <v>693</v>
      </c>
      <c r="B658" t="str">
        <f>PROPER((A658))</f>
        <v>5937 York Glen Way</v>
      </c>
      <c r="C658" t="s">
        <v>3</v>
      </c>
      <c r="D658" t="str">
        <f>PROPER(C658)</f>
        <v>Sacramento</v>
      </c>
      <c r="E658" s="1">
        <v>95826</v>
      </c>
      <c r="F658" s="2" t="s">
        <v>4</v>
      </c>
      <c r="G658" s="2">
        <v>4</v>
      </c>
      <c r="H658" s="2">
        <v>2</v>
      </c>
      <c r="I658" s="5">
        <v>1139</v>
      </c>
      <c r="J658" s="2" t="s">
        <v>5</v>
      </c>
      <c r="K658" t="s">
        <v>640</v>
      </c>
      <c r="L658" t="str">
        <f>RIGHT(K658,LEN(K658)-FIND(" ",K658))</f>
        <v>May 16 00:00:00 EDT 2008</v>
      </c>
      <c r="M658" s="2" t="str">
        <f>LEFT(K658,3)</f>
        <v>Fri</v>
      </c>
      <c r="N658" s="2" t="str">
        <f>_xlfn.CONCAT(LEFT(L658,6)," ",RIGHT(L658,4))</f>
        <v>May 16 2008</v>
      </c>
      <c r="O658" s="9">
        <v>186785</v>
      </c>
      <c r="P658" s="6">
        <v>38.565322000000002</v>
      </c>
      <c r="Q658" s="7">
        <v>-121.374251</v>
      </c>
    </row>
    <row r="659" spans="1:17" x14ac:dyDescent="0.3">
      <c r="A659" t="s">
        <v>694</v>
      </c>
      <c r="B659" t="str">
        <f>PROPER((A659))</f>
        <v>6417 Sunnyfield Way</v>
      </c>
      <c r="C659" t="s">
        <v>3</v>
      </c>
      <c r="D659" t="str">
        <f>PROPER(C659)</f>
        <v>Sacramento</v>
      </c>
      <c r="E659" s="1">
        <v>95842</v>
      </c>
      <c r="F659" s="2" t="s">
        <v>4</v>
      </c>
      <c r="G659" s="2">
        <v>4</v>
      </c>
      <c r="H659" s="2">
        <v>2</v>
      </c>
      <c r="I659" s="5">
        <v>1578</v>
      </c>
      <c r="J659" s="2" t="s">
        <v>5</v>
      </c>
      <c r="K659" t="s">
        <v>640</v>
      </c>
      <c r="L659" t="str">
        <f>RIGHT(K659,LEN(K659)-FIND(" ",K659))</f>
        <v>May 16 00:00:00 EDT 2008</v>
      </c>
      <c r="M659" s="2" t="str">
        <f>LEFT(K659,3)</f>
        <v>Fri</v>
      </c>
      <c r="N659" s="2" t="str">
        <f>_xlfn.CONCAT(LEFT(L659,6)," ",RIGHT(L659,4))</f>
        <v>May 16 2008</v>
      </c>
      <c r="O659" s="9">
        <v>195000</v>
      </c>
      <c r="P659" s="6">
        <v>38.693071000000003</v>
      </c>
      <c r="Q659" s="7">
        <v>-121.332365</v>
      </c>
    </row>
    <row r="660" spans="1:17" x14ac:dyDescent="0.3">
      <c r="A660" t="s">
        <v>695</v>
      </c>
      <c r="B660" t="str">
        <f>PROPER((A660))</f>
        <v>4008 Grey Livery Way</v>
      </c>
      <c r="C660" t="s">
        <v>3</v>
      </c>
      <c r="D660" t="str">
        <f>PROPER(C660)</f>
        <v>Sacramento</v>
      </c>
      <c r="E660" s="1">
        <v>95758</v>
      </c>
      <c r="F660" s="2" t="s">
        <v>4</v>
      </c>
      <c r="G660" s="2">
        <v>4</v>
      </c>
      <c r="H660" s="2">
        <v>2</v>
      </c>
      <c r="I660" s="5">
        <v>2329</v>
      </c>
      <c r="J660" s="2" t="s">
        <v>5</v>
      </c>
      <c r="K660" t="s">
        <v>640</v>
      </c>
      <c r="L660" t="str">
        <f>RIGHT(K660,LEN(K660)-FIND(" ",K660))</f>
        <v>May 16 00:00:00 EDT 2008</v>
      </c>
      <c r="M660" s="2" t="str">
        <f>LEFT(K660,3)</f>
        <v>Fri</v>
      </c>
      <c r="N660" s="2" t="str">
        <f>_xlfn.CONCAT(LEFT(L660,6)," ",RIGHT(L660,4))</f>
        <v>May 16 2008</v>
      </c>
      <c r="O660" s="9">
        <v>213750</v>
      </c>
      <c r="P660" s="6">
        <v>38.449651000000003</v>
      </c>
      <c r="Q660" s="7">
        <v>-121.414704</v>
      </c>
    </row>
    <row r="661" spans="1:17" x14ac:dyDescent="0.3">
      <c r="A661" t="s">
        <v>696</v>
      </c>
      <c r="B661" t="str">
        <f>PROPER((A661))</f>
        <v>8920 Rosetta Cir</v>
      </c>
      <c r="C661" t="s">
        <v>3</v>
      </c>
      <c r="D661" t="str">
        <f>PROPER(C661)</f>
        <v>Sacramento</v>
      </c>
      <c r="E661" s="1">
        <v>95661</v>
      </c>
      <c r="F661" s="2" t="s">
        <v>4</v>
      </c>
      <c r="G661" s="2">
        <v>4</v>
      </c>
      <c r="H661" s="2">
        <v>1</v>
      </c>
      <c r="I661" s="5">
        <v>1376</v>
      </c>
      <c r="J661" s="2" t="s">
        <v>5</v>
      </c>
      <c r="K661" t="s">
        <v>640</v>
      </c>
      <c r="L661" t="str">
        <f>RIGHT(K661,LEN(K661)-FIND(" ",K661))</f>
        <v>May 16 00:00:00 EDT 2008</v>
      </c>
      <c r="M661" s="2" t="str">
        <f>LEFT(K661,3)</f>
        <v>Fri</v>
      </c>
      <c r="N661" s="2" t="str">
        <f>_xlfn.CONCAT(LEFT(L661,6)," ",RIGHT(L661,4))</f>
        <v>May 16 2008</v>
      </c>
      <c r="O661" s="9">
        <v>215000</v>
      </c>
      <c r="P661" s="6">
        <v>38.736392000000002</v>
      </c>
      <c r="Q661" s="7">
        <v>-121.2664</v>
      </c>
    </row>
    <row r="662" spans="1:17" x14ac:dyDescent="0.3">
      <c r="A662" t="s">
        <v>697</v>
      </c>
      <c r="B662" t="str">
        <f>PROPER((A662))</f>
        <v>8300 Lichen Dr</v>
      </c>
      <c r="C662" t="s">
        <v>3</v>
      </c>
      <c r="D662" t="str">
        <f>PROPER(C662)</f>
        <v>Sacramento</v>
      </c>
      <c r="E662" s="1">
        <v>95825</v>
      </c>
      <c r="F662" s="2" t="s">
        <v>4</v>
      </c>
      <c r="G662" s="2">
        <v>4</v>
      </c>
      <c r="H662" s="2">
        <v>2</v>
      </c>
      <c r="I662" s="5">
        <v>1566</v>
      </c>
      <c r="J662" s="2" t="s">
        <v>5</v>
      </c>
      <c r="K662" t="s">
        <v>640</v>
      </c>
      <c r="L662" t="str">
        <f>RIGHT(K662,LEN(K662)-FIND(" ",K662))</f>
        <v>May 16 00:00:00 EDT 2008</v>
      </c>
      <c r="M662" s="2" t="str">
        <f>LEFT(K662,3)</f>
        <v>Fri</v>
      </c>
      <c r="N662" s="2" t="str">
        <f>_xlfn.CONCAT(LEFT(L662,6)," ",RIGHT(L662,4))</f>
        <v>May 16 2008</v>
      </c>
      <c r="O662" s="9">
        <v>220000</v>
      </c>
      <c r="P662" s="6">
        <v>38.593598</v>
      </c>
      <c r="Q662" s="7">
        <v>-121.403637</v>
      </c>
    </row>
    <row r="663" spans="1:17" x14ac:dyDescent="0.3">
      <c r="A663" t="s">
        <v>698</v>
      </c>
      <c r="B663" t="str">
        <f>PROPER((A663))</f>
        <v>8884 Amberjack Way</v>
      </c>
      <c r="C663" t="s">
        <v>3</v>
      </c>
      <c r="D663" t="str">
        <f>PROPER(C663)</f>
        <v>Sacramento</v>
      </c>
      <c r="E663" s="1">
        <v>95838</v>
      </c>
      <c r="F663" s="2" t="s">
        <v>4</v>
      </c>
      <c r="G663" s="2">
        <v>4</v>
      </c>
      <c r="H663" s="2">
        <v>2</v>
      </c>
      <c r="I663" s="5">
        <v>1991</v>
      </c>
      <c r="J663" s="2" t="s">
        <v>5</v>
      </c>
      <c r="K663" t="s">
        <v>640</v>
      </c>
      <c r="L663" t="str">
        <f>RIGHT(K663,LEN(K663)-FIND(" ",K663))</f>
        <v>May 16 00:00:00 EDT 2008</v>
      </c>
      <c r="M663" s="2" t="str">
        <f>LEFT(K663,3)</f>
        <v>Fri</v>
      </c>
      <c r="N663" s="2" t="str">
        <f>_xlfn.CONCAT(LEFT(L663,6)," ",RIGHT(L663,4))</f>
        <v>May 16 2008</v>
      </c>
      <c r="O663" s="9">
        <v>225000</v>
      </c>
      <c r="P663" s="6">
        <v>38.650728999999998</v>
      </c>
      <c r="Q663" s="7">
        <v>-121.466483</v>
      </c>
    </row>
    <row r="664" spans="1:17" x14ac:dyDescent="0.3">
      <c r="A664" t="s">
        <v>699</v>
      </c>
      <c r="B664" t="str">
        <f>PROPER((A664))</f>
        <v>4480 Valley Hi Dr</v>
      </c>
      <c r="C664" t="s">
        <v>3</v>
      </c>
      <c r="D664" t="str">
        <f>PROPER(C664)</f>
        <v>Sacramento</v>
      </c>
      <c r="E664" s="1">
        <v>95829</v>
      </c>
      <c r="F664" s="2" t="s">
        <v>4</v>
      </c>
      <c r="G664" s="2">
        <v>4</v>
      </c>
      <c r="H664" s="2">
        <v>3</v>
      </c>
      <c r="I664" s="5">
        <v>2126</v>
      </c>
      <c r="J664" s="2" t="s">
        <v>5</v>
      </c>
      <c r="K664" t="s">
        <v>640</v>
      </c>
      <c r="L664" t="str">
        <f>RIGHT(K664,LEN(K664)-FIND(" ",K664))</f>
        <v>May 16 00:00:00 EDT 2008</v>
      </c>
      <c r="M664" s="2" t="str">
        <f>LEFT(K664,3)</f>
        <v>Fri</v>
      </c>
      <c r="N664" s="2" t="str">
        <f>_xlfn.CONCAT(LEFT(L664,6)," ",RIGHT(L664,4))</f>
        <v>May 16 2008</v>
      </c>
      <c r="O664" s="9">
        <v>228750</v>
      </c>
      <c r="P664" s="6">
        <v>38.459524000000002</v>
      </c>
      <c r="Q664" s="7">
        <v>-121.3501</v>
      </c>
    </row>
    <row r="665" spans="1:17" x14ac:dyDescent="0.3">
      <c r="A665" t="s">
        <v>700</v>
      </c>
      <c r="B665" t="str">
        <f>PROPER((A665))</f>
        <v>2250 Forebay Rd</v>
      </c>
      <c r="C665" t="s">
        <v>3</v>
      </c>
      <c r="D665" t="str">
        <f>PROPER(C665)</f>
        <v>Sacramento</v>
      </c>
      <c r="E665" s="1">
        <v>95624</v>
      </c>
      <c r="F665" s="2" t="s">
        <v>4</v>
      </c>
      <c r="G665" s="2">
        <v>4</v>
      </c>
      <c r="H665" s="2">
        <v>2</v>
      </c>
      <c r="I665" s="5">
        <v>2111</v>
      </c>
      <c r="J665" s="2" t="s">
        <v>5</v>
      </c>
      <c r="K665" t="s">
        <v>640</v>
      </c>
      <c r="L665" t="str">
        <f>RIGHT(K665,LEN(K665)-FIND(" ",K665))</f>
        <v>May 16 00:00:00 EDT 2008</v>
      </c>
      <c r="M665" s="2" t="str">
        <f>LEFT(K665,3)</f>
        <v>Fri</v>
      </c>
      <c r="N665" s="2" t="str">
        <f>_xlfn.CONCAT(LEFT(L665,6)," ",RIGHT(L665,4))</f>
        <v>May 16 2008</v>
      </c>
      <c r="O665" s="9">
        <v>233500</v>
      </c>
      <c r="P665" s="6">
        <v>38.387509999999999</v>
      </c>
      <c r="Q665" s="7">
        <v>-121.370276</v>
      </c>
    </row>
    <row r="666" spans="1:17" x14ac:dyDescent="0.3">
      <c r="A666" t="s">
        <v>701</v>
      </c>
      <c r="B666" t="str">
        <f>PROPER((A666))</f>
        <v>3529 Faberge Way</v>
      </c>
      <c r="C666" t="s">
        <v>3</v>
      </c>
      <c r="D666" t="str">
        <f>PROPER(C666)</f>
        <v>Sacramento</v>
      </c>
      <c r="E666" s="1">
        <v>95843</v>
      </c>
      <c r="F666" s="2" t="s">
        <v>4</v>
      </c>
      <c r="G666" s="2">
        <v>4</v>
      </c>
      <c r="H666" s="2">
        <v>3</v>
      </c>
      <c r="I666" s="5">
        <v>1915</v>
      </c>
      <c r="J666" s="2" t="s">
        <v>5</v>
      </c>
      <c r="K666" t="s">
        <v>640</v>
      </c>
      <c r="L666" t="str">
        <f>RIGHT(K666,LEN(K666)-FIND(" ",K666))</f>
        <v>May 16 00:00:00 EDT 2008</v>
      </c>
      <c r="M666" s="2" t="str">
        <f>LEFT(K666,3)</f>
        <v>Fri</v>
      </c>
      <c r="N666" s="2" t="str">
        <f>_xlfn.CONCAT(LEFT(L666,6)," ",RIGHT(L666,4))</f>
        <v>May 16 2008</v>
      </c>
      <c r="O666" s="9">
        <v>240000</v>
      </c>
      <c r="P666" s="6">
        <v>38.706209000000001</v>
      </c>
      <c r="Q666" s="7">
        <v>-121.36950899999999</v>
      </c>
    </row>
    <row r="667" spans="1:17" x14ac:dyDescent="0.3">
      <c r="A667" t="s">
        <v>702</v>
      </c>
      <c r="B667" t="str">
        <f>PROPER((A667))</f>
        <v>1792 Dawnelle Way</v>
      </c>
      <c r="C667" t="s">
        <v>3</v>
      </c>
      <c r="D667" t="str">
        <f>PROPER(C667)</f>
        <v>Sacramento</v>
      </c>
      <c r="E667" s="1">
        <v>95835</v>
      </c>
      <c r="F667" s="2" t="s">
        <v>4</v>
      </c>
      <c r="G667" s="2">
        <v>4</v>
      </c>
      <c r="H667" s="2">
        <v>2</v>
      </c>
      <c r="I667" s="5">
        <v>2605</v>
      </c>
      <c r="J667" s="2" t="s">
        <v>5</v>
      </c>
      <c r="K667" t="s">
        <v>640</v>
      </c>
      <c r="L667" t="str">
        <f>RIGHT(K667,LEN(K667)-FIND(" ",K667))</f>
        <v>May 16 00:00:00 EDT 2008</v>
      </c>
      <c r="M667" s="2" t="str">
        <f>LEFT(K667,3)</f>
        <v>Fri</v>
      </c>
      <c r="N667" s="2" t="str">
        <f>_xlfn.CONCAT(LEFT(L667,6)," ",RIGHT(L667,4))</f>
        <v>May 16 2008</v>
      </c>
      <c r="O667" s="9">
        <v>257200</v>
      </c>
      <c r="P667" s="6">
        <v>38.675593999999997</v>
      </c>
      <c r="Q667" s="7">
        <v>-121.515878</v>
      </c>
    </row>
    <row r="668" spans="1:17" x14ac:dyDescent="0.3">
      <c r="A668" t="s">
        <v>703</v>
      </c>
      <c r="B668" t="str">
        <f>PROPER((A668))</f>
        <v>7800 Tabare Ct</v>
      </c>
      <c r="C668" t="s">
        <v>3</v>
      </c>
      <c r="D668" t="str">
        <f>PROPER(C668)</f>
        <v>Sacramento</v>
      </c>
      <c r="E668" s="1">
        <v>95621</v>
      </c>
      <c r="F668" s="2" t="s">
        <v>4</v>
      </c>
      <c r="G668" s="2">
        <v>4</v>
      </c>
      <c r="H668" s="2">
        <v>2</v>
      </c>
      <c r="I668" s="5">
        <v>1582</v>
      </c>
      <c r="J668" s="2" t="s">
        <v>5</v>
      </c>
      <c r="K668" t="s">
        <v>640</v>
      </c>
      <c r="L668" t="str">
        <f>RIGHT(K668,LEN(K668)-FIND(" ",K668))</f>
        <v>May 16 00:00:00 EDT 2008</v>
      </c>
      <c r="M668" s="2" t="str">
        <f>LEFT(K668,3)</f>
        <v>Fri</v>
      </c>
      <c r="N668" s="2" t="str">
        <f>_xlfn.CONCAT(LEFT(L668,6)," ",RIGHT(L668,4))</f>
        <v>May 16 2008</v>
      </c>
      <c r="O668" s="9">
        <v>280000</v>
      </c>
      <c r="P668" s="6">
        <v>38.691392999999998</v>
      </c>
      <c r="Q668" s="7">
        <v>-121.305215</v>
      </c>
    </row>
    <row r="669" spans="1:17" x14ac:dyDescent="0.3">
      <c r="A669" t="s">
        <v>704</v>
      </c>
      <c r="B669" t="str">
        <f>PROPER((A669))</f>
        <v>8531 Hermitage Way</v>
      </c>
      <c r="C669" t="s">
        <v>3</v>
      </c>
      <c r="D669" t="str">
        <f>PROPER(C669)</f>
        <v>Sacramento</v>
      </c>
      <c r="E669" s="1">
        <v>95843</v>
      </c>
      <c r="F669" s="2" t="s">
        <v>4</v>
      </c>
      <c r="G669" s="2">
        <v>4</v>
      </c>
      <c r="H669" s="2">
        <v>2</v>
      </c>
      <c r="I669" s="5">
        <v>2160</v>
      </c>
      <c r="J669" s="2" t="s">
        <v>5</v>
      </c>
      <c r="K669" t="s">
        <v>640</v>
      </c>
      <c r="L669" t="str">
        <f>RIGHT(K669,LEN(K669)-FIND(" ",K669))</f>
        <v>May 16 00:00:00 EDT 2008</v>
      </c>
      <c r="M669" s="2" t="str">
        <f>LEFT(K669,3)</f>
        <v>Fri</v>
      </c>
      <c r="N669" s="2" t="str">
        <f>_xlfn.CONCAT(LEFT(L669,6)," ",RIGHT(L669,4))</f>
        <v>May 16 2008</v>
      </c>
      <c r="O669" s="9">
        <v>290000</v>
      </c>
      <c r="P669" s="6">
        <v>38.704554000000002</v>
      </c>
      <c r="Q669" s="7">
        <v>-121.354753</v>
      </c>
    </row>
    <row r="670" spans="1:17" x14ac:dyDescent="0.3">
      <c r="A670" t="s">
        <v>705</v>
      </c>
      <c r="B670" t="str">
        <f>PROPER((A670))</f>
        <v>2421 Berrywood Dr</v>
      </c>
      <c r="C670" t="s">
        <v>3</v>
      </c>
      <c r="D670" t="str">
        <f>PROPER(C670)</f>
        <v>Sacramento</v>
      </c>
      <c r="E670" s="1">
        <v>95838</v>
      </c>
      <c r="F670" s="2" t="s">
        <v>4</v>
      </c>
      <c r="G670" s="2">
        <v>4</v>
      </c>
      <c r="H670" s="2">
        <v>2</v>
      </c>
      <c r="I670" s="5">
        <v>1382</v>
      </c>
      <c r="J670" s="2" t="s">
        <v>5</v>
      </c>
      <c r="K670" t="s">
        <v>640</v>
      </c>
      <c r="L670" t="str">
        <f>RIGHT(K670,LEN(K670)-FIND(" ",K670))</f>
        <v>May 16 00:00:00 EDT 2008</v>
      </c>
      <c r="M670" s="2" t="str">
        <f>LEFT(K670,3)</f>
        <v>Fri</v>
      </c>
      <c r="N670" s="2" t="str">
        <f>_xlfn.CONCAT(LEFT(L670,6)," ",RIGHT(L670,4))</f>
        <v>May 16 2008</v>
      </c>
      <c r="O670" s="9">
        <v>293996</v>
      </c>
      <c r="P670" s="6">
        <v>38.644927000000003</v>
      </c>
      <c r="Q670" s="7">
        <v>-121.43053999999999</v>
      </c>
    </row>
    <row r="671" spans="1:17" x14ac:dyDescent="0.3">
      <c r="A671" t="s">
        <v>706</v>
      </c>
      <c r="B671" t="str">
        <f>PROPER((A671))</f>
        <v>1005 Moreno Way</v>
      </c>
      <c r="C671" t="s">
        <v>3</v>
      </c>
      <c r="D671" t="str">
        <f>PROPER(C671)</f>
        <v>Sacramento</v>
      </c>
      <c r="E671" s="1">
        <v>95624</v>
      </c>
      <c r="F671" s="2" t="s">
        <v>4</v>
      </c>
      <c r="G671" s="2">
        <v>4</v>
      </c>
      <c r="H671" s="2">
        <v>2</v>
      </c>
      <c r="I671" s="5">
        <v>1721</v>
      </c>
      <c r="J671" s="2" t="s">
        <v>5</v>
      </c>
      <c r="K671" t="s">
        <v>640</v>
      </c>
      <c r="L671" t="str">
        <f>RIGHT(K671,LEN(K671)-FIND(" ",K671))</f>
        <v>May 16 00:00:00 EDT 2008</v>
      </c>
      <c r="M671" s="2" t="str">
        <f>LEFT(K671,3)</f>
        <v>Fri</v>
      </c>
      <c r="N671" s="2" t="str">
        <f>_xlfn.CONCAT(LEFT(L671,6)," ",RIGHT(L671,4))</f>
        <v>May 16 2008</v>
      </c>
      <c r="O671" s="9">
        <v>294173</v>
      </c>
      <c r="P671" s="6">
        <v>38.450547999999998</v>
      </c>
      <c r="Q671" s="7">
        <v>-121.36300199999999</v>
      </c>
    </row>
    <row r="672" spans="1:17" x14ac:dyDescent="0.3">
      <c r="A672" t="s">
        <v>707</v>
      </c>
      <c r="B672" t="str">
        <f>PROPER((A672))</f>
        <v>1675 Vernon St Unit 24</v>
      </c>
      <c r="C672" t="s">
        <v>3</v>
      </c>
      <c r="D672" t="str">
        <f>PROPER(C672)</f>
        <v>Sacramento</v>
      </c>
      <c r="E672" s="1">
        <v>95650</v>
      </c>
      <c r="F672" s="2" t="s">
        <v>4</v>
      </c>
      <c r="G672" s="2">
        <v>4</v>
      </c>
      <c r="H672" s="2">
        <v>2</v>
      </c>
      <c r="I672" s="5">
        <v>1328</v>
      </c>
      <c r="J672" s="2" t="s">
        <v>5</v>
      </c>
      <c r="K672" t="s">
        <v>640</v>
      </c>
      <c r="L672" t="str">
        <f>RIGHT(K672,LEN(K672)-FIND(" ",K672))</f>
        <v>May 16 00:00:00 EDT 2008</v>
      </c>
      <c r="M672" s="2" t="str">
        <f>LEFT(K672,3)</f>
        <v>Fri</v>
      </c>
      <c r="N672" s="2" t="str">
        <f>_xlfn.CONCAT(LEFT(L672,6)," ",RIGHT(L672,4))</f>
        <v>May 16 2008</v>
      </c>
      <c r="O672" s="9">
        <v>295000</v>
      </c>
      <c r="P672" s="6">
        <v>38.825096000000002</v>
      </c>
      <c r="Q672" s="7">
        <v>-121.198432</v>
      </c>
    </row>
    <row r="673" spans="1:17" x14ac:dyDescent="0.3">
      <c r="A673" t="s">
        <v>708</v>
      </c>
      <c r="B673" t="str">
        <f>PROPER((A673))</f>
        <v>24 Windchime Ct</v>
      </c>
      <c r="C673" t="s">
        <v>3</v>
      </c>
      <c r="D673" t="str">
        <f>PROPER(C673)</f>
        <v>Sacramento</v>
      </c>
      <c r="E673" s="1">
        <v>95662</v>
      </c>
      <c r="F673" s="2" t="s">
        <v>4</v>
      </c>
      <c r="G673" s="2">
        <v>4</v>
      </c>
      <c r="H673" s="2">
        <v>2</v>
      </c>
      <c r="I673" s="5">
        <v>2004</v>
      </c>
      <c r="J673" s="2" t="s">
        <v>5</v>
      </c>
      <c r="K673" t="s">
        <v>640</v>
      </c>
      <c r="L673" t="str">
        <f>RIGHT(K673,LEN(K673)-FIND(" ",K673))</f>
        <v>May 16 00:00:00 EDT 2008</v>
      </c>
      <c r="M673" s="2" t="str">
        <f>LEFT(K673,3)</f>
        <v>Fri</v>
      </c>
      <c r="N673" s="2" t="str">
        <f>_xlfn.CONCAT(LEFT(L673,6)," ",RIGHT(L673,4))</f>
        <v>May 16 2008</v>
      </c>
      <c r="O673" s="9">
        <v>315000</v>
      </c>
      <c r="P673" s="6">
        <v>38.668289000000001</v>
      </c>
      <c r="Q673" s="7">
        <v>-121.19231600000001</v>
      </c>
    </row>
    <row r="674" spans="1:17" x14ac:dyDescent="0.3">
      <c r="A674" t="s">
        <v>709</v>
      </c>
      <c r="B674" t="str">
        <f>PROPER((A674))</f>
        <v>540 Harling Ct</v>
      </c>
      <c r="C674" t="s">
        <v>3</v>
      </c>
      <c r="D674" t="str">
        <f>PROPER(C674)</f>
        <v>Sacramento</v>
      </c>
      <c r="E674" s="1">
        <v>95765</v>
      </c>
      <c r="F674" s="2" t="s">
        <v>4</v>
      </c>
      <c r="G674" s="2">
        <v>4</v>
      </c>
      <c r="H674" s="2">
        <v>2</v>
      </c>
      <c r="I674" s="5">
        <v>1888</v>
      </c>
      <c r="J674" s="2" t="s">
        <v>5</v>
      </c>
      <c r="K674" t="s">
        <v>640</v>
      </c>
      <c r="L674" t="str">
        <f>RIGHT(K674,LEN(K674)-FIND(" ",K674))</f>
        <v>May 16 00:00:00 EDT 2008</v>
      </c>
      <c r="M674" s="2" t="str">
        <f>LEFT(K674,3)</f>
        <v>Fri</v>
      </c>
      <c r="N674" s="2" t="str">
        <f>_xlfn.CONCAT(LEFT(L674,6)," ",RIGHT(L674,4))</f>
        <v>May 16 2008</v>
      </c>
      <c r="O674" s="9">
        <v>325000</v>
      </c>
      <c r="P674" s="6">
        <v>38.82273</v>
      </c>
      <c r="Q674" s="7">
        <v>-121.26424</v>
      </c>
    </row>
    <row r="675" spans="1:17" x14ac:dyDescent="0.3">
      <c r="A675" t="s">
        <v>710</v>
      </c>
      <c r="B675" t="str">
        <f>PROPER((A675))</f>
        <v>1207 Crescendo Dr</v>
      </c>
      <c r="C675" t="s">
        <v>3</v>
      </c>
      <c r="D675" t="str">
        <f>PROPER(C675)</f>
        <v>Sacramento</v>
      </c>
      <c r="E675" s="1">
        <v>95747</v>
      </c>
      <c r="F675" s="2" t="s">
        <v>4</v>
      </c>
      <c r="G675" s="2">
        <v>4</v>
      </c>
      <c r="H675" s="2">
        <v>3</v>
      </c>
      <c r="I675" s="5">
        <v>2577</v>
      </c>
      <c r="J675" s="2" t="s">
        <v>5</v>
      </c>
      <c r="K675" t="s">
        <v>640</v>
      </c>
      <c r="L675" t="str">
        <f>RIGHT(K675,LEN(K675)-FIND(" ",K675))</f>
        <v>May 16 00:00:00 EDT 2008</v>
      </c>
      <c r="M675" s="2" t="str">
        <f>LEFT(K675,3)</f>
        <v>Fri</v>
      </c>
      <c r="N675" s="2" t="str">
        <f>_xlfn.CONCAT(LEFT(L675,6)," ",RIGHT(L675,4))</f>
        <v>May 16 2008</v>
      </c>
      <c r="O675" s="9">
        <v>367463</v>
      </c>
      <c r="P675" s="6">
        <v>38.792493</v>
      </c>
      <c r="Q675" s="7">
        <v>-121.33189900000001</v>
      </c>
    </row>
    <row r="676" spans="1:17" x14ac:dyDescent="0.3">
      <c r="A676" t="s">
        <v>711</v>
      </c>
      <c r="B676" t="str">
        <f>PROPER((A676))</f>
        <v>7577 Eddylee Way</v>
      </c>
      <c r="C676" t="s">
        <v>3</v>
      </c>
      <c r="D676" t="str">
        <f>PROPER(C676)</f>
        <v>Sacramento</v>
      </c>
      <c r="E676" s="1">
        <v>95603</v>
      </c>
      <c r="F676" s="2" t="s">
        <v>4</v>
      </c>
      <c r="G676" s="2">
        <v>4</v>
      </c>
      <c r="H676" s="2">
        <v>3</v>
      </c>
      <c r="I676" s="5">
        <v>2278</v>
      </c>
      <c r="J676" s="2" t="s">
        <v>5</v>
      </c>
      <c r="K676" t="s">
        <v>640</v>
      </c>
      <c r="L676" t="str">
        <f>RIGHT(K676,LEN(K676)-FIND(" ",K676))</f>
        <v>May 16 00:00:00 EDT 2008</v>
      </c>
      <c r="M676" s="2" t="str">
        <f>LEFT(K676,3)</f>
        <v>Fri</v>
      </c>
      <c r="N676" s="2" t="str">
        <f>_xlfn.CONCAT(LEFT(L676,6)," ",RIGHT(L676,4))</f>
        <v>May 16 2008</v>
      </c>
      <c r="O676" s="9">
        <v>420454</v>
      </c>
      <c r="P676" s="6">
        <v>38.935578999999997</v>
      </c>
      <c r="Q676" s="7">
        <v>-121.079018</v>
      </c>
    </row>
    <row r="677" spans="1:17" x14ac:dyDescent="0.3">
      <c r="A677" t="s">
        <v>712</v>
      </c>
      <c r="B677" t="str">
        <f>PROPER((A677))</f>
        <v>8369 Foppiano Way</v>
      </c>
      <c r="C677" t="s">
        <v>3</v>
      </c>
      <c r="D677" t="str">
        <f>PROPER(C677)</f>
        <v>Sacramento</v>
      </c>
      <c r="E677" s="1">
        <v>95821</v>
      </c>
      <c r="F677" s="2" t="s">
        <v>4</v>
      </c>
      <c r="G677" s="2">
        <v>4</v>
      </c>
      <c r="H677" s="2">
        <v>2</v>
      </c>
      <c r="I677" s="5">
        <v>2053</v>
      </c>
      <c r="J677" s="2" t="s">
        <v>5</v>
      </c>
      <c r="K677" t="s">
        <v>640</v>
      </c>
      <c r="L677" t="str">
        <f>RIGHT(K677,LEN(K677)-FIND(" ",K677))</f>
        <v>May 16 00:00:00 EDT 2008</v>
      </c>
      <c r="M677" s="2" t="str">
        <f>LEFT(K677,3)</f>
        <v>Fri</v>
      </c>
      <c r="N677" s="2" t="str">
        <f>_xlfn.CONCAT(LEFT(L677,6)," ",RIGHT(L677,4))</f>
        <v>May 16 2008</v>
      </c>
      <c r="O677" s="9">
        <v>450000</v>
      </c>
      <c r="P677" s="6">
        <v>38.621566000000001</v>
      </c>
      <c r="Q677" s="7">
        <v>-121.37088199999999</v>
      </c>
    </row>
    <row r="678" spans="1:17" x14ac:dyDescent="0.3">
      <c r="A678" t="s">
        <v>713</v>
      </c>
      <c r="B678" t="str">
        <f>PROPER((A678))</f>
        <v>8817 Sawtelle Way</v>
      </c>
      <c r="C678" t="s">
        <v>3</v>
      </c>
      <c r="D678" t="str">
        <f>PROPER(C678)</f>
        <v>Sacramento</v>
      </c>
      <c r="E678" s="1">
        <v>95603</v>
      </c>
      <c r="F678" s="2" t="s">
        <v>4</v>
      </c>
      <c r="G678" s="2">
        <v>4</v>
      </c>
      <c r="H678" s="2">
        <v>3</v>
      </c>
      <c r="I678" s="5">
        <v>0</v>
      </c>
      <c r="J678" s="2" t="s">
        <v>5</v>
      </c>
      <c r="K678" t="s">
        <v>640</v>
      </c>
      <c r="L678" t="str">
        <f>RIGHT(K678,LEN(K678)-FIND(" ",K678))</f>
        <v>May 16 00:00:00 EDT 2008</v>
      </c>
      <c r="M678" s="2" t="str">
        <f>LEFT(K678,3)</f>
        <v>Fri</v>
      </c>
      <c r="N678" s="2" t="str">
        <f>_xlfn.CONCAT(LEFT(L678,6)," ",RIGHT(L678,4))</f>
        <v>May 16 2008</v>
      </c>
      <c r="O678" s="9">
        <v>560000</v>
      </c>
      <c r="P678" s="6">
        <v>38.865245999999999</v>
      </c>
      <c r="Q678" s="7">
        <v>-121.094869</v>
      </c>
    </row>
    <row r="679" spans="1:17" x14ac:dyDescent="0.3">
      <c r="A679" t="s">
        <v>714</v>
      </c>
      <c r="B679" t="str">
        <f>PROPER((A679))</f>
        <v>1910 Bonavista Way</v>
      </c>
      <c r="C679" t="s">
        <v>3</v>
      </c>
      <c r="D679" t="str">
        <f>PROPER(C679)</f>
        <v>Sacramento</v>
      </c>
      <c r="E679" s="1">
        <v>95677</v>
      </c>
      <c r="F679" s="2" t="s">
        <v>4</v>
      </c>
      <c r="G679" s="2">
        <v>4</v>
      </c>
      <c r="H679" s="2">
        <v>3</v>
      </c>
      <c r="I679" s="5">
        <v>0</v>
      </c>
      <c r="J679" s="2" t="s">
        <v>5</v>
      </c>
      <c r="K679" t="s">
        <v>640</v>
      </c>
      <c r="L679" t="str">
        <f>RIGHT(K679,LEN(K679)-FIND(" ",K679))</f>
        <v>May 16 00:00:00 EDT 2008</v>
      </c>
      <c r="M679" s="2" t="str">
        <f>LEFT(K679,3)</f>
        <v>Fri</v>
      </c>
      <c r="N679" s="2" t="str">
        <f>_xlfn.CONCAT(LEFT(L679,6)," ",RIGHT(L679,4))</f>
        <v>May 16 2008</v>
      </c>
      <c r="O679" s="9">
        <v>600000</v>
      </c>
      <c r="P679" s="6">
        <v>38.772672</v>
      </c>
      <c r="Q679" s="7">
        <v>-121.220232</v>
      </c>
    </row>
    <row r="680" spans="1:17" x14ac:dyDescent="0.3">
      <c r="A680" t="s">
        <v>715</v>
      </c>
      <c r="B680" t="str">
        <f>PROPER((A680))</f>
        <v>8 Tide Ct</v>
      </c>
      <c r="C680" t="s">
        <v>3</v>
      </c>
      <c r="D680" t="str">
        <f>PROPER(C680)</f>
        <v>Sacramento</v>
      </c>
      <c r="E680" s="1">
        <v>95815</v>
      </c>
      <c r="F680" s="2" t="s">
        <v>4</v>
      </c>
      <c r="G680" s="2">
        <v>4</v>
      </c>
      <c r="H680" s="2">
        <v>2</v>
      </c>
      <c r="I680" s="5">
        <v>1158</v>
      </c>
      <c r="J680" s="2" t="s">
        <v>5</v>
      </c>
      <c r="K680" t="s">
        <v>913</v>
      </c>
      <c r="L680" t="str">
        <f>RIGHT(K680,LEN(K680)-FIND(" ",K680))</f>
        <v>May 15 00:00:00 EDT 2008</v>
      </c>
      <c r="M680" s="2" t="str">
        <f>LEFT(K680,3)</f>
        <v>Thu</v>
      </c>
      <c r="N680" s="2" t="str">
        <f>_xlfn.CONCAT(LEFT(L680,6)," ",RIGHT(L680,4))</f>
        <v>May 15 2008</v>
      </c>
      <c r="O680" s="9">
        <v>80000</v>
      </c>
      <c r="P680" s="6">
        <v>38.618715999999999</v>
      </c>
      <c r="Q680" s="7">
        <v>-121.46632700000001</v>
      </c>
    </row>
    <row r="681" spans="1:17" x14ac:dyDescent="0.3">
      <c r="A681" t="s">
        <v>716</v>
      </c>
      <c r="B681" t="str">
        <f>PROPER((A681))</f>
        <v>8952 Rocky Creek Ct</v>
      </c>
      <c r="C681" t="s">
        <v>3</v>
      </c>
      <c r="D681" t="str">
        <f>PROPER(C681)</f>
        <v>Sacramento</v>
      </c>
      <c r="E681" s="1">
        <v>95820</v>
      </c>
      <c r="F681" s="2" t="s">
        <v>4</v>
      </c>
      <c r="G681" s="2">
        <v>4</v>
      </c>
      <c r="H681" s="2">
        <v>2</v>
      </c>
      <c r="I681" s="5">
        <v>1462</v>
      </c>
      <c r="J681" s="2" t="s">
        <v>5</v>
      </c>
      <c r="K681" t="s">
        <v>913</v>
      </c>
      <c r="L681" t="str">
        <f>RIGHT(K681,LEN(K681)-FIND(" ",K681))</f>
        <v>May 15 00:00:00 EDT 2008</v>
      </c>
      <c r="M681" s="2" t="str">
        <f>LEFT(K681,3)</f>
        <v>Thu</v>
      </c>
      <c r="N681" s="2" t="str">
        <f>_xlfn.CONCAT(LEFT(L681,6)," ",RIGHT(L681,4))</f>
        <v>May 15 2008</v>
      </c>
      <c r="O681" s="9">
        <v>121500</v>
      </c>
      <c r="P681" s="6">
        <v>38.528478999999997</v>
      </c>
      <c r="Q681" s="7">
        <v>-121.411806</v>
      </c>
    </row>
    <row r="682" spans="1:17" x14ac:dyDescent="0.3">
      <c r="A682" t="s">
        <v>717</v>
      </c>
      <c r="B682" t="str">
        <f>PROPER((A682))</f>
        <v>435 Exchange St</v>
      </c>
      <c r="C682" t="s">
        <v>3</v>
      </c>
      <c r="D682" t="str">
        <f>PROPER(C682)</f>
        <v>Sacramento</v>
      </c>
      <c r="E682" s="1">
        <v>95838</v>
      </c>
      <c r="F682" s="2" t="s">
        <v>4</v>
      </c>
      <c r="G682" s="2">
        <v>4</v>
      </c>
      <c r="H682" s="2">
        <v>2</v>
      </c>
      <c r="I682" s="5">
        <v>1887</v>
      </c>
      <c r="J682" s="2" t="s">
        <v>5</v>
      </c>
      <c r="K682" t="s">
        <v>913</v>
      </c>
      <c r="L682" t="str">
        <f>RIGHT(K682,LEN(K682)-FIND(" ",K682))</f>
        <v>May 15 00:00:00 EDT 2008</v>
      </c>
      <c r="M682" s="2" t="str">
        <f>LEFT(K682,3)</f>
        <v>Thu</v>
      </c>
      <c r="N682" s="2" t="str">
        <f>_xlfn.CONCAT(LEFT(L682,6)," ",RIGHT(L682,4))</f>
        <v>May 15 2008</v>
      </c>
      <c r="O682" s="9">
        <v>190000</v>
      </c>
      <c r="P682" s="6">
        <v>38.649258000000003</v>
      </c>
      <c r="Q682" s="7">
        <v>-121.46530799999999</v>
      </c>
    </row>
    <row r="683" spans="1:17" x14ac:dyDescent="0.3">
      <c r="A683" t="s">
        <v>718</v>
      </c>
      <c r="B683" t="str">
        <f>PROPER((A683))</f>
        <v>10105 Monte Vallo Ct</v>
      </c>
      <c r="C683" t="s">
        <v>3</v>
      </c>
      <c r="D683" t="str">
        <f>PROPER(C683)</f>
        <v>Sacramento</v>
      </c>
      <c r="E683" s="1">
        <v>95624</v>
      </c>
      <c r="F683" s="2" t="s">
        <v>4</v>
      </c>
      <c r="G683" s="2">
        <v>4</v>
      </c>
      <c r="H683" s="2">
        <v>2</v>
      </c>
      <c r="I683" s="5">
        <v>1740</v>
      </c>
      <c r="J683" s="2" t="s">
        <v>5</v>
      </c>
      <c r="K683" t="s">
        <v>913</v>
      </c>
      <c r="L683" t="str">
        <f>RIGHT(K683,LEN(K683)-FIND(" ",K683))</f>
        <v>May 15 00:00:00 EDT 2008</v>
      </c>
      <c r="M683" s="2" t="str">
        <f>LEFT(K683,3)</f>
        <v>Thu</v>
      </c>
      <c r="N683" s="2" t="str">
        <f>_xlfn.CONCAT(LEFT(L683,6)," ",RIGHT(L683,4))</f>
        <v>May 15 2008</v>
      </c>
      <c r="O683" s="9">
        <v>211500</v>
      </c>
      <c r="P683" s="6">
        <v>38.444000000000003</v>
      </c>
      <c r="Q683" s="7">
        <v>-121.370993</v>
      </c>
    </row>
    <row r="684" spans="1:17" x14ac:dyDescent="0.3">
      <c r="A684" t="s">
        <v>719</v>
      </c>
      <c r="B684" t="str">
        <f>PROPER((A684))</f>
        <v>3930 Annabelle Ave</v>
      </c>
      <c r="C684" t="s">
        <v>3</v>
      </c>
      <c r="D684" t="str">
        <f>PROPER(C684)</f>
        <v>Sacramento</v>
      </c>
      <c r="E684" s="1">
        <v>95632</v>
      </c>
      <c r="F684" s="2" t="s">
        <v>4</v>
      </c>
      <c r="G684" s="2">
        <v>4</v>
      </c>
      <c r="H684" s="2">
        <v>2</v>
      </c>
      <c r="I684" s="5">
        <v>1770</v>
      </c>
      <c r="J684" s="2" t="s">
        <v>5</v>
      </c>
      <c r="K684" t="s">
        <v>913</v>
      </c>
      <c r="L684" t="str">
        <f>RIGHT(K684,LEN(K684)-FIND(" ",K684))</f>
        <v>May 15 00:00:00 EDT 2008</v>
      </c>
      <c r="M684" s="2" t="str">
        <f>LEFT(K684,3)</f>
        <v>Thu</v>
      </c>
      <c r="N684" s="2" t="str">
        <f>_xlfn.CONCAT(LEFT(L684,6)," ",RIGHT(L684,4))</f>
        <v>May 15 2008</v>
      </c>
      <c r="O684" s="9">
        <v>220000</v>
      </c>
      <c r="P684" s="6">
        <v>38.289543999999999</v>
      </c>
      <c r="Q684" s="7">
        <v>-121.28460699999999</v>
      </c>
    </row>
    <row r="685" spans="1:17" x14ac:dyDescent="0.3">
      <c r="A685" t="s">
        <v>720</v>
      </c>
      <c r="B685" t="str">
        <f>PROPER((A685))</f>
        <v>4854 Tangerine Ave</v>
      </c>
      <c r="C685" t="s">
        <v>3</v>
      </c>
      <c r="D685" t="str">
        <f>PROPER(C685)</f>
        <v>Sacramento</v>
      </c>
      <c r="E685" s="1">
        <v>95823</v>
      </c>
      <c r="F685" s="2" t="s">
        <v>4</v>
      </c>
      <c r="G685" s="2">
        <v>4</v>
      </c>
      <c r="H685" s="2">
        <v>2</v>
      </c>
      <c r="I685" s="5">
        <v>1715</v>
      </c>
      <c r="J685" s="2" t="s">
        <v>5</v>
      </c>
      <c r="K685" t="s">
        <v>913</v>
      </c>
      <c r="L685" t="str">
        <f>RIGHT(K685,LEN(K685)-FIND(" ",K685))</f>
        <v>May 15 00:00:00 EDT 2008</v>
      </c>
      <c r="M685" s="2" t="str">
        <f>LEFT(K685,3)</f>
        <v>Thu</v>
      </c>
      <c r="N685" s="2" t="str">
        <f>_xlfn.CONCAT(LEFT(L685,6)," ",RIGHT(L685,4))</f>
        <v>May 15 2008</v>
      </c>
      <c r="O685" s="9">
        <v>230000</v>
      </c>
      <c r="P685" s="6">
        <v>38.445341999999997</v>
      </c>
      <c r="Q685" s="7">
        <v>-121.44150399999999</v>
      </c>
    </row>
    <row r="686" spans="1:17" x14ac:dyDescent="0.3">
      <c r="A686" t="s">
        <v>721</v>
      </c>
      <c r="B686" t="str">
        <f>PROPER((A686))</f>
        <v>2909 Shawn Way</v>
      </c>
      <c r="C686" t="s">
        <v>3</v>
      </c>
      <c r="D686" t="str">
        <f>PROPER(C686)</f>
        <v>Sacramento</v>
      </c>
      <c r="E686" s="1">
        <v>95829</v>
      </c>
      <c r="F686" s="2" t="s">
        <v>4</v>
      </c>
      <c r="G686" s="2">
        <v>4</v>
      </c>
      <c r="H686" s="2">
        <v>3</v>
      </c>
      <c r="I686" s="5">
        <v>2280</v>
      </c>
      <c r="J686" s="2" t="s">
        <v>5</v>
      </c>
      <c r="K686" t="s">
        <v>913</v>
      </c>
      <c r="L686" t="str">
        <f>RIGHT(K686,LEN(K686)-FIND(" ",K686))</f>
        <v>May 15 00:00:00 EDT 2008</v>
      </c>
      <c r="M686" s="2" t="str">
        <f>LEFT(K686,3)</f>
        <v>Thu</v>
      </c>
      <c r="N686" s="2" t="str">
        <f>_xlfn.CONCAT(LEFT(L686,6)," ",RIGHT(L686,4))</f>
        <v>May 15 2008</v>
      </c>
      <c r="O686" s="9">
        <v>232425</v>
      </c>
      <c r="P686" s="6">
        <v>38.457678999999999</v>
      </c>
      <c r="Q686" s="7">
        <v>-121.35962000000001</v>
      </c>
    </row>
    <row r="687" spans="1:17" x14ac:dyDescent="0.3">
      <c r="A687" t="s">
        <v>722</v>
      </c>
      <c r="B687" t="str">
        <f>PROPER((A687))</f>
        <v>4290 Blackford Way</v>
      </c>
      <c r="C687" t="s">
        <v>3</v>
      </c>
      <c r="D687" t="str">
        <f>PROPER(C687)</f>
        <v>Sacramento</v>
      </c>
      <c r="E687" s="1">
        <v>95822</v>
      </c>
      <c r="F687" s="2" t="s">
        <v>4</v>
      </c>
      <c r="G687" s="2">
        <v>3</v>
      </c>
      <c r="H687" s="2">
        <v>1</v>
      </c>
      <c r="I687" s="5">
        <v>1020</v>
      </c>
      <c r="J687" s="2" t="s">
        <v>5</v>
      </c>
      <c r="K687" t="s">
        <v>6</v>
      </c>
      <c r="L687" t="str">
        <f>RIGHT(K687,LEN(K687)-FIND(" ",K687))</f>
        <v>May 21 00:00:00 EDT 2008</v>
      </c>
      <c r="M687" s="2" t="str">
        <f>LEFT(K687,3)</f>
        <v>Wed</v>
      </c>
      <c r="N687" s="2" t="str">
        <f>_xlfn.CONCAT(LEFT(L687,6)," ",RIGHT(L687,4))</f>
        <v>May 21 2008</v>
      </c>
      <c r="O687" s="9">
        <v>107502</v>
      </c>
      <c r="P687" s="6">
        <v>38.482214999999997</v>
      </c>
      <c r="Q687" s="7">
        <v>-121.492603</v>
      </c>
    </row>
    <row r="688" spans="1:17" x14ac:dyDescent="0.3">
      <c r="A688" t="s">
        <v>723</v>
      </c>
      <c r="B688" t="str">
        <f>PROPER((A688))</f>
        <v>5890 Tt Trak</v>
      </c>
      <c r="C688" t="s">
        <v>3</v>
      </c>
      <c r="D688" t="str">
        <f>PROPER(C688)</f>
        <v>Sacramento</v>
      </c>
      <c r="E688" s="1">
        <v>95843</v>
      </c>
      <c r="F688" s="2" t="s">
        <v>4</v>
      </c>
      <c r="G688" s="2">
        <v>3</v>
      </c>
      <c r="H688" s="2">
        <v>2</v>
      </c>
      <c r="I688" s="5">
        <v>1088</v>
      </c>
      <c r="J688" s="2" t="s">
        <v>5</v>
      </c>
      <c r="K688" t="s">
        <v>6</v>
      </c>
      <c r="L688" t="str">
        <f>RIGHT(K688,LEN(K688)-FIND(" ",K688))</f>
        <v>May 21 00:00:00 EDT 2008</v>
      </c>
      <c r="M688" s="2" t="str">
        <f>LEFT(K688,3)</f>
        <v>Wed</v>
      </c>
      <c r="N688" s="2" t="str">
        <f>_xlfn.CONCAT(LEFT(L688,6)," ",RIGHT(L688,4))</f>
        <v>May 21 2008</v>
      </c>
      <c r="O688" s="9">
        <v>126640</v>
      </c>
      <c r="P688" s="6">
        <v>38.709739999999996</v>
      </c>
      <c r="Q688" s="7">
        <v>-121.37376999999999</v>
      </c>
    </row>
    <row r="689" spans="1:17" x14ac:dyDescent="0.3">
      <c r="A689" t="s">
        <v>725</v>
      </c>
      <c r="B689" t="str">
        <f>PROPER((A689))</f>
        <v>7015 Woodside Dr</v>
      </c>
      <c r="C689" t="s">
        <v>3</v>
      </c>
      <c r="D689" t="str">
        <f>PROPER(C689)</f>
        <v>Sacramento</v>
      </c>
      <c r="E689" s="1">
        <v>95832</v>
      </c>
      <c r="F689" s="2" t="s">
        <v>4</v>
      </c>
      <c r="G689" s="2">
        <v>3</v>
      </c>
      <c r="H689" s="2">
        <v>2</v>
      </c>
      <c r="I689" s="5">
        <v>1119</v>
      </c>
      <c r="J689" s="2" t="s">
        <v>5</v>
      </c>
      <c r="K689" t="s">
        <v>6</v>
      </c>
      <c r="L689" t="str">
        <f>RIGHT(K689,LEN(K689)-FIND(" ",K689))</f>
        <v>May 21 00:00:00 EDT 2008</v>
      </c>
      <c r="M689" s="2" t="str">
        <f>LEFT(K689,3)</f>
        <v>Wed</v>
      </c>
      <c r="N689" s="2" t="str">
        <f>_xlfn.CONCAT(LEFT(L689,6)," ",RIGHT(L689,4))</f>
        <v>May 21 2008</v>
      </c>
      <c r="O689" s="9">
        <v>129000</v>
      </c>
      <c r="P689" s="6">
        <v>38.476472000000001</v>
      </c>
      <c r="Q689" s="7">
        <v>-121.501711</v>
      </c>
    </row>
    <row r="690" spans="1:17" x14ac:dyDescent="0.3">
      <c r="A690" t="s">
        <v>726</v>
      </c>
      <c r="B690" t="str">
        <f>PROPER((A690))</f>
        <v>6019 Cheshire Way</v>
      </c>
      <c r="C690" t="s">
        <v>3</v>
      </c>
      <c r="D690" t="str">
        <f>PROPER(C690)</f>
        <v>Sacramento</v>
      </c>
      <c r="E690" s="1">
        <v>95828</v>
      </c>
      <c r="F690" s="2" t="s">
        <v>4</v>
      </c>
      <c r="G690" s="2">
        <v>3</v>
      </c>
      <c r="H690" s="2">
        <v>2</v>
      </c>
      <c r="I690" s="5">
        <v>1248</v>
      </c>
      <c r="J690" s="2" t="s">
        <v>5</v>
      </c>
      <c r="K690" t="s">
        <v>6</v>
      </c>
      <c r="L690" t="str">
        <f>RIGHT(K690,LEN(K690)-FIND(" ",K690))</f>
        <v>May 21 00:00:00 EDT 2008</v>
      </c>
      <c r="M690" s="2" t="str">
        <f>LEFT(K690,3)</f>
        <v>Wed</v>
      </c>
      <c r="N690" s="2" t="str">
        <f>_xlfn.CONCAT(LEFT(L690,6)," ",RIGHT(L690,4))</f>
        <v>May 21 2008</v>
      </c>
      <c r="O690" s="9">
        <v>132000</v>
      </c>
      <c r="P690" s="6">
        <v>38.472121999999999</v>
      </c>
      <c r="Q690" s="7">
        <v>-121.40419900000001</v>
      </c>
    </row>
    <row r="691" spans="1:17" x14ac:dyDescent="0.3">
      <c r="A691" t="s">
        <v>727</v>
      </c>
      <c r="B691" t="str">
        <f>PROPER((A691))</f>
        <v>3330 Village Ct</v>
      </c>
      <c r="C691" t="s">
        <v>3</v>
      </c>
      <c r="D691" t="str">
        <f>PROPER(C691)</f>
        <v>Sacramento</v>
      </c>
      <c r="E691" s="1">
        <v>95660</v>
      </c>
      <c r="F691" s="2" t="s">
        <v>4</v>
      </c>
      <c r="G691" s="2">
        <v>3</v>
      </c>
      <c r="H691" s="2">
        <v>2</v>
      </c>
      <c r="I691" s="5">
        <v>1152</v>
      </c>
      <c r="J691" s="2" t="s">
        <v>5</v>
      </c>
      <c r="K691" t="s">
        <v>6</v>
      </c>
      <c r="L691" t="str">
        <f>RIGHT(K691,LEN(K691)-FIND(" ",K691))</f>
        <v>May 21 00:00:00 EDT 2008</v>
      </c>
      <c r="M691" s="2" t="str">
        <f>LEFT(K691,3)</f>
        <v>Wed</v>
      </c>
      <c r="N691" s="2" t="str">
        <f>_xlfn.CONCAT(LEFT(L691,6)," ",RIGHT(L691,4))</f>
        <v>May 21 2008</v>
      </c>
      <c r="O691" s="9">
        <v>134555</v>
      </c>
      <c r="P691" s="6">
        <v>38.691161000000001</v>
      </c>
      <c r="Q691" s="7">
        <v>-121.37192</v>
      </c>
    </row>
    <row r="692" spans="1:17" x14ac:dyDescent="0.3">
      <c r="A692" t="s">
        <v>728</v>
      </c>
      <c r="B692" t="str">
        <f>PROPER((A692))</f>
        <v>2561 Verna Way</v>
      </c>
      <c r="C692" t="s">
        <v>3</v>
      </c>
      <c r="D692" t="str">
        <f>PROPER(C692)</f>
        <v>Sacramento</v>
      </c>
      <c r="E692" s="1">
        <v>95827</v>
      </c>
      <c r="F692" s="2" t="s">
        <v>4</v>
      </c>
      <c r="G692" s="2">
        <v>3</v>
      </c>
      <c r="H692" s="2">
        <v>2</v>
      </c>
      <c r="I692" s="5">
        <v>1380</v>
      </c>
      <c r="J692" s="2" t="s">
        <v>5</v>
      </c>
      <c r="K692" t="s">
        <v>6</v>
      </c>
      <c r="L692" t="str">
        <f>RIGHT(K692,LEN(K692)-FIND(" ",K692))</f>
        <v>May 21 00:00:00 EDT 2008</v>
      </c>
      <c r="M692" s="2" t="str">
        <f>LEFT(K692,3)</f>
        <v>Wed</v>
      </c>
      <c r="N692" s="2" t="str">
        <f>_xlfn.CONCAT(LEFT(L692,6)," ",RIGHT(L692,4))</f>
        <v>May 21 2008</v>
      </c>
      <c r="O692" s="9">
        <v>136500</v>
      </c>
      <c r="P692" s="6">
        <v>38.566662999999998</v>
      </c>
      <c r="Q692" s="7">
        <v>-121.332644</v>
      </c>
    </row>
    <row r="693" spans="1:17" x14ac:dyDescent="0.3">
      <c r="A693" t="s">
        <v>729</v>
      </c>
      <c r="B693" t="str">
        <f>PROPER((A693))</f>
        <v>3522 22Nd Ave</v>
      </c>
      <c r="C693" t="s">
        <v>3</v>
      </c>
      <c r="D693" t="str">
        <f>PROPER(C693)</f>
        <v>Sacramento</v>
      </c>
      <c r="E693" s="1">
        <v>95626</v>
      </c>
      <c r="F693" s="2" t="s">
        <v>4</v>
      </c>
      <c r="G693" s="2">
        <v>3</v>
      </c>
      <c r="H693" s="2">
        <v>2</v>
      </c>
      <c r="I693" s="5">
        <v>1116</v>
      </c>
      <c r="J693" s="2" t="s">
        <v>5</v>
      </c>
      <c r="K693" t="s">
        <v>6</v>
      </c>
      <c r="L693" t="str">
        <f>RIGHT(K693,LEN(K693)-FIND(" ",K693))</f>
        <v>May 21 00:00:00 EDT 2008</v>
      </c>
      <c r="M693" s="2" t="str">
        <f>LEFT(K693,3)</f>
        <v>Wed</v>
      </c>
      <c r="N693" s="2" t="str">
        <f>_xlfn.CONCAT(LEFT(L693,6)," ",RIGHT(L693,4))</f>
        <v>May 21 2008</v>
      </c>
      <c r="O693" s="9">
        <v>138750</v>
      </c>
      <c r="P693" s="6">
        <v>38.713182000000003</v>
      </c>
      <c r="Q693" s="7">
        <v>-121.411227</v>
      </c>
    </row>
    <row r="694" spans="1:17" x14ac:dyDescent="0.3">
      <c r="A694" t="s">
        <v>730</v>
      </c>
      <c r="B694" t="str">
        <f>PROPER((A694))</f>
        <v>2880 Candido Dr</v>
      </c>
      <c r="C694" t="s">
        <v>3</v>
      </c>
      <c r="D694" t="str">
        <f>PROPER(C694)</f>
        <v>Sacramento</v>
      </c>
      <c r="E694" s="1">
        <v>95823</v>
      </c>
      <c r="F694" s="2" t="s">
        <v>4</v>
      </c>
      <c r="G694" s="2">
        <v>3</v>
      </c>
      <c r="H694" s="2">
        <v>2</v>
      </c>
      <c r="I694" s="5">
        <v>1418</v>
      </c>
      <c r="J694" s="2" t="s">
        <v>5</v>
      </c>
      <c r="K694" t="s">
        <v>6</v>
      </c>
      <c r="L694" t="str">
        <f>RIGHT(K694,LEN(K694)-FIND(" ",K694))</f>
        <v>May 21 00:00:00 EDT 2008</v>
      </c>
      <c r="M694" s="2" t="str">
        <f>LEFT(K694,3)</f>
        <v>Wed</v>
      </c>
      <c r="N694" s="2" t="str">
        <f>_xlfn.CONCAT(LEFT(L694,6)," ",RIGHT(L694,4))</f>
        <v>May 21 2008</v>
      </c>
      <c r="O694" s="9">
        <v>146250</v>
      </c>
      <c r="P694" s="6">
        <v>38.48742</v>
      </c>
      <c r="Q694" s="7">
        <v>-121.462459</v>
      </c>
    </row>
    <row r="695" spans="1:17" x14ac:dyDescent="0.3">
      <c r="A695" t="s">
        <v>731</v>
      </c>
      <c r="B695" t="str">
        <f>PROPER((A695))</f>
        <v>6908 Pin Oak Ct</v>
      </c>
      <c r="C695" t="s">
        <v>3</v>
      </c>
      <c r="D695" t="str">
        <f>PROPER(C695)</f>
        <v>Sacramento</v>
      </c>
      <c r="E695" s="1">
        <v>95660</v>
      </c>
      <c r="F695" s="2" t="s">
        <v>4</v>
      </c>
      <c r="G695" s="2">
        <v>3</v>
      </c>
      <c r="H695" s="2">
        <v>2</v>
      </c>
      <c r="I695" s="5">
        <v>1082</v>
      </c>
      <c r="J695" s="2" t="s">
        <v>5</v>
      </c>
      <c r="K695" t="s">
        <v>6</v>
      </c>
      <c r="L695" t="str">
        <f>RIGHT(K695,LEN(K695)-FIND(" ",K695))</f>
        <v>May 21 00:00:00 EDT 2008</v>
      </c>
      <c r="M695" s="2" t="str">
        <f>LEFT(K695,3)</f>
        <v>Wed</v>
      </c>
      <c r="N695" s="2" t="str">
        <f>_xlfn.CONCAT(LEFT(L695,6)," ",RIGHT(L695,4))</f>
        <v>May 21 2008</v>
      </c>
      <c r="O695" s="9">
        <v>147308</v>
      </c>
      <c r="P695" s="6">
        <v>38.658245999999998</v>
      </c>
      <c r="Q695" s="7">
        <v>-121.375469</v>
      </c>
    </row>
    <row r="696" spans="1:17" x14ac:dyDescent="0.3">
      <c r="A696" t="s">
        <v>732</v>
      </c>
      <c r="B696" t="str">
        <f>PROPER((A696))</f>
        <v>5733 Angelina Ave</v>
      </c>
      <c r="C696" t="s">
        <v>3</v>
      </c>
      <c r="D696" t="str">
        <f>PROPER(C696)</f>
        <v>Sacramento</v>
      </c>
      <c r="E696" s="1">
        <v>95822</v>
      </c>
      <c r="F696" s="2" t="s">
        <v>4</v>
      </c>
      <c r="G696" s="2">
        <v>3</v>
      </c>
      <c r="H696" s="2">
        <v>2</v>
      </c>
      <c r="I696" s="5">
        <v>1207</v>
      </c>
      <c r="J696" s="2" t="s">
        <v>5</v>
      </c>
      <c r="K696" t="s">
        <v>6</v>
      </c>
      <c r="L696" t="str">
        <f>RIGHT(K696,LEN(K696)-FIND(" ",K696))</f>
        <v>May 21 00:00:00 EDT 2008</v>
      </c>
      <c r="M696" s="2" t="str">
        <f>LEFT(K696,3)</f>
        <v>Wed</v>
      </c>
      <c r="N696" s="2" t="str">
        <f>_xlfn.CONCAT(LEFT(L696,6)," ",RIGHT(L696,4))</f>
        <v>May 21 2008</v>
      </c>
      <c r="O696" s="9">
        <v>154000</v>
      </c>
      <c r="P696" s="6">
        <v>38.493955</v>
      </c>
      <c r="Q696" s="7">
        <v>-121.48966</v>
      </c>
    </row>
    <row r="697" spans="1:17" x14ac:dyDescent="0.3">
      <c r="A697" t="s">
        <v>733</v>
      </c>
      <c r="B697" t="str">
        <f>PROPER((A697))</f>
        <v>7849 Bonny Downs Way</v>
      </c>
      <c r="C697" t="s">
        <v>3</v>
      </c>
      <c r="D697" t="str">
        <f>PROPER(C697)</f>
        <v>Sacramento</v>
      </c>
      <c r="E697" s="1">
        <v>95624</v>
      </c>
      <c r="F697" s="2" t="s">
        <v>4</v>
      </c>
      <c r="G697" s="2">
        <v>3</v>
      </c>
      <c r="H697" s="2">
        <v>2</v>
      </c>
      <c r="I697" s="5">
        <v>1056</v>
      </c>
      <c r="J697" s="2" t="s">
        <v>5</v>
      </c>
      <c r="K697" t="s">
        <v>6</v>
      </c>
      <c r="L697" t="str">
        <f>RIGHT(K697,LEN(K697)-FIND(" ",K697))</f>
        <v>May 21 00:00:00 EDT 2008</v>
      </c>
      <c r="M697" s="2" t="str">
        <f>LEFT(K697,3)</f>
        <v>Wed</v>
      </c>
      <c r="N697" s="2" t="str">
        <f>_xlfn.CONCAT(LEFT(L697,6)," ",RIGHT(L697,4))</f>
        <v>May 21 2008</v>
      </c>
      <c r="O697" s="9">
        <v>156896</v>
      </c>
      <c r="P697" s="6">
        <v>38.416530000000002</v>
      </c>
      <c r="Q697" s="7">
        <v>-121.379653</v>
      </c>
    </row>
    <row r="698" spans="1:17" x14ac:dyDescent="0.3">
      <c r="A698" t="s">
        <v>734</v>
      </c>
      <c r="B698" t="str">
        <f>PROPER((A698))</f>
        <v>8716 Longspur Way</v>
      </c>
      <c r="C698" t="s">
        <v>3</v>
      </c>
      <c r="D698" t="str">
        <f>PROPER(C698)</f>
        <v>Sacramento</v>
      </c>
      <c r="E698" s="1">
        <v>95823</v>
      </c>
      <c r="F698" s="2" t="s">
        <v>4</v>
      </c>
      <c r="G698" s="2">
        <v>3</v>
      </c>
      <c r="H698" s="2">
        <v>2</v>
      </c>
      <c r="I698" s="5">
        <v>1477</v>
      </c>
      <c r="J698" s="2" t="s">
        <v>5</v>
      </c>
      <c r="K698" t="s">
        <v>6</v>
      </c>
      <c r="L698" t="str">
        <f>RIGHT(K698,LEN(K698)-FIND(" ",K698))</f>
        <v>May 21 00:00:00 EDT 2008</v>
      </c>
      <c r="M698" s="2" t="str">
        <f>LEFT(K698,3)</f>
        <v>Wed</v>
      </c>
      <c r="N698" s="2" t="str">
        <f>_xlfn.CONCAT(LEFT(L698,6)," ",RIGHT(L698,4))</f>
        <v>May 21 2008</v>
      </c>
      <c r="O698" s="9">
        <v>168000</v>
      </c>
      <c r="P698" s="6">
        <v>38.499954000000002</v>
      </c>
      <c r="Q698" s="7">
        <v>-121.454469</v>
      </c>
    </row>
    <row r="699" spans="1:17" x14ac:dyDescent="0.3">
      <c r="A699" t="s">
        <v>735</v>
      </c>
      <c r="B699" t="str">
        <f>PROPER((A699))</f>
        <v>6320 El Dorado St</v>
      </c>
      <c r="C699" t="s">
        <v>3</v>
      </c>
      <c r="D699" t="str">
        <f>PROPER(C699)</f>
        <v>Sacramento</v>
      </c>
      <c r="E699" s="1">
        <v>95624</v>
      </c>
      <c r="F699" s="2" t="s">
        <v>4</v>
      </c>
      <c r="G699" s="2">
        <v>3</v>
      </c>
      <c r="H699" s="2">
        <v>2</v>
      </c>
      <c r="I699" s="5">
        <v>1188</v>
      </c>
      <c r="J699" s="2" t="s">
        <v>5</v>
      </c>
      <c r="K699" t="s">
        <v>6</v>
      </c>
      <c r="L699" t="str">
        <f>RIGHT(K699,LEN(K699)-FIND(" ",K699))</f>
        <v>May 21 00:00:00 EDT 2008</v>
      </c>
      <c r="M699" s="2" t="str">
        <f>LEFT(K699,3)</f>
        <v>Wed</v>
      </c>
      <c r="N699" s="2" t="str">
        <f>_xlfn.CONCAT(LEFT(L699,6)," ",RIGHT(L699,4))</f>
        <v>May 21 2008</v>
      </c>
      <c r="O699" s="9">
        <v>170000</v>
      </c>
      <c r="P699" s="6">
        <v>38.415517999999999</v>
      </c>
      <c r="Q699" s="7">
        <v>-121.370527</v>
      </c>
    </row>
    <row r="700" spans="1:17" x14ac:dyDescent="0.3">
      <c r="A700" t="s">
        <v>736</v>
      </c>
      <c r="B700" t="str">
        <f>PROPER((A700))</f>
        <v>2328 Dorothy June Way</v>
      </c>
      <c r="C700" t="s">
        <v>3</v>
      </c>
      <c r="D700" t="str">
        <f>PROPER(C700)</f>
        <v>Sacramento</v>
      </c>
      <c r="E700" s="1">
        <v>95823</v>
      </c>
      <c r="F700" s="2" t="s">
        <v>4</v>
      </c>
      <c r="G700" s="2">
        <v>3</v>
      </c>
      <c r="H700" s="2">
        <v>2</v>
      </c>
      <c r="I700" s="5">
        <v>1463</v>
      </c>
      <c r="J700" s="2" t="s">
        <v>5</v>
      </c>
      <c r="K700" t="s">
        <v>6</v>
      </c>
      <c r="L700" t="str">
        <f>RIGHT(K700,LEN(K700)-FIND(" ",K700))</f>
        <v>May 21 00:00:00 EDT 2008</v>
      </c>
      <c r="M700" s="2" t="str">
        <f>LEFT(K700,3)</f>
        <v>Wed</v>
      </c>
      <c r="N700" s="2" t="str">
        <f>_xlfn.CONCAT(LEFT(L700,6)," ",RIGHT(L700,4))</f>
        <v>May 21 2008</v>
      </c>
      <c r="O700" s="9">
        <v>174250</v>
      </c>
      <c r="P700" s="6">
        <v>38.477553</v>
      </c>
      <c r="Q700" s="7">
        <v>-121.41946299999999</v>
      </c>
    </row>
    <row r="701" spans="1:17" x14ac:dyDescent="0.3">
      <c r="A701" t="s">
        <v>737</v>
      </c>
      <c r="B701" t="str">
        <f>PROPER((A701))</f>
        <v>1986 Danvers Way</v>
      </c>
      <c r="C701" t="s">
        <v>3</v>
      </c>
      <c r="D701" t="str">
        <f>PROPER(C701)</f>
        <v>Sacramento</v>
      </c>
      <c r="E701" s="1">
        <v>95823</v>
      </c>
      <c r="F701" s="2" t="s">
        <v>4</v>
      </c>
      <c r="G701" s="2">
        <v>3</v>
      </c>
      <c r="H701" s="2">
        <v>2</v>
      </c>
      <c r="I701" s="5">
        <v>1185</v>
      </c>
      <c r="J701" s="2" t="s">
        <v>5</v>
      </c>
      <c r="K701" t="s">
        <v>6</v>
      </c>
      <c r="L701" t="str">
        <f>RIGHT(K701,LEN(K701)-FIND(" ",K701))</f>
        <v>May 21 00:00:00 EDT 2008</v>
      </c>
      <c r="M701" s="2" t="str">
        <f>LEFT(K701,3)</f>
        <v>Wed</v>
      </c>
      <c r="N701" s="2" t="str">
        <f>_xlfn.CONCAT(LEFT(L701,6)," ",RIGHT(L701,4))</f>
        <v>May 21 2008</v>
      </c>
      <c r="O701" s="9">
        <v>178480</v>
      </c>
      <c r="P701" s="6">
        <v>38.465184000000001</v>
      </c>
      <c r="Q701" s="7">
        <v>-121.43492500000001</v>
      </c>
    </row>
    <row r="702" spans="1:17" x14ac:dyDescent="0.3">
      <c r="A702" t="s">
        <v>738</v>
      </c>
      <c r="B702" t="str">
        <f>PROPER((A702))</f>
        <v>7901 Gazelle Trail Way</v>
      </c>
      <c r="C702" t="s">
        <v>3</v>
      </c>
      <c r="D702" t="str">
        <f>PROPER(C702)</f>
        <v>Sacramento</v>
      </c>
      <c r="E702" s="1">
        <v>95632</v>
      </c>
      <c r="F702" s="2" t="s">
        <v>4</v>
      </c>
      <c r="G702" s="2">
        <v>3</v>
      </c>
      <c r="H702" s="2">
        <v>2</v>
      </c>
      <c r="I702" s="5">
        <v>1406</v>
      </c>
      <c r="J702" s="2" t="s">
        <v>5</v>
      </c>
      <c r="K702" t="s">
        <v>6</v>
      </c>
      <c r="L702" t="str">
        <f>RIGHT(K702,LEN(K702)-FIND(" ",K702))</f>
        <v>May 21 00:00:00 EDT 2008</v>
      </c>
      <c r="M702" s="2" t="str">
        <f>LEFT(K702,3)</f>
        <v>Wed</v>
      </c>
      <c r="N702" s="2" t="str">
        <f>_xlfn.CONCAT(LEFT(L702,6)," ",RIGHT(L702,4))</f>
        <v>May 21 2008</v>
      </c>
      <c r="O702" s="9">
        <v>178760</v>
      </c>
      <c r="P702" s="6">
        <v>38.287788999999997</v>
      </c>
      <c r="Q702" s="7">
        <v>-121.294715</v>
      </c>
    </row>
    <row r="703" spans="1:17" x14ac:dyDescent="0.3">
      <c r="A703" t="s">
        <v>739</v>
      </c>
      <c r="B703" t="str">
        <f>PROPER((A703))</f>
        <v>6080 Bridgecross Dr</v>
      </c>
      <c r="C703" t="s">
        <v>3</v>
      </c>
      <c r="D703" t="str">
        <f>PROPER(C703)</f>
        <v>Sacramento</v>
      </c>
      <c r="E703" s="1">
        <v>95826</v>
      </c>
      <c r="F703" s="2" t="s">
        <v>4</v>
      </c>
      <c r="G703" s="2">
        <v>3</v>
      </c>
      <c r="H703" s="2">
        <v>2</v>
      </c>
      <c r="I703" s="5">
        <v>1172</v>
      </c>
      <c r="J703" s="2" t="s">
        <v>5</v>
      </c>
      <c r="K703" t="s">
        <v>6</v>
      </c>
      <c r="L703" t="str">
        <f>RIGHT(K703,LEN(K703)-FIND(" ",K703))</f>
        <v>May 21 00:00:00 EDT 2008</v>
      </c>
      <c r="M703" s="2" t="str">
        <f>LEFT(K703,3)</f>
        <v>Wed</v>
      </c>
      <c r="N703" s="2" t="str">
        <f>_xlfn.CONCAT(LEFT(L703,6)," ",RIGHT(L703,4))</f>
        <v>May 21 2008</v>
      </c>
      <c r="O703" s="9">
        <v>181000</v>
      </c>
      <c r="P703" s="6">
        <v>38.547010999999998</v>
      </c>
      <c r="Q703" s="7">
        <v>-121.36621700000001</v>
      </c>
    </row>
    <row r="704" spans="1:17" x14ac:dyDescent="0.3">
      <c r="A704" t="s">
        <v>740</v>
      </c>
      <c r="B704" t="str">
        <f>PROPER((A704))</f>
        <v>20 Groth Cir</v>
      </c>
      <c r="C704" t="s">
        <v>3</v>
      </c>
      <c r="D704" t="str">
        <f>PROPER(C704)</f>
        <v>Sacramento</v>
      </c>
      <c r="E704" s="1">
        <v>95608</v>
      </c>
      <c r="F704" s="2" t="s">
        <v>4</v>
      </c>
      <c r="G704" s="2">
        <v>3</v>
      </c>
      <c r="H704" s="2">
        <v>1</v>
      </c>
      <c r="I704" s="5">
        <v>1152</v>
      </c>
      <c r="J704" s="2" t="s">
        <v>5</v>
      </c>
      <c r="K704" t="s">
        <v>6</v>
      </c>
      <c r="L704" t="str">
        <f>RIGHT(K704,LEN(K704)-FIND(" ",K704))</f>
        <v>May 21 00:00:00 EDT 2008</v>
      </c>
      <c r="M704" s="2" t="str">
        <f>LEFT(K704,3)</f>
        <v>Wed</v>
      </c>
      <c r="N704" s="2" t="str">
        <f>_xlfn.CONCAT(LEFT(L704,6)," ",RIGHT(L704,4))</f>
        <v>May 21 2008</v>
      </c>
      <c r="O704" s="9">
        <v>181872</v>
      </c>
      <c r="P704" s="6">
        <v>38.662104999999997</v>
      </c>
      <c r="Q704" s="7">
        <v>-121.313945</v>
      </c>
    </row>
    <row r="705" spans="1:17" x14ac:dyDescent="0.3">
      <c r="A705" t="s">
        <v>741</v>
      </c>
      <c r="B705" t="str">
        <f>PROPER((A705))</f>
        <v>1900 Danbrook Dr</v>
      </c>
      <c r="C705" t="s">
        <v>3</v>
      </c>
      <c r="D705" t="str">
        <f>PROPER(C705)</f>
        <v>Sacramento</v>
      </c>
      <c r="E705" s="1">
        <v>95843</v>
      </c>
      <c r="F705" s="2" t="s">
        <v>4</v>
      </c>
      <c r="G705" s="2">
        <v>3</v>
      </c>
      <c r="H705" s="2">
        <v>2</v>
      </c>
      <c r="I705" s="5">
        <v>1215</v>
      </c>
      <c r="J705" s="2" t="s">
        <v>5</v>
      </c>
      <c r="K705" t="s">
        <v>6</v>
      </c>
      <c r="L705" t="str">
        <f>RIGHT(K705,LEN(K705)-FIND(" ",K705))</f>
        <v>May 21 00:00:00 EDT 2008</v>
      </c>
      <c r="M705" s="2" t="str">
        <f>LEFT(K705,3)</f>
        <v>Wed</v>
      </c>
      <c r="N705" s="2" t="str">
        <f>_xlfn.CONCAT(LEFT(L705,6)," ",RIGHT(L705,4))</f>
        <v>May 21 2008</v>
      </c>
      <c r="O705" s="9">
        <v>182716</v>
      </c>
      <c r="P705" s="6">
        <v>38.714609000000003</v>
      </c>
      <c r="Q705" s="7">
        <v>-121.347887</v>
      </c>
    </row>
    <row r="706" spans="1:17" x14ac:dyDescent="0.3">
      <c r="A706" t="s">
        <v>742</v>
      </c>
      <c r="B706" t="str">
        <f>PROPER((A706))</f>
        <v>140 Vento Ct</v>
      </c>
      <c r="C706" t="s">
        <v>3</v>
      </c>
      <c r="D706" t="str">
        <f>PROPER(C706)</f>
        <v>Sacramento</v>
      </c>
      <c r="E706" s="1">
        <v>95632</v>
      </c>
      <c r="F706" s="2" t="s">
        <v>4</v>
      </c>
      <c r="G706" s="2">
        <v>3</v>
      </c>
      <c r="H706" s="2">
        <v>2</v>
      </c>
      <c r="I706" s="5">
        <v>1130</v>
      </c>
      <c r="J706" s="2" t="s">
        <v>5</v>
      </c>
      <c r="K706" t="s">
        <v>6</v>
      </c>
      <c r="L706" t="str">
        <f>RIGHT(K706,LEN(K706)-FIND(" ",K706))</f>
        <v>May 21 00:00:00 EDT 2008</v>
      </c>
      <c r="M706" s="2" t="str">
        <f>LEFT(K706,3)</f>
        <v>Wed</v>
      </c>
      <c r="N706" s="2" t="str">
        <f>_xlfn.CONCAT(LEFT(L706,6)," ",RIGHT(L706,4))</f>
        <v>May 21 2008</v>
      </c>
      <c r="O706" s="9">
        <v>182750</v>
      </c>
      <c r="P706" s="6">
        <v>38.260443000000002</v>
      </c>
      <c r="Q706" s="7">
        <v>-121.297864</v>
      </c>
    </row>
    <row r="707" spans="1:17" x14ac:dyDescent="0.3">
      <c r="A707" t="s">
        <v>743</v>
      </c>
      <c r="B707" t="str">
        <f>PROPER((A707))</f>
        <v>8442 Keusman St</v>
      </c>
      <c r="C707" t="s">
        <v>3</v>
      </c>
      <c r="D707" t="str">
        <f>PROPER(C707)</f>
        <v>Sacramento</v>
      </c>
      <c r="E707" s="1">
        <v>95632</v>
      </c>
      <c r="F707" s="2" t="s">
        <v>4</v>
      </c>
      <c r="G707" s="2">
        <v>3</v>
      </c>
      <c r="H707" s="2">
        <v>1</v>
      </c>
      <c r="I707" s="5">
        <v>1479</v>
      </c>
      <c r="J707" s="2" t="s">
        <v>5</v>
      </c>
      <c r="K707" t="s">
        <v>6</v>
      </c>
      <c r="L707" t="str">
        <f>RIGHT(K707,LEN(K707)-FIND(" ",K707))</f>
        <v>May 21 00:00:00 EDT 2008</v>
      </c>
      <c r="M707" s="2" t="str">
        <f>LEFT(K707,3)</f>
        <v>Wed</v>
      </c>
      <c r="N707" s="2" t="str">
        <f>_xlfn.CONCAT(LEFT(L707,6)," ",RIGHT(L707,4))</f>
        <v>May 21 2008</v>
      </c>
      <c r="O707" s="9">
        <v>188741</v>
      </c>
      <c r="P707" s="6">
        <v>38.251807999999997</v>
      </c>
      <c r="Q707" s="7">
        <v>-121.302493</v>
      </c>
    </row>
    <row r="708" spans="1:17" x14ac:dyDescent="0.3">
      <c r="A708" t="s">
        <v>744</v>
      </c>
      <c r="B708" t="str">
        <f>PROPER((A708))</f>
        <v>9552 Sunlight Ln</v>
      </c>
      <c r="C708" t="s">
        <v>3</v>
      </c>
      <c r="D708" t="str">
        <f>PROPER(C708)</f>
        <v>Sacramento</v>
      </c>
      <c r="E708" s="1">
        <v>95823</v>
      </c>
      <c r="F708" s="2" t="s">
        <v>4</v>
      </c>
      <c r="G708" s="2">
        <v>3</v>
      </c>
      <c r="H708" s="2">
        <v>2</v>
      </c>
      <c r="I708" s="5">
        <v>1420</v>
      </c>
      <c r="J708" s="2" t="s">
        <v>5</v>
      </c>
      <c r="K708" t="s">
        <v>6</v>
      </c>
      <c r="L708" t="str">
        <f>RIGHT(K708,LEN(K708)-FIND(" ",K708))</f>
        <v>May 21 00:00:00 EDT 2008</v>
      </c>
      <c r="M708" s="2" t="str">
        <f>LEFT(K708,3)</f>
        <v>Wed</v>
      </c>
      <c r="N708" s="2" t="str">
        <f>_xlfn.CONCAT(LEFT(L708,6)," ",RIGHT(L708,4))</f>
        <v>May 21 2008</v>
      </c>
      <c r="O708" s="9">
        <v>189000</v>
      </c>
      <c r="P708" s="6">
        <v>38.459040999999999</v>
      </c>
      <c r="Q708" s="7">
        <v>-121.424644</v>
      </c>
    </row>
    <row r="709" spans="1:17" x14ac:dyDescent="0.3">
      <c r="A709" t="s">
        <v>745</v>
      </c>
      <c r="B709" t="str">
        <f>PROPER((A709))</f>
        <v>2733 Yuma Ct</v>
      </c>
      <c r="C709" t="s">
        <v>3</v>
      </c>
      <c r="D709" t="str">
        <f>PROPER(C709)</f>
        <v>Sacramento</v>
      </c>
      <c r="E709" s="1">
        <v>95758</v>
      </c>
      <c r="F709" s="2" t="s">
        <v>4</v>
      </c>
      <c r="G709" s="2">
        <v>3</v>
      </c>
      <c r="H709" s="2">
        <v>2</v>
      </c>
      <c r="I709" s="5">
        <v>1586</v>
      </c>
      <c r="J709" s="2" t="s">
        <v>5</v>
      </c>
      <c r="K709" t="s">
        <v>6</v>
      </c>
      <c r="L709" t="str">
        <f>RIGHT(K709,LEN(K709)-FIND(" ",K709))</f>
        <v>May 21 00:00:00 EDT 2008</v>
      </c>
      <c r="M709" s="2" t="str">
        <f>LEFT(K709,3)</f>
        <v>Wed</v>
      </c>
      <c r="N709" s="2" t="str">
        <f>_xlfn.CONCAT(LEFT(L709,6)," ",RIGHT(L709,4))</f>
        <v>May 21 2008</v>
      </c>
      <c r="O709" s="9">
        <v>194000</v>
      </c>
      <c r="P709" s="6">
        <v>38.422811000000003</v>
      </c>
      <c r="Q709" s="7">
        <v>-121.42328500000001</v>
      </c>
    </row>
    <row r="710" spans="1:17" x14ac:dyDescent="0.3">
      <c r="A710" t="s">
        <v>746</v>
      </c>
      <c r="B710" t="str">
        <f>PROPER((A710))</f>
        <v>1407 Tiffany Cir</v>
      </c>
      <c r="C710" t="s">
        <v>3</v>
      </c>
      <c r="D710" t="str">
        <f>PROPER(C710)</f>
        <v>Sacramento</v>
      </c>
      <c r="E710" s="1">
        <v>95823</v>
      </c>
      <c r="F710" s="2" t="s">
        <v>4</v>
      </c>
      <c r="G710" s="2">
        <v>3</v>
      </c>
      <c r="H710" s="2">
        <v>2</v>
      </c>
      <c r="I710" s="5">
        <v>1266</v>
      </c>
      <c r="J710" s="2" t="s">
        <v>5</v>
      </c>
      <c r="K710" t="s">
        <v>6</v>
      </c>
      <c r="L710" t="str">
        <f>RIGHT(K710,LEN(K710)-FIND(" ",K710))</f>
        <v>May 21 00:00:00 EDT 2008</v>
      </c>
      <c r="M710" s="2" t="str">
        <f>LEFT(K710,3)</f>
        <v>Wed</v>
      </c>
      <c r="N710" s="2" t="str">
        <f>_xlfn.CONCAT(LEFT(L710,6)," ",RIGHT(L710,4))</f>
        <v>May 21 2008</v>
      </c>
      <c r="O710" s="9">
        <v>198000</v>
      </c>
      <c r="P710" s="6">
        <v>38.440040000000003</v>
      </c>
      <c r="Q710" s="7">
        <v>-121.421012</v>
      </c>
    </row>
    <row r="711" spans="1:17" x14ac:dyDescent="0.3">
      <c r="A711" t="s">
        <v>747</v>
      </c>
      <c r="B711" t="str">
        <f>PROPER((A711))</f>
        <v>636 Crestview Dr</v>
      </c>
      <c r="C711" t="s">
        <v>3</v>
      </c>
      <c r="D711" t="str">
        <f>PROPER(C711)</f>
        <v>Sacramento</v>
      </c>
      <c r="E711" s="1">
        <v>95630</v>
      </c>
      <c r="F711" s="2" t="s">
        <v>4</v>
      </c>
      <c r="G711" s="2">
        <v>3</v>
      </c>
      <c r="H711" s="2">
        <v>2</v>
      </c>
      <c r="I711" s="5">
        <v>1820</v>
      </c>
      <c r="J711" s="2" t="s">
        <v>5</v>
      </c>
      <c r="K711" t="s">
        <v>6</v>
      </c>
      <c r="L711" t="str">
        <f>RIGHT(K711,LEN(K711)-FIND(" ",K711))</f>
        <v>May 21 00:00:00 EDT 2008</v>
      </c>
      <c r="M711" s="2" t="str">
        <f>LEFT(K711,3)</f>
        <v>Wed</v>
      </c>
      <c r="N711" s="2" t="str">
        <f>_xlfn.CONCAT(LEFT(L711,6)," ",RIGHT(L711,4))</f>
        <v>May 21 2008</v>
      </c>
      <c r="O711" s="9">
        <v>200000</v>
      </c>
      <c r="P711" s="6">
        <v>38.687742</v>
      </c>
      <c r="Q711" s="7">
        <v>-121.17104</v>
      </c>
    </row>
    <row r="712" spans="1:17" x14ac:dyDescent="0.3">
      <c r="A712" t="s">
        <v>749</v>
      </c>
      <c r="B712" t="str">
        <f>PROPER((A712))</f>
        <v>1528 Hesket Way</v>
      </c>
      <c r="C712" t="s">
        <v>3</v>
      </c>
      <c r="D712" t="str">
        <f>PROPER(C712)</f>
        <v>Sacramento</v>
      </c>
      <c r="E712" s="1">
        <v>95608</v>
      </c>
      <c r="F712" s="2" t="s">
        <v>4</v>
      </c>
      <c r="G712" s="2">
        <v>3</v>
      </c>
      <c r="H712" s="2">
        <v>1</v>
      </c>
      <c r="I712" s="5">
        <v>936</v>
      </c>
      <c r="J712" s="2" t="s">
        <v>5</v>
      </c>
      <c r="K712" t="s">
        <v>6</v>
      </c>
      <c r="L712" t="str">
        <f>RIGHT(K712,LEN(K712)-FIND(" ",K712))</f>
        <v>May 21 00:00:00 EDT 2008</v>
      </c>
      <c r="M712" s="2" t="str">
        <f>LEFT(K712,3)</f>
        <v>Wed</v>
      </c>
      <c r="N712" s="2" t="str">
        <f>_xlfn.CONCAT(LEFT(L712,6)," ",RIGHT(L712,4))</f>
        <v>May 21 2008</v>
      </c>
      <c r="O712" s="9">
        <v>200000</v>
      </c>
      <c r="P712" s="6">
        <v>38.664467999999999</v>
      </c>
      <c r="Q712" s="7">
        <v>-121.32683</v>
      </c>
    </row>
    <row r="713" spans="1:17" x14ac:dyDescent="0.3">
      <c r="A713" t="s">
        <v>750</v>
      </c>
      <c r="B713" t="str">
        <f>PROPER((A713))</f>
        <v>2327 32Nd St</v>
      </c>
      <c r="C713" t="s">
        <v>3</v>
      </c>
      <c r="D713" t="str">
        <f>PROPER(C713)</f>
        <v>Sacramento</v>
      </c>
      <c r="E713" s="1">
        <v>95834</v>
      </c>
      <c r="F713" s="2" t="s">
        <v>4</v>
      </c>
      <c r="G713" s="2">
        <v>3</v>
      </c>
      <c r="H713" s="2">
        <v>2</v>
      </c>
      <c r="I713" s="5">
        <v>1511</v>
      </c>
      <c r="J713" s="2" t="s">
        <v>5</v>
      </c>
      <c r="K713" t="s">
        <v>6</v>
      </c>
      <c r="L713" t="str">
        <f>RIGHT(K713,LEN(K713)-FIND(" ",K713))</f>
        <v>May 21 00:00:00 EDT 2008</v>
      </c>
      <c r="M713" s="2" t="str">
        <f>LEFT(K713,3)</f>
        <v>Wed</v>
      </c>
      <c r="N713" s="2" t="str">
        <f>_xlfn.CONCAT(LEFT(L713,6)," ",RIGHT(L713,4))</f>
        <v>May 21 2008</v>
      </c>
      <c r="O713" s="9">
        <v>208000</v>
      </c>
      <c r="P713" s="6">
        <v>38.653438999999999</v>
      </c>
      <c r="Q713" s="7">
        <v>-121.535169</v>
      </c>
    </row>
    <row r="714" spans="1:17" x14ac:dyDescent="0.3">
      <c r="A714" t="s">
        <v>751</v>
      </c>
      <c r="B714" t="str">
        <f>PROPER((A714))</f>
        <v>1833 2Nd Ave</v>
      </c>
      <c r="C714" t="s">
        <v>3</v>
      </c>
      <c r="D714" t="str">
        <f>PROPER(C714)</f>
        <v>Sacramento</v>
      </c>
      <c r="E714" s="1">
        <v>95655</v>
      </c>
      <c r="F714" s="2" t="s">
        <v>4</v>
      </c>
      <c r="G714" s="2">
        <v>3</v>
      </c>
      <c r="H714" s="2">
        <v>2</v>
      </c>
      <c r="I714" s="5">
        <v>2093</v>
      </c>
      <c r="J714" s="2" t="s">
        <v>5</v>
      </c>
      <c r="K714" t="s">
        <v>6</v>
      </c>
      <c r="L714" t="str">
        <f>RIGHT(K714,LEN(K714)-FIND(" ",K714))</f>
        <v>May 21 00:00:00 EDT 2008</v>
      </c>
      <c r="M714" s="2" t="str">
        <f>LEFT(K714,3)</f>
        <v>Wed</v>
      </c>
      <c r="N714" s="2" t="str">
        <f>_xlfn.CONCAT(LEFT(L714,6)," ",RIGHT(L714,4))</f>
        <v>May 21 2008</v>
      </c>
      <c r="O714" s="9">
        <v>237800</v>
      </c>
      <c r="P714" s="6">
        <v>38.547991000000003</v>
      </c>
      <c r="Q714" s="7">
        <v>-121.280483</v>
      </c>
    </row>
    <row r="715" spans="1:17" x14ac:dyDescent="0.3">
      <c r="A715" t="s">
        <v>752</v>
      </c>
      <c r="B715" t="str">
        <f>PROPER((A715))</f>
        <v>7252 Carriage Dr</v>
      </c>
      <c r="C715" t="s">
        <v>3</v>
      </c>
      <c r="D715" t="str">
        <f>PROPER(C715)</f>
        <v>Sacramento</v>
      </c>
      <c r="E715" s="1">
        <v>95757</v>
      </c>
      <c r="F715" s="2" t="s">
        <v>4</v>
      </c>
      <c r="G715" s="2">
        <v>3</v>
      </c>
      <c r="H715" s="2">
        <v>2</v>
      </c>
      <c r="I715" s="5">
        <v>2163</v>
      </c>
      <c r="J715" s="2" t="s">
        <v>5</v>
      </c>
      <c r="K715" t="s">
        <v>6</v>
      </c>
      <c r="L715" t="str">
        <f>RIGHT(K715,LEN(K715)-FIND(" ",K715))</f>
        <v>May 21 00:00:00 EDT 2008</v>
      </c>
      <c r="M715" s="2" t="str">
        <f>LEFT(K715,3)</f>
        <v>Wed</v>
      </c>
      <c r="N715" s="2" t="str">
        <f>_xlfn.CONCAT(LEFT(L715,6)," ",RIGHT(L715,4))</f>
        <v>May 21 2008</v>
      </c>
      <c r="O715" s="9">
        <v>242638</v>
      </c>
      <c r="P715" s="6">
        <v>38.400973999999998</v>
      </c>
      <c r="Q715" s="7">
        <v>-121.448424</v>
      </c>
    </row>
    <row r="716" spans="1:17" x14ac:dyDescent="0.3">
      <c r="A716" t="s">
        <v>753</v>
      </c>
      <c r="B716" t="str">
        <f>PROPER((A716))</f>
        <v>9815 Paso Fino Way</v>
      </c>
      <c r="C716" t="s">
        <v>3</v>
      </c>
      <c r="D716" t="str">
        <f>PROPER(C716)</f>
        <v>Sacramento</v>
      </c>
      <c r="E716" s="1">
        <v>95828</v>
      </c>
      <c r="F716" s="2" t="s">
        <v>4</v>
      </c>
      <c r="G716" s="2">
        <v>3</v>
      </c>
      <c r="H716" s="2">
        <v>2</v>
      </c>
      <c r="I716" s="5">
        <v>1269</v>
      </c>
      <c r="J716" s="2" t="s">
        <v>5</v>
      </c>
      <c r="K716" t="s">
        <v>6</v>
      </c>
      <c r="L716" t="str">
        <f>RIGHT(K716,LEN(K716)-FIND(" ",K716))</f>
        <v>May 21 00:00:00 EDT 2008</v>
      </c>
      <c r="M716" s="2" t="str">
        <f>LEFT(K716,3)</f>
        <v>Wed</v>
      </c>
      <c r="N716" s="2" t="str">
        <f>_xlfn.CONCAT(LEFT(L716,6)," ",RIGHT(L716,4))</f>
        <v>May 21 2008</v>
      </c>
      <c r="O716" s="9">
        <v>244000</v>
      </c>
      <c r="P716" s="6">
        <v>38.478197999999999</v>
      </c>
      <c r="Q716" s="7">
        <v>-121.41291099999999</v>
      </c>
    </row>
    <row r="717" spans="1:17" x14ac:dyDescent="0.3">
      <c r="A717" t="s">
        <v>754</v>
      </c>
      <c r="B717" t="str">
        <f>PROPER((A717))</f>
        <v>5532 Engle Rd</v>
      </c>
      <c r="C717" t="s">
        <v>3</v>
      </c>
      <c r="D717" t="str">
        <f>PROPER(C717)</f>
        <v>Sacramento</v>
      </c>
      <c r="E717" s="1">
        <v>95828</v>
      </c>
      <c r="F717" s="2" t="s">
        <v>4</v>
      </c>
      <c r="G717" s="2">
        <v>3</v>
      </c>
      <c r="H717" s="2">
        <v>1</v>
      </c>
      <c r="I717" s="5">
        <v>958</v>
      </c>
      <c r="J717" s="2" t="s">
        <v>5</v>
      </c>
      <c r="K717" t="s">
        <v>6</v>
      </c>
      <c r="L717" t="str">
        <f>RIGHT(K717,LEN(K717)-FIND(" ",K717))</f>
        <v>May 21 00:00:00 EDT 2008</v>
      </c>
      <c r="M717" s="2" t="str">
        <f>LEFT(K717,3)</f>
        <v>Wed</v>
      </c>
      <c r="N717" s="2" t="str">
        <f>_xlfn.CONCAT(LEFT(L717,6)," ",RIGHT(L717,4))</f>
        <v>May 21 2008</v>
      </c>
      <c r="O717" s="9">
        <v>244960</v>
      </c>
      <c r="P717" s="6">
        <v>38.502518999999999</v>
      </c>
      <c r="Q717" s="7">
        <v>-121.42076900000001</v>
      </c>
    </row>
    <row r="718" spans="1:17" x14ac:dyDescent="0.3">
      <c r="A718" t="s">
        <v>755</v>
      </c>
      <c r="B718" t="str">
        <f>PROPER((A718))</f>
        <v>1139 Clinton Rd</v>
      </c>
      <c r="C718" t="s">
        <v>3</v>
      </c>
      <c r="D718" t="str">
        <f>PROPER(C718)</f>
        <v>Sacramento</v>
      </c>
      <c r="E718" s="1">
        <v>95621</v>
      </c>
      <c r="F718" s="2" t="s">
        <v>4</v>
      </c>
      <c r="G718" s="2">
        <v>3</v>
      </c>
      <c r="H718" s="2">
        <v>2</v>
      </c>
      <c r="I718" s="5">
        <v>1305</v>
      </c>
      <c r="J718" s="2" t="s">
        <v>5</v>
      </c>
      <c r="K718" t="s">
        <v>6</v>
      </c>
      <c r="L718" t="str">
        <f>RIGHT(K718,LEN(K718)-FIND(" ",K718))</f>
        <v>May 21 00:00:00 EDT 2008</v>
      </c>
      <c r="M718" s="2" t="str">
        <f>LEFT(K718,3)</f>
        <v>Wed</v>
      </c>
      <c r="N718" s="2" t="str">
        <f>_xlfn.CONCAT(LEFT(L718,6)," ",RIGHT(L718,4))</f>
        <v>May 21 2008</v>
      </c>
      <c r="O718" s="9">
        <v>250000</v>
      </c>
      <c r="P718" s="6">
        <v>38.665394999999997</v>
      </c>
      <c r="Q718" s="7">
        <v>-121.293288</v>
      </c>
    </row>
    <row r="719" spans="1:17" x14ac:dyDescent="0.3">
      <c r="A719" t="s">
        <v>756</v>
      </c>
      <c r="B719" t="str">
        <f>PROPER((A719))</f>
        <v>9176 Sage Glen Way</v>
      </c>
      <c r="C719" t="s">
        <v>3</v>
      </c>
      <c r="D719" t="str">
        <f>PROPER(C719)</f>
        <v>Sacramento</v>
      </c>
      <c r="E719" s="1">
        <v>95757</v>
      </c>
      <c r="F719" s="2" t="s">
        <v>4</v>
      </c>
      <c r="G719" s="2">
        <v>3</v>
      </c>
      <c r="H719" s="2">
        <v>2</v>
      </c>
      <c r="I719" s="5">
        <v>1843</v>
      </c>
      <c r="J719" s="2" t="s">
        <v>5</v>
      </c>
      <c r="K719" t="s">
        <v>6</v>
      </c>
      <c r="L719" t="str">
        <f>RIGHT(K719,LEN(K719)-FIND(" ",K719))</f>
        <v>May 21 00:00:00 EDT 2008</v>
      </c>
      <c r="M719" s="2" t="str">
        <f>LEFT(K719,3)</f>
        <v>Wed</v>
      </c>
      <c r="N719" s="2" t="str">
        <f>_xlfn.CONCAT(LEFT(L719,6)," ",RIGHT(L719,4))</f>
        <v>May 21 2008</v>
      </c>
      <c r="O719" s="9">
        <v>254200</v>
      </c>
      <c r="P719" s="6">
        <v>38.386920000000003</v>
      </c>
      <c r="Q719" s="7">
        <v>-121.447349</v>
      </c>
    </row>
    <row r="720" spans="1:17" x14ac:dyDescent="0.3">
      <c r="A720" t="s">
        <v>757</v>
      </c>
      <c r="B720" t="str">
        <f>PROPER((A720))</f>
        <v>9967 Hatherton Way</v>
      </c>
      <c r="C720" t="s">
        <v>3</v>
      </c>
      <c r="D720" t="str">
        <f>PROPER(C720)</f>
        <v>Sacramento</v>
      </c>
      <c r="E720" s="1">
        <v>95835</v>
      </c>
      <c r="F720" s="2" t="s">
        <v>4</v>
      </c>
      <c r="G720" s="2">
        <v>3</v>
      </c>
      <c r="H720" s="2">
        <v>2</v>
      </c>
      <c r="I720" s="5">
        <v>1541</v>
      </c>
      <c r="J720" s="2" t="s">
        <v>5</v>
      </c>
      <c r="K720" t="s">
        <v>6</v>
      </c>
      <c r="L720" t="str">
        <f>RIGHT(K720,LEN(K720)-FIND(" ",K720))</f>
        <v>May 21 00:00:00 EDT 2008</v>
      </c>
      <c r="M720" s="2" t="str">
        <f>LEFT(K720,3)</f>
        <v>Wed</v>
      </c>
      <c r="N720" s="2" t="str">
        <f>_xlfn.CONCAT(LEFT(L720,6)," ",RIGHT(L720,4))</f>
        <v>May 21 2008</v>
      </c>
      <c r="O720" s="9">
        <v>260000</v>
      </c>
      <c r="P720" s="6">
        <v>38.656250999999997</v>
      </c>
      <c r="Q720" s="7">
        <v>-121.547572</v>
      </c>
    </row>
    <row r="721" spans="1:17" x14ac:dyDescent="0.3">
      <c r="A721" t="s">
        <v>758</v>
      </c>
      <c r="B721" t="str">
        <f>PROPER((A721))</f>
        <v>9264 Boulder River Way</v>
      </c>
      <c r="C721" t="s">
        <v>3</v>
      </c>
      <c r="D721" t="str">
        <f>PROPER(C721)</f>
        <v>Sacramento</v>
      </c>
      <c r="E721" s="1">
        <v>95834</v>
      </c>
      <c r="F721" s="2" t="s">
        <v>4</v>
      </c>
      <c r="G721" s="2">
        <v>3</v>
      </c>
      <c r="H721" s="2">
        <v>2</v>
      </c>
      <c r="I721" s="5">
        <v>1672</v>
      </c>
      <c r="J721" s="2" t="s">
        <v>12</v>
      </c>
      <c r="K721" t="s">
        <v>6</v>
      </c>
      <c r="L721" t="str">
        <f>RIGHT(K721,LEN(K721)-FIND(" ",K721))</f>
        <v>May 21 00:00:00 EDT 2008</v>
      </c>
      <c r="M721" s="2" t="str">
        <f>LEFT(K721,3)</f>
        <v>Wed</v>
      </c>
      <c r="N721" s="2" t="str">
        <f>_xlfn.CONCAT(LEFT(L721,6)," ",RIGHT(L721,4))</f>
        <v>May 21 2008</v>
      </c>
      <c r="O721" s="9">
        <v>265000</v>
      </c>
      <c r="P721" s="6">
        <v>38.648879000000001</v>
      </c>
      <c r="Q721" s="7">
        <v>-121.544023</v>
      </c>
    </row>
    <row r="722" spans="1:17" x14ac:dyDescent="0.3">
      <c r="A722" t="s">
        <v>759</v>
      </c>
      <c r="B722" t="str">
        <f>PROPER((A722))</f>
        <v>320 Groth Cir</v>
      </c>
      <c r="C722" t="s">
        <v>3</v>
      </c>
      <c r="D722" t="str">
        <f>PROPER(C722)</f>
        <v>Sacramento</v>
      </c>
      <c r="E722" s="1">
        <v>95726</v>
      </c>
      <c r="F722" s="2" t="s">
        <v>4</v>
      </c>
      <c r="G722" s="2">
        <v>3</v>
      </c>
      <c r="H722" s="2">
        <v>2</v>
      </c>
      <c r="I722" s="5">
        <v>1380</v>
      </c>
      <c r="J722" s="2" t="s">
        <v>5</v>
      </c>
      <c r="K722" t="s">
        <v>6</v>
      </c>
      <c r="L722" t="str">
        <f>RIGHT(K722,LEN(K722)-FIND(" ",K722))</f>
        <v>May 21 00:00:00 EDT 2008</v>
      </c>
      <c r="M722" s="2" t="str">
        <f>LEFT(K722,3)</f>
        <v>Wed</v>
      </c>
      <c r="N722" s="2" t="str">
        <f>_xlfn.CONCAT(LEFT(L722,6)," ",RIGHT(L722,4))</f>
        <v>May 21 2008</v>
      </c>
      <c r="O722" s="9">
        <v>265000</v>
      </c>
      <c r="P722" s="6">
        <v>38.708314999999999</v>
      </c>
      <c r="Q722" s="7">
        <v>-120.603872</v>
      </c>
    </row>
    <row r="723" spans="1:17" x14ac:dyDescent="0.3">
      <c r="A723" t="s">
        <v>760</v>
      </c>
      <c r="B723" t="str">
        <f>PROPER((A723))</f>
        <v>137 Gunnison Ave</v>
      </c>
      <c r="C723" t="s">
        <v>3</v>
      </c>
      <c r="D723" t="str">
        <f>PROPER(C723)</f>
        <v>Sacramento</v>
      </c>
      <c r="E723" s="1">
        <v>95822</v>
      </c>
      <c r="F723" s="2" t="s">
        <v>4</v>
      </c>
      <c r="G723" s="2">
        <v>3</v>
      </c>
      <c r="H723" s="2">
        <v>1</v>
      </c>
      <c r="I723" s="5">
        <v>975</v>
      </c>
      <c r="J723" s="2" t="s">
        <v>5</v>
      </c>
      <c r="K723" t="s">
        <v>6</v>
      </c>
      <c r="L723" t="str">
        <f>RIGHT(K723,LEN(K723)-FIND(" ",K723))</f>
        <v>May 21 00:00:00 EDT 2008</v>
      </c>
      <c r="M723" s="2" t="str">
        <f>LEFT(K723,3)</f>
        <v>Wed</v>
      </c>
      <c r="N723" s="2" t="str">
        <f>_xlfn.CONCAT(LEFT(L723,6)," ",RIGHT(L723,4))</f>
        <v>May 21 2008</v>
      </c>
      <c r="O723" s="9">
        <v>271742</v>
      </c>
      <c r="P723" s="6">
        <v>38.523947</v>
      </c>
      <c r="Q723" s="7">
        <v>-121.48494599999999</v>
      </c>
    </row>
    <row r="724" spans="1:17" x14ac:dyDescent="0.3">
      <c r="A724" t="s">
        <v>761</v>
      </c>
      <c r="B724" t="str">
        <f>PROPER((A724))</f>
        <v>8209 Rivallo Way</v>
      </c>
      <c r="C724" t="s">
        <v>3</v>
      </c>
      <c r="D724" t="str">
        <f>PROPER(C724)</f>
        <v>Sacramento</v>
      </c>
      <c r="E724" s="1">
        <v>95757</v>
      </c>
      <c r="F724" s="2" t="s">
        <v>4</v>
      </c>
      <c r="G724" s="2">
        <v>3</v>
      </c>
      <c r="H724" s="2">
        <v>2</v>
      </c>
      <c r="I724" s="5">
        <v>1857</v>
      </c>
      <c r="J724" s="2" t="s">
        <v>5</v>
      </c>
      <c r="K724" t="s">
        <v>6</v>
      </c>
      <c r="L724" t="str">
        <f>RIGHT(K724,LEN(K724)-FIND(" ",K724))</f>
        <v>May 21 00:00:00 EDT 2008</v>
      </c>
      <c r="M724" s="2" t="str">
        <f>LEFT(K724,3)</f>
        <v>Wed</v>
      </c>
      <c r="N724" s="2" t="str">
        <f>_xlfn.CONCAT(LEFT(L724,6)," ",RIGHT(L724,4))</f>
        <v>May 21 2008</v>
      </c>
      <c r="O724" s="9">
        <v>291000</v>
      </c>
      <c r="P724" s="6">
        <v>38.391537999999997</v>
      </c>
      <c r="Q724" s="7">
        <v>-121.44259599999999</v>
      </c>
    </row>
    <row r="725" spans="1:17" x14ac:dyDescent="0.3">
      <c r="A725" t="s">
        <v>762</v>
      </c>
      <c r="B725" t="str">
        <f>PROPER((A725))</f>
        <v>8637 Periwinkle Cir</v>
      </c>
      <c r="C725" t="s">
        <v>3</v>
      </c>
      <c r="D725" t="str">
        <f>PROPER(C725)</f>
        <v>Sacramento</v>
      </c>
      <c r="E725" s="1">
        <v>95757</v>
      </c>
      <c r="F725" s="2" t="s">
        <v>4</v>
      </c>
      <c r="G725" s="2">
        <v>3</v>
      </c>
      <c r="H725" s="2">
        <v>3</v>
      </c>
      <c r="I725" s="5">
        <v>2725</v>
      </c>
      <c r="J725" s="2" t="s">
        <v>5</v>
      </c>
      <c r="K725" t="s">
        <v>6</v>
      </c>
      <c r="L725" t="str">
        <f>RIGHT(K725,LEN(K725)-FIND(" ",K725))</f>
        <v>May 21 00:00:00 EDT 2008</v>
      </c>
      <c r="M725" s="2" t="str">
        <f>LEFT(K725,3)</f>
        <v>Wed</v>
      </c>
      <c r="N725" s="2" t="str">
        <f>_xlfn.CONCAT(LEFT(L725,6)," ",RIGHT(L725,4))</f>
        <v>May 21 2008</v>
      </c>
      <c r="O725" s="9">
        <v>335750</v>
      </c>
      <c r="P725" s="6">
        <v>38.398609</v>
      </c>
      <c r="Q725" s="7">
        <v>-121.450148</v>
      </c>
    </row>
    <row r="726" spans="1:17" x14ac:dyDescent="0.3">
      <c r="A726" t="s">
        <v>763</v>
      </c>
      <c r="B726" t="str">
        <f>PROPER((A726))</f>
        <v>3425 Meadow Way</v>
      </c>
      <c r="C726" t="s">
        <v>3</v>
      </c>
      <c r="D726" t="str">
        <f>PROPER(C726)</f>
        <v>Sacramento</v>
      </c>
      <c r="E726" s="1">
        <v>95823</v>
      </c>
      <c r="F726" s="2" t="s">
        <v>4</v>
      </c>
      <c r="G726" s="2">
        <v>3</v>
      </c>
      <c r="H726" s="2">
        <v>3</v>
      </c>
      <c r="I726" s="5">
        <v>1961</v>
      </c>
      <c r="J726" s="2" t="s">
        <v>5</v>
      </c>
      <c r="K726" t="s">
        <v>6</v>
      </c>
      <c r="L726" t="str">
        <f>RIGHT(K726,LEN(K726)-FIND(" ",K726))</f>
        <v>May 21 00:00:00 EDT 2008</v>
      </c>
      <c r="M726" s="2" t="str">
        <f>LEFT(K726,3)</f>
        <v>Wed</v>
      </c>
      <c r="N726" s="2" t="str">
        <f>_xlfn.CONCAT(LEFT(L726,6)," ",RIGHT(L726,4))</f>
        <v>May 21 2008</v>
      </c>
      <c r="O726" s="9">
        <v>347029</v>
      </c>
      <c r="P726" s="6">
        <v>38.448506999999999</v>
      </c>
      <c r="Q726" s="7">
        <v>-121.421346</v>
      </c>
    </row>
    <row r="727" spans="1:17" x14ac:dyDescent="0.3">
      <c r="A727" t="s">
        <v>764</v>
      </c>
      <c r="B727" t="str">
        <f>PROPER((A727))</f>
        <v>107 Jarvis Cir</v>
      </c>
      <c r="C727" t="s">
        <v>3</v>
      </c>
      <c r="D727" t="str">
        <f>PROPER(C727)</f>
        <v>Sacramento</v>
      </c>
      <c r="E727" s="1">
        <v>95635</v>
      </c>
      <c r="F727" s="2" t="s">
        <v>4</v>
      </c>
      <c r="G727" s="2">
        <v>3</v>
      </c>
      <c r="H727" s="2">
        <v>2</v>
      </c>
      <c r="I727" s="5">
        <v>2846</v>
      </c>
      <c r="J727" s="2" t="s">
        <v>5</v>
      </c>
      <c r="K727" t="s">
        <v>6</v>
      </c>
      <c r="L727" t="str">
        <f>RIGHT(K727,LEN(K727)-FIND(" ",K727))</f>
        <v>May 21 00:00:00 EDT 2008</v>
      </c>
      <c r="M727" s="2" t="str">
        <f>LEFT(K727,3)</f>
        <v>Wed</v>
      </c>
      <c r="N727" s="2" t="str">
        <f>_xlfn.CONCAT(LEFT(L727,6)," ",RIGHT(L727,4))</f>
        <v>May 21 2008</v>
      </c>
      <c r="O727" s="9">
        <v>395000</v>
      </c>
      <c r="P727" s="6">
        <v>38.945357000000001</v>
      </c>
      <c r="Q727" s="7">
        <v>-120.908822</v>
      </c>
    </row>
    <row r="728" spans="1:17" x14ac:dyDescent="0.3">
      <c r="A728" t="s">
        <v>765</v>
      </c>
      <c r="B728" t="str">
        <f>PROPER((A728))</f>
        <v>2319 Thores St</v>
      </c>
      <c r="C728" t="s">
        <v>3</v>
      </c>
      <c r="D728" t="str">
        <f>PROPER(C728)</f>
        <v>Sacramento</v>
      </c>
      <c r="E728" s="1">
        <v>95831</v>
      </c>
      <c r="F728" s="2" t="s">
        <v>4</v>
      </c>
      <c r="G728" s="2">
        <v>3</v>
      </c>
      <c r="H728" s="2">
        <v>3</v>
      </c>
      <c r="I728" s="5">
        <v>2052</v>
      </c>
      <c r="J728" s="2" t="s">
        <v>5</v>
      </c>
      <c r="K728" t="s">
        <v>6</v>
      </c>
      <c r="L728" t="str">
        <f>RIGHT(K728,LEN(K728)-FIND(" ",K728))</f>
        <v>May 21 00:00:00 EDT 2008</v>
      </c>
      <c r="M728" s="2" t="str">
        <f>LEFT(K728,3)</f>
        <v>Wed</v>
      </c>
      <c r="N728" s="2" t="str">
        <f>_xlfn.CONCAT(LEFT(L728,6)," ",RIGHT(L728,4))</f>
        <v>May 21 2008</v>
      </c>
      <c r="O728" s="9">
        <v>415000</v>
      </c>
      <c r="P728" s="6">
        <v>38.487884999999999</v>
      </c>
      <c r="Q728" s="7">
        <v>-121.545947</v>
      </c>
    </row>
    <row r="729" spans="1:17" x14ac:dyDescent="0.3">
      <c r="A729" t="s">
        <v>766</v>
      </c>
      <c r="B729" t="str">
        <f>PROPER((A729))</f>
        <v>8935 Mountain Home Ct</v>
      </c>
      <c r="C729" t="s">
        <v>3</v>
      </c>
      <c r="D729" t="str">
        <f>PROPER(C729)</f>
        <v>Sacramento</v>
      </c>
      <c r="E729" s="1">
        <v>95864</v>
      </c>
      <c r="F729" s="2" t="s">
        <v>4</v>
      </c>
      <c r="G729" s="2">
        <v>3</v>
      </c>
      <c r="H729" s="2">
        <v>3</v>
      </c>
      <c r="I729" s="5">
        <v>2325</v>
      </c>
      <c r="J729" s="2" t="s">
        <v>5</v>
      </c>
      <c r="K729" t="s">
        <v>6</v>
      </c>
      <c r="L729" t="str">
        <f>RIGHT(K729,LEN(K729)-FIND(" ",K729))</f>
        <v>May 21 00:00:00 EDT 2008</v>
      </c>
      <c r="M729" s="2" t="str">
        <f>LEFT(K729,3)</f>
        <v>Wed</v>
      </c>
      <c r="N729" s="2" t="str">
        <f>_xlfn.CONCAT(LEFT(L729,6)," ",RIGHT(L729,4))</f>
        <v>May 21 2008</v>
      </c>
      <c r="O729" s="9">
        <v>660000</v>
      </c>
      <c r="P729" s="6">
        <v>38.591617999999997</v>
      </c>
      <c r="Q729" s="7">
        <v>-121.370626</v>
      </c>
    </row>
    <row r="730" spans="1:17" x14ac:dyDescent="0.3">
      <c r="A730" t="s">
        <v>767</v>
      </c>
      <c r="B730" t="str">
        <f>PROPER((A730))</f>
        <v>2566 Serenata Way</v>
      </c>
      <c r="C730" t="s">
        <v>3</v>
      </c>
      <c r="D730" t="str">
        <f>PROPER(C730)</f>
        <v>Sacramento</v>
      </c>
      <c r="E730" s="1">
        <v>95822</v>
      </c>
      <c r="F730" s="2" t="s">
        <v>4</v>
      </c>
      <c r="G730" s="2">
        <v>3</v>
      </c>
      <c r="H730" s="2">
        <v>1</v>
      </c>
      <c r="I730" s="5">
        <v>1067</v>
      </c>
      <c r="J730" s="2" t="s">
        <v>5</v>
      </c>
      <c r="K730" t="s">
        <v>185</v>
      </c>
      <c r="L730" t="str">
        <f>RIGHT(K730,LEN(K730)-FIND(" ",K730))</f>
        <v>May 20 00:00:00 EDT 2008</v>
      </c>
      <c r="M730" s="2" t="str">
        <f>LEFT(K730,3)</f>
        <v>Tue</v>
      </c>
      <c r="N730" s="2" t="str">
        <f>_xlfn.CONCAT(LEFT(L730,6)," ",RIGHT(L730,4))</f>
        <v>May 20 2008</v>
      </c>
      <c r="O730" s="9">
        <v>80000</v>
      </c>
      <c r="P730" s="6">
        <v>38.515124999999998</v>
      </c>
      <c r="Q730" s="7">
        <v>-121.48041600000001</v>
      </c>
    </row>
    <row r="731" spans="1:17" x14ac:dyDescent="0.3">
      <c r="A731" t="s">
        <v>768</v>
      </c>
      <c r="B731" t="str">
        <f>PROPER((A731))</f>
        <v>4085 Country Dr</v>
      </c>
      <c r="C731" t="s">
        <v>3</v>
      </c>
      <c r="D731" t="str">
        <f>PROPER(C731)</f>
        <v>Sacramento</v>
      </c>
      <c r="E731" s="1">
        <v>95815</v>
      </c>
      <c r="F731" s="2" t="s">
        <v>4</v>
      </c>
      <c r="G731" s="2">
        <v>3</v>
      </c>
      <c r="H731" s="2">
        <v>1</v>
      </c>
      <c r="I731" s="5">
        <v>1337</v>
      </c>
      <c r="J731" s="2" t="s">
        <v>5</v>
      </c>
      <c r="K731" t="s">
        <v>185</v>
      </c>
      <c r="L731" t="str">
        <f>RIGHT(K731,LEN(K731)-FIND(" ",K731))</f>
        <v>May 20 00:00:00 EDT 2008</v>
      </c>
      <c r="M731" s="2" t="str">
        <f>LEFT(K731,3)</f>
        <v>Tue</v>
      </c>
      <c r="N731" s="2" t="str">
        <f>_xlfn.CONCAT(LEFT(L731,6)," ",RIGHT(L731,4))</f>
        <v>May 20 2008</v>
      </c>
      <c r="O731" s="9">
        <v>90000</v>
      </c>
      <c r="P731" s="6">
        <v>38.622953000000003</v>
      </c>
      <c r="Q731" s="7">
        <v>-121.450142</v>
      </c>
    </row>
    <row r="732" spans="1:17" x14ac:dyDescent="0.3">
      <c r="A732" t="s">
        <v>769</v>
      </c>
      <c r="B732" t="str">
        <f>PROPER((A732))</f>
        <v>9297 Trout Way</v>
      </c>
      <c r="C732" t="s">
        <v>3</v>
      </c>
      <c r="D732" t="str">
        <f>PROPER(C732)</f>
        <v>Sacramento</v>
      </c>
      <c r="E732" s="1">
        <v>95864</v>
      </c>
      <c r="F732" s="2" t="s">
        <v>4</v>
      </c>
      <c r="G732" s="2">
        <v>3</v>
      </c>
      <c r="H732" s="2">
        <v>1</v>
      </c>
      <c r="I732" s="5">
        <v>1643</v>
      </c>
      <c r="J732" s="2" t="s">
        <v>5</v>
      </c>
      <c r="K732" t="s">
        <v>185</v>
      </c>
      <c r="L732" t="str">
        <f>RIGHT(K732,LEN(K732)-FIND(" ",K732))</f>
        <v>May 20 00:00:00 EDT 2008</v>
      </c>
      <c r="M732" s="2" t="str">
        <f>LEFT(K732,3)</f>
        <v>Tue</v>
      </c>
      <c r="N732" s="2" t="str">
        <f>_xlfn.CONCAT(LEFT(L732,6)," ",RIGHT(L732,4))</f>
        <v>May 20 2008</v>
      </c>
      <c r="O732" s="9">
        <v>99000</v>
      </c>
      <c r="P732" s="6">
        <v>38.588672000000003</v>
      </c>
      <c r="Q732" s="7">
        <v>-121.37391599999999</v>
      </c>
    </row>
    <row r="733" spans="1:17" x14ac:dyDescent="0.3">
      <c r="A733" t="s">
        <v>770</v>
      </c>
      <c r="B733" t="str">
        <f>PROPER((A733))</f>
        <v>7 Archibald Ct</v>
      </c>
      <c r="C733" t="s">
        <v>3</v>
      </c>
      <c r="D733" t="str">
        <f>PROPER(C733)</f>
        <v>Sacramento</v>
      </c>
      <c r="E733" s="1">
        <v>95632</v>
      </c>
      <c r="F733" s="2" t="s">
        <v>4</v>
      </c>
      <c r="G733" s="2">
        <v>3</v>
      </c>
      <c r="H733" s="2">
        <v>1</v>
      </c>
      <c r="I733" s="5">
        <v>1080</v>
      </c>
      <c r="J733" s="2" t="s">
        <v>5</v>
      </c>
      <c r="K733" t="s">
        <v>185</v>
      </c>
      <c r="L733" t="str">
        <f>RIGHT(K733,LEN(K733)-FIND(" ",K733))</f>
        <v>May 20 00:00:00 EDT 2008</v>
      </c>
      <c r="M733" s="2" t="str">
        <f>LEFT(K733,3)</f>
        <v>Tue</v>
      </c>
      <c r="N733" s="2" t="str">
        <f>_xlfn.CONCAT(LEFT(L733,6)," ",RIGHT(L733,4))</f>
        <v>May 20 2008</v>
      </c>
      <c r="O733" s="9">
        <v>106716</v>
      </c>
      <c r="P733" s="6">
        <v>38.241514000000002</v>
      </c>
      <c r="Q733" s="7">
        <v>-121.31219900000001</v>
      </c>
    </row>
    <row r="734" spans="1:17" x14ac:dyDescent="0.3">
      <c r="A734" t="s">
        <v>771</v>
      </c>
      <c r="B734" t="str">
        <f>PROPER((A734))</f>
        <v>11130 Eel River Ct</v>
      </c>
      <c r="C734" t="s">
        <v>3</v>
      </c>
      <c r="D734" t="str">
        <f>PROPER(C734)</f>
        <v>Sacramento</v>
      </c>
      <c r="E734" s="1">
        <v>95820</v>
      </c>
      <c r="F734" s="2" t="s">
        <v>4</v>
      </c>
      <c r="G734" s="2">
        <v>3</v>
      </c>
      <c r="H734" s="2">
        <v>1</v>
      </c>
      <c r="I734" s="5">
        <v>1039</v>
      </c>
      <c r="J734" s="2" t="s">
        <v>5</v>
      </c>
      <c r="K734" t="s">
        <v>185</v>
      </c>
      <c r="L734" t="str">
        <f>RIGHT(K734,LEN(K734)-FIND(" ",K734))</f>
        <v>May 20 00:00:00 EDT 2008</v>
      </c>
      <c r="M734" s="2" t="str">
        <f>LEFT(K734,3)</f>
        <v>Tue</v>
      </c>
      <c r="N734" s="2" t="str">
        <f>_xlfn.CONCAT(LEFT(L734,6)," ",RIGHT(L734,4))</f>
        <v>May 20 2008</v>
      </c>
      <c r="O734" s="9">
        <v>111000</v>
      </c>
      <c r="P734" s="6">
        <v>38.527119999999996</v>
      </c>
      <c r="Q734" s="7">
        <v>-121.435348</v>
      </c>
    </row>
    <row r="735" spans="1:17" x14ac:dyDescent="0.3">
      <c r="A735" t="s">
        <v>772</v>
      </c>
      <c r="B735" t="str">
        <f>PROPER((A735))</f>
        <v>8323 Redbank Way</v>
      </c>
      <c r="C735" t="s">
        <v>3</v>
      </c>
      <c r="D735" t="str">
        <f>PROPER(C735)</f>
        <v>Sacramento</v>
      </c>
      <c r="E735" s="1">
        <v>95660</v>
      </c>
      <c r="F735" s="2" t="s">
        <v>4</v>
      </c>
      <c r="G735" s="2">
        <v>3</v>
      </c>
      <c r="H735" s="2">
        <v>1</v>
      </c>
      <c r="I735" s="5">
        <v>1051</v>
      </c>
      <c r="J735" s="2" t="s">
        <v>5</v>
      </c>
      <c r="K735" t="s">
        <v>185</v>
      </c>
      <c r="L735" t="str">
        <f>RIGHT(K735,LEN(K735)-FIND(" ",K735))</f>
        <v>May 20 00:00:00 EDT 2008</v>
      </c>
      <c r="M735" s="2" t="str">
        <f>LEFT(K735,3)</f>
        <v>Tue</v>
      </c>
      <c r="N735" s="2" t="str">
        <f>_xlfn.CONCAT(LEFT(L735,6)," ",RIGHT(L735,4))</f>
        <v>May 20 2008</v>
      </c>
      <c r="O735" s="9">
        <v>111000</v>
      </c>
      <c r="P735" s="6">
        <v>38.67895</v>
      </c>
      <c r="Q735" s="7">
        <v>-121.379406</v>
      </c>
    </row>
    <row r="736" spans="1:17" x14ac:dyDescent="0.3">
      <c r="A736" t="s">
        <v>773</v>
      </c>
      <c r="B736" t="str">
        <f>PROPER((A736))</f>
        <v>16 Bronco Creek Ct</v>
      </c>
      <c r="C736" t="s">
        <v>3</v>
      </c>
      <c r="D736" t="str">
        <f>PROPER(C736)</f>
        <v>Sacramento</v>
      </c>
      <c r="E736" s="1">
        <v>95838</v>
      </c>
      <c r="F736" s="2" t="s">
        <v>4</v>
      </c>
      <c r="G736" s="2">
        <v>3</v>
      </c>
      <c r="H736" s="2">
        <v>2</v>
      </c>
      <c r="I736" s="5">
        <v>1110</v>
      </c>
      <c r="J736" s="2" t="s">
        <v>5</v>
      </c>
      <c r="K736" t="s">
        <v>185</v>
      </c>
      <c r="L736" t="str">
        <f>RIGHT(K736,LEN(K736)-FIND(" ",K736))</f>
        <v>May 20 00:00:00 EDT 2008</v>
      </c>
      <c r="M736" s="2" t="str">
        <f>LEFT(K736,3)</f>
        <v>Tue</v>
      </c>
      <c r="N736" s="2" t="str">
        <f>_xlfn.CONCAT(LEFT(L736,6)," ",RIGHT(L736,4))</f>
        <v>May 20 2008</v>
      </c>
      <c r="O736" s="9">
        <v>123750</v>
      </c>
      <c r="P736" s="6">
        <v>38.636564999999997</v>
      </c>
      <c r="Q736" s="7">
        <v>-121.46038299999999</v>
      </c>
    </row>
    <row r="737" spans="1:17" x14ac:dyDescent="0.3">
      <c r="A737" t="s">
        <v>774</v>
      </c>
      <c r="B737" t="str">
        <f>PROPER((A737))</f>
        <v>8316 Northam Dr</v>
      </c>
      <c r="C737" t="s">
        <v>3</v>
      </c>
      <c r="D737" t="str">
        <f>PROPER(C737)</f>
        <v>Sacramento</v>
      </c>
      <c r="E737" s="1">
        <v>95632</v>
      </c>
      <c r="F737" s="2" t="s">
        <v>4</v>
      </c>
      <c r="G737" s="2">
        <v>3</v>
      </c>
      <c r="H737" s="2">
        <v>2</v>
      </c>
      <c r="I737" s="5">
        <v>1266</v>
      </c>
      <c r="J737" s="2" t="s">
        <v>5</v>
      </c>
      <c r="K737" t="s">
        <v>185</v>
      </c>
      <c r="L737" t="str">
        <f>RIGHT(K737,LEN(K737)-FIND(" ",K737))</f>
        <v>May 20 00:00:00 EDT 2008</v>
      </c>
      <c r="M737" s="2" t="str">
        <f>LEFT(K737,3)</f>
        <v>Tue</v>
      </c>
      <c r="N737" s="2" t="str">
        <f>_xlfn.CONCAT(LEFT(L737,6)," ",RIGHT(L737,4))</f>
        <v>May 20 2008</v>
      </c>
      <c r="O737" s="9">
        <v>140000</v>
      </c>
      <c r="P737" s="6">
        <v>38.270617000000001</v>
      </c>
      <c r="Q737" s="7">
        <v>-121.299205</v>
      </c>
    </row>
    <row r="738" spans="1:17" x14ac:dyDescent="0.3">
      <c r="A738" t="s">
        <v>775</v>
      </c>
      <c r="B738" t="str">
        <f>PROPER((A738))</f>
        <v>4240 Winje Dr</v>
      </c>
      <c r="C738" t="s">
        <v>3</v>
      </c>
      <c r="D738" t="str">
        <f>PROPER(C738)</f>
        <v>Sacramento</v>
      </c>
      <c r="E738" s="1">
        <v>95834</v>
      </c>
      <c r="F738" s="2" t="s">
        <v>4</v>
      </c>
      <c r="G738" s="2">
        <v>3</v>
      </c>
      <c r="H738" s="2">
        <v>2</v>
      </c>
      <c r="I738" s="5">
        <v>1202</v>
      </c>
      <c r="J738" s="2" t="s">
        <v>5</v>
      </c>
      <c r="K738" t="s">
        <v>185</v>
      </c>
      <c r="L738" t="str">
        <f>RIGHT(K738,LEN(K738)-FIND(" ",K738))</f>
        <v>May 20 00:00:00 EDT 2008</v>
      </c>
      <c r="M738" s="2" t="str">
        <f>LEFT(K738,3)</f>
        <v>Tue</v>
      </c>
      <c r="N738" s="2" t="str">
        <f>_xlfn.CONCAT(LEFT(L738,6)," ",RIGHT(L738,4))</f>
        <v>May 20 2008</v>
      </c>
      <c r="O738" s="9">
        <v>143500</v>
      </c>
      <c r="P738" s="6">
        <v>38.631056000000001</v>
      </c>
      <c r="Q738" s="7">
        <v>-121.48508</v>
      </c>
    </row>
    <row r="739" spans="1:17" x14ac:dyDescent="0.3">
      <c r="A739" t="s">
        <v>776</v>
      </c>
      <c r="B739" t="str">
        <f>PROPER((A739))</f>
        <v>3569 Soda Way</v>
      </c>
      <c r="C739" t="s">
        <v>3</v>
      </c>
      <c r="D739" t="str">
        <f>PROPER(C739)</f>
        <v>Sacramento</v>
      </c>
      <c r="E739" s="1">
        <v>95828</v>
      </c>
      <c r="F739" s="2" t="s">
        <v>4</v>
      </c>
      <c r="G739" s="2">
        <v>3</v>
      </c>
      <c r="H739" s="2">
        <v>2</v>
      </c>
      <c r="I739" s="5">
        <v>1188</v>
      </c>
      <c r="J739" s="2" t="s">
        <v>5</v>
      </c>
      <c r="K739" t="s">
        <v>185</v>
      </c>
      <c r="L739" t="str">
        <f>RIGHT(K739,LEN(K739)-FIND(" ",K739))</f>
        <v>May 20 00:00:00 EDT 2008</v>
      </c>
      <c r="M739" s="2" t="str">
        <f>LEFT(K739,3)</f>
        <v>Tue</v>
      </c>
      <c r="N739" s="2" t="str">
        <f>_xlfn.CONCAT(LEFT(L739,6)," ",RIGHT(L739,4))</f>
        <v>May 20 2008</v>
      </c>
      <c r="O739" s="9">
        <v>145000</v>
      </c>
      <c r="P739" s="6">
        <v>38.488610999999999</v>
      </c>
      <c r="Q739" s="7">
        <v>-121.412808</v>
      </c>
    </row>
    <row r="740" spans="1:17" x14ac:dyDescent="0.3">
      <c r="A740" t="s">
        <v>777</v>
      </c>
      <c r="B740" t="str">
        <f>PROPER((A740))</f>
        <v>5118 Robander St</v>
      </c>
      <c r="C740" t="s">
        <v>3</v>
      </c>
      <c r="D740" t="str">
        <f>PROPER(C740)</f>
        <v>Sacramento</v>
      </c>
      <c r="E740" s="1">
        <v>95822</v>
      </c>
      <c r="F740" s="2" t="s">
        <v>4</v>
      </c>
      <c r="G740" s="2">
        <v>3</v>
      </c>
      <c r="H740" s="2">
        <v>1</v>
      </c>
      <c r="I740" s="5">
        <v>1320</v>
      </c>
      <c r="J740" s="2" t="s">
        <v>5</v>
      </c>
      <c r="K740" t="s">
        <v>185</v>
      </c>
      <c r="L740" t="str">
        <f>RIGHT(K740,LEN(K740)-FIND(" ",K740))</f>
        <v>May 20 00:00:00 EDT 2008</v>
      </c>
      <c r="M740" s="2" t="str">
        <f>LEFT(K740,3)</f>
        <v>Tue</v>
      </c>
      <c r="N740" s="2" t="str">
        <f>_xlfn.CONCAT(LEFT(L740,6)," ",RIGHT(L740,4))</f>
        <v>May 20 2008</v>
      </c>
      <c r="O740" s="9">
        <v>148500</v>
      </c>
      <c r="P740" s="6">
        <v>38.487444000000004</v>
      </c>
      <c r="Q740" s="7">
        <v>-121.491366</v>
      </c>
    </row>
    <row r="741" spans="1:17" x14ac:dyDescent="0.3">
      <c r="A741" t="s">
        <v>778</v>
      </c>
      <c r="B741" t="str">
        <f>PROPER((A741))</f>
        <v>5976 Kylench Ct</v>
      </c>
      <c r="C741" t="s">
        <v>3</v>
      </c>
      <c r="D741" t="str">
        <f>PROPER(C741)</f>
        <v>Sacramento</v>
      </c>
      <c r="E741" s="1">
        <v>95828</v>
      </c>
      <c r="F741" s="2" t="s">
        <v>4</v>
      </c>
      <c r="G741" s="2">
        <v>3</v>
      </c>
      <c r="H741" s="2">
        <v>2</v>
      </c>
      <c r="I741" s="5">
        <v>1364</v>
      </c>
      <c r="J741" s="2" t="s">
        <v>5</v>
      </c>
      <c r="K741" t="s">
        <v>185</v>
      </c>
      <c r="L741" t="str">
        <f>RIGHT(K741,LEN(K741)-FIND(" ",K741))</f>
        <v>May 20 00:00:00 EDT 2008</v>
      </c>
      <c r="M741" s="2" t="str">
        <f>LEFT(K741,3)</f>
        <v>Tue</v>
      </c>
      <c r="N741" s="2" t="str">
        <f>_xlfn.CONCAT(LEFT(L741,6)," ",RIGHT(L741,4))</f>
        <v>May 20 2008</v>
      </c>
      <c r="O741" s="9">
        <v>150000</v>
      </c>
      <c r="P741" s="6">
        <v>38.482875999999997</v>
      </c>
      <c r="Q741" s="7">
        <v>-121.405912</v>
      </c>
    </row>
    <row r="742" spans="1:17" x14ac:dyDescent="0.3">
      <c r="A742" t="s">
        <v>779</v>
      </c>
      <c r="B742" t="str">
        <f>PROPER((A742))</f>
        <v>9247 Delair Way</v>
      </c>
      <c r="C742" t="s">
        <v>3</v>
      </c>
      <c r="D742" t="str">
        <f>PROPER(C742)</f>
        <v>Sacramento</v>
      </c>
      <c r="E742" s="1">
        <v>95621</v>
      </c>
      <c r="F742" s="2" t="s">
        <v>4</v>
      </c>
      <c r="G742" s="2">
        <v>3</v>
      </c>
      <c r="H742" s="2">
        <v>2</v>
      </c>
      <c r="I742" s="5">
        <v>1104</v>
      </c>
      <c r="J742" s="2" t="s">
        <v>5</v>
      </c>
      <c r="K742" t="s">
        <v>185</v>
      </c>
      <c r="L742" t="str">
        <f>RIGHT(K742,LEN(K742)-FIND(" ",K742))</f>
        <v>May 20 00:00:00 EDT 2008</v>
      </c>
      <c r="M742" s="2" t="str">
        <f>LEFT(K742,3)</f>
        <v>Tue</v>
      </c>
      <c r="N742" s="2" t="str">
        <f>_xlfn.CONCAT(LEFT(L742,6)," ",RIGHT(L742,4))</f>
        <v>May 20 2008</v>
      </c>
      <c r="O742" s="9">
        <v>156000</v>
      </c>
      <c r="P742" s="6">
        <v>38.693724000000003</v>
      </c>
      <c r="Q742" s="7">
        <v>-121.307169</v>
      </c>
    </row>
    <row r="743" spans="1:17" x14ac:dyDescent="0.3">
      <c r="A743" t="s">
        <v>780</v>
      </c>
      <c r="B743" t="str">
        <f>PROPER((A743))</f>
        <v>9054 Descendant Dr</v>
      </c>
      <c r="C743" t="s">
        <v>3</v>
      </c>
      <c r="D743" t="str">
        <f>PROPER(C743)</f>
        <v>Sacramento</v>
      </c>
      <c r="E743" s="1">
        <v>95621</v>
      </c>
      <c r="F743" s="2" t="s">
        <v>4</v>
      </c>
      <c r="G743" s="2">
        <v>3</v>
      </c>
      <c r="H743" s="2">
        <v>2</v>
      </c>
      <c r="I743" s="5">
        <v>1156</v>
      </c>
      <c r="J743" s="2" t="s">
        <v>5</v>
      </c>
      <c r="K743" t="s">
        <v>185</v>
      </c>
      <c r="L743" t="str">
        <f>RIGHT(K743,LEN(K743)-FIND(" ",K743))</f>
        <v>May 20 00:00:00 EDT 2008</v>
      </c>
      <c r="M743" s="2" t="str">
        <f>LEFT(K743,3)</f>
        <v>Tue</v>
      </c>
      <c r="N743" s="2" t="str">
        <f>_xlfn.CONCAT(LEFT(L743,6)," ",RIGHT(L743,4))</f>
        <v>May 20 2008</v>
      </c>
      <c r="O743" s="9">
        <v>161653</v>
      </c>
      <c r="P743" s="6">
        <v>38.720652999999999</v>
      </c>
      <c r="Q743" s="7">
        <v>-121.302241</v>
      </c>
    </row>
    <row r="744" spans="1:17" x14ac:dyDescent="0.3">
      <c r="A744" t="s">
        <v>781</v>
      </c>
      <c r="B744" t="str">
        <f>PROPER((A744))</f>
        <v>3450 Whitnor Ct</v>
      </c>
      <c r="C744" t="s">
        <v>3</v>
      </c>
      <c r="D744" t="str">
        <f>PROPER(C744)</f>
        <v>Sacramento</v>
      </c>
      <c r="E744" s="1">
        <v>95843</v>
      </c>
      <c r="F744" s="2" t="s">
        <v>4</v>
      </c>
      <c r="G744" s="2">
        <v>3</v>
      </c>
      <c r="H744" s="2">
        <v>2</v>
      </c>
      <c r="I744" s="5">
        <v>1392</v>
      </c>
      <c r="J744" s="2" t="s">
        <v>5</v>
      </c>
      <c r="K744" t="s">
        <v>185</v>
      </c>
      <c r="L744" t="str">
        <f>RIGHT(K744,LEN(K744)-FIND(" ",K744))</f>
        <v>May 20 00:00:00 EDT 2008</v>
      </c>
      <c r="M744" s="2" t="str">
        <f>LEFT(K744,3)</f>
        <v>Tue</v>
      </c>
      <c r="N744" s="2" t="str">
        <f>_xlfn.CONCAT(LEFT(L744,6)," ",RIGHT(L744,4))</f>
        <v>May 20 2008</v>
      </c>
      <c r="O744" s="9">
        <v>165000</v>
      </c>
      <c r="P744" s="6">
        <v>38.715345999999997</v>
      </c>
      <c r="Q744" s="7">
        <v>-121.38816300000001</v>
      </c>
    </row>
    <row r="745" spans="1:17" x14ac:dyDescent="0.3">
      <c r="A745" t="s">
        <v>782</v>
      </c>
      <c r="B745" t="str">
        <f>PROPER((A745))</f>
        <v>6288 Lonetree Blvd</v>
      </c>
      <c r="C745" t="s">
        <v>3</v>
      </c>
      <c r="D745" t="str">
        <f>PROPER(C745)</f>
        <v>Sacramento</v>
      </c>
      <c r="E745" s="1">
        <v>95823</v>
      </c>
      <c r="F745" s="2" t="s">
        <v>4</v>
      </c>
      <c r="G745" s="2">
        <v>3</v>
      </c>
      <c r="H745" s="2">
        <v>2</v>
      </c>
      <c r="I745" s="5">
        <v>1740</v>
      </c>
      <c r="J745" s="2" t="s">
        <v>5</v>
      </c>
      <c r="K745" t="s">
        <v>185</v>
      </c>
      <c r="L745" t="str">
        <f>RIGHT(K745,LEN(K745)-FIND(" ",K745))</f>
        <v>May 20 00:00:00 EDT 2008</v>
      </c>
      <c r="M745" s="2" t="str">
        <f>LEFT(K745,3)</f>
        <v>Tue</v>
      </c>
      <c r="N745" s="2" t="str">
        <f>_xlfn.CONCAT(LEFT(L745,6)," ",RIGHT(L745,4))</f>
        <v>May 20 2008</v>
      </c>
      <c r="O745" s="9">
        <v>176250</v>
      </c>
      <c r="P745" s="6">
        <v>38.457653999999998</v>
      </c>
      <c r="Q745" s="7">
        <v>-121.431381</v>
      </c>
    </row>
    <row r="746" spans="1:17" x14ac:dyDescent="0.3">
      <c r="A746" t="s">
        <v>783</v>
      </c>
      <c r="B746" t="str">
        <f>PROPER((A746))</f>
        <v>9355 Matador Way</v>
      </c>
      <c r="C746" t="s">
        <v>3</v>
      </c>
      <c r="D746" t="str">
        <f>PROPER(C746)</f>
        <v>Sacramento</v>
      </c>
      <c r="E746" s="1">
        <v>95758</v>
      </c>
      <c r="F746" s="2" t="s">
        <v>4</v>
      </c>
      <c r="G746" s="2">
        <v>3</v>
      </c>
      <c r="H746" s="2">
        <v>2</v>
      </c>
      <c r="I746" s="5">
        <v>1716</v>
      </c>
      <c r="J746" s="2" t="s">
        <v>5</v>
      </c>
      <c r="K746" t="s">
        <v>185</v>
      </c>
      <c r="L746" t="str">
        <f>RIGHT(K746,LEN(K746)-FIND(" ",K746))</f>
        <v>May 20 00:00:00 EDT 2008</v>
      </c>
      <c r="M746" s="2" t="str">
        <f>LEFT(K746,3)</f>
        <v>Tue</v>
      </c>
      <c r="N746" s="2" t="str">
        <f>_xlfn.CONCAT(LEFT(L746,6)," ",RIGHT(L746,4))</f>
        <v>May 20 2008</v>
      </c>
      <c r="O746" s="9">
        <v>180400</v>
      </c>
      <c r="P746" s="6">
        <v>38.417648999999997</v>
      </c>
      <c r="Q746" s="7">
        <v>-121.420294</v>
      </c>
    </row>
    <row r="747" spans="1:17" x14ac:dyDescent="0.3">
      <c r="A747" t="s">
        <v>784</v>
      </c>
      <c r="B747" t="str">
        <f>PROPER((A747))</f>
        <v>8671 Summer Sun Way</v>
      </c>
      <c r="C747" t="s">
        <v>3</v>
      </c>
      <c r="D747" t="str">
        <f>PROPER(C747)</f>
        <v>Sacramento</v>
      </c>
      <c r="E747" s="1">
        <v>95758</v>
      </c>
      <c r="F747" s="2" t="s">
        <v>4</v>
      </c>
      <c r="G747" s="2">
        <v>3</v>
      </c>
      <c r="H747" s="2">
        <v>2</v>
      </c>
      <c r="I747" s="5">
        <v>1555</v>
      </c>
      <c r="J747" s="2" t="s">
        <v>5</v>
      </c>
      <c r="K747" t="s">
        <v>185</v>
      </c>
      <c r="L747" t="str">
        <f>RIGHT(K747,LEN(K747)-FIND(" ",K747))</f>
        <v>May 20 00:00:00 EDT 2008</v>
      </c>
      <c r="M747" s="2" t="str">
        <f>LEFT(K747,3)</f>
        <v>Tue</v>
      </c>
      <c r="N747" s="2" t="str">
        <f>_xlfn.CONCAT(LEFT(L747,6)," ",RIGHT(L747,4))</f>
        <v>May 20 2008</v>
      </c>
      <c r="O747" s="9">
        <v>185000</v>
      </c>
      <c r="P747" s="6">
        <v>38.435471</v>
      </c>
      <c r="Q747" s="7">
        <v>-121.44117300000001</v>
      </c>
    </row>
    <row r="748" spans="1:17" x14ac:dyDescent="0.3">
      <c r="A748" t="s">
        <v>785</v>
      </c>
      <c r="B748" t="str">
        <f>PROPER((A748))</f>
        <v>1890 Geneva Pl</v>
      </c>
      <c r="C748" t="s">
        <v>3</v>
      </c>
      <c r="D748" t="str">
        <f>PROPER(C748)</f>
        <v>Sacramento</v>
      </c>
      <c r="E748" s="1">
        <v>95621</v>
      </c>
      <c r="F748" s="2" t="s">
        <v>4</v>
      </c>
      <c r="G748" s="2">
        <v>3</v>
      </c>
      <c r="H748" s="2">
        <v>2</v>
      </c>
      <c r="I748" s="5">
        <v>1137</v>
      </c>
      <c r="J748" s="2" t="s">
        <v>5</v>
      </c>
      <c r="K748" t="s">
        <v>185</v>
      </c>
      <c r="L748" t="str">
        <f>RIGHT(K748,LEN(K748)-FIND(" ",K748))</f>
        <v>May 20 00:00:00 EDT 2008</v>
      </c>
      <c r="M748" s="2" t="str">
        <f>LEFT(K748,3)</f>
        <v>Tue</v>
      </c>
      <c r="N748" s="2" t="str">
        <f>_xlfn.CONCAT(LEFT(L748,6)," ",RIGHT(L748,4))</f>
        <v>May 20 2008</v>
      </c>
      <c r="O748" s="9">
        <v>194000</v>
      </c>
      <c r="P748" s="6">
        <v>38.718693000000002</v>
      </c>
      <c r="Q748" s="7">
        <v>-121.303619</v>
      </c>
    </row>
    <row r="749" spans="1:17" x14ac:dyDescent="0.3">
      <c r="A749" t="s">
        <v>786</v>
      </c>
      <c r="B749" t="str">
        <f>PROPER((A749))</f>
        <v>1813 Avenida Martina</v>
      </c>
      <c r="C749" t="s">
        <v>3</v>
      </c>
      <c r="D749" t="str">
        <f>PROPER(C749)</f>
        <v>Sacramento</v>
      </c>
      <c r="E749" s="1">
        <v>95826</v>
      </c>
      <c r="F749" s="2" t="s">
        <v>4</v>
      </c>
      <c r="G749" s="2">
        <v>3</v>
      </c>
      <c r="H749" s="2">
        <v>1</v>
      </c>
      <c r="I749" s="5">
        <v>1174</v>
      </c>
      <c r="J749" s="2" t="s">
        <v>5</v>
      </c>
      <c r="K749" t="s">
        <v>185</v>
      </c>
      <c r="L749" t="str">
        <f>RIGHT(K749,LEN(K749)-FIND(" ",K749))</f>
        <v>May 20 00:00:00 EDT 2008</v>
      </c>
      <c r="M749" s="2" t="str">
        <f>LEFT(K749,3)</f>
        <v>Tue</v>
      </c>
      <c r="N749" s="2" t="str">
        <f>_xlfn.CONCAT(LEFT(L749,6)," ",RIGHT(L749,4))</f>
        <v>May 20 2008</v>
      </c>
      <c r="O749" s="9">
        <v>195000</v>
      </c>
      <c r="P749" s="6">
        <v>38.543697000000002</v>
      </c>
      <c r="Q749" s="7">
        <v>-121.36668299999999</v>
      </c>
    </row>
    <row r="750" spans="1:17" x14ac:dyDescent="0.3">
      <c r="A750" t="s">
        <v>787</v>
      </c>
      <c r="B750" t="str">
        <f>PROPER((A750))</f>
        <v>191 Barnhart Cir</v>
      </c>
      <c r="C750" t="s">
        <v>3</v>
      </c>
      <c r="D750" t="str">
        <f>PROPER(C750)</f>
        <v>Sacramento</v>
      </c>
      <c r="E750" s="1">
        <v>95843</v>
      </c>
      <c r="F750" s="2" t="s">
        <v>4</v>
      </c>
      <c r="G750" s="2">
        <v>3</v>
      </c>
      <c r="H750" s="2">
        <v>2</v>
      </c>
      <c r="I750" s="5">
        <v>1393</v>
      </c>
      <c r="J750" s="2" t="s">
        <v>5</v>
      </c>
      <c r="K750" t="s">
        <v>185</v>
      </c>
      <c r="L750" t="str">
        <f>RIGHT(K750,LEN(K750)-FIND(" ",K750))</f>
        <v>May 20 00:00:00 EDT 2008</v>
      </c>
      <c r="M750" s="2" t="str">
        <f>LEFT(K750,3)</f>
        <v>Tue</v>
      </c>
      <c r="N750" s="2" t="str">
        <f>_xlfn.CONCAT(LEFT(L750,6)," ",RIGHT(L750,4))</f>
        <v>May 20 2008</v>
      </c>
      <c r="O750" s="9">
        <v>200000</v>
      </c>
      <c r="P750" s="6">
        <v>38.704407000000003</v>
      </c>
      <c r="Q750" s="7">
        <v>-121.36113</v>
      </c>
    </row>
    <row r="751" spans="1:17" x14ac:dyDescent="0.3">
      <c r="A751" t="s">
        <v>788</v>
      </c>
      <c r="B751" t="str">
        <f>PROPER((A751))</f>
        <v>6221 Green Top Way</v>
      </c>
      <c r="C751" t="s">
        <v>3</v>
      </c>
      <c r="D751" t="str">
        <f>PROPER(C751)</f>
        <v>Sacramento</v>
      </c>
      <c r="E751" s="1">
        <v>95682</v>
      </c>
      <c r="F751" s="2" t="s">
        <v>4</v>
      </c>
      <c r="G751" s="2">
        <v>3</v>
      </c>
      <c r="H751" s="2">
        <v>1</v>
      </c>
      <c r="I751" s="5">
        <v>0</v>
      </c>
      <c r="J751" s="2" t="s">
        <v>5</v>
      </c>
      <c r="K751" t="s">
        <v>185</v>
      </c>
      <c r="L751" t="str">
        <f>RIGHT(K751,LEN(K751)-FIND(" ",K751))</f>
        <v>May 20 00:00:00 EDT 2008</v>
      </c>
      <c r="M751" s="2" t="str">
        <f>LEFT(K751,3)</f>
        <v>Tue</v>
      </c>
      <c r="N751" s="2" t="str">
        <f>_xlfn.CONCAT(LEFT(L751,6)," ",RIGHT(L751,4))</f>
        <v>May 20 2008</v>
      </c>
      <c r="O751" s="9">
        <v>201000</v>
      </c>
      <c r="P751" s="6">
        <v>38.694051999999999</v>
      </c>
      <c r="Q751" s="7">
        <v>-120.995589</v>
      </c>
    </row>
    <row r="752" spans="1:17" x14ac:dyDescent="0.3">
      <c r="A752" t="s">
        <v>789</v>
      </c>
      <c r="B752" t="str">
        <f>PROPER((A752))</f>
        <v>2298 Primrose Ln</v>
      </c>
      <c r="C752" t="s">
        <v>3</v>
      </c>
      <c r="D752" t="str">
        <f>PROPER(C752)</f>
        <v>Sacramento</v>
      </c>
      <c r="E752" s="1">
        <v>95828</v>
      </c>
      <c r="F752" s="2" t="s">
        <v>4</v>
      </c>
      <c r="G752" s="2">
        <v>3</v>
      </c>
      <c r="H752" s="2">
        <v>2</v>
      </c>
      <c r="I752" s="5">
        <v>1289</v>
      </c>
      <c r="J752" s="2" t="s">
        <v>5</v>
      </c>
      <c r="K752" t="s">
        <v>185</v>
      </c>
      <c r="L752" t="str">
        <f>RIGHT(K752,LEN(K752)-FIND(" ",K752))</f>
        <v>May 20 00:00:00 EDT 2008</v>
      </c>
      <c r="M752" s="2" t="str">
        <f>LEFT(K752,3)</f>
        <v>Tue</v>
      </c>
      <c r="N752" s="2" t="str">
        <f>_xlfn.CONCAT(LEFT(L752,6)," ",RIGHT(L752,4))</f>
        <v>May 20 2008</v>
      </c>
      <c r="O752" s="9">
        <v>205000</v>
      </c>
      <c r="P752" s="6">
        <v>38.461295999999997</v>
      </c>
      <c r="Q752" s="7">
        <v>-121.39085799999999</v>
      </c>
    </row>
    <row r="753" spans="1:17" x14ac:dyDescent="0.3">
      <c r="A753" t="s">
        <v>790</v>
      </c>
      <c r="B753" t="str">
        <f>PROPER((A753))</f>
        <v>5635 Los Pueblos Way</v>
      </c>
      <c r="C753" t="s">
        <v>3</v>
      </c>
      <c r="D753" t="str">
        <f>PROPER(C753)</f>
        <v>Sacramento</v>
      </c>
      <c r="E753" s="1">
        <v>95824</v>
      </c>
      <c r="F753" s="2" t="s">
        <v>4</v>
      </c>
      <c r="G753" s="2">
        <v>3</v>
      </c>
      <c r="H753" s="2">
        <v>1</v>
      </c>
      <c r="I753" s="5">
        <v>1360</v>
      </c>
      <c r="J753" s="2" t="s">
        <v>5</v>
      </c>
      <c r="K753" t="s">
        <v>185</v>
      </c>
      <c r="L753" t="str">
        <f>RIGHT(K753,LEN(K753)-FIND(" ",K753))</f>
        <v>May 20 00:00:00 EDT 2008</v>
      </c>
      <c r="M753" s="2" t="str">
        <f>LEFT(K753,3)</f>
        <v>Tue</v>
      </c>
      <c r="N753" s="2" t="str">
        <f>_xlfn.CONCAT(LEFT(L753,6)," ",RIGHT(L753,4))</f>
        <v>May 20 2008</v>
      </c>
      <c r="O753" s="9">
        <v>222381</v>
      </c>
      <c r="P753" s="6">
        <v>38.513066000000002</v>
      </c>
      <c r="Q753" s="7">
        <v>-121.451909</v>
      </c>
    </row>
    <row r="754" spans="1:17" x14ac:dyDescent="0.3">
      <c r="A754" t="s">
        <v>791</v>
      </c>
      <c r="B754" t="str">
        <f>PROPER((A754))</f>
        <v>10165 Lofton Way</v>
      </c>
      <c r="C754" t="s">
        <v>3</v>
      </c>
      <c r="D754" t="str">
        <f>PROPER(C754)</f>
        <v>Sacramento</v>
      </c>
      <c r="E754" s="1">
        <v>95624</v>
      </c>
      <c r="F754" s="2" t="s">
        <v>4</v>
      </c>
      <c r="G754" s="2">
        <v>3</v>
      </c>
      <c r="H754" s="2">
        <v>2</v>
      </c>
      <c r="I754" s="5">
        <v>1465</v>
      </c>
      <c r="J754" s="2" t="s">
        <v>5</v>
      </c>
      <c r="K754" t="s">
        <v>185</v>
      </c>
      <c r="L754" t="str">
        <f>RIGHT(K754,LEN(K754)-FIND(" ",K754))</f>
        <v>May 20 00:00:00 EDT 2008</v>
      </c>
      <c r="M754" s="2" t="str">
        <f>LEFT(K754,3)</f>
        <v>Tue</v>
      </c>
      <c r="N754" s="2" t="str">
        <f>_xlfn.CONCAT(LEFT(L754,6)," ",RIGHT(L754,4))</f>
        <v>May 20 2008</v>
      </c>
      <c r="O754" s="9">
        <v>225000</v>
      </c>
      <c r="P754" s="6">
        <v>38.419213999999997</v>
      </c>
      <c r="Q754" s="7">
        <v>-121.348533</v>
      </c>
    </row>
    <row r="755" spans="1:17" x14ac:dyDescent="0.3">
      <c r="A755" t="s">
        <v>792</v>
      </c>
      <c r="B755" t="str">
        <f>PROPER((A755))</f>
        <v>1251 Green Ravine Dr</v>
      </c>
      <c r="C755" t="s">
        <v>3</v>
      </c>
      <c r="D755" t="str">
        <f>PROPER(C755)</f>
        <v>Sacramento</v>
      </c>
      <c r="E755" s="1">
        <v>95722</v>
      </c>
      <c r="F755" s="2" t="s">
        <v>4</v>
      </c>
      <c r="G755" s="2">
        <v>3</v>
      </c>
      <c r="H755" s="2">
        <v>1</v>
      </c>
      <c r="I755" s="5">
        <v>1216</v>
      </c>
      <c r="J755" s="2" t="s">
        <v>5</v>
      </c>
      <c r="K755" t="s">
        <v>185</v>
      </c>
      <c r="L755" t="str">
        <f>RIGHT(K755,LEN(K755)-FIND(" ",K755))</f>
        <v>May 20 00:00:00 EDT 2008</v>
      </c>
      <c r="M755" s="2" t="str">
        <f>LEFT(K755,3)</f>
        <v>Tue</v>
      </c>
      <c r="N755" s="2" t="str">
        <f>_xlfn.CONCAT(LEFT(L755,6)," ",RIGHT(L755,4))</f>
        <v>May 20 2008</v>
      </c>
      <c r="O755" s="9">
        <v>230000</v>
      </c>
      <c r="P755" s="6">
        <v>39.008158999999999</v>
      </c>
      <c r="Q755" s="7">
        <v>-121.03623</v>
      </c>
    </row>
    <row r="756" spans="1:17" x14ac:dyDescent="0.3">
      <c r="A756" t="s">
        <v>793</v>
      </c>
      <c r="B756" t="str">
        <f>PROPER((A756))</f>
        <v>6001 Shoo Fly Rd</v>
      </c>
      <c r="C756" t="s">
        <v>3</v>
      </c>
      <c r="D756" t="str">
        <f>PROPER(C756)</f>
        <v>Sacramento</v>
      </c>
      <c r="E756" s="1">
        <v>95835</v>
      </c>
      <c r="F756" s="2" t="s">
        <v>4</v>
      </c>
      <c r="G756" s="2">
        <v>3</v>
      </c>
      <c r="H756" s="2">
        <v>2</v>
      </c>
      <c r="I756" s="5">
        <v>2187</v>
      </c>
      <c r="J756" s="2" t="s">
        <v>5</v>
      </c>
      <c r="K756" t="s">
        <v>185</v>
      </c>
      <c r="L756" t="str">
        <f>RIGHT(K756,LEN(K756)-FIND(" ",K756))</f>
        <v>May 20 00:00:00 EDT 2008</v>
      </c>
      <c r="M756" s="2" t="str">
        <f>LEFT(K756,3)</f>
        <v>Tue</v>
      </c>
      <c r="N756" s="2" t="str">
        <f>_xlfn.CONCAT(LEFT(L756,6)," ",RIGHT(L756,4))</f>
        <v>May 20 2008</v>
      </c>
      <c r="O756" s="9">
        <v>235000</v>
      </c>
      <c r="P756" s="6">
        <v>38.661658000000003</v>
      </c>
      <c r="Q756" s="7">
        <v>-121.540633</v>
      </c>
    </row>
    <row r="757" spans="1:17" x14ac:dyDescent="0.3">
      <c r="A757" t="s">
        <v>794</v>
      </c>
      <c r="B757" t="str">
        <f>PROPER((A757))</f>
        <v>3040 Parkham Dr</v>
      </c>
      <c r="C757" t="s">
        <v>3</v>
      </c>
      <c r="D757" t="str">
        <f>PROPER(C757)</f>
        <v>Sacramento</v>
      </c>
      <c r="E757" s="1">
        <v>95822</v>
      </c>
      <c r="F757" s="2" t="s">
        <v>4</v>
      </c>
      <c r="G757" s="2">
        <v>3</v>
      </c>
      <c r="H757" s="2">
        <v>1</v>
      </c>
      <c r="I757" s="5">
        <v>1291</v>
      </c>
      <c r="J757" s="2" t="s">
        <v>5</v>
      </c>
      <c r="K757" t="s">
        <v>185</v>
      </c>
      <c r="L757" t="str">
        <f>RIGHT(K757,LEN(K757)-FIND(" ",K757))</f>
        <v>May 20 00:00:00 EDT 2008</v>
      </c>
      <c r="M757" s="2" t="str">
        <f>LEFT(K757,3)</f>
        <v>Tue</v>
      </c>
      <c r="N757" s="2" t="str">
        <f>_xlfn.CONCAT(LEFT(L757,6)," ",RIGHT(L757,4))</f>
        <v>May 20 2008</v>
      </c>
      <c r="O757" s="9">
        <v>236250</v>
      </c>
      <c r="P757" s="6">
        <v>38.534596000000001</v>
      </c>
      <c r="Q757" s="7">
        <v>-121.493121</v>
      </c>
    </row>
    <row r="758" spans="1:17" x14ac:dyDescent="0.3">
      <c r="A758" t="s">
        <v>795</v>
      </c>
      <c r="B758" t="str">
        <f>PROPER((A758))</f>
        <v>2674 Tam O Shanter Dr</v>
      </c>
      <c r="C758" t="s">
        <v>3</v>
      </c>
      <c r="D758" t="str">
        <f>PROPER(C758)</f>
        <v>Sacramento</v>
      </c>
      <c r="E758" s="1">
        <v>95829</v>
      </c>
      <c r="F758" s="2" t="s">
        <v>4</v>
      </c>
      <c r="G758" s="2">
        <v>3</v>
      </c>
      <c r="H758" s="2">
        <v>2</v>
      </c>
      <c r="I758" s="5">
        <v>2170</v>
      </c>
      <c r="J758" s="2" t="s">
        <v>5</v>
      </c>
      <c r="K758" t="s">
        <v>185</v>
      </c>
      <c r="L758" t="str">
        <f>RIGHT(K758,LEN(K758)-FIND(" ",K758))</f>
        <v>May 20 00:00:00 EDT 2008</v>
      </c>
      <c r="M758" s="2" t="str">
        <f>LEFT(K758,3)</f>
        <v>Tue</v>
      </c>
      <c r="N758" s="2" t="str">
        <f>_xlfn.CONCAT(LEFT(L758,6)," ",RIGHT(L758,4))</f>
        <v>May 20 2008</v>
      </c>
      <c r="O758" s="9">
        <v>257729</v>
      </c>
      <c r="P758" s="6">
        <v>38.459670000000003</v>
      </c>
      <c r="Q758" s="7">
        <v>-121.360461</v>
      </c>
    </row>
    <row r="759" spans="1:17" x14ac:dyDescent="0.3">
      <c r="A759" t="s">
        <v>796</v>
      </c>
      <c r="B759" t="str">
        <f>PROPER((A759))</f>
        <v>6007 Marybelle Ln</v>
      </c>
      <c r="C759" t="s">
        <v>3</v>
      </c>
      <c r="D759" t="str">
        <f>PROPER(C759)</f>
        <v>Sacramento</v>
      </c>
      <c r="E759" s="1">
        <v>95843</v>
      </c>
      <c r="F759" s="2" t="s">
        <v>4</v>
      </c>
      <c r="G759" s="2">
        <v>3</v>
      </c>
      <c r="H759" s="2">
        <v>2</v>
      </c>
      <c r="I759" s="5">
        <v>1567</v>
      </c>
      <c r="J759" s="2" t="s">
        <v>5</v>
      </c>
      <c r="K759" t="s">
        <v>185</v>
      </c>
      <c r="L759" t="str">
        <f>RIGHT(K759,LEN(K759)-FIND(" ",K759))</f>
        <v>May 20 00:00:00 EDT 2008</v>
      </c>
      <c r="M759" s="2" t="str">
        <f>LEFT(K759,3)</f>
        <v>Tue</v>
      </c>
      <c r="N759" s="2" t="str">
        <f>_xlfn.CONCAT(LEFT(L759,6)," ",RIGHT(L759,4))</f>
        <v>May 20 2008</v>
      </c>
      <c r="O759" s="9">
        <v>261000</v>
      </c>
      <c r="P759" s="6">
        <v>38.705849000000001</v>
      </c>
      <c r="Q759" s="7">
        <v>-121.334701</v>
      </c>
    </row>
    <row r="760" spans="1:17" x14ac:dyDescent="0.3">
      <c r="A760" t="s">
        <v>799</v>
      </c>
      <c r="B760" t="str">
        <f>PROPER((A760))</f>
        <v>9949 Nestling Cir</v>
      </c>
      <c r="C760" t="s">
        <v>3</v>
      </c>
      <c r="D760" t="str">
        <f>PROPER(C760)</f>
        <v>Sacramento</v>
      </c>
      <c r="E760" s="1">
        <v>95835</v>
      </c>
      <c r="F760" s="2" t="s">
        <v>4</v>
      </c>
      <c r="G760" s="2">
        <v>3</v>
      </c>
      <c r="H760" s="2">
        <v>2</v>
      </c>
      <c r="I760" s="5">
        <v>1531</v>
      </c>
      <c r="J760" s="2" t="s">
        <v>5</v>
      </c>
      <c r="K760" t="s">
        <v>185</v>
      </c>
      <c r="L760" t="str">
        <f>RIGHT(K760,LEN(K760)-FIND(" ",K760))</f>
        <v>May 20 00:00:00 EDT 2008</v>
      </c>
      <c r="M760" s="2" t="str">
        <f>LEFT(K760,3)</f>
        <v>Tue</v>
      </c>
      <c r="N760" s="2" t="str">
        <f>_xlfn.CONCAT(LEFT(L760,6)," ",RIGHT(L760,4))</f>
        <v>May 20 2008</v>
      </c>
      <c r="O760" s="9">
        <v>270000</v>
      </c>
      <c r="P760" s="6">
        <v>38.665703999999998</v>
      </c>
      <c r="Q760" s="7">
        <v>-121.529096</v>
      </c>
    </row>
    <row r="761" spans="1:17" x14ac:dyDescent="0.3">
      <c r="A761" t="s">
        <v>800</v>
      </c>
      <c r="B761" t="str">
        <f>PROPER((A761))</f>
        <v>2915 Holdrege Way</v>
      </c>
      <c r="C761" t="s">
        <v>3</v>
      </c>
      <c r="D761" t="str">
        <f>PROPER(C761)</f>
        <v>Sacramento</v>
      </c>
      <c r="E761" s="1">
        <v>95628</v>
      </c>
      <c r="F761" s="2" t="s">
        <v>4</v>
      </c>
      <c r="G761" s="2">
        <v>3</v>
      </c>
      <c r="H761" s="2">
        <v>2</v>
      </c>
      <c r="I761" s="5">
        <v>1450</v>
      </c>
      <c r="J761" s="2" t="s">
        <v>5</v>
      </c>
      <c r="K761" t="s">
        <v>185</v>
      </c>
      <c r="L761" t="str">
        <f>RIGHT(K761,LEN(K761)-FIND(" ",K761))</f>
        <v>May 20 00:00:00 EDT 2008</v>
      </c>
      <c r="M761" s="2" t="str">
        <f>LEFT(K761,3)</f>
        <v>Tue</v>
      </c>
      <c r="N761" s="2" t="str">
        <f>_xlfn.CONCAT(LEFT(L761,6)," ",RIGHT(L761,4))</f>
        <v>May 20 2008</v>
      </c>
      <c r="O761" s="9">
        <v>286013</v>
      </c>
      <c r="P761" s="6">
        <v>38.660322000000001</v>
      </c>
      <c r="Q761" s="7">
        <v>-121.230101</v>
      </c>
    </row>
    <row r="762" spans="1:17" x14ac:dyDescent="0.3">
      <c r="A762" t="s">
        <v>801</v>
      </c>
      <c r="B762" t="str">
        <f>PROPER((A762))</f>
        <v>2678 Briarton Dr</v>
      </c>
      <c r="C762" t="s">
        <v>3</v>
      </c>
      <c r="D762" t="str">
        <f>PROPER(C762)</f>
        <v>Sacramento</v>
      </c>
      <c r="E762" s="1">
        <v>95628</v>
      </c>
      <c r="F762" s="2" t="s">
        <v>4</v>
      </c>
      <c r="G762" s="2">
        <v>3</v>
      </c>
      <c r="H762" s="2">
        <v>2</v>
      </c>
      <c r="I762" s="5">
        <v>1527</v>
      </c>
      <c r="J762" s="2" t="s">
        <v>5</v>
      </c>
      <c r="K762" t="s">
        <v>185</v>
      </c>
      <c r="L762" t="str">
        <f>RIGHT(K762,LEN(K762)-FIND(" ",K762))</f>
        <v>May 20 00:00:00 EDT 2008</v>
      </c>
      <c r="M762" s="2" t="str">
        <f>LEFT(K762,3)</f>
        <v>Tue</v>
      </c>
      <c r="N762" s="2" t="str">
        <f>_xlfn.CONCAT(LEFT(L762,6)," ",RIGHT(L762,4))</f>
        <v>May 20 2008</v>
      </c>
      <c r="O762" s="9">
        <v>293993</v>
      </c>
      <c r="P762" s="6">
        <v>38.664552</v>
      </c>
      <c r="Q762" s="7">
        <v>-121.255937</v>
      </c>
    </row>
    <row r="763" spans="1:17" x14ac:dyDescent="0.3">
      <c r="A763" t="s">
        <v>802</v>
      </c>
      <c r="B763" t="str">
        <f>PROPER((A763))</f>
        <v>294 Sparrow Dr</v>
      </c>
      <c r="C763" t="s">
        <v>3</v>
      </c>
      <c r="D763" t="str">
        <f>PROPER(C763)</f>
        <v>Sacramento</v>
      </c>
      <c r="E763" s="1">
        <v>95678</v>
      </c>
      <c r="F763" s="2" t="s">
        <v>4</v>
      </c>
      <c r="G763" s="2">
        <v>3</v>
      </c>
      <c r="H763" s="2">
        <v>2</v>
      </c>
      <c r="I763" s="5">
        <v>1401</v>
      </c>
      <c r="J763" s="2" t="s">
        <v>5</v>
      </c>
      <c r="K763" t="s">
        <v>185</v>
      </c>
      <c r="L763" t="str">
        <f>RIGHT(K763,LEN(K763)-FIND(" ",K763))</f>
        <v>May 20 00:00:00 EDT 2008</v>
      </c>
      <c r="M763" s="2" t="str">
        <f>LEFT(K763,3)</f>
        <v>Tue</v>
      </c>
      <c r="N763" s="2" t="str">
        <f>_xlfn.CONCAT(LEFT(L763,6)," ",RIGHT(L763,4))</f>
        <v>May 20 2008</v>
      </c>
      <c r="O763" s="9">
        <v>294000</v>
      </c>
      <c r="P763" s="6">
        <v>38.776327000000002</v>
      </c>
      <c r="Q763" s="7">
        <v>-121.284514</v>
      </c>
    </row>
    <row r="764" spans="1:17" x14ac:dyDescent="0.3">
      <c r="A764" t="s">
        <v>803</v>
      </c>
      <c r="B764" t="str">
        <f>PROPER((A764))</f>
        <v>2987 Diorite Way</v>
      </c>
      <c r="C764" t="s">
        <v>3</v>
      </c>
      <c r="D764" t="str">
        <f>PROPER(C764)</f>
        <v>Sacramento</v>
      </c>
      <c r="E764" s="1">
        <v>95838</v>
      </c>
      <c r="F764" s="2" t="s">
        <v>4</v>
      </c>
      <c r="G764" s="2">
        <v>3</v>
      </c>
      <c r="H764" s="2">
        <v>2</v>
      </c>
      <c r="I764" s="5">
        <v>1411</v>
      </c>
      <c r="J764" s="2" t="s">
        <v>5</v>
      </c>
      <c r="K764" t="s">
        <v>185</v>
      </c>
      <c r="L764" t="str">
        <f>RIGHT(K764,LEN(K764)-FIND(" ",K764))</f>
        <v>May 20 00:00:00 EDT 2008</v>
      </c>
      <c r="M764" s="2" t="str">
        <f>LEFT(K764,3)</f>
        <v>Tue</v>
      </c>
      <c r="N764" s="2" t="str">
        <f>_xlfn.CONCAT(LEFT(L764,6)," ",RIGHT(L764,4))</f>
        <v>May 20 2008</v>
      </c>
      <c r="O764" s="9">
        <v>296769</v>
      </c>
      <c r="P764" s="6">
        <v>38.657829999999997</v>
      </c>
      <c r="Q764" s="7">
        <v>-121.45684199999999</v>
      </c>
    </row>
    <row r="765" spans="1:17" x14ac:dyDescent="0.3">
      <c r="A765" t="s">
        <v>804</v>
      </c>
      <c r="B765" t="str">
        <f>PROPER((A765))</f>
        <v>6326 Appian Way</v>
      </c>
      <c r="C765" t="s">
        <v>3</v>
      </c>
      <c r="D765" t="str">
        <f>PROPER(C765)</f>
        <v>Sacramento</v>
      </c>
      <c r="E765" s="1">
        <v>95667</v>
      </c>
      <c r="F765" s="2" t="s">
        <v>4</v>
      </c>
      <c r="G765" s="2">
        <v>3</v>
      </c>
      <c r="H765" s="2">
        <v>2</v>
      </c>
      <c r="I765" s="5">
        <v>1329</v>
      </c>
      <c r="J765" s="2" t="s">
        <v>5</v>
      </c>
      <c r="K765" t="s">
        <v>185</v>
      </c>
      <c r="L765" t="str">
        <f>RIGHT(K765,LEN(K765)-FIND(" ",K765))</f>
        <v>May 20 00:00:00 EDT 2008</v>
      </c>
      <c r="M765" s="2" t="str">
        <f>LEFT(K765,3)</f>
        <v>Tue</v>
      </c>
      <c r="N765" s="2" t="str">
        <f>_xlfn.CONCAT(LEFT(L765,6)," ",RIGHT(L765,4))</f>
        <v>May 20 2008</v>
      </c>
      <c r="O765" s="9">
        <v>300000</v>
      </c>
      <c r="P765" s="6">
        <v>38.694558999999998</v>
      </c>
      <c r="Q765" s="7">
        <v>-120.848157</v>
      </c>
    </row>
    <row r="766" spans="1:17" x14ac:dyDescent="0.3">
      <c r="A766" t="s">
        <v>805</v>
      </c>
      <c r="B766" t="str">
        <f>PROPER((A766))</f>
        <v>6905 Cobalt Way</v>
      </c>
      <c r="C766" t="s">
        <v>3</v>
      </c>
      <c r="D766" t="str">
        <f>PROPER(C766)</f>
        <v>Sacramento</v>
      </c>
      <c r="E766" s="1">
        <v>95670</v>
      </c>
      <c r="F766" s="2" t="s">
        <v>4</v>
      </c>
      <c r="G766" s="2">
        <v>3</v>
      </c>
      <c r="H766" s="2">
        <v>2</v>
      </c>
      <c r="I766" s="5">
        <v>1981</v>
      </c>
      <c r="J766" s="2" t="s">
        <v>5</v>
      </c>
      <c r="K766" t="s">
        <v>185</v>
      </c>
      <c r="L766" t="str">
        <f>RIGHT(K766,LEN(K766)-FIND(" ",K766))</f>
        <v>May 20 00:00:00 EDT 2008</v>
      </c>
      <c r="M766" s="2" t="str">
        <f>LEFT(K766,3)</f>
        <v>Tue</v>
      </c>
      <c r="N766" s="2" t="str">
        <f>_xlfn.CONCAT(LEFT(L766,6)," ",RIGHT(L766,4))</f>
        <v>May 20 2008</v>
      </c>
      <c r="O766" s="9">
        <v>305000</v>
      </c>
      <c r="P766" s="6">
        <v>38.628731999999999</v>
      </c>
      <c r="Q766" s="7">
        <v>-121.261149</v>
      </c>
    </row>
    <row r="767" spans="1:17" x14ac:dyDescent="0.3">
      <c r="A767" t="s">
        <v>806</v>
      </c>
      <c r="B767" t="str">
        <f>PROPER((A767))</f>
        <v>8986 Haflinger Way</v>
      </c>
      <c r="C767" t="s">
        <v>3</v>
      </c>
      <c r="D767" t="str">
        <f>PROPER(C767)</f>
        <v>Sacramento</v>
      </c>
      <c r="E767" s="1">
        <v>95819</v>
      </c>
      <c r="F767" s="2" t="s">
        <v>4</v>
      </c>
      <c r="G767" s="2">
        <v>3</v>
      </c>
      <c r="H767" s="2">
        <v>1</v>
      </c>
      <c r="I767" s="5">
        <v>1108</v>
      </c>
      <c r="J767" s="2" t="s">
        <v>5</v>
      </c>
      <c r="K767" t="s">
        <v>185</v>
      </c>
      <c r="L767" t="str">
        <f>RIGHT(K767,LEN(K767)-FIND(" ",K767))</f>
        <v>May 20 00:00:00 EDT 2008</v>
      </c>
      <c r="M767" s="2" t="str">
        <f>LEFT(K767,3)</f>
        <v>Tue</v>
      </c>
      <c r="N767" s="2" t="str">
        <f>_xlfn.CONCAT(LEFT(L767,6)," ",RIGHT(L767,4))</f>
        <v>May 20 2008</v>
      </c>
      <c r="O767" s="9">
        <v>339000</v>
      </c>
      <c r="P767" s="6">
        <v>38.563805000000002</v>
      </c>
      <c r="Q767" s="7">
        <v>-121.436395</v>
      </c>
    </row>
    <row r="768" spans="1:17" x14ac:dyDescent="0.3">
      <c r="A768" t="s">
        <v>807</v>
      </c>
      <c r="B768" t="str">
        <f>PROPER((A768))</f>
        <v>2916 Babson Dr</v>
      </c>
      <c r="C768" t="s">
        <v>3</v>
      </c>
      <c r="D768" t="str">
        <f>PROPER(C768)</f>
        <v>Sacramento</v>
      </c>
      <c r="E768" s="1">
        <v>95841</v>
      </c>
      <c r="F768" s="2" t="s">
        <v>4</v>
      </c>
      <c r="G768" s="2">
        <v>3</v>
      </c>
      <c r="H768" s="2">
        <v>1</v>
      </c>
      <c r="I768" s="5">
        <v>2068</v>
      </c>
      <c r="J768" s="2" t="s">
        <v>5</v>
      </c>
      <c r="K768" t="s">
        <v>185</v>
      </c>
      <c r="L768" t="str">
        <f>RIGHT(K768,LEN(K768)-FIND(" ",K768))</f>
        <v>May 20 00:00:00 EDT 2008</v>
      </c>
      <c r="M768" s="2" t="str">
        <f>LEFT(K768,3)</f>
        <v>Tue</v>
      </c>
      <c r="N768" s="2" t="str">
        <f>_xlfn.CONCAT(LEFT(L768,6)," ",RIGHT(L768,4))</f>
        <v>May 20 2008</v>
      </c>
      <c r="O768" s="9">
        <v>460000</v>
      </c>
      <c r="P768" s="6">
        <v>38.646374000000002</v>
      </c>
      <c r="Q768" s="7">
        <v>-121.353658</v>
      </c>
    </row>
    <row r="769" spans="1:17" x14ac:dyDescent="0.3">
      <c r="A769" t="s">
        <v>808</v>
      </c>
      <c r="B769" t="str">
        <f>PROPER((A769))</f>
        <v>10133 Nebbiolo Ct</v>
      </c>
      <c r="C769" t="s">
        <v>3</v>
      </c>
      <c r="D769" t="str">
        <f>PROPER(C769)</f>
        <v>Sacramento</v>
      </c>
      <c r="E769" s="1">
        <v>95762</v>
      </c>
      <c r="F769" s="2" t="s">
        <v>4</v>
      </c>
      <c r="G769" s="2">
        <v>3</v>
      </c>
      <c r="H769" s="2">
        <v>2</v>
      </c>
      <c r="I769" s="5">
        <v>0</v>
      </c>
      <c r="J769" s="2" t="s">
        <v>5</v>
      </c>
      <c r="K769" t="s">
        <v>185</v>
      </c>
      <c r="L769" t="str">
        <f>RIGHT(K769,LEN(K769)-FIND(" ",K769))</f>
        <v>May 20 00:00:00 EDT 2008</v>
      </c>
      <c r="M769" s="2" t="str">
        <f>LEFT(K769,3)</f>
        <v>Tue</v>
      </c>
      <c r="N769" s="2" t="str">
        <f>_xlfn.CONCAT(LEFT(L769,6)," ",RIGHT(L769,4))</f>
        <v>May 20 2008</v>
      </c>
      <c r="O769" s="9">
        <v>460000</v>
      </c>
      <c r="P769" s="6">
        <v>38.668239</v>
      </c>
      <c r="Q769" s="7">
        <v>-121.064437</v>
      </c>
    </row>
    <row r="770" spans="1:17" x14ac:dyDescent="0.3">
      <c r="A770" t="s">
        <v>809</v>
      </c>
      <c r="B770" t="str">
        <f>PROPER((A770))</f>
        <v>1103 Commons Dr</v>
      </c>
      <c r="C770" t="s">
        <v>3</v>
      </c>
      <c r="D770" t="str">
        <f>PROPER(C770)</f>
        <v>Sacramento</v>
      </c>
      <c r="E770" s="1">
        <v>95815</v>
      </c>
      <c r="F770" s="2" t="s">
        <v>4</v>
      </c>
      <c r="G770" s="2">
        <v>3</v>
      </c>
      <c r="H770" s="2">
        <v>1</v>
      </c>
      <c r="I770" s="5">
        <v>970</v>
      </c>
      <c r="J770" s="2" t="s">
        <v>5</v>
      </c>
      <c r="K770" t="s">
        <v>372</v>
      </c>
      <c r="L770" t="str">
        <f>RIGHT(K770,LEN(K770)-FIND(" ",K770))</f>
        <v>May 19 00:00:00 EDT 2008</v>
      </c>
      <c r="M770" s="2" t="str">
        <f>LEFT(K770,3)</f>
        <v>Mon</v>
      </c>
      <c r="N770" s="2" t="str">
        <f>_xlfn.CONCAT(LEFT(L770,6)," ",RIGHT(L770,4))</f>
        <v>May 19 2008</v>
      </c>
      <c r="O770" s="9">
        <v>61500</v>
      </c>
      <c r="P770" s="6">
        <v>38.620685000000002</v>
      </c>
      <c r="Q770" s="7">
        <v>-121.460539</v>
      </c>
    </row>
    <row r="771" spans="1:17" x14ac:dyDescent="0.3">
      <c r="A771" t="s">
        <v>810</v>
      </c>
      <c r="B771" t="str">
        <f>PROPER((A771))</f>
        <v>4636 Teal Bay Ct</v>
      </c>
      <c r="C771" t="s">
        <v>3</v>
      </c>
      <c r="D771" t="str">
        <f>PROPER(C771)</f>
        <v>Sacramento</v>
      </c>
      <c r="E771" s="1">
        <v>95838</v>
      </c>
      <c r="F771" s="2" t="s">
        <v>4</v>
      </c>
      <c r="G771" s="2">
        <v>3</v>
      </c>
      <c r="H771" s="2">
        <v>1</v>
      </c>
      <c r="I771" s="5">
        <v>1250</v>
      </c>
      <c r="J771" s="2" t="s">
        <v>5</v>
      </c>
      <c r="K771" t="s">
        <v>372</v>
      </c>
      <c r="L771" t="str">
        <f>RIGHT(K771,LEN(K771)-FIND(" ",K771))</f>
        <v>May 19 00:00:00 EDT 2008</v>
      </c>
      <c r="M771" s="2" t="str">
        <f>LEFT(K771,3)</f>
        <v>Mon</v>
      </c>
      <c r="N771" s="2" t="str">
        <f>_xlfn.CONCAT(LEFT(L771,6)," ",RIGHT(L771,4))</f>
        <v>May 19 2008</v>
      </c>
      <c r="O771" s="9">
        <v>84000</v>
      </c>
      <c r="P771" s="6">
        <v>38.637337000000002</v>
      </c>
      <c r="Q771" s="7">
        <v>-121.432835</v>
      </c>
    </row>
    <row r="772" spans="1:17" x14ac:dyDescent="0.3">
      <c r="A772" t="s">
        <v>811</v>
      </c>
      <c r="B772" t="str">
        <f>PROPER((A772))</f>
        <v>1524 Youngs Ave</v>
      </c>
      <c r="C772" t="s">
        <v>3</v>
      </c>
      <c r="D772" t="str">
        <f>PROPER(C772)</f>
        <v>Sacramento</v>
      </c>
      <c r="E772" s="1">
        <v>95828</v>
      </c>
      <c r="F772" s="2" t="s">
        <v>4</v>
      </c>
      <c r="G772" s="2">
        <v>3</v>
      </c>
      <c r="H772" s="2">
        <v>1</v>
      </c>
      <c r="I772" s="5">
        <v>1013</v>
      </c>
      <c r="J772" s="2" t="s">
        <v>5</v>
      </c>
      <c r="K772" t="s">
        <v>372</v>
      </c>
      <c r="L772" t="str">
        <f>RIGHT(K772,LEN(K772)-FIND(" ",K772))</f>
        <v>May 19 00:00:00 EDT 2008</v>
      </c>
      <c r="M772" s="2" t="str">
        <f>LEFT(K772,3)</f>
        <v>Mon</v>
      </c>
      <c r="N772" s="2" t="str">
        <f>_xlfn.CONCAT(LEFT(L772,6)," ",RIGHT(L772,4))</f>
        <v>May 19 2008</v>
      </c>
      <c r="O772" s="9">
        <v>85000</v>
      </c>
      <c r="P772" s="6">
        <v>38.497236999999998</v>
      </c>
      <c r="Q772" s="7">
        <v>-121.424187</v>
      </c>
    </row>
    <row r="773" spans="1:17" x14ac:dyDescent="0.3">
      <c r="A773" t="s">
        <v>812</v>
      </c>
      <c r="B773" t="str">
        <f>PROPER((A773))</f>
        <v>865 Conrad Ct</v>
      </c>
      <c r="C773" t="s">
        <v>3</v>
      </c>
      <c r="D773" t="str">
        <f>PROPER(C773)</f>
        <v>Sacramento</v>
      </c>
      <c r="E773" s="1">
        <v>95660</v>
      </c>
      <c r="F773" s="2" t="s">
        <v>4</v>
      </c>
      <c r="G773" s="2">
        <v>3</v>
      </c>
      <c r="H773" s="2">
        <v>1</v>
      </c>
      <c r="I773" s="5">
        <v>1331</v>
      </c>
      <c r="J773" s="2" t="s">
        <v>5</v>
      </c>
      <c r="K773" t="s">
        <v>372</v>
      </c>
      <c r="L773" t="str">
        <f>RIGHT(K773,LEN(K773)-FIND(" ",K773))</f>
        <v>May 19 00:00:00 EDT 2008</v>
      </c>
      <c r="M773" s="2" t="str">
        <f>LEFT(K773,3)</f>
        <v>Mon</v>
      </c>
      <c r="N773" s="2" t="str">
        <f>_xlfn.CONCAT(LEFT(L773,6)," ",RIGHT(L773,4))</f>
        <v>May 19 2008</v>
      </c>
      <c r="O773" s="9">
        <v>112500</v>
      </c>
      <c r="P773" s="6">
        <v>38.689720000000001</v>
      </c>
      <c r="Q773" s="7">
        <v>-121.378399</v>
      </c>
    </row>
    <row r="774" spans="1:17" x14ac:dyDescent="0.3">
      <c r="A774" t="s">
        <v>813</v>
      </c>
      <c r="B774" t="str">
        <f>PROPER((A774))</f>
        <v>8463 Terracotta Ct</v>
      </c>
      <c r="C774" t="s">
        <v>3</v>
      </c>
      <c r="D774" t="str">
        <f>PROPER(C774)</f>
        <v>Sacramento</v>
      </c>
      <c r="E774" s="1">
        <v>95815</v>
      </c>
      <c r="F774" s="2" t="s">
        <v>4</v>
      </c>
      <c r="G774" s="2">
        <v>3</v>
      </c>
      <c r="H774" s="2">
        <v>1</v>
      </c>
      <c r="I774" s="5">
        <v>696</v>
      </c>
      <c r="J774" s="2" t="s">
        <v>5</v>
      </c>
      <c r="K774" t="s">
        <v>372</v>
      </c>
      <c r="L774" t="str">
        <f>RIGHT(K774,LEN(K774)-FIND(" ",K774))</f>
        <v>May 19 00:00:00 EDT 2008</v>
      </c>
      <c r="M774" s="2" t="str">
        <f>LEFT(K774,3)</f>
        <v>Mon</v>
      </c>
      <c r="N774" s="2" t="str">
        <f>_xlfn.CONCAT(LEFT(L774,6)," ",RIGHT(L774,4))</f>
        <v>May 19 2008</v>
      </c>
      <c r="O774" s="9">
        <v>121725</v>
      </c>
      <c r="P774" s="6">
        <v>38.613103000000002</v>
      </c>
      <c r="Q774" s="7">
        <v>-121.444085</v>
      </c>
    </row>
    <row r="775" spans="1:17" x14ac:dyDescent="0.3">
      <c r="A775" t="s">
        <v>814</v>
      </c>
      <c r="B775" t="str">
        <f>PROPER((A775))</f>
        <v>5747 King Rd</v>
      </c>
      <c r="C775" t="s">
        <v>3</v>
      </c>
      <c r="D775" t="str">
        <f>PROPER(C775)</f>
        <v>Sacramento</v>
      </c>
      <c r="E775" s="1">
        <v>95632</v>
      </c>
      <c r="F775" s="2" t="s">
        <v>4</v>
      </c>
      <c r="G775" s="2">
        <v>3</v>
      </c>
      <c r="H775" s="2">
        <v>2</v>
      </c>
      <c r="I775" s="5">
        <v>1080</v>
      </c>
      <c r="J775" s="2" t="s">
        <v>5</v>
      </c>
      <c r="K775" t="s">
        <v>372</v>
      </c>
      <c r="L775" t="str">
        <f>RIGHT(K775,LEN(K775)-FIND(" ",K775))</f>
        <v>May 19 00:00:00 EDT 2008</v>
      </c>
      <c r="M775" s="2" t="str">
        <f>LEFT(K775,3)</f>
        <v>Mon</v>
      </c>
      <c r="N775" s="2" t="str">
        <f>_xlfn.CONCAT(LEFT(L775,6)," ",RIGHT(L775,4))</f>
        <v>May 19 2008</v>
      </c>
      <c r="O775" s="9">
        <v>122000</v>
      </c>
      <c r="P775" s="6">
        <v>38.242269999999998</v>
      </c>
      <c r="Q775" s="7">
        <v>-121.31032</v>
      </c>
    </row>
    <row r="776" spans="1:17" x14ac:dyDescent="0.3">
      <c r="A776" t="s">
        <v>815</v>
      </c>
      <c r="B776" t="str">
        <f>PROPER((A776))</f>
        <v>8253 Keegan Way</v>
      </c>
      <c r="C776" t="s">
        <v>3</v>
      </c>
      <c r="D776" t="str">
        <f>PROPER(C776)</f>
        <v>Sacramento</v>
      </c>
      <c r="E776" s="1">
        <v>95828</v>
      </c>
      <c r="F776" s="2" t="s">
        <v>4</v>
      </c>
      <c r="G776" s="2">
        <v>3</v>
      </c>
      <c r="H776" s="2">
        <v>2</v>
      </c>
      <c r="I776" s="5">
        <v>1407</v>
      </c>
      <c r="J776" s="2" t="s">
        <v>5</v>
      </c>
      <c r="K776" t="s">
        <v>372</v>
      </c>
      <c r="L776" t="str">
        <f>RIGHT(K776,LEN(K776)-FIND(" ",K776))</f>
        <v>May 19 00:00:00 EDT 2008</v>
      </c>
      <c r="M776" s="2" t="str">
        <f>LEFT(K776,3)</f>
        <v>Mon</v>
      </c>
      <c r="N776" s="2" t="str">
        <f>_xlfn.CONCAT(LEFT(L776,6)," ",RIGHT(L776,4))</f>
        <v>May 19 2008</v>
      </c>
      <c r="O776" s="9">
        <v>149600</v>
      </c>
      <c r="P776" s="6">
        <v>38.479083000000003</v>
      </c>
      <c r="Q776" s="7">
        <v>-121.400702</v>
      </c>
    </row>
    <row r="777" spans="1:17" x14ac:dyDescent="0.3">
      <c r="A777" t="s">
        <v>816</v>
      </c>
      <c r="B777" t="str">
        <f>PROPER((A777))</f>
        <v>9204 Trout Way</v>
      </c>
      <c r="C777" t="s">
        <v>3</v>
      </c>
      <c r="D777" t="str">
        <f>PROPER(C777)</f>
        <v>Sacramento</v>
      </c>
      <c r="E777" s="1">
        <v>95822</v>
      </c>
      <c r="F777" s="2" t="s">
        <v>4</v>
      </c>
      <c r="G777" s="2">
        <v>3</v>
      </c>
      <c r="H777" s="2">
        <v>2</v>
      </c>
      <c r="I777" s="5">
        <v>1646</v>
      </c>
      <c r="J777" s="2" t="s">
        <v>5</v>
      </c>
      <c r="K777" t="s">
        <v>372</v>
      </c>
      <c r="L777" t="str">
        <f>RIGHT(K777,LEN(K777)-FIND(" ",K777))</f>
        <v>May 19 00:00:00 EDT 2008</v>
      </c>
      <c r="M777" s="2" t="str">
        <f>LEFT(K777,3)</f>
        <v>Mon</v>
      </c>
      <c r="N777" s="2" t="str">
        <f>_xlfn.CONCAT(LEFT(L777,6)," ",RIGHT(L777,4))</f>
        <v>May 19 2008</v>
      </c>
      <c r="O777" s="9">
        <v>150000</v>
      </c>
      <c r="P777" s="6">
        <v>38.489758999999999</v>
      </c>
      <c r="Q777" s="7">
        <v>-121.474754</v>
      </c>
    </row>
    <row r="778" spans="1:17" x14ac:dyDescent="0.3">
      <c r="A778" t="s">
        <v>817</v>
      </c>
      <c r="B778" t="str">
        <f>PROPER((A778))</f>
        <v>1828 2Nd Ave</v>
      </c>
      <c r="C778" t="s">
        <v>3</v>
      </c>
      <c r="D778" t="str">
        <f>PROPER(C778)</f>
        <v>Sacramento</v>
      </c>
      <c r="E778" s="1">
        <v>95838</v>
      </c>
      <c r="F778" s="2" t="s">
        <v>4</v>
      </c>
      <c r="G778" s="2">
        <v>3</v>
      </c>
      <c r="H778" s="2">
        <v>2</v>
      </c>
      <c r="I778" s="5">
        <v>1370</v>
      </c>
      <c r="J778" s="2" t="s">
        <v>5</v>
      </c>
      <c r="K778" t="s">
        <v>372</v>
      </c>
      <c r="L778" t="str">
        <f>RIGHT(K778,LEN(K778)-FIND(" ",K778))</f>
        <v>May 19 00:00:00 EDT 2008</v>
      </c>
      <c r="M778" s="2" t="str">
        <f>LEFT(K778,3)</f>
        <v>Mon</v>
      </c>
      <c r="N778" s="2" t="str">
        <f>_xlfn.CONCAT(LEFT(L778,6)," ",RIGHT(L778,4))</f>
        <v>May 19 2008</v>
      </c>
      <c r="O778" s="9">
        <v>155435</v>
      </c>
      <c r="P778" s="6">
        <v>38.646676999999997</v>
      </c>
      <c r="Q778" s="7">
        <v>-121.437573</v>
      </c>
    </row>
    <row r="779" spans="1:17" x14ac:dyDescent="0.3">
      <c r="A779" t="s">
        <v>818</v>
      </c>
      <c r="B779" t="str">
        <f>PROPER((A779))</f>
        <v>1113 Commons Dr</v>
      </c>
      <c r="C779" t="s">
        <v>3</v>
      </c>
      <c r="D779" t="str">
        <f>PROPER(C779)</f>
        <v>Sacramento</v>
      </c>
      <c r="E779" s="1">
        <v>95820</v>
      </c>
      <c r="F779" s="2" t="s">
        <v>4</v>
      </c>
      <c r="G779" s="2">
        <v>3</v>
      </c>
      <c r="H779" s="2">
        <v>1</v>
      </c>
      <c r="I779" s="5">
        <v>1039</v>
      </c>
      <c r="J779" s="2" t="s">
        <v>5</v>
      </c>
      <c r="K779" t="s">
        <v>372</v>
      </c>
      <c r="L779" t="str">
        <f>RIGHT(K779,LEN(K779)-FIND(" ",K779))</f>
        <v>May 19 00:00:00 EDT 2008</v>
      </c>
      <c r="M779" s="2" t="str">
        <f>LEFT(K779,3)</f>
        <v>Mon</v>
      </c>
      <c r="N779" s="2" t="str">
        <f>_xlfn.CONCAT(LEFT(L779,6)," ",RIGHT(L779,4))</f>
        <v>May 19 2008</v>
      </c>
      <c r="O779" s="9">
        <v>168000</v>
      </c>
      <c r="P779" s="6">
        <v>38.527740000000001</v>
      </c>
      <c r="Q779" s="7">
        <v>-121.43366899999999</v>
      </c>
    </row>
    <row r="780" spans="1:17" x14ac:dyDescent="0.3">
      <c r="A780" t="s">
        <v>819</v>
      </c>
      <c r="B780" t="str">
        <f>PROPER((A780))</f>
        <v>2341 Big Strike Trl</v>
      </c>
      <c r="C780" t="s">
        <v>3</v>
      </c>
      <c r="D780" t="str">
        <f>PROPER(C780)</f>
        <v>Sacramento</v>
      </c>
      <c r="E780" s="1">
        <v>95632</v>
      </c>
      <c r="F780" s="2" t="s">
        <v>4</v>
      </c>
      <c r="G780" s="2">
        <v>3</v>
      </c>
      <c r="H780" s="2">
        <v>2</v>
      </c>
      <c r="I780" s="5">
        <v>1204</v>
      </c>
      <c r="J780" s="2" t="s">
        <v>5</v>
      </c>
      <c r="K780" t="s">
        <v>372</v>
      </c>
      <c r="L780" t="str">
        <f>RIGHT(K780,LEN(K780)-FIND(" ",K780))</f>
        <v>May 19 00:00:00 EDT 2008</v>
      </c>
      <c r="M780" s="2" t="str">
        <f>LEFT(K780,3)</f>
        <v>Mon</v>
      </c>
      <c r="N780" s="2" t="str">
        <f>_xlfn.CONCAT(LEFT(L780,6)," ",RIGHT(L780,4))</f>
        <v>May 19 2008</v>
      </c>
      <c r="O780" s="9">
        <v>174000</v>
      </c>
      <c r="P780" s="6">
        <v>38.260466999999998</v>
      </c>
      <c r="Q780" s="7">
        <v>-121.30263600000001</v>
      </c>
    </row>
    <row r="781" spans="1:17" x14ac:dyDescent="0.3">
      <c r="A781" t="s">
        <v>821</v>
      </c>
      <c r="B781" t="str">
        <f>PROPER((A781))</f>
        <v>9452 Red Spruce Way</v>
      </c>
      <c r="C781" t="s">
        <v>3</v>
      </c>
      <c r="D781" t="str">
        <f>PROPER(C781)</f>
        <v>Sacramento</v>
      </c>
      <c r="E781" s="1">
        <v>95841</v>
      </c>
      <c r="F781" s="2" t="s">
        <v>4</v>
      </c>
      <c r="G781" s="2">
        <v>3</v>
      </c>
      <c r="H781" s="2">
        <v>2</v>
      </c>
      <c r="I781" s="5">
        <v>1120</v>
      </c>
      <c r="J781" s="2" t="s">
        <v>5</v>
      </c>
      <c r="K781" t="s">
        <v>372</v>
      </c>
      <c r="L781" t="str">
        <f>RIGHT(K781,LEN(K781)-FIND(" ",K781))</f>
        <v>May 19 00:00:00 EDT 2008</v>
      </c>
      <c r="M781" s="2" t="str">
        <f>LEFT(K781,3)</f>
        <v>Mon</v>
      </c>
      <c r="N781" s="2" t="str">
        <f>_xlfn.CONCAT(LEFT(L781,6)," ",RIGHT(L781,4))</f>
        <v>May 19 2008</v>
      </c>
      <c r="O781" s="9">
        <v>178000</v>
      </c>
      <c r="P781" s="6">
        <v>38.658734000000003</v>
      </c>
      <c r="Q781" s="7">
        <v>-121.357196</v>
      </c>
    </row>
    <row r="782" spans="1:17" x14ac:dyDescent="0.3">
      <c r="A782" t="s">
        <v>822</v>
      </c>
      <c r="B782" t="str">
        <f>PROPER((A782))</f>
        <v>5776 Terrace Dr</v>
      </c>
      <c r="C782" t="s">
        <v>3</v>
      </c>
      <c r="D782" t="str">
        <f>PROPER(C782)</f>
        <v>Sacramento</v>
      </c>
      <c r="E782" s="1">
        <v>95747</v>
      </c>
      <c r="F782" s="2" t="s">
        <v>4</v>
      </c>
      <c r="G782" s="2">
        <v>3</v>
      </c>
      <c r="H782" s="2">
        <v>2</v>
      </c>
      <c r="I782" s="5">
        <v>1154</v>
      </c>
      <c r="J782" s="2" t="s">
        <v>5</v>
      </c>
      <c r="K782" t="s">
        <v>372</v>
      </c>
      <c r="L782" t="str">
        <f>RIGHT(K782,LEN(K782)-FIND(" ",K782))</f>
        <v>May 19 00:00:00 EDT 2008</v>
      </c>
      <c r="M782" s="2" t="str">
        <f>LEFT(K782,3)</f>
        <v>Mon</v>
      </c>
      <c r="N782" s="2" t="str">
        <f>_xlfn.CONCAT(LEFT(L782,6)," ",RIGHT(L782,4))</f>
        <v>May 19 2008</v>
      </c>
      <c r="O782" s="9">
        <v>191500</v>
      </c>
      <c r="P782" s="6">
        <v>38.747878</v>
      </c>
      <c r="Q782" s="7">
        <v>-121.311279</v>
      </c>
    </row>
    <row r="783" spans="1:17" x14ac:dyDescent="0.3">
      <c r="A783" t="s">
        <v>823</v>
      </c>
      <c r="B783" t="str">
        <f>PROPER((A783))</f>
        <v>5908 Mclean Dr</v>
      </c>
      <c r="C783" t="s">
        <v>3</v>
      </c>
      <c r="D783" t="str">
        <f>PROPER(C783)</f>
        <v>Sacramento</v>
      </c>
      <c r="E783" s="1">
        <v>95838</v>
      </c>
      <c r="F783" s="2" t="s">
        <v>4</v>
      </c>
      <c r="G783" s="2">
        <v>3</v>
      </c>
      <c r="H783" s="2">
        <v>2</v>
      </c>
      <c r="I783" s="5">
        <v>1353</v>
      </c>
      <c r="J783" s="2" t="s">
        <v>5</v>
      </c>
      <c r="K783" t="s">
        <v>372</v>
      </c>
      <c r="L783" t="str">
        <f>RIGHT(K783,LEN(K783)-FIND(" ",K783))</f>
        <v>May 19 00:00:00 EDT 2008</v>
      </c>
      <c r="M783" s="2" t="str">
        <f>LEFT(K783,3)</f>
        <v>Mon</v>
      </c>
      <c r="N783" s="2" t="str">
        <f>_xlfn.CONCAT(LEFT(L783,6)," ",RIGHT(L783,4))</f>
        <v>May 19 2008</v>
      </c>
      <c r="O783" s="9">
        <v>192000</v>
      </c>
      <c r="P783" s="6">
        <v>38.657811000000002</v>
      </c>
      <c r="Q783" s="7">
        <v>-121.465327</v>
      </c>
    </row>
    <row r="784" spans="1:17" x14ac:dyDescent="0.3">
      <c r="A784" t="s">
        <v>824</v>
      </c>
      <c r="B784" t="str">
        <f>PROPER((A784))</f>
        <v>8215 Peregrine Way</v>
      </c>
      <c r="C784" t="s">
        <v>3</v>
      </c>
      <c r="D784" t="str">
        <f>PROPER(C784)</f>
        <v>Sacramento</v>
      </c>
      <c r="E784" s="1">
        <v>95621</v>
      </c>
      <c r="F784" s="2" t="s">
        <v>4</v>
      </c>
      <c r="G784" s="2">
        <v>3</v>
      </c>
      <c r="H784" s="2">
        <v>2</v>
      </c>
      <c r="I784" s="5">
        <v>1329</v>
      </c>
      <c r="J784" s="2" t="s">
        <v>5</v>
      </c>
      <c r="K784" t="s">
        <v>372</v>
      </c>
      <c r="L784" t="str">
        <f>RIGHT(K784,LEN(K784)-FIND(" ",K784))</f>
        <v>May 19 00:00:00 EDT 2008</v>
      </c>
      <c r="M784" s="2" t="str">
        <f>LEFT(K784,3)</f>
        <v>Mon</v>
      </c>
      <c r="N784" s="2" t="str">
        <f>_xlfn.CONCAT(LEFT(L784,6)," ",RIGHT(L784,4))</f>
        <v>May 19 2008</v>
      </c>
      <c r="O784" s="9">
        <v>192700</v>
      </c>
      <c r="P784" s="6">
        <v>38.706152000000003</v>
      </c>
      <c r="Q784" s="7">
        <v>-121.325399</v>
      </c>
    </row>
    <row r="785" spans="1:17" x14ac:dyDescent="0.3">
      <c r="A785" t="s">
        <v>825</v>
      </c>
      <c r="B785" t="str">
        <f>PROPER((A785))</f>
        <v>1104 Hillsdale Ln</v>
      </c>
      <c r="C785" t="s">
        <v>3</v>
      </c>
      <c r="D785" t="str">
        <f>PROPER(C785)</f>
        <v>Sacramento</v>
      </c>
      <c r="E785" s="1">
        <v>95823</v>
      </c>
      <c r="F785" s="2" t="s">
        <v>4</v>
      </c>
      <c r="G785" s="2">
        <v>3</v>
      </c>
      <c r="H785" s="2">
        <v>2</v>
      </c>
      <c r="I785" s="5">
        <v>1144</v>
      </c>
      <c r="J785" s="2" t="s">
        <v>5</v>
      </c>
      <c r="K785" t="s">
        <v>372</v>
      </c>
      <c r="L785" t="str">
        <f>RIGHT(K785,LEN(K785)-FIND(" ",K785))</f>
        <v>May 19 00:00:00 EDT 2008</v>
      </c>
      <c r="M785" s="2" t="str">
        <f>LEFT(K785,3)</f>
        <v>Mon</v>
      </c>
      <c r="N785" s="2" t="str">
        <f>_xlfn.CONCAT(LEFT(L785,6)," ",RIGHT(L785,4))</f>
        <v>May 19 2008</v>
      </c>
      <c r="O785" s="9">
        <v>200345</v>
      </c>
      <c r="P785" s="6">
        <v>38.46452</v>
      </c>
      <c r="Q785" s="7">
        <v>-121.427606</v>
      </c>
    </row>
    <row r="786" spans="1:17" x14ac:dyDescent="0.3">
      <c r="A786" t="s">
        <v>826</v>
      </c>
      <c r="B786" t="str">
        <f>PROPER((A786))</f>
        <v>2949 Panama Ave</v>
      </c>
      <c r="C786" t="s">
        <v>3</v>
      </c>
      <c r="D786" t="str">
        <f>PROPER(C786)</f>
        <v>Sacramento</v>
      </c>
      <c r="E786" s="1">
        <v>95678</v>
      </c>
      <c r="F786" s="2" t="s">
        <v>4</v>
      </c>
      <c r="G786" s="2">
        <v>3</v>
      </c>
      <c r="H786" s="2">
        <v>2</v>
      </c>
      <c r="I786" s="5">
        <v>1758</v>
      </c>
      <c r="J786" s="2" t="s">
        <v>5</v>
      </c>
      <c r="K786" t="s">
        <v>372</v>
      </c>
      <c r="L786" t="str">
        <f>RIGHT(K786,LEN(K786)-FIND(" ",K786))</f>
        <v>May 19 00:00:00 EDT 2008</v>
      </c>
      <c r="M786" s="2" t="str">
        <f>LEFT(K786,3)</f>
        <v>Mon</v>
      </c>
      <c r="N786" s="2" t="str">
        <f>_xlfn.CONCAT(LEFT(L786,6)," ",RIGHT(L786,4))</f>
        <v>May 19 2008</v>
      </c>
      <c r="O786" s="9">
        <v>217500</v>
      </c>
      <c r="P786" s="6">
        <v>38.756149000000001</v>
      </c>
      <c r="Q786" s="7">
        <v>-121.306479</v>
      </c>
    </row>
    <row r="787" spans="1:17" x14ac:dyDescent="0.3">
      <c r="A787" t="s">
        <v>827</v>
      </c>
      <c r="B787" t="str">
        <f>PROPER((A787))</f>
        <v>1356 Hartley Way</v>
      </c>
      <c r="C787" t="s">
        <v>3</v>
      </c>
      <c r="D787" t="str">
        <f>PROPER(C787)</f>
        <v>Sacramento</v>
      </c>
      <c r="E787" s="1">
        <v>95838</v>
      </c>
      <c r="F787" s="2" t="s">
        <v>4</v>
      </c>
      <c r="G787" s="2">
        <v>3</v>
      </c>
      <c r="H787" s="2">
        <v>2</v>
      </c>
      <c r="I787" s="5">
        <v>2142</v>
      </c>
      <c r="J787" s="2" t="s">
        <v>5</v>
      </c>
      <c r="K787" t="s">
        <v>372</v>
      </c>
      <c r="L787" t="str">
        <f>RIGHT(K787,LEN(K787)-FIND(" ",K787))</f>
        <v>May 19 00:00:00 EDT 2008</v>
      </c>
      <c r="M787" s="2" t="str">
        <f>LEFT(K787,3)</f>
        <v>Mon</v>
      </c>
      <c r="N787" s="2" t="str">
        <f>_xlfn.CONCAT(LEFT(L787,6)," ",RIGHT(L787,4))</f>
        <v>May 19 2008</v>
      </c>
      <c r="O787" s="9">
        <v>218000</v>
      </c>
      <c r="P787" s="6">
        <v>38.658465999999997</v>
      </c>
      <c r="Q787" s="7">
        <v>-121.460661</v>
      </c>
    </row>
    <row r="788" spans="1:17" x14ac:dyDescent="0.3">
      <c r="A788" t="s">
        <v>828</v>
      </c>
      <c r="B788" t="str">
        <f>PROPER((A788))</f>
        <v>633 Hanisch Dr</v>
      </c>
      <c r="C788" t="s">
        <v>3</v>
      </c>
      <c r="D788" t="str">
        <f>PROPER(C788)</f>
        <v>Sacramento</v>
      </c>
      <c r="E788" s="1">
        <v>95624</v>
      </c>
      <c r="F788" s="2" t="s">
        <v>4</v>
      </c>
      <c r="G788" s="2">
        <v>3</v>
      </c>
      <c r="H788" s="2">
        <v>2</v>
      </c>
      <c r="I788" s="5">
        <v>1516</v>
      </c>
      <c r="J788" s="2" t="s">
        <v>5</v>
      </c>
      <c r="K788" t="s">
        <v>372</v>
      </c>
      <c r="L788" t="str">
        <f>RIGHT(K788,LEN(K788)-FIND(" ",K788))</f>
        <v>May 19 00:00:00 EDT 2008</v>
      </c>
      <c r="M788" s="2" t="str">
        <f>LEFT(K788,3)</f>
        <v>Mon</v>
      </c>
      <c r="N788" s="2" t="str">
        <f>_xlfn.CONCAT(LEFT(L788,6)," ",RIGHT(L788,4))</f>
        <v>May 19 2008</v>
      </c>
      <c r="O788" s="9">
        <v>222900</v>
      </c>
      <c r="P788" s="6">
        <v>38.398245000000003</v>
      </c>
      <c r="Q788" s="7">
        <v>-121.38061500000001</v>
      </c>
    </row>
    <row r="789" spans="1:17" x14ac:dyDescent="0.3">
      <c r="A789" t="s">
        <v>829</v>
      </c>
      <c r="B789" t="str">
        <f>PROPER((A789))</f>
        <v>63 Angel Island Cir</v>
      </c>
      <c r="C789" t="s">
        <v>3</v>
      </c>
      <c r="D789" t="str">
        <f>PROPER(C789)</f>
        <v>Sacramento</v>
      </c>
      <c r="E789" s="1">
        <v>95831</v>
      </c>
      <c r="F789" s="2" t="s">
        <v>4</v>
      </c>
      <c r="G789" s="2">
        <v>3</v>
      </c>
      <c r="H789" s="2">
        <v>2</v>
      </c>
      <c r="I789" s="5">
        <v>1375</v>
      </c>
      <c r="J789" s="2" t="s">
        <v>5</v>
      </c>
      <c r="K789" t="s">
        <v>372</v>
      </c>
      <c r="L789" t="str">
        <f>RIGHT(K789,LEN(K789)-FIND(" ",K789))</f>
        <v>May 19 00:00:00 EDT 2008</v>
      </c>
      <c r="M789" s="2" t="str">
        <f>LEFT(K789,3)</f>
        <v>Mon</v>
      </c>
      <c r="N789" s="2" t="str">
        <f>_xlfn.CONCAT(LEFT(L789,6)," ",RIGHT(L789,4))</f>
        <v>May 19 2008</v>
      </c>
      <c r="O789" s="9">
        <v>232000</v>
      </c>
      <c r="P789" s="6">
        <v>38.490259999999999</v>
      </c>
      <c r="Q789" s="7">
        <v>-121.550527</v>
      </c>
    </row>
    <row r="790" spans="1:17" x14ac:dyDescent="0.3">
      <c r="A790" t="s">
        <v>830</v>
      </c>
      <c r="B790" t="str">
        <f>PROPER((A790))</f>
        <v>1571 Wild Oak Ln</v>
      </c>
      <c r="C790" t="s">
        <v>3</v>
      </c>
      <c r="D790" t="str">
        <f>PROPER(C790)</f>
        <v>Sacramento</v>
      </c>
      <c r="E790" s="1">
        <v>95822</v>
      </c>
      <c r="F790" s="2" t="s">
        <v>4</v>
      </c>
      <c r="G790" s="2">
        <v>3</v>
      </c>
      <c r="H790" s="2">
        <v>1</v>
      </c>
      <c r="I790" s="5">
        <v>1058</v>
      </c>
      <c r="J790" s="2" t="s">
        <v>5</v>
      </c>
      <c r="K790" t="s">
        <v>372</v>
      </c>
      <c r="L790" t="str">
        <f>RIGHT(K790,LEN(K790)-FIND(" ",K790))</f>
        <v>May 19 00:00:00 EDT 2008</v>
      </c>
      <c r="M790" s="2" t="str">
        <f>LEFT(K790,3)</f>
        <v>Mon</v>
      </c>
      <c r="N790" s="2" t="str">
        <f>_xlfn.CONCAT(LEFT(L790,6)," ",RIGHT(L790,4))</f>
        <v>May 19 2008</v>
      </c>
      <c r="O790" s="9">
        <v>233641</v>
      </c>
      <c r="P790" s="6">
        <v>38.523828000000002</v>
      </c>
      <c r="Q790" s="7">
        <v>-121.481139</v>
      </c>
    </row>
    <row r="791" spans="1:17" x14ac:dyDescent="0.3">
      <c r="A791" t="s">
        <v>831</v>
      </c>
      <c r="B791" t="str">
        <f>PROPER((A791))</f>
        <v>5222 Copper Sunset Way</v>
      </c>
      <c r="C791" t="s">
        <v>3</v>
      </c>
      <c r="D791" t="str">
        <f>PROPER(C791)</f>
        <v>Sacramento</v>
      </c>
      <c r="E791" s="1">
        <v>95843</v>
      </c>
      <c r="F791" s="2" t="s">
        <v>4</v>
      </c>
      <c r="G791" s="2">
        <v>3</v>
      </c>
      <c r="H791" s="2">
        <v>2</v>
      </c>
      <c r="I791" s="5">
        <v>1187</v>
      </c>
      <c r="J791" s="2" t="s">
        <v>5</v>
      </c>
      <c r="K791" t="s">
        <v>372</v>
      </c>
      <c r="L791" t="str">
        <f>RIGHT(K791,LEN(K791)-FIND(" ",K791))</f>
        <v>May 19 00:00:00 EDT 2008</v>
      </c>
      <c r="M791" s="2" t="str">
        <f>LEFT(K791,3)</f>
        <v>Mon</v>
      </c>
      <c r="N791" s="2" t="str">
        <f>_xlfn.CONCAT(LEFT(L791,6)," ",RIGHT(L791,4))</f>
        <v>May 19 2008</v>
      </c>
      <c r="O791" s="9">
        <v>234000</v>
      </c>
      <c r="P791" s="6">
        <v>38.727657000000001</v>
      </c>
      <c r="Q791" s="7">
        <v>-121.39102800000001</v>
      </c>
    </row>
    <row r="792" spans="1:17" x14ac:dyDescent="0.3">
      <c r="A792" t="s">
        <v>832</v>
      </c>
      <c r="B792" t="str">
        <f>PROPER((A792))</f>
        <v>5601 Spindrift Ln</v>
      </c>
      <c r="C792" t="s">
        <v>3</v>
      </c>
      <c r="D792" t="str">
        <f>PROPER(C792)</f>
        <v>Sacramento</v>
      </c>
      <c r="E792" s="1">
        <v>95630</v>
      </c>
      <c r="F792" s="2" t="s">
        <v>4</v>
      </c>
      <c r="G792" s="2">
        <v>3</v>
      </c>
      <c r="H792" s="2">
        <v>2</v>
      </c>
      <c r="I792" s="5">
        <v>1427</v>
      </c>
      <c r="J792" s="2" t="s">
        <v>5</v>
      </c>
      <c r="K792" t="s">
        <v>372</v>
      </c>
      <c r="L792" t="str">
        <f>RIGHT(K792,LEN(K792)-FIND(" ",K792))</f>
        <v>May 19 00:00:00 EDT 2008</v>
      </c>
      <c r="M792" s="2" t="str">
        <f>LEFT(K792,3)</f>
        <v>Mon</v>
      </c>
      <c r="N792" s="2" t="str">
        <f>_xlfn.CONCAT(LEFT(L792,6)," ",RIGHT(L792,4))</f>
        <v>May 19 2008</v>
      </c>
      <c r="O792" s="9">
        <v>236073</v>
      </c>
      <c r="P792" s="6">
        <v>38.679625999999999</v>
      </c>
      <c r="Q792" s="7">
        <v>-121.14260899999999</v>
      </c>
    </row>
    <row r="793" spans="1:17" x14ac:dyDescent="0.3">
      <c r="A793" t="s">
        <v>833</v>
      </c>
      <c r="B793" t="str">
        <f>PROPER((A793))</f>
        <v>652 Fifteen Mile Dr</v>
      </c>
      <c r="C793" t="s">
        <v>3</v>
      </c>
      <c r="D793" t="str">
        <f>PROPER(C793)</f>
        <v>Sacramento</v>
      </c>
      <c r="E793" s="1">
        <v>95835</v>
      </c>
      <c r="F793" s="2" t="s">
        <v>4</v>
      </c>
      <c r="G793" s="2">
        <v>3</v>
      </c>
      <c r="H793" s="2">
        <v>2</v>
      </c>
      <c r="I793" s="5">
        <v>1678</v>
      </c>
      <c r="J793" s="2" t="s">
        <v>12</v>
      </c>
      <c r="K793" t="s">
        <v>372</v>
      </c>
      <c r="L793" t="str">
        <f>RIGHT(K793,LEN(K793)-FIND(" ",K793))</f>
        <v>May 19 00:00:00 EDT 2008</v>
      </c>
      <c r="M793" s="2" t="str">
        <f>LEFT(K793,3)</f>
        <v>Mon</v>
      </c>
      <c r="N793" s="2" t="str">
        <f>_xlfn.CONCAT(LEFT(L793,6)," ",RIGHT(L793,4))</f>
        <v>May 19 2008</v>
      </c>
      <c r="O793" s="9">
        <v>238000</v>
      </c>
      <c r="P793" s="6">
        <v>38.665295999999998</v>
      </c>
      <c r="Q793" s="7">
        <v>-121.531993</v>
      </c>
    </row>
    <row r="794" spans="1:17" x14ac:dyDescent="0.3">
      <c r="A794" t="s">
        <v>834</v>
      </c>
      <c r="B794" t="str">
        <f>PROPER((A794))</f>
        <v>7921 Doe Trail Way</v>
      </c>
      <c r="C794" t="s">
        <v>3</v>
      </c>
      <c r="D794" t="str">
        <f>PROPER(C794)</f>
        <v>Sacramento</v>
      </c>
      <c r="E794" s="1">
        <v>95828</v>
      </c>
      <c r="F794" s="2" t="s">
        <v>4</v>
      </c>
      <c r="G794" s="2">
        <v>3</v>
      </c>
      <c r="H794" s="2">
        <v>2</v>
      </c>
      <c r="I794" s="5">
        <v>1468</v>
      </c>
      <c r="J794" s="2" t="s">
        <v>5</v>
      </c>
      <c r="K794" t="s">
        <v>372</v>
      </c>
      <c r="L794" t="str">
        <f>RIGHT(K794,LEN(K794)-FIND(" ",K794))</f>
        <v>May 19 00:00:00 EDT 2008</v>
      </c>
      <c r="M794" s="2" t="str">
        <f>LEFT(K794,3)</f>
        <v>Mon</v>
      </c>
      <c r="N794" s="2" t="str">
        <f>_xlfn.CONCAT(LEFT(L794,6)," ",RIGHT(L794,4))</f>
        <v>May 19 2008</v>
      </c>
      <c r="O794" s="9">
        <v>275336</v>
      </c>
      <c r="P794" s="6">
        <v>38.476931999999998</v>
      </c>
      <c r="Q794" s="7">
        <v>-121.378349</v>
      </c>
    </row>
    <row r="795" spans="1:17" x14ac:dyDescent="0.3">
      <c r="A795" t="s">
        <v>835</v>
      </c>
      <c r="B795" t="str">
        <f>PROPER((A795))</f>
        <v>4204 Lusk Dr</v>
      </c>
      <c r="C795" t="s">
        <v>3</v>
      </c>
      <c r="D795" t="str">
        <f>PROPER(C795)</f>
        <v>Sacramento</v>
      </c>
      <c r="E795" s="1">
        <v>95621</v>
      </c>
      <c r="F795" s="2" t="s">
        <v>4</v>
      </c>
      <c r="G795" s="2">
        <v>3</v>
      </c>
      <c r="H795" s="2">
        <v>2</v>
      </c>
      <c r="I795" s="5">
        <v>1343</v>
      </c>
      <c r="J795" s="2" t="s">
        <v>5</v>
      </c>
      <c r="K795" t="s">
        <v>372</v>
      </c>
      <c r="L795" t="str">
        <f>RIGHT(K795,LEN(K795)-FIND(" ",K795))</f>
        <v>May 19 00:00:00 EDT 2008</v>
      </c>
      <c r="M795" s="2" t="str">
        <f>LEFT(K795,3)</f>
        <v>Mon</v>
      </c>
      <c r="N795" s="2" t="str">
        <f>_xlfn.CONCAT(LEFT(L795,6)," ",RIGHT(L795,4))</f>
        <v>May 19 2008</v>
      </c>
      <c r="O795" s="9">
        <v>284893</v>
      </c>
      <c r="P795" s="6">
        <v>38.715853000000003</v>
      </c>
      <c r="Q795" s="7">
        <v>-121.31709499999999</v>
      </c>
    </row>
    <row r="796" spans="1:17" x14ac:dyDescent="0.3">
      <c r="A796" t="s">
        <v>836</v>
      </c>
      <c r="B796" t="str">
        <f>PROPER((A796))</f>
        <v>5321 Delta Dr</v>
      </c>
      <c r="C796" t="s">
        <v>3</v>
      </c>
      <c r="D796" t="str">
        <f>PROPER(C796)</f>
        <v>Sacramento</v>
      </c>
      <c r="E796" s="1">
        <v>95828</v>
      </c>
      <c r="F796" s="2" t="s">
        <v>4</v>
      </c>
      <c r="G796" s="2">
        <v>3</v>
      </c>
      <c r="H796" s="2">
        <v>2</v>
      </c>
      <c r="I796" s="5">
        <v>1394</v>
      </c>
      <c r="J796" s="2" t="s">
        <v>5</v>
      </c>
      <c r="K796" t="s">
        <v>372</v>
      </c>
      <c r="L796" t="str">
        <f>RIGHT(K796,LEN(K796)-FIND(" ",K796))</f>
        <v>May 19 00:00:00 EDT 2008</v>
      </c>
      <c r="M796" s="2" t="str">
        <f>LEFT(K796,3)</f>
        <v>Mon</v>
      </c>
      <c r="N796" s="2" t="str">
        <f>_xlfn.CONCAT(LEFT(L796,6)," ",RIGHT(L796,4))</f>
        <v>May 19 2008</v>
      </c>
      <c r="O796" s="9">
        <v>313138</v>
      </c>
      <c r="P796" s="6">
        <v>38.47316</v>
      </c>
      <c r="Q796" s="7">
        <v>-121.403893</v>
      </c>
    </row>
    <row r="797" spans="1:17" x14ac:dyDescent="0.3">
      <c r="A797" t="s">
        <v>837</v>
      </c>
      <c r="B797" t="str">
        <f>PROPER((A797))</f>
        <v>5608 Rosedale Way</v>
      </c>
      <c r="C797" t="s">
        <v>3</v>
      </c>
      <c r="D797" t="str">
        <f>PROPER(C797)</f>
        <v>Sacramento</v>
      </c>
      <c r="E797" s="1">
        <v>95835</v>
      </c>
      <c r="F797" s="2" t="s">
        <v>4</v>
      </c>
      <c r="G797" s="2">
        <v>3</v>
      </c>
      <c r="H797" s="2">
        <v>2</v>
      </c>
      <c r="I797" s="5">
        <v>1800</v>
      </c>
      <c r="J797" s="2" t="s">
        <v>5</v>
      </c>
      <c r="K797" t="s">
        <v>372</v>
      </c>
      <c r="L797" t="str">
        <f>RIGHT(K797,LEN(K797)-FIND(" ",K797))</f>
        <v>May 19 00:00:00 EDT 2008</v>
      </c>
      <c r="M797" s="2" t="str">
        <f>LEFT(K797,3)</f>
        <v>Mon</v>
      </c>
      <c r="N797" s="2" t="str">
        <f>_xlfn.CONCAT(LEFT(L797,6)," ",RIGHT(L797,4))</f>
        <v>May 19 2008</v>
      </c>
      <c r="O797" s="9">
        <v>362305</v>
      </c>
      <c r="P797" s="6">
        <v>38.67342</v>
      </c>
      <c r="Q797" s="7">
        <v>-121.50854200000001</v>
      </c>
    </row>
    <row r="798" spans="1:17" x14ac:dyDescent="0.3">
      <c r="A798" t="s">
        <v>838</v>
      </c>
      <c r="B798" t="str">
        <f>PROPER((A798))</f>
        <v>3372 Beretania Way</v>
      </c>
      <c r="C798" t="s">
        <v>3</v>
      </c>
      <c r="D798" t="str">
        <f>PROPER(C798)</f>
        <v>Sacramento</v>
      </c>
      <c r="E798" s="1">
        <v>95818</v>
      </c>
      <c r="F798" s="2" t="s">
        <v>4</v>
      </c>
      <c r="G798" s="2">
        <v>3</v>
      </c>
      <c r="H798" s="2">
        <v>1</v>
      </c>
      <c r="I798" s="5">
        <v>1639</v>
      </c>
      <c r="J798" s="2" t="s">
        <v>5</v>
      </c>
      <c r="K798" t="s">
        <v>372</v>
      </c>
      <c r="L798" t="str">
        <f>RIGHT(K798,LEN(K798)-FIND(" ",K798))</f>
        <v>May 19 00:00:00 EDT 2008</v>
      </c>
      <c r="M798" s="2" t="str">
        <f>LEFT(K798,3)</f>
        <v>Mon</v>
      </c>
      <c r="N798" s="2" t="str">
        <f>_xlfn.CONCAT(LEFT(L798,6)," ",RIGHT(L798,4))</f>
        <v>May 19 2008</v>
      </c>
      <c r="O798" s="9">
        <v>388000</v>
      </c>
      <c r="P798" s="6">
        <v>38.541735000000003</v>
      </c>
      <c r="Q798" s="7">
        <v>-121.480098</v>
      </c>
    </row>
    <row r="799" spans="1:17" x14ac:dyDescent="0.3">
      <c r="A799" t="s">
        <v>839</v>
      </c>
      <c r="B799" t="str">
        <f>PROPER((A799))</f>
        <v>2422 Stefanie Dr</v>
      </c>
      <c r="C799" t="s">
        <v>3</v>
      </c>
      <c r="D799" t="str">
        <f>PROPER(C799)</f>
        <v>Sacramento</v>
      </c>
      <c r="E799" s="1">
        <v>95619</v>
      </c>
      <c r="F799" s="2" t="s">
        <v>4</v>
      </c>
      <c r="G799" s="2">
        <v>3</v>
      </c>
      <c r="H799" s="2">
        <v>2</v>
      </c>
      <c r="I799" s="5">
        <v>1300</v>
      </c>
      <c r="J799" s="2" t="s">
        <v>5</v>
      </c>
      <c r="K799" t="s">
        <v>640</v>
      </c>
      <c r="L799" t="str">
        <f>RIGHT(K799,LEN(K799)-FIND(" ",K799))</f>
        <v>May 16 00:00:00 EDT 2008</v>
      </c>
      <c r="M799" s="2" t="str">
        <f>LEFT(K799,3)</f>
        <v>Fri</v>
      </c>
      <c r="N799" s="2" t="str">
        <f>_xlfn.CONCAT(LEFT(L799,6)," ",RIGHT(L799,4))</f>
        <v>May 16 2008</v>
      </c>
      <c r="O799" s="9">
        <v>216033</v>
      </c>
      <c r="P799" s="6">
        <v>38.688254999999998</v>
      </c>
      <c r="Q799" s="7">
        <v>-120.81023500000001</v>
      </c>
    </row>
    <row r="800" spans="1:17" x14ac:dyDescent="0.3">
      <c r="A800" t="s">
        <v>840</v>
      </c>
      <c r="B800" t="str">
        <f>PROPER((A800))</f>
        <v>3232 Parkham Dr</v>
      </c>
      <c r="C800" t="s">
        <v>3</v>
      </c>
      <c r="D800" t="str">
        <f>PROPER(C800)</f>
        <v>Sacramento</v>
      </c>
      <c r="E800" s="1">
        <v>95758</v>
      </c>
      <c r="F800" s="2" t="s">
        <v>4</v>
      </c>
      <c r="G800" s="2">
        <v>3</v>
      </c>
      <c r="H800" s="2">
        <v>2</v>
      </c>
      <c r="I800" s="5">
        <v>1338</v>
      </c>
      <c r="J800" s="2" t="s">
        <v>5</v>
      </c>
      <c r="K800" t="s">
        <v>640</v>
      </c>
      <c r="L800" t="str">
        <f>RIGHT(K800,LEN(K800)-FIND(" ",K800))</f>
        <v>May 16 00:00:00 EDT 2008</v>
      </c>
      <c r="M800" s="2" t="str">
        <f>LEFT(K800,3)</f>
        <v>Fri</v>
      </c>
      <c r="N800" s="2" t="str">
        <f>_xlfn.CONCAT(LEFT(L800,6)," ",RIGHT(L800,4))</f>
        <v>May 16 2008</v>
      </c>
      <c r="O800" s="9">
        <v>222000</v>
      </c>
      <c r="P800" s="6">
        <v>38.423912999999999</v>
      </c>
      <c r="Q800" s="7">
        <v>-121.439115</v>
      </c>
    </row>
    <row r="801" spans="1:17" x14ac:dyDescent="0.3">
      <c r="A801" t="s">
        <v>841</v>
      </c>
      <c r="B801" t="str">
        <f>PROPER((A801))</f>
        <v>448 Elmwood Ct</v>
      </c>
      <c r="C801" t="s">
        <v>3</v>
      </c>
      <c r="D801" t="str">
        <f>PROPER(C801)</f>
        <v>Sacramento</v>
      </c>
      <c r="E801" s="1">
        <v>95834</v>
      </c>
      <c r="F801" s="2" t="s">
        <v>4</v>
      </c>
      <c r="G801" s="2">
        <v>3</v>
      </c>
      <c r="H801" s="2">
        <v>2</v>
      </c>
      <c r="I801" s="5">
        <v>1441</v>
      </c>
      <c r="J801" s="2" t="s">
        <v>5</v>
      </c>
      <c r="K801" t="s">
        <v>640</v>
      </c>
      <c r="L801" t="str">
        <f>RIGHT(K801,LEN(K801)-FIND(" ",K801))</f>
        <v>May 16 00:00:00 EDT 2008</v>
      </c>
      <c r="M801" s="2" t="str">
        <f>LEFT(K801,3)</f>
        <v>Fri</v>
      </c>
      <c r="N801" s="2" t="str">
        <f>_xlfn.CONCAT(LEFT(L801,6)," ",RIGHT(L801,4))</f>
        <v>May 16 2008</v>
      </c>
      <c r="O801" s="9">
        <v>225000</v>
      </c>
      <c r="P801" s="6">
        <v>38.638882000000002</v>
      </c>
      <c r="Q801" s="7">
        <v>-121.53188299999999</v>
      </c>
    </row>
    <row r="802" spans="1:17" x14ac:dyDescent="0.3">
      <c r="A802" t="s">
        <v>842</v>
      </c>
      <c r="B802" t="str">
        <f>PROPER((A802))</f>
        <v>1214 Dawnwood Dr</v>
      </c>
      <c r="C802" t="s">
        <v>3</v>
      </c>
      <c r="D802" t="str">
        <f>PROPER(C802)</f>
        <v>Sacramento</v>
      </c>
      <c r="E802" s="1">
        <v>95624</v>
      </c>
      <c r="F802" s="2" t="s">
        <v>4</v>
      </c>
      <c r="G802" s="2">
        <v>3</v>
      </c>
      <c r="H802" s="2">
        <v>2</v>
      </c>
      <c r="I802" s="5">
        <v>1094</v>
      </c>
      <c r="J802" s="2" t="s">
        <v>5</v>
      </c>
      <c r="K802" t="s">
        <v>640</v>
      </c>
      <c r="L802" t="str">
        <f>RIGHT(K802,LEN(K802)-FIND(" ",K802))</f>
        <v>May 16 00:00:00 EDT 2008</v>
      </c>
      <c r="M802" s="2" t="str">
        <f>LEFT(K802,3)</f>
        <v>Fri</v>
      </c>
      <c r="N802" s="2" t="str">
        <f>_xlfn.CONCAT(LEFT(L802,6)," ",RIGHT(L802,4))</f>
        <v>May 16 2008</v>
      </c>
      <c r="O802" s="9">
        <v>229000</v>
      </c>
      <c r="P802" s="6">
        <v>38.443184000000002</v>
      </c>
      <c r="Q802" s="7">
        <v>-121.36438800000001</v>
      </c>
    </row>
    <row r="803" spans="1:17" x14ac:dyDescent="0.3">
      <c r="A803" t="s">
        <v>843</v>
      </c>
      <c r="B803" t="str">
        <f>PROPER((A803))</f>
        <v>1440 Emerald Ln</v>
      </c>
      <c r="C803" t="s">
        <v>3</v>
      </c>
      <c r="D803" t="str">
        <f>PROPER(C803)</f>
        <v>Sacramento</v>
      </c>
      <c r="E803" s="1">
        <v>95677</v>
      </c>
      <c r="F803" s="2" t="s">
        <v>4</v>
      </c>
      <c r="G803" s="2">
        <v>3</v>
      </c>
      <c r="H803" s="2">
        <v>2</v>
      </c>
      <c r="I803" s="5">
        <v>1462</v>
      </c>
      <c r="J803" s="2" t="s">
        <v>5</v>
      </c>
      <c r="K803" t="s">
        <v>640</v>
      </c>
      <c r="L803" t="str">
        <f>RIGHT(K803,LEN(K803)-FIND(" ",K803))</f>
        <v>May 16 00:00:00 EDT 2008</v>
      </c>
      <c r="M803" s="2" t="str">
        <f>LEFT(K803,3)</f>
        <v>Fri</v>
      </c>
      <c r="N803" s="2" t="str">
        <f>_xlfn.CONCAT(LEFT(L803,6)," ",RIGHT(L803,4))</f>
        <v>May 16 2008</v>
      </c>
      <c r="O803" s="9">
        <v>230095</v>
      </c>
      <c r="P803" s="6">
        <v>38.798028000000002</v>
      </c>
      <c r="Q803" s="7">
        <v>-121.235364</v>
      </c>
    </row>
    <row r="804" spans="1:17" x14ac:dyDescent="0.3">
      <c r="A804" t="s">
        <v>844</v>
      </c>
      <c r="B804" t="str">
        <f>PROPER((A804))</f>
        <v>3349 Corvina Dr</v>
      </c>
      <c r="C804" t="s">
        <v>3</v>
      </c>
      <c r="D804" t="str">
        <f>PROPER(C804)</f>
        <v>Sacramento</v>
      </c>
      <c r="E804" s="1">
        <v>95670</v>
      </c>
      <c r="F804" s="2" t="s">
        <v>4</v>
      </c>
      <c r="G804" s="2">
        <v>3</v>
      </c>
      <c r="H804" s="2">
        <v>2</v>
      </c>
      <c r="I804" s="5">
        <v>1074</v>
      </c>
      <c r="J804" s="2" t="s">
        <v>5</v>
      </c>
      <c r="K804" t="s">
        <v>640</v>
      </c>
      <c r="L804" t="str">
        <f>RIGHT(K804,LEN(K804)-FIND(" ",K804))</f>
        <v>May 16 00:00:00 EDT 2008</v>
      </c>
      <c r="M804" s="2" t="str">
        <f>LEFT(K804,3)</f>
        <v>Fri</v>
      </c>
      <c r="N804" s="2" t="str">
        <f>_xlfn.CONCAT(LEFT(L804,6)," ",RIGHT(L804,4))</f>
        <v>May 16 2008</v>
      </c>
      <c r="O804" s="9">
        <v>233000</v>
      </c>
      <c r="P804" s="6">
        <v>38.59675</v>
      </c>
      <c r="Q804" s="7">
        <v>-121.31271599999999</v>
      </c>
    </row>
    <row r="805" spans="1:17" x14ac:dyDescent="0.3">
      <c r="A805" t="s">
        <v>845</v>
      </c>
      <c r="B805" t="str">
        <f>PROPER((A805))</f>
        <v>10254 Juliana Way</v>
      </c>
      <c r="C805" t="s">
        <v>3</v>
      </c>
      <c r="D805" t="str">
        <f>PROPER(C805)</f>
        <v>Sacramento</v>
      </c>
      <c r="E805" s="1">
        <v>95835</v>
      </c>
      <c r="F805" s="2" t="s">
        <v>4</v>
      </c>
      <c r="G805" s="2">
        <v>3</v>
      </c>
      <c r="H805" s="2">
        <v>2</v>
      </c>
      <c r="I805" s="5">
        <v>1686</v>
      </c>
      <c r="J805" s="2" t="s">
        <v>5</v>
      </c>
      <c r="K805" t="s">
        <v>640</v>
      </c>
      <c r="L805" t="str">
        <f>RIGHT(K805,LEN(K805)-FIND(" ",K805))</f>
        <v>May 16 00:00:00 EDT 2008</v>
      </c>
      <c r="M805" s="2" t="str">
        <f>LEFT(K805,3)</f>
        <v>Fri</v>
      </c>
      <c r="N805" s="2" t="str">
        <f>_xlfn.CONCAT(LEFT(L805,6)," ",RIGHT(L805,4))</f>
        <v>May 16 2008</v>
      </c>
      <c r="O805" s="9">
        <v>239000</v>
      </c>
      <c r="P805" s="6">
        <v>38.671556000000002</v>
      </c>
      <c r="Q805" s="7">
        <v>-121.520916</v>
      </c>
    </row>
    <row r="806" spans="1:17" x14ac:dyDescent="0.3">
      <c r="A806" t="s">
        <v>846</v>
      </c>
      <c r="B806" t="str">
        <f>PROPER((A806))</f>
        <v>149 Opus Cir</v>
      </c>
      <c r="C806" t="s">
        <v>3</v>
      </c>
      <c r="D806" t="str">
        <f>PROPER(C806)</f>
        <v>Sacramento</v>
      </c>
      <c r="E806" s="1">
        <v>95823</v>
      </c>
      <c r="F806" s="2" t="s">
        <v>4</v>
      </c>
      <c r="G806" s="2">
        <v>3</v>
      </c>
      <c r="H806" s="2">
        <v>2</v>
      </c>
      <c r="I806" s="5">
        <v>1962</v>
      </c>
      <c r="J806" s="2" t="s">
        <v>5</v>
      </c>
      <c r="K806" t="s">
        <v>640</v>
      </c>
      <c r="L806" t="str">
        <f>RIGHT(K806,LEN(K806)-FIND(" ",K806))</f>
        <v>May 16 00:00:00 EDT 2008</v>
      </c>
      <c r="M806" s="2" t="str">
        <f>LEFT(K806,3)</f>
        <v>Fri</v>
      </c>
      <c r="N806" s="2" t="str">
        <f>_xlfn.CONCAT(LEFT(L806,6)," ",RIGHT(L806,4))</f>
        <v>May 16 2008</v>
      </c>
      <c r="O806" s="9">
        <v>240971</v>
      </c>
      <c r="P806" s="6">
        <v>38.443305000000002</v>
      </c>
      <c r="Q806" s="7">
        <v>-121.43529599999999</v>
      </c>
    </row>
    <row r="807" spans="1:17" x14ac:dyDescent="0.3">
      <c r="A807" t="s">
        <v>847</v>
      </c>
      <c r="B807" t="str">
        <f>PROPER((A807))</f>
        <v>580 Regency Park Cir</v>
      </c>
      <c r="C807" t="s">
        <v>3</v>
      </c>
      <c r="D807" t="str">
        <f>PROPER(C807)</f>
        <v>Sacramento</v>
      </c>
      <c r="E807" s="1">
        <v>95829</v>
      </c>
      <c r="F807" s="2" t="s">
        <v>4</v>
      </c>
      <c r="G807" s="2">
        <v>3</v>
      </c>
      <c r="H807" s="2">
        <v>2</v>
      </c>
      <c r="I807" s="5">
        <v>1789</v>
      </c>
      <c r="J807" s="2" t="s">
        <v>5</v>
      </c>
      <c r="K807" t="s">
        <v>640</v>
      </c>
      <c r="L807" t="str">
        <f>RIGHT(K807,LEN(K807)-FIND(" ",K807))</f>
        <v>May 16 00:00:00 EDT 2008</v>
      </c>
      <c r="M807" s="2" t="str">
        <f>LEFT(K807,3)</f>
        <v>Fri</v>
      </c>
      <c r="N807" s="2" t="str">
        <f>_xlfn.CONCAT(LEFT(L807,6)," ",RIGHT(L807,4))</f>
        <v>May 16 2008</v>
      </c>
      <c r="O807" s="9">
        <v>243450</v>
      </c>
      <c r="P807" s="6">
        <v>38.455753000000001</v>
      </c>
      <c r="Q807" s="7">
        <v>-121.349273</v>
      </c>
    </row>
    <row r="808" spans="1:17" x14ac:dyDescent="0.3">
      <c r="A808" t="s">
        <v>848</v>
      </c>
      <c r="B808" t="str">
        <f>PROPER((A808))</f>
        <v>5544 Camas Ct</v>
      </c>
      <c r="C808" t="s">
        <v>3</v>
      </c>
      <c r="D808" t="str">
        <f>PROPER(C808)</f>
        <v>Sacramento</v>
      </c>
      <c r="E808" s="1">
        <v>95843</v>
      </c>
      <c r="F808" s="2" t="s">
        <v>4</v>
      </c>
      <c r="G808" s="2">
        <v>3</v>
      </c>
      <c r="H808" s="2">
        <v>2</v>
      </c>
      <c r="I808" s="5">
        <v>1235</v>
      </c>
      <c r="J808" s="2" t="s">
        <v>5</v>
      </c>
      <c r="K808" t="s">
        <v>640</v>
      </c>
      <c r="L808" t="str">
        <f>RIGHT(K808,LEN(K808)-FIND(" ",K808))</f>
        <v>May 16 00:00:00 EDT 2008</v>
      </c>
      <c r="M808" s="2" t="str">
        <f>LEFT(K808,3)</f>
        <v>Fri</v>
      </c>
      <c r="N808" s="2" t="str">
        <f>_xlfn.CONCAT(LEFT(L808,6)," ",RIGHT(L808,4))</f>
        <v>May 16 2008</v>
      </c>
      <c r="O808" s="9">
        <v>246544</v>
      </c>
      <c r="P808" s="6">
        <v>38.720767000000002</v>
      </c>
      <c r="Q808" s="7">
        <v>-121.376678</v>
      </c>
    </row>
    <row r="809" spans="1:17" x14ac:dyDescent="0.3">
      <c r="A809" t="s">
        <v>849</v>
      </c>
      <c r="B809" t="str">
        <f>PROPER((A809))</f>
        <v>5102 Archcrest Way</v>
      </c>
      <c r="C809" t="s">
        <v>3</v>
      </c>
      <c r="D809" t="str">
        <f>PROPER(C809)</f>
        <v>Sacramento</v>
      </c>
      <c r="E809" s="1">
        <v>95608</v>
      </c>
      <c r="F809" s="2" t="s">
        <v>4</v>
      </c>
      <c r="G809" s="2">
        <v>3</v>
      </c>
      <c r="H809" s="2">
        <v>2</v>
      </c>
      <c r="I809" s="5">
        <v>1676</v>
      </c>
      <c r="J809" s="2" t="s">
        <v>5</v>
      </c>
      <c r="K809" t="s">
        <v>640</v>
      </c>
      <c r="L809" t="str">
        <f>RIGHT(K809,LEN(K809)-FIND(" ",K809))</f>
        <v>May 16 00:00:00 EDT 2008</v>
      </c>
      <c r="M809" s="2" t="str">
        <f>LEFT(K809,3)</f>
        <v>Fri</v>
      </c>
      <c r="N809" s="2" t="str">
        <f>_xlfn.CONCAT(LEFT(L809,6)," ",RIGHT(L809,4))</f>
        <v>May 16 2008</v>
      </c>
      <c r="O809" s="9">
        <v>247000</v>
      </c>
      <c r="P809" s="6">
        <v>38.657266999999997</v>
      </c>
      <c r="Q809" s="7">
        <v>-121.31035199999999</v>
      </c>
    </row>
    <row r="810" spans="1:17" x14ac:dyDescent="0.3">
      <c r="A810" t="s">
        <v>850</v>
      </c>
      <c r="B810" t="str">
        <f>PROPER((A810))</f>
        <v>5725 Balfor Rd</v>
      </c>
      <c r="C810" t="s">
        <v>3</v>
      </c>
      <c r="D810" t="str">
        <f>PROPER(C810)</f>
        <v>Sacramento</v>
      </c>
      <c r="E810" s="1">
        <v>95621</v>
      </c>
      <c r="F810" s="2" t="s">
        <v>4</v>
      </c>
      <c r="G810" s="2">
        <v>3</v>
      </c>
      <c r="H810" s="2">
        <v>2</v>
      </c>
      <c r="I810" s="5">
        <v>1367</v>
      </c>
      <c r="J810" s="2" t="s">
        <v>5</v>
      </c>
      <c r="K810" t="s">
        <v>640</v>
      </c>
      <c r="L810" t="str">
        <f>RIGHT(K810,LEN(K810)-FIND(" ",K810))</f>
        <v>May 16 00:00:00 EDT 2008</v>
      </c>
      <c r="M810" s="2" t="str">
        <f>LEFT(K810,3)</f>
        <v>Fri</v>
      </c>
      <c r="N810" s="2" t="str">
        <f>_xlfn.CONCAT(LEFT(L810,6)," ",RIGHT(L810,4))</f>
        <v>May 16 2008</v>
      </c>
      <c r="O810" s="9">
        <v>249000</v>
      </c>
      <c r="P810" s="6">
        <v>38.708965999999997</v>
      </c>
      <c r="Q810" s="7">
        <v>-121.32467</v>
      </c>
    </row>
    <row r="811" spans="1:17" x14ac:dyDescent="0.3">
      <c r="A811" t="s">
        <v>851</v>
      </c>
      <c r="B811" t="str">
        <f>PROPER((A811))</f>
        <v>7697 Rosehall Dr</v>
      </c>
      <c r="C811" t="s">
        <v>3</v>
      </c>
      <c r="D811" t="str">
        <f>PROPER(C811)</f>
        <v>Sacramento</v>
      </c>
      <c r="E811" s="1">
        <v>95758</v>
      </c>
      <c r="F811" s="2" t="s">
        <v>4</v>
      </c>
      <c r="G811" s="2">
        <v>3</v>
      </c>
      <c r="H811" s="2">
        <v>2</v>
      </c>
      <c r="I811" s="5">
        <v>1636</v>
      </c>
      <c r="J811" s="2" t="s">
        <v>5</v>
      </c>
      <c r="K811" t="s">
        <v>640</v>
      </c>
      <c r="L811" t="str">
        <f>RIGHT(K811,LEN(K811)-FIND(" ",K811))</f>
        <v>May 16 00:00:00 EDT 2008</v>
      </c>
      <c r="M811" s="2" t="str">
        <f>LEFT(K811,3)</f>
        <v>Fri</v>
      </c>
      <c r="N811" s="2" t="str">
        <f>_xlfn.CONCAT(LEFT(L811,6)," ",RIGHT(L811,4))</f>
        <v>May 16 2008</v>
      </c>
      <c r="O811" s="9">
        <v>250000</v>
      </c>
      <c r="P811" s="6">
        <v>38.428851999999999</v>
      </c>
      <c r="Q811" s="7">
        <v>-121.415628</v>
      </c>
    </row>
    <row r="812" spans="1:17" x14ac:dyDescent="0.3">
      <c r="A812" t="s">
        <v>852</v>
      </c>
      <c r="B812" t="str">
        <f>PROPER((A812))</f>
        <v>4821 Hutson Way</v>
      </c>
      <c r="C812" t="s">
        <v>3</v>
      </c>
      <c r="D812" t="str">
        <f>PROPER(C812)</f>
        <v>Sacramento</v>
      </c>
      <c r="E812" s="1">
        <v>95821</v>
      </c>
      <c r="F812" s="2" t="s">
        <v>4</v>
      </c>
      <c r="G812" s="2">
        <v>3</v>
      </c>
      <c r="H812" s="2">
        <v>2</v>
      </c>
      <c r="I812" s="5">
        <v>1828</v>
      </c>
      <c r="J812" s="2" t="s">
        <v>5</v>
      </c>
      <c r="K812" t="s">
        <v>640</v>
      </c>
      <c r="L812" t="str">
        <f>RIGHT(K812,LEN(K812)-FIND(" ",K812))</f>
        <v>May 16 00:00:00 EDT 2008</v>
      </c>
      <c r="M812" s="2" t="str">
        <f>LEFT(K812,3)</f>
        <v>Fri</v>
      </c>
      <c r="N812" s="2" t="str">
        <f>_xlfn.CONCAT(LEFT(L812,6)," ",RIGHT(L812,4))</f>
        <v>May 16 2008</v>
      </c>
      <c r="O812" s="9">
        <v>250000</v>
      </c>
      <c r="P812" s="6">
        <v>38.627698000000002</v>
      </c>
      <c r="Q812" s="7">
        <v>-121.369698</v>
      </c>
    </row>
    <row r="813" spans="1:17" x14ac:dyDescent="0.3">
      <c r="A813" t="s">
        <v>853</v>
      </c>
      <c r="B813" t="str">
        <f>PROPER((A813))</f>
        <v>4509 Winje Dr</v>
      </c>
      <c r="C813" t="s">
        <v>3</v>
      </c>
      <c r="D813" t="str">
        <f>PROPER(C813)</f>
        <v>Sacramento</v>
      </c>
      <c r="E813" s="1">
        <v>95624</v>
      </c>
      <c r="F813" s="2" t="s">
        <v>4</v>
      </c>
      <c r="G813" s="2">
        <v>3</v>
      </c>
      <c r="H813" s="2">
        <v>2</v>
      </c>
      <c r="I813" s="5">
        <v>1451</v>
      </c>
      <c r="J813" s="2" t="s">
        <v>5</v>
      </c>
      <c r="K813" t="s">
        <v>640</v>
      </c>
      <c r="L813" t="str">
        <f>RIGHT(K813,LEN(K813)-FIND(" ",K813))</f>
        <v>May 16 00:00:00 EDT 2008</v>
      </c>
      <c r="M813" s="2" t="str">
        <f>LEFT(K813,3)</f>
        <v>Fri</v>
      </c>
      <c r="N813" s="2" t="str">
        <f>_xlfn.CONCAT(LEFT(L813,6)," ",RIGHT(L813,4))</f>
        <v>May 16 2008</v>
      </c>
      <c r="O813" s="9">
        <v>255000</v>
      </c>
      <c r="P813" s="6">
        <v>38.442844999999998</v>
      </c>
      <c r="Q813" s="7">
        <v>-121.373272</v>
      </c>
    </row>
    <row r="814" spans="1:17" x14ac:dyDescent="0.3">
      <c r="A814" t="s">
        <v>854</v>
      </c>
      <c r="B814" t="str">
        <f>PROPER((A814))</f>
        <v>1965 Laurelhurst Ln</v>
      </c>
      <c r="C814" t="s">
        <v>3</v>
      </c>
      <c r="D814" t="str">
        <f>PROPER(C814)</f>
        <v>Sacramento</v>
      </c>
      <c r="E814" s="1">
        <v>95747</v>
      </c>
      <c r="F814" s="2" t="s">
        <v>4</v>
      </c>
      <c r="G814" s="2">
        <v>3</v>
      </c>
      <c r="H814" s="2">
        <v>2</v>
      </c>
      <c r="I814" s="5">
        <v>1506</v>
      </c>
      <c r="J814" s="2" t="s">
        <v>5</v>
      </c>
      <c r="K814" t="s">
        <v>640</v>
      </c>
      <c r="L814" t="str">
        <f>RIGHT(K814,LEN(K814)-FIND(" ",K814))</f>
        <v>May 16 00:00:00 EDT 2008</v>
      </c>
      <c r="M814" s="2" t="str">
        <f>LEFT(K814,3)</f>
        <v>Fri</v>
      </c>
      <c r="N814" s="2" t="str">
        <f>_xlfn.CONCAT(LEFT(L814,6)," ",RIGHT(L814,4))</f>
        <v>May 16 2008</v>
      </c>
      <c r="O814" s="9">
        <v>255000</v>
      </c>
      <c r="P814" s="6">
        <v>38.776648999999999</v>
      </c>
      <c r="Q814" s="7">
        <v>-121.339589</v>
      </c>
    </row>
    <row r="815" spans="1:17" x14ac:dyDescent="0.3">
      <c r="A815" t="s">
        <v>855</v>
      </c>
      <c r="B815" t="str">
        <f>PROPER((A815))</f>
        <v>6709 Rose Bridge Dr</v>
      </c>
      <c r="C815" t="s">
        <v>3</v>
      </c>
      <c r="D815" t="str">
        <f>PROPER(C815)</f>
        <v>Sacramento</v>
      </c>
      <c r="E815" s="1">
        <v>95662</v>
      </c>
      <c r="F815" s="2" t="s">
        <v>4</v>
      </c>
      <c r="G815" s="2">
        <v>3</v>
      </c>
      <c r="H815" s="2">
        <v>2</v>
      </c>
      <c r="I815" s="5">
        <v>1196</v>
      </c>
      <c r="J815" s="2" t="s">
        <v>5</v>
      </c>
      <c r="K815" t="s">
        <v>640</v>
      </c>
      <c r="L815" t="str">
        <f>RIGHT(K815,LEN(K815)-FIND(" ",K815))</f>
        <v>May 16 00:00:00 EDT 2008</v>
      </c>
      <c r="M815" s="2" t="str">
        <f>LEFT(K815,3)</f>
        <v>Fri</v>
      </c>
      <c r="N815" s="2" t="str">
        <f>_xlfn.CONCAT(LEFT(L815,6)," ",RIGHT(L815,4))</f>
        <v>May 16 2008</v>
      </c>
      <c r="O815" s="9">
        <v>260000</v>
      </c>
      <c r="P815" s="6">
        <v>38.679409</v>
      </c>
      <c r="Q815" s="7">
        <v>-121.21910699999999</v>
      </c>
    </row>
    <row r="816" spans="1:17" x14ac:dyDescent="0.3">
      <c r="A816" t="s">
        <v>856</v>
      </c>
      <c r="B816" t="str">
        <f>PROPER((A816))</f>
        <v>281 Spyglass Hl</v>
      </c>
      <c r="C816" t="s">
        <v>3</v>
      </c>
      <c r="D816" t="str">
        <f>PROPER(C816)</f>
        <v>Sacramento</v>
      </c>
      <c r="E816" s="1">
        <v>95648</v>
      </c>
      <c r="F816" s="2" t="s">
        <v>4</v>
      </c>
      <c r="G816" s="2">
        <v>3</v>
      </c>
      <c r="H816" s="2">
        <v>2</v>
      </c>
      <c r="I816" s="5">
        <v>1621</v>
      </c>
      <c r="J816" s="2" t="s">
        <v>5</v>
      </c>
      <c r="K816" t="s">
        <v>640</v>
      </c>
      <c r="L816" t="str">
        <f>RIGHT(K816,LEN(K816)-FIND(" ",K816))</f>
        <v>May 16 00:00:00 EDT 2008</v>
      </c>
      <c r="M816" s="2" t="str">
        <f>LEFT(K816,3)</f>
        <v>Fri</v>
      </c>
      <c r="N816" s="2" t="str">
        <f>_xlfn.CONCAT(LEFT(L816,6)," ",RIGHT(L816,4))</f>
        <v>May 16 2008</v>
      </c>
      <c r="O816" s="9">
        <v>260000</v>
      </c>
      <c r="P816" s="6">
        <v>38.899180000000001</v>
      </c>
      <c r="Q816" s="7">
        <v>-121.322514</v>
      </c>
    </row>
    <row r="817" spans="1:17" x14ac:dyDescent="0.3">
      <c r="A817" t="s">
        <v>857</v>
      </c>
      <c r="B817" t="str">
        <f>PROPER((A817))</f>
        <v>7709 River Village Dr</v>
      </c>
      <c r="C817" t="s">
        <v>3</v>
      </c>
      <c r="D817" t="str">
        <f>PROPER(C817)</f>
        <v>Sacramento</v>
      </c>
      <c r="E817" s="1">
        <v>95757</v>
      </c>
      <c r="F817" s="2" t="s">
        <v>4</v>
      </c>
      <c r="G817" s="2">
        <v>3</v>
      </c>
      <c r="H817" s="2">
        <v>2</v>
      </c>
      <c r="I817" s="5">
        <v>1540</v>
      </c>
      <c r="J817" s="2" t="s">
        <v>5</v>
      </c>
      <c r="K817" t="s">
        <v>640</v>
      </c>
      <c r="L817" t="str">
        <f>RIGHT(K817,LEN(K817)-FIND(" ",K817))</f>
        <v>May 16 00:00:00 EDT 2008</v>
      </c>
      <c r="M817" s="2" t="str">
        <f>LEFT(K817,3)</f>
        <v>Fri</v>
      </c>
      <c r="N817" s="2" t="str">
        <f>_xlfn.CONCAT(LEFT(L817,6)," ",RIGHT(L817,4))</f>
        <v>May 16 2008</v>
      </c>
      <c r="O817" s="9">
        <v>266510</v>
      </c>
      <c r="P817" s="6">
        <v>38.387708000000003</v>
      </c>
      <c r="Q817" s="7">
        <v>-121.436522</v>
      </c>
    </row>
    <row r="818" spans="1:17" x14ac:dyDescent="0.3">
      <c r="A818" t="s">
        <v>858</v>
      </c>
      <c r="B818" t="str">
        <f>PROPER((A818))</f>
        <v>4165 Brisbane Cir</v>
      </c>
      <c r="C818" t="s">
        <v>3</v>
      </c>
      <c r="D818" t="str">
        <f>PROPER(C818)</f>
        <v>Sacramento</v>
      </c>
      <c r="E818" s="1">
        <v>95757</v>
      </c>
      <c r="F818" s="2" t="s">
        <v>4</v>
      </c>
      <c r="G818" s="2">
        <v>3</v>
      </c>
      <c r="H818" s="2">
        <v>2</v>
      </c>
      <c r="I818" s="5">
        <v>1543</v>
      </c>
      <c r="J818" s="2" t="s">
        <v>5</v>
      </c>
      <c r="K818" t="s">
        <v>640</v>
      </c>
      <c r="L818" t="str">
        <f>RIGHT(K818,LEN(K818)-FIND(" ",K818))</f>
        <v>May 16 00:00:00 EDT 2008</v>
      </c>
      <c r="M818" s="2" t="str">
        <f>LEFT(K818,3)</f>
        <v>Fri</v>
      </c>
      <c r="N818" s="2" t="str">
        <f>_xlfn.CONCAT(LEFT(L818,6)," ",RIGHT(L818,4))</f>
        <v>May 16 2008</v>
      </c>
      <c r="O818" s="9">
        <v>275000</v>
      </c>
      <c r="P818" s="6">
        <v>38.397455000000001</v>
      </c>
      <c r="Q818" s="7">
        <v>-121.468391</v>
      </c>
    </row>
    <row r="819" spans="1:17" x14ac:dyDescent="0.3">
      <c r="A819" t="s">
        <v>859</v>
      </c>
      <c r="B819" t="str">
        <f>PROPER((A819))</f>
        <v>506 Bedford Ct</v>
      </c>
      <c r="C819" t="s">
        <v>3</v>
      </c>
      <c r="D819" t="str">
        <f>PROPER(C819)</f>
        <v>Sacramento</v>
      </c>
      <c r="E819" s="1">
        <v>95648</v>
      </c>
      <c r="F819" s="2" t="s">
        <v>4</v>
      </c>
      <c r="G819" s="2">
        <v>3</v>
      </c>
      <c r="H819" s="2">
        <v>2</v>
      </c>
      <c r="I819" s="5">
        <v>1650</v>
      </c>
      <c r="J819" s="2" t="s">
        <v>5</v>
      </c>
      <c r="K819" t="s">
        <v>640</v>
      </c>
      <c r="L819" t="str">
        <f>RIGHT(K819,LEN(K819)-FIND(" ",K819))</f>
        <v>May 16 00:00:00 EDT 2008</v>
      </c>
      <c r="M819" s="2" t="str">
        <f>LEFT(K819,3)</f>
        <v>Fri</v>
      </c>
      <c r="N819" s="2" t="str">
        <f>_xlfn.CONCAT(LEFT(L819,6)," ",RIGHT(L819,4))</f>
        <v>May 16 2008</v>
      </c>
      <c r="O819" s="9">
        <v>276500</v>
      </c>
      <c r="P819" s="6">
        <v>38.844116</v>
      </c>
      <c r="Q819" s="7">
        <v>-121.274806</v>
      </c>
    </row>
    <row r="820" spans="1:17" x14ac:dyDescent="0.3">
      <c r="A820" t="s">
        <v>860</v>
      </c>
      <c r="B820" t="str">
        <f>PROPER((A820))</f>
        <v>9048 Pinto Canyon Way</v>
      </c>
      <c r="C820" t="s">
        <v>3</v>
      </c>
      <c r="D820" t="str">
        <f>PROPER(C820)</f>
        <v>Sacramento</v>
      </c>
      <c r="E820" s="1">
        <v>95608</v>
      </c>
      <c r="F820" s="2" t="s">
        <v>4</v>
      </c>
      <c r="G820" s="2">
        <v>3</v>
      </c>
      <c r="H820" s="2">
        <v>2</v>
      </c>
      <c r="I820" s="5">
        <v>1443</v>
      </c>
      <c r="J820" s="2" t="s">
        <v>5</v>
      </c>
      <c r="K820" t="s">
        <v>640</v>
      </c>
      <c r="L820" t="str">
        <f>RIGHT(K820,LEN(K820)-FIND(" ",K820))</f>
        <v>May 16 00:00:00 EDT 2008</v>
      </c>
      <c r="M820" s="2" t="str">
        <f>LEFT(K820,3)</f>
        <v>Fri</v>
      </c>
      <c r="N820" s="2" t="str">
        <f>_xlfn.CONCAT(LEFT(L820,6)," ",RIGHT(L820,4))</f>
        <v>May 16 2008</v>
      </c>
      <c r="O820" s="9">
        <v>280000</v>
      </c>
      <c r="P820" s="6">
        <v>38.662660000000002</v>
      </c>
      <c r="Q820" s="7">
        <v>-121.316858</v>
      </c>
    </row>
    <row r="821" spans="1:17" x14ac:dyDescent="0.3">
      <c r="A821" t="s">
        <v>861</v>
      </c>
      <c r="B821" t="str">
        <f>PROPER((A821))</f>
        <v>2274 Ivy Bridge Dr</v>
      </c>
      <c r="C821" t="s">
        <v>3</v>
      </c>
      <c r="D821" t="str">
        <f>PROPER(C821)</f>
        <v>Sacramento</v>
      </c>
      <c r="E821" s="1">
        <v>95757</v>
      </c>
      <c r="F821" s="2" t="s">
        <v>4</v>
      </c>
      <c r="G821" s="2">
        <v>3</v>
      </c>
      <c r="H821" s="2">
        <v>2</v>
      </c>
      <c r="I821" s="5">
        <v>1857</v>
      </c>
      <c r="J821" s="2" t="s">
        <v>5</v>
      </c>
      <c r="K821" t="s">
        <v>640</v>
      </c>
      <c r="L821" t="str">
        <f>RIGHT(K821,LEN(K821)-FIND(" ",K821))</f>
        <v>May 16 00:00:00 EDT 2008</v>
      </c>
      <c r="M821" s="2" t="str">
        <f>LEFT(K821,3)</f>
        <v>Fri</v>
      </c>
      <c r="N821" s="2" t="str">
        <f>_xlfn.CONCAT(LEFT(L821,6)," ",RIGHT(L821,4))</f>
        <v>May 16 2008</v>
      </c>
      <c r="O821" s="9">
        <v>285000</v>
      </c>
      <c r="P821" s="6">
        <v>38.397922999999999</v>
      </c>
      <c r="Q821" s="7">
        <v>-121.450219</v>
      </c>
    </row>
    <row r="822" spans="1:17" x14ac:dyDescent="0.3">
      <c r="A822" t="s">
        <v>862</v>
      </c>
      <c r="B822" t="str">
        <f>PROPER((A822))</f>
        <v>14004 Walnut Ave</v>
      </c>
      <c r="C822" t="s">
        <v>3</v>
      </c>
      <c r="D822" t="str">
        <f>PROPER(C822)</f>
        <v>Sacramento</v>
      </c>
      <c r="E822" s="1">
        <v>95825</v>
      </c>
      <c r="F822" s="2" t="s">
        <v>4</v>
      </c>
      <c r="G822" s="2">
        <v>3</v>
      </c>
      <c r="H822" s="2">
        <v>2</v>
      </c>
      <c r="I822" s="5">
        <v>1720</v>
      </c>
      <c r="J822" s="2" t="s">
        <v>5</v>
      </c>
      <c r="K822" t="s">
        <v>640</v>
      </c>
      <c r="L822" t="str">
        <f>RIGHT(K822,LEN(K822)-FIND(" ",K822))</f>
        <v>May 16 00:00:00 EDT 2008</v>
      </c>
      <c r="M822" s="2" t="str">
        <f>LEFT(K822,3)</f>
        <v>Fri</v>
      </c>
      <c r="N822" s="2" t="str">
        <f>_xlfn.CONCAT(LEFT(L822,6)," ",RIGHT(L822,4))</f>
        <v>May 16 2008</v>
      </c>
      <c r="O822" s="9">
        <v>290000</v>
      </c>
      <c r="P822" s="6">
        <v>38.567864999999998</v>
      </c>
      <c r="Q822" s="7">
        <v>-121.41069899999999</v>
      </c>
    </row>
    <row r="823" spans="1:17" x14ac:dyDescent="0.3">
      <c r="A823" t="s">
        <v>864</v>
      </c>
      <c r="B823" t="str">
        <f>PROPER((A823))</f>
        <v>6905 Frankfort Ct</v>
      </c>
      <c r="C823" t="s">
        <v>3</v>
      </c>
      <c r="D823" t="str">
        <f>PROPER(C823)</f>
        <v>Sacramento</v>
      </c>
      <c r="E823" s="1">
        <v>95667</v>
      </c>
      <c r="F823" s="2" t="s">
        <v>4</v>
      </c>
      <c r="G823" s="2">
        <v>3</v>
      </c>
      <c r="H823" s="2">
        <v>2</v>
      </c>
      <c r="I823" s="5">
        <v>0</v>
      </c>
      <c r="J823" s="2" t="s">
        <v>5</v>
      </c>
      <c r="K823" t="s">
        <v>640</v>
      </c>
      <c r="L823" t="str">
        <f>RIGHT(K823,LEN(K823)-FIND(" ",K823))</f>
        <v>May 16 00:00:00 EDT 2008</v>
      </c>
      <c r="M823" s="2" t="str">
        <f>LEFT(K823,3)</f>
        <v>Fri</v>
      </c>
      <c r="N823" s="2" t="str">
        <f>_xlfn.CONCAT(LEFT(L823,6)," ",RIGHT(L823,4))</f>
        <v>May 16 2008</v>
      </c>
      <c r="O823" s="9">
        <v>294000</v>
      </c>
      <c r="P823" s="6">
        <v>38.729993</v>
      </c>
      <c r="Q823" s="7">
        <v>-120.802458</v>
      </c>
    </row>
    <row r="824" spans="1:17" x14ac:dyDescent="0.3">
      <c r="A824" t="s">
        <v>865</v>
      </c>
      <c r="B824" t="str">
        <f>PROPER((A824))</f>
        <v>3621 Wintun Dr</v>
      </c>
      <c r="C824" t="s">
        <v>3</v>
      </c>
      <c r="D824" t="str">
        <f>PROPER(C824)</f>
        <v>Sacramento</v>
      </c>
      <c r="E824" s="1">
        <v>95765</v>
      </c>
      <c r="F824" s="2" t="s">
        <v>4</v>
      </c>
      <c r="G824" s="2">
        <v>3</v>
      </c>
      <c r="H824" s="2">
        <v>2</v>
      </c>
      <c r="I824" s="5">
        <v>1577</v>
      </c>
      <c r="J824" s="2" t="s">
        <v>5</v>
      </c>
      <c r="K824" t="s">
        <v>640</v>
      </c>
      <c r="L824" t="str">
        <f>RIGHT(K824,LEN(K824)-FIND(" ",K824))</f>
        <v>May 16 00:00:00 EDT 2008</v>
      </c>
      <c r="M824" s="2" t="str">
        <f>LEFT(K824,3)</f>
        <v>Fri</v>
      </c>
      <c r="N824" s="2" t="str">
        <f>_xlfn.CONCAT(LEFT(L824,6)," ",RIGHT(L824,4))</f>
        <v>May 16 2008</v>
      </c>
      <c r="O824" s="9">
        <v>300567</v>
      </c>
      <c r="P824" s="6">
        <v>38.800539000000001</v>
      </c>
      <c r="Q824" s="7">
        <v>-121.26097900000001</v>
      </c>
    </row>
    <row r="825" spans="1:17" x14ac:dyDescent="0.3">
      <c r="A825" t="s">
        <v>866</v>
      </c>
      <c r="B825" t="str">
        <f>PROPER((A825))</f>
        <v>201 Kirkland Ct</v>
      </c>
      <c r="C825" t="s">
        <v>3</v>
      </c>
      <c r="D825" t="str">
        <f>PROPER(C825)</f>
        <v>Sacramento</v>
      </c>
      <c r="E825" s="1">
        <v>95610</v>
      </c>
      <c r="F825" s="2" t="s">
        <v>4</v>
      </c>
      <c r="G825" s="2">
        <v>3</v>
      </c>
      <c r="H825" s="2">
        <v>2</v>
      </c>
      <c r="I825" s="5">
        <v>1401</v>
      </c>
      <c r="J825" s="2" t="s">
        <v>5</v>
      </c>
      <c r="K825" t="s">
        <v>640</v>
      </c>
      <c r="L825" t="str">
        <f>RIGHT(K825,LEN(K825)-FIND(" ",K825))</f>
        <v>May 16 00:00:00 EDT 2008</v>
      </c>
      <c r="M825" s="2" t="str">
        <f>LEFT(K825,3)</f>
        <v>Fri</v>
      </c>
      <c r="N825" s="2" t="str">
        <f>_xlfn.CONCAT(LEFT(L825,6)," ",RIGHT(L825,4))</f>
        <v>May 16 2008</v>
      </c>
      <c r="O825" s="9">
        <v>305000</v>
      </c>
      <c r="P825" s="6">
        <v>38.715493000000002</v>
      </c>
      <c r="Q825" s="7">
        <v>-121.26293</v>
      </c>
    </row>
    <row r="826" spans="1:17" x14ac:dyDescent="0.3">
      <c r="A826" t="s">
        <v>867</v>
      </c>
      <c r="B826" t="str">
        <f>PROPER((A826))</f>
        <v>12075 Applesbury Ct</v>
      </c>
      <c r="C826" t="s">
        <v>3</v>
      </c>
      <c r="D826" t="str">
        <f>PROPER(C826)</f>
        <v>Sacramento</v>
      </c>
      <c r="E826" s="1">
        <v>95608</v>
      </c>
      <c r="F826" s="2" t="s">
        <v>4</v>
      </c>
      <c r="G826" s="2">
        <v>3</v>
      </c>
      <c r="H826" s="2">
        <v>2</v>
      </c>
      <c r="I826" s="5">
        <v>1502</v>
      </c>
      <c r="J826" s="2" t="s">
        <v>5</v>
      </c>
      <c r="K826" t="s">
        <v>640</v>
      </c>
      <c r="L826" t="str">
        <f>RIGHT(K826,LEN(K826)-FIND(" ",K826))</f>
        <v>May 16 00:00:00 EDT 2008</v>
      </c>
      <c r="M826" s="2" t="str">
        <f>LEFT(K826,3)</f>
        <v>Fri</v>
      </c>
      <c r="N826" s="2" t="str">
        <f>_xlfn.CONCAT(LEFT(L826,6)," ",RIGHT(L826,4))</f>
        <v>May 16 2008</v>
      </c>
      <c r="O826" s="9">
        <v>310000</v>
      </c>
      <c r="P826" s="6">
        <v>38.618369000000001</v>
      </c>
      <c r="Q826" s="7">
        <v>-121.326187</v>
      </c>
    </row>
    <row r="827" spans="1:17" x14ac:dyDescent="0.3">
      <c r="A827" t="s">
        <v>868</v>
      </c>
      <c r="B827" t="str">
        <f>PROPER((A827))</f>
        <v>1975 Sidesaddle Way</v>
      </c>
      <c r="C827" t="s">
        <v>3</v>
      </c>
      <c r="D827" t="str">
        <f>PROPER(C827)</f>
        <v>Sacramento</v>
      </c>
      <c r="E827" s="1">
        <v>95630</v>
      </c>
      <c r="F827" s="2" t="s">
        <v>4</v>
      </c>
      <c r="G827" s="2">
        <v>3</v>
      </c>
      <c r="H827" s="2">
        <v>2</v>
      </c>
      <c r="I827" s="5">
        <v>1327</v>
      </c>
      <c r="J827" s="2" t="s">
        <v>5</v>
      </c>
      <c r="K827" t="s">
        <v>640</v>
      </c>
      <c r="L827" t="str">
        <f>RIGHT(K827,LEN(K827)-FIND(" ",K827))</f>
        <v>May 16 00:00:00 EDT 2008</v>
      </c>
      <c r="M827" s="2" t="str">
        <f>LEFT(K827,3)</f>
        <v>Fri</v>
      </c>
      <c r="N827" s="2" t="str">
        <f>_xlfn.CONCAT(LEFT(L827,6)," ",RIGHT(L827,4))</f>
        <v>May 16 2008</v>
      </c>
      <c r="O827" s="9">
        <v>310000</v>
      </c>
      <c r="P827" s="6">
        <v>38.651617000000002</v>
      </c>
      <c r="Q827" s="7">
        <v>-121.131674</v>
      </c>
    </row>
    <row r="828" spans="1:17" x14ac:dyDescent="0.3">
      <c r="A828" t="s">
        <v>869</v>
      </c>
      <c r="B828" t="str">
        <f>PROPER((A828))</f>
        <v>5420 Almond Falls Way</v>
      </c>
      <c r="C828" t="s">
        <v>3</v>
      </c>
      <c r="D828" t="str">
        <f>PROPER(C828)</f>
        <v>Sacramento</v>
      </c>
      <c r="E828" s="1">
        <v>95864</v>
      </c>
      <c r="F828" s="2" t="s">
        <v>4</v>
      </c>
      <c r="G828" s="2">
        <v>3</v>
      </c>
      <c r="H828" s="2">
        <v>2</v>
      </c>
      <c r="I828" s="5">
        <v>1360</v>
      </c>
      <c r="J828" s="2" t="s">
        <v>5</v>
      </c>
      <c r="K828" t="s">
        <v>640</v>
      </c>
      <c r="L828" t="str">
        <f>RIGHT(K828,LEN(K828)-FIND(" ",K828))</f>
        <v>May 16 00:00:00 EDT 2008</v>
      </c>
      <c r="M828" s="2" t="str">
        <f>LEFT(K828,3)</f>
        <v>Fri</v>
      </c>
      <c r="N828" s="2" t="str">
        <f>_xlfn.CONCAT(LEFT(L828,6)," ",RIGHT(L828,4))</f>
        <v>May 16 2008</v>
      </c>
      <c r="O828" s="9">
        <v>315000</v>
      </c>
      <c r="P828" s="6">
        <v>38.606569</v>
      </c>
      <c r="Q828" s="7">
        <v>-121.368424</v>
      </c>
    </row>
    <row r="829" spans="1:17" x14ac:dyDescent="0.3">
      <c r="A829" t="s">
        <v>870</v>
      </c>
      <c r="B829" t="str">
        <f>PROPER((A829))</f>
        <v>9677 Pilliteri Ct</v>
      </c>
      <c r="C829" t="s">
        <v>3</v>
      </c>
      <c r="D829" t="str">
        <f>PROPER(C829)</f>
        <v>Sacramento</v>
      </c>
      <c r="E829" s="1">
        <v>95822</v>
      </c>
      <c r="F829" s="2" t="s">
        <v>4</v>
      </c>
      <c r="G829" s="2">
        <v>3</v>
      </c>
      <c r="H829" s="2">
        <v>2</v>
      </c>
      <c r="I829" s="5">
        <v>1276</v>
      </c>
      <c r="J829" s="2" t="s">
        <v>5</v>
      </c>
      <c r="K829" t="s">
        <v>640</v>
      </c>
      <c r="L829" t="str">
        <f>RIGHT(K829,LEN(K829)-FIND(" ",K829))</f>
        <v>May 16 00:00:00 EDT 2008</v>
      </c>
      <c r="M829" s="2" t="str">
        <f>LEFT(K829,3)</f>
        <v>Fri</v>
      </c>
      <c r="N829" s="2" t="str">
        <f>_xlfn.CONCAT(LEFT(L829,6)," ",RIGHT(L829,4))</f>
        <v>May 16 2008</v>
      </c>
      <c r="O829" s="9">
        <v>320000</v>
      </c>
      <c r="P829" s="6">
        <v>38.525115</v>
      </c>
      <c r="Q829" s="7">
        <v>-121.51868899999999</v>
      </c>
    </row>
    <row r="830" spans="1:17" x14ac:dyDescent="0.3">
      <c r="A830" t="s">
        <v>871</v>
      </c>
      <c r="B830" t="str">
        <f>PROPER((A830))</f>
        <v>1515 El Camino Verde Dr</v>
      </c>
      <c r="C830" t="s">
        <v>3</v>
      </c>
      <c r="D830" t="str">
        <f>PROPER(C830)</f>
        <v>Sacramento</v>
      </c>
      <c r="E830" s="1">
        <v>95678</v>
      </c>
      <c r="F830" s="2" t="s">
        <v>4</v>
      </c>
      <c r="G830" s="2">
        <v>3</v>
      </c>
      <c r="H830" s="2">
        <v>2</v>
      </c>
      <c r="I830" s="5">
        <v>0</v>
      </c>
      <c r="J830" s="2" t="s">
        <v>5</v>
      </c>
      <c r="K830" t="s">
        <v>640</v>
      </c>
      <c r="L830" t="str">
        <f>RIGHT(K830,LEN(K830)-FIND(" ",K830))</f>
        <v>May 16 00:00:00 EDT 2008</v>
      </c>
      <c r="M830" s="2" t="str">
        <f>LEFT(K830,3)</f>
        <v>Fri</v>
      </c>
      <c r="N830" s="2" t="str">
        <f>_xlfn.CONCAT(LEFT(L830,6)," ",RIGHT(L830,4))</f>
        <v>May 16 2008</v>
      </c>
      <c r="O830" s="9">
        <v>326951</v>
      </c>
      <c r="P830" s="6">
        <v>38.771917000000002</v>
      </c>
      <c r="Q830" s="7">
        <v>-121.304439</v>
      </c>
    </row>
    <row r="831" spans="1:17" x14ac:dyDescent="0.3">
      <c r="A831" t="s">
        <v>872</v>
      </c>
      <c r="B831" t="str">
        <f>PROPER((A831))</f>
        <v>556 Platt Cir</v>
      </c>
      <c r="C831" t="s">
        <v>3</v>
      </c>
      <c r="D831" t="str">
        <f>PROPER(C831)</f>
        <v>Sacramento</v>
      </c>
      <c r="E831" s="1">
        <v>95632</v>
      </c>
      <c r="F831" s="2" t="s">
        <v>4</v>
      </c>
      <c r="G831" s="2">
        <v>3</v>
      </c>
      <c r="H831" s="2">
        <v>2</v>
      </c>
      <c r="I831" s="5">
        <v>1548</v>
      </c>
      <c r="J831" s="2" t="s">
        <v>5</v>
      </c>
      <c r="K831" t="s">
        <v>640</v>
      </c>
      <c r="L831" t="str">
        <f>RIGHT(K831,LEN(K831)-FIND(" ",K831))</f>
        <v>May 16 00:00:00 EDT 2008</v>
      </c>
      <c r="M831" s="2" t="str">
        <f>LEFT(K831,3)</f>
        <v>Fri</v>
      </c>
      <c r="N831" s="2" t="str">
        <f>_xlfn.CONCAT(LEFT(L831,6)," ",RIGHT(L831,4))</f>
        <v>May 16 2008</v>
      </c>
      <c r="O831" s="9">
        <v>328370</v>
      </c>
      <c r="P831" s="6">
        <v>38.290118999999997</v>
      </c>
      <c r="Q831" s="7">
        <v>-121.286023</v>
      </c>
    </row>
    <row r="832" spans="1:17" x14ac:dyDescent="0.3">
      <c r="A832" t="s">
        <v>873</v>
      </c>
      <c r="B832" t="str">
        <f>PROPER((A832))</f>
        <v>1792 Diamond Woods Cir</v>
      </c>
      <c r="C832" t="s">
        <v>3</v>
      </c>
      <c r="D832" t="str">
        <f>PROPER(C832)</f>
        <v>Sacramento</v>
      </c>
      <c r="E832" s="1">
        <v>95835</v>
      </c>
      <c r="F832" s="2" t="s">
        <v>4</v>
      </c>
      <c r="G832" s="2">
        <v>3</v>
      </c>
      <c r="H832" s="2">
        <v>3</v>
      </c>
      <c r="I832" s="5">
        <v>2212</v>
      </c>
      <c r="J832" s="2" t="s">
        <v>5</v>
      </c>
      <c r="K832" t="s">
        <v>640</v>
      </c>
      <c r="L832" t="str">
        <f>RIGHT(K832,LEN(K832)-FIND(" ",K832))</f>
        <v>May 16 00:00:00 EDT 2008</v>
      </c>
      <c r="M832" s="2" t="str">
        <f>LEFT(K832,3)</f>
        <v>Fri</v>
      </c>
      <c r="N832" s="2" t="str">
        <f>_xlfn.CONCAT(LEFT(L832,6)," ",RIGHT(L832,4))</f>
        <v>May 16 2008</v>
      </c>
      <c r="O832" s="9">
        <v>334000</v>
      </c>
      <c r="P832" s="6">
        <v>38.674863999999999</v>
      </c>
      <c r="Q832" s="7">
        <v>-121.4958</v>
      </c>
    </row>
    <row r="833" spans="1:17" x14ac:dyDescent="0.3">
      <c r="A833" t="s">
        <v>874</v>
      </c>
      <c r="B833" t="str">
        <f>PROPER((A833))</f>
        <v>1124 Perkins Way</v>
      </c>
      <c r="C833" t="s">
        <v>3</v>
      </c>
      <c r="D833" t="str">
        <f>PROPER(C833)</f>
        <v>Sacramento</v>
      </c>
      <c r="E833" s="1">
        <v>95662</v>
      </c>
      <c r="F833" s="2" t="s">
        <v>4</v>
      </c>
      <c r="G833" s="2">
        <v>3</v>
      </c>
      <c r="H833" s="2">
        <v>2</v>
      </c>
      <c r="I833" s="5">
        <v>1616</v>
      </c>
      <c r="J833" s="2" t="s">
        <v>5</v>
      </c>
      <c r="K833" t="s">
        <v>640</v>
      </c>
      <c r="L833" t="str">
        <f>RIGHT(K833,LEN(K833)-FIND(" ",K833))</f>
        <v>May 16 00:00:00 EDT 2008</v>
      </c>
      <c r="M833" s="2" t="str">
        <f>LEFT(K833,3)</f>
        <v>Fri</v>
      </c>
      <c r="N833" s="2" t="str">
        <f>_xlfn.CONCAT(LEFT(L833,6)," ",RIGHT(L833,4))</f>
        <v>May 16 2008</v>
      </c>
      <c r="O833" s="9">
        <v>335000</v>
      </c>
      <c r="P833" s="6">
        <v>38.667703000000003</v>
      </c>
      <c r="Q833" s="7">
        <v>-121.209456</v>
      </c>
    </row>
    <row r="834" spans="1:17" x14ac:dyDescent="0.3">
      <c r="A834" t="s">
        <v>875</v>
      </c>
      <c r="B834" t="str">
        <f>PROPER((A834))</f>
        <v>4748 Salem Way</v>
      </c>
      <c r="C834" t="s">
        <v>3</v>
      </c>
      <c r="D834" t="str">
        <f>PROPER(C834)</f>
        <v>Sacramento</v>
      </c>
      <c r="E834" s="1">
        <v>95678</v>
      </c>
      <c r="F834" s="2" t="s">
        <v>4</v>
      </c>
      <c r="G834" s="2">
        <v>3</v>
      </c>
      <c r="H834" s="2">
        <v>2</v>
      </c>
      <c r="I834" s="5">
        <v>2172</v>
      </c>
      <c r="J834" s="2" t="s">
        <v>5</v>
      </c>
      <c r="K834" t="s">
        <v>640</v>
      </c>
      <c r="L834" t="str">
        <f>RIGHT(K834,LEN(K834)-FIND(" ",K834))</f>
        <v>May 16 00:00:00 EDT 2008</v>
      </c>
      <c r="M834" s="2" t="str">
        <f>LEFT(K834,3)</f>
        <v>Fri</v>
      </c>
      <c r="N834" s="2" t="str">
        <f>_xlfn.CONCAT(LEFT(L834,6)," ",RIGHT(L834,4))</f>
        <v>May 16 2008</v>
      </c>
      <c r="O834" s="9">
        <v>350000</v>
      </c>
      <c r="P834" s="6">
        <v>38.792461000000003</v>
      </c>
      <c r="Q834" s="7">
        <v>-121.275711</v>
      </c>
    </row>
    <row r="835" spans="1:17" x14ac:dyDescent="0.3">
      <c r="A835" t="s">
        <v>876</v>
      </c>
      <c r="B835" t="str">
        <f>PROPER((A835))</f>
        <v>1484 Radcliffe Way</v>
      </c>
      <c r="C835" t="s">
        <v>3</v>
      </c>
      <c r="D835" t="str">
        <f>PROPER(C835)</f>
        <v>Sacramento</v>
      </c>
      <c r="E835" s="1">
        <v>95678</v>
      </c>
      <c r="F835" s="2" t="s">
        <v>4</v>
      </c>
      <c r="G835" s="2">
        <v>3</v>
      </c>
      <c r="H835" s="2">
        <v>2</v>
      </c>
      <c r="I835" s="5">
        <v>2100</v>
      </c>
      <c r="J835" s="2" t="s">
        <v>12</v>
      </c>
      <c r="K835" t="s">
        <v>640</v>
      </c>
      <c r="L835" t="str">
        <f>RIGHT(K835,LEN(K835)-FIND(" ",K835))</f>
        <v>May 16 00:00:00 EDT 2008</v>
      </c>
      <c r="M835" s="2" t="str">
        <f>LEFT(K835,3)</f>
        <v>Fri</v>
      </c>
      <c r="N835" s="2" t="str">
        <f>_xlfn.CONCAT(LEFT(L835,6)," ",RIGHT(L835,4))</f>
        <v>May 16 2008</v>
      </c>
      <c r="O835" s="9">
        <v>350000</v>
      </c>
      <c r="P835" s="6">
        <v>38.762152999999998</v>
      </c>
      <c r="Q835" s="7">
        <v>-121.283451</v>
      </c>
    </row>
    <row r="836" spans="1:17" x14ac:dyDescent="0.3">
      <c r="A836" t="s">
        <v>877</v>
      </c>
      <c r="B836" t="str">
        <f>PROPER((A836))</f>
        <v>51 Aiken Way</v>
      </c>
      <c r="C836" t="s">
        <v>3</v>
      </c>
      <c r="D836" t="str">
        <f>PROPER(C836)</f>
        <v>Sacramento</v>
      </c>
      <c r="E836" s="1">
        <v>95831</v>
      </c>
      <c r="F836" s="2" t="s">
        <v>4</v>
      </c>
      <c r="G836" s="2">
        <v>3</v>
      </c>
      <c r="H836" s="2">
        <v>2</v>
      </c>
      <c r="I836" s="5">
        <v>1795</v>
      </c>
      <c r="J836" s="2" t="s">
        <v>5</v>
      </c>
      <c r="K836" t="s">
        <v>640</v>
      </c>
      <c r="L836" t="str">
        <f>RIGHT(K836,LEN(K836)-FIND(" ",K836))</f>
        <v>May 16 00:00:00 EDT 2008</v>
      </c>
      <c r="M836" s="2" t="str">
        <f>LEFT(K836,3)</f>
        <v>Fri</v>
      </c>
      <c r="N836" s="2" t="str">
        <f>_xlfn.CONCAT(LEFT(L836,6)," ",RIGHT(L836,4))</f>
        <v>May 16 2008</v>
      </c>
      <c r="O836" s="9">
        <v>351000</v>
      </c>
      <c r="P836" s="6">
        <v>38.483212000000002</v>
      </c>
      <c r="Q836" s="7">
        <v>-121.54019</v>
      </c>
    </row>
    <row r="837" spans="1:17" x14ac:dyDescent="0.3">
      <c r="A837" t="s">
        <v>878</v>
      </c>
      <c r="B837" t="str">
        <f>PROPER((A837))</f>
        <v>2818 Knollwood Dr</v>
      </c>
      <c r="C837" t="s">
        <v>3</v>
      </c>
      <c r="D837" t="str">
        <f>PROPER(C837)</f>
        <v>Sacramento</v>
      </c>
      <c r="E837" s="1">
        <v>95758</v>
      </c>
      <c r="F837" s="2" t="s">
        <v>4</v>
      </c>
      <c r="G837" s="2">
        <v>3</v>
      </c>
      <c r="H837" s="2">
        <v>2</v>
      </c>
      <c r="I837" s="5">
        <v>1485</v>
      </c>
      <c r="J837" s="2" t="s">
        <v>5</v>
      </c>
      <c r="K837" t="s">
        <v>640</v>
      </c>
      <c r="L837" t="str">
        <f>RIGHT(K837,LEN(K837)-FIND(" ",K837))</f>
        <v>May 16 00:00:00 EDT 2008</v>
      </c>
      <c r="M837" s="2" t="str">
        <f>LEFT(K837,3)</f>
        <v>Fri</v>
      </c>
      <c r="N837" s="2" t="str">
        <f>_xlfn.CONCAT(LEFT(L837,6)," ",RIGHT(L837,4))</f>
        <v>May 16 2008</v>
      </c>
      <c r="O837" s="9">
        <v>380578</v>
      </c>
      <c r="P837" s="6">
        <v>38.429138999999999</v>
      </c>
      <c r="Q837" s="7">
        <v>-121.423444</v>
      </c>
    </row>
    <row r="838" spans="1:17" x14ac:dyDescent="0.3">
      <c r="A838" t="s">
        <v>879</v>
      </c>
      <c r="B838" t="str">
        <f>PROPER((A838))</f>
        <v>1536 Stoney Cross Ln</v>
      </c>
      <c r="C838" t="s">
        <v>3</v>
      </c>
      <c r="D838" t="str">
        <f>PROPER(C838)</f>
        <v>Sacramento</v>
      </c>
      <c r="E838" s="1">
        <v>95661</v>
      </c>
      <c r="F838" s="2" t="s">
        <v>4</v>
      </c>
      <c r="G838" s="2">
        <v>3</v>
      </c>
      <c r="H838" s="2">
        <v>2</v>
      </c>
      <c r="I838" s="5">
        <v>2049</v>
      </c>
      <c r="J838" s="2" t="s">
        <v>5</v>
      </c>
      <c r="K838" t="s">
        <v>640</v>
      </c>
      <c r="L838" t="str">
        <f>RIGHT(K838,LEN(K838)-FIND(" ",K838))</f>
        <v>May 16 00:00:00 EDT 2008</v>
      </c>
      <c r="M838" s="2" t="str">
        <f>LEFT(K838,3)</f>
        <v>Fri</v>
      </c>
      <c r="N838" s="2" t="str">
        <f>_xlfn.CONCAT(LEFT(L838,6)," ",RIGHT(L838,4))</f>
        <v>May 16 2008</v>
      </c>
      <c r="O838" s="9">
        <v>395500</v>
      </c>
      <c r="P838" s="6">
        <v>38.737872000000003</v>
      </c>
      <c r="Q838" s="7">
        <v>-121.249025</v>
      </c>
    </row>
    <row r="839" spans="1:17" x14ac:dyDescent="0.3">
      <c r="A839" t="s">
        <v>880</v>
      </c>
      <c r="B839" t="str">
        <f>PROPER((A839))</f>
        <v>509 Castillian Ct</v>
      </c>
      <c r="C839" t="s">
        <v>3</v>
      </c>
      <c r="D839" t="str">
        <f>PROPER(C839)</f>
        <v>Sacramento</v>
      </c>
      <c r="E839" s="1">
        <v>95608</v>
      </c>
      <c r="F839" s="2" t="s">
        <v>4</v>
      </c>
      <c r="G839" s="2">
        <v>3</v>
      </c>
      <c r="H839" s="2">
        <v>2</v>
      </c>
      <c r="I839" s="5">
        <v>2334</v>
      </c>
      <c r="J839" s="2" t="s">
        <v>5</v>
      </c>
      <c r="K839" t="s">
        <v>640</v>
      </c>
      <c r="L839" t="str">
        <f>RIGHT(K839,LEN(K839)-FIND(" ",K839))</f>
        <v>May 16 00:00:00 EDT 2008</v>
      </c>
      <c r="M839" s="2" t="str">
        <f>LEFT(K839,3)</f>
        <v>Fri</v>
      </c>
      <c r="N839" s="2" t="str">
        <f>_xlfn.CONCAT(LEFT(L839,6)," ",RIGHT(L839,4))</f>
        <v>May 16 2008</v>
      </c>
      <c r="O839" s="9">
        <v>415000</v>
      </c>
      <c r="P839" s="6">
        <v>38.634110999999997</v>
      </c>
      <c r="Q839" s="7">
        <v>-121.353376</v>
      </c>
    </row>
    <row r="840" spans="1:17" x14ac:dyDescent="0.3">
      <c r="A840" t="s">
        <v>881</v>
      </c>
      <c r="B840" t="str">
        <f>PROPER((A840))</f>
        <v>700 Hunter Pl</v>
      </c>
      <c r="C840" t="s">
        <v>3</v>
      </c>
      <c r="D840" t="str">
        <f>PROPER(C840)</f>
        <v>Sacramento</v>
      </c>
      <c r="E840" s="1">
        <v>95682</v>
      </c>
      <c r="F840" s="2" t="s">
        <v>4</v>
      </c>
      <c r="G840" s="2">
        <v>3</v>
      </c>
      <c r="H840" s="2">
        <v>2</v>
      </c>
      <c r="I840" s="5">
        <v>0</v>
      </c>
      <c r="J840" s="2" t="s">
        <v>5</v>
      </c>
      <c r="K840" t="s">
        <v>640</v>
      </c>
      <c r="L840" t="str">
        <f>RIGHT(K840,LEN(K840)-FIND(" ",K840))</f>
        <v>May 16 00:00:00 EDT 2008</v>
      </c>
      <c r="M840" s="2" t="str">
        <f>LEFT(K840,3)</f>
        <v>Fri</v>
      </c>
      <c r="N840" s="2" t="str">
        <f>_xlfn.CONCAT(LEFT(L840,6)," ",RIGHT(L840,4))</f>
        <v>May 16 2008</v>
      </c>
      <c r="O840" s="9">
        <v>425000</v>
      </c>
      <c r="P840" s="6">
        <v>38.669804999999997</v>
      </c>
      <c r="Q840" s="7">
        <v>-120.99900700000001</v>
      </c>
    </row>
    <row r="841" spans="1:17" x14ac:dyDescent="0.3">
      <c r="A841" t="s">
        <v>882</v>
      </c>
      <c r="B841" t="str">
        <f>PROPER((A841))</f>
        <v>1240 Fay Cir</v>
      </c>
      <c r="C841" t="s">
        <v>3</v>
      </c>
      <c r="D841" t="str">
        <f>PROPER(C841)</f>
        <v>Sacramento</v>
      </c>
      <c r="E841" s="1">
        <v>95762</v>
      </c>
      <c r="F841" s="2" t="s">
        <v>4</v>
      </c>
      <c r="G841" s="2">
        <v>3</v>
      </c>
      <c r="H841" s="2">
        <v>2</v>
      </c>
      <c r="I841" s="5">
        <v>0</v>
      </c>
      <c r="J841" s="2" t="s">
        <v>5</v>
      </c>
      <c r="K841" t="s">
        <v>640</v>
      </c>
      <c r="L841" t="str">
        <f>RIGHT(K841,LEN(K841)-FIND(" ",K841))</f>
        <v>May 16 00:00:00 EDT 2008</v>
      </c>
      <c r="M841" s="2" t="str">
        <f>LEFT(K841,3)</f>
        <v>Fri</v>
      </c>
      <c r="N841" s="2" t="str">
        <f>_xlfn.CONCAT(LEFT(L841,6)," ",RIGHT(L841,4))</f>
        <v>May 16 2008</v>
      </c>
      <c r="O841" s="9">
        <v>460000</v>
      </c>
      <c r="P841" s="6">
        <v>38.680092000000002</v>
      </c>
      <c r="Q841" s="7">
        <v>-121.036467</v>
      </c>
    </row>
    <row r="842" spans="1:17" x14ac:dyDescent="0.3">
      <c r="A842" t="s">
        <v>883</v>
      </c>
      <c r="B842" t="str">
        <f>PROPER((A842))</f>
        <v>1113 Sandwick Way</v>
      </c>
      <c r="C842" t="s">
        <v>3</v>
      </c>
      <c r="D842" t="str">
        <f>PROPER(C842)</f>
        <v>Sacramento</v>
      </c>
      <c r="E842" s="1">
        <v>95633</v>
      </c>
      <c r="F842" s="2" t="s">
        <v>4</v>
      </c>
      <c r="G842" s="2">
        <v>3</v>
      </c>
      <c r="H842" s="2">
        <v>2</v>
      </c>
      <c r="I842" s="5">
        <v>0</v>
      </c>
      <c r="J842" s="2" t="s">
        <v>5</v>
      </c>
      <c r="K842" t="s">
        <v>640</v>
      </c>
      <c r="L842" t="str">
        <f>RIGHT(K842,LEN(K842)-FIND(" ",K842))</f>
        <v>May 16 00:00:00 EDT 2008</v>
      </c>
      <c r="M842" s="2" t="str">
        <f>LEFT(K842,3)</f>
        <v>Fri</v>
      </c>
      <c r="N842" s="2" t="str">
        <f>_xlfn.CONCAT(LEFT(L842,6)," ",RIGHT(L842,4))</f>
        <v>May 16 2008</v>
      </c>
      <c r="O842" s="9">
        <v>490000</v>
      </c>
      <c r="P842" s="6">
        <v>38.842550000000003</v>
      </c>
      <c r="Q842" s="7">
        <v>-120.8754</v>
      </c>
    </row>
    <row r="843" spans="1:17" x14ac:dyDescent="0.3">
      <c r="A843" t="s">
        <v>884</v>
      </c>
      <c r="B843" t="str">
        <f>PROPER((A843))</f>
        <v>3108 Delwood Way</v>
      </c>
      <c r="C843" t="s">
        <v>3</v>
      </c>
      <c r="D843" t="str">
        <f>PROPER(C843)</f>
        <v>Sacramento</v>
      </c>
      <c r="E843" s="1">
        <v>95864</v>
      </c>
      <c r="F843" s="2" t="s">
        <v>4</v>
      </c>
      <c r="G843" s="2">
        <v>3</v>
      </c>
      <c r="H843" s="2">
        <v>1</v>
      </c>
      <c r="I843" s="5">
        <v>1348</v>
      </c>
      <c r="J843" s="2" t="s">
        <v>5</v>
      </c>
      <c r="K843" t="s">
        <v>640</v>
      </c>
      <c r="L843" t="str">
        <f>RIGHT(K843,LEN(K843)-FIND(" ",K843))</f>
        <v>May 16 00:00:00 EDT 2008</v>
      </c>
      <c r="M843" s="2" t="str">
        <f>LEFT(K843,3)</f>
        <v>Fri</v>
      </c>
      <c r="N843" s="2" t="str">
        <f>_xlfn.CONCAT(LEFT(L843,6)," ",RIGHT(L843,4))</f>
        <v>May 16 2008</v>
      </c>
      <c r="O843" s="9">
        <v>545000</v>
      </c>
      <c r="P843" s="6">
        <v>38.588935999999997</v>
      </c>
      <c r="Q843" s="7">
        <v>-121.373606</v>
      </c>
    </row>
    <row r="844" spans="1:17" x14ac:dyDescent="0.3">
      <c r="A844" t="s">
        <v>885</v>
      </c>
      <c r="B844" t="str">
        <f>PROPER((A844))</f>
        <v>3212 Corniche Ln</v>
      </c>
      <c r="C844" t="s">
        <v>3</v>
      </c>
      <c r="D844" t="str">
        <f>PROPER(C844)</f>
        <v>Sacramento</v>
      </c>
      <c r="E844" s="1">
        <v>95648</v>
      </c>
      <c r="F844" s="2" t="s">
        <v>4</v>
      </c>
      <c r="G844" s="2">
        <v>3</v>
      </c>
      <c r="H844" s="2">
        <v>3</v>
      </c>
      <c r="I844" s="5">
        <v>0</v>
      </c>
      <c r="J844" s="2" t="s">
        <v>5</v>
      </c>
      <c r="K844" t="s">
        <v>640</v>
      </c>
      <c r="L844" t="str">
        <f>RIGHT(K844,LEN(K844)-FIND(" ",K844))</f>
        <v>May 16 00:00:00 EDT 2008</v>
      </c>
      <c r="M844" s="2" t="str">
        <f>LEFT(K844,3)</f>
        <v>Fri</v>
      </c>
      <c r="N844" s="2" t="str">
        <f>_xlfn.CONCAT(LEFT(L844,6)," ",RIGHT(L844,4))</f>
        <v>May 16 2008</v>
      </c>
      <c r="O844" s="9">
        <v>1551</v>
      </c>
      <c r="P844" s="6">
        <v>38.851644999999998</v>
      </c>
      <c r="Q844" s="7">
        <v>-121.231742</v>
      </c>
    </row>
    <row r="845" spans="1:17" x14ac:dyDescent="0.3">
      <c r="A845" t="s">
        <v>886</v>
      </c>
      <c r="B845" t="str">
        <f>PROPER((A845))</f>
        <v>2159 Beckett Dr</v>
      </c>
      <c r="C845" t="s">
        <v>3</v>
      </c>
      <c r="D845" t="str">
        <f>PROPER(C845)</f>
        <v>Sacramento</v>
      </c>
      <c r="E845" s="1">
        <v>95838</v>
      </c>
      <c r="F845" s="2" t="s">
        <v>4</v>
      </c>
      <c r="G845" s="2">
        <v>3</v>
      </c>
      <c r="H845" s="2">
        <v>2</v>
      </c>
      <c r="I845" s="5">
        <v>1092</v>
      </c>
      <c r="J845" s="2" t="s">
        <v>5</v>
      </c>
      <c r="K845" t="s">
        <v>913</v>
      </c>
      <c r="L845" t="str">
        <f>RIGHT(K845,LEN(K845)-FIND(" ",K845))</f>
        <v>May 15 00:00:00 EDT 2008</v>
      </c>
      <c r="M845" s="2" t="str">
        <f>LEFT(K845,3)</f>
        <v>Thu</v>
      </c>
      <c r="N845" s="2" t="str">
        <f>_xlfn.CONCAT(LEFT(L845,6)," ",RIGHT(L845,4))</f>
        <v>May 15 2008</v>
      </c>
      <c r="O845" s="9">
        <v>85500</v>
      </c>
      <c r="P845" s="6">
        <v>38.64472</v>
      </c>
      <c r="Q845" s="7">
        <v>-121.45222800000001</v>
      </c>
    </row>
    <row r="846" spans="1:17" x14ac:dyDescent="0.3">
      <c r="A846" t="s">
        <v>887</v>
      </c>
      <c r="B846" t="str">
        <f>PROPER((A846))</f>
        <v>4320 Four Seasons Rd</v>
      </c>
      <c r="C846" t="s">
        <v>3</v>
      </c>
      <c r="D846" t="str">
        <f>PROPER(C846)</f>
        <v>Sacramento</v>
      </c>
      <c r="E846" s="1">
        <v>95822</v>
      </c>
      <c r="F846" s="2" t="s">
        <v>4</v>
      </c>
      <c r="G846" s="2">
        <v>3</v>
      </c>
      <c r="H846" s="2">
        <v>1</v>
      </c>
      <c r="I846" s="5">
        <v>1058</v>
      </c>
      <c r="J846" s="2" t="s">
        <v>5</v>
      </c>
      <c r="K846" t="s">
        <v>913</v>
      </c>
      <c r="L846" t="str">
        <f>RIGHT(K846,LEN(K846)-FIND(" ",K846))</f>
        <v>May 15 00:00:00 EDT 2008</v>
      </c>
      <c r="M846" s="2" t="str">
        <f>LEFT(K846,3)</f>
        <v>Thu</v>
      </c>
      <c r="N846" s="2" t="str">
        <f>_xlfn.CONCAT(LEFT(L846,6)," ",RIGHT(L846,4))</f>
        <v>May 15 2008</v>
      </c>
      <c r="O846" s="9">
        <v>95000</v>
      </c>
      <c r="P846" s="6">
        <v>38.488238000000003</v>
      </c>
      <c r="Q846" s="7">
        <v>-121.472561</v>
      </c>
    </row>
    <row r="847" spans="1:17" x14ac:dyDescent="0.3">
      <c r="A847" t="s">
        <v>888</v>
      </c>
      <c r="B847" t="str">
        <f>PROPER((A847))</f>
        <v>6401 Marshall Rd</v>
      </c>
      <c r="C847" t="s">
        <v>3</v>
      </c>
      <c r="D847" t="str">
        <f>PROPER(C847)</f>
        <v>Sacramento</v>
      </c>
      <c r="E847" s="1">
        <v>95823</v>
      </c>
      <c r="F847" s="2" t="s">
        <v>4</v>
      </c>
      <c r="G847" s="2">
        <v>3</v>
      </c>
      <c r="H847" s="2">
        <v>2</v>
      </c>
      <c r="I847" s="5">
        <v>1354</v>
      </c>
      <c r="J847" s="2" t="s">
        <v>5</v>
      </c>
      <c r="K847" t="s">
        <v>913</v>
      </c>
      <c r="L847" t="str">
        <f>RIGHT(K847,LEN(K847)-FIND(" ",K847))</f>
        <v>May 15 00:00:00 EDT 2008</v>
      </c>
      <c r="M847" s="2" t="str">
        <f>LEFT(K847,3)</f>
        <v>Thu</v>
      </c>
      <c r="N847" s="2" t="str">
        <f>_xlfn.CONCAT(LEFT(L847,6)," ",RIGHT(L847,4))</f>
        <v>May 15 2008</v>
      </c>
      <c r="O847" s="9">
        <v>104000</v>
      </c>
      <c r="P847" s="6">
        <v>38.484374000000003</v>
      </c>
      <c r="Q847" s="7">
        <v>-121.463157</v>
      </c>
    </row>
    <row r="848" spans="1:17" x14ac:dyDescent="0.3">
      <c r="A848" t="s">
        <v>890</v>
      </c>
      <c r="B848" t="str">
        <f>PROPER((A848))</f>
        <v>2089 Beckett Dr</v>
      </c>
      <c r="C848" t="s">
        <v>3</v>
      </c>
      <c r="D848" t="str">
        <f>PROPER(C848)</f>
        <v>Sacramento</v>
      </c>
      <c r="E848" s="1">
        <v>95824</v>
      </c>
      <c r="F848" s="2" t="s">
        <v>4</v>
      </c>
      <c r="G848" s="2">
        <v>3</v>
      </c>
      <c r="H848" s="2">
        <v>1</v>
      </c>
      <c r="I848" s="5">
        <v>1161</v>
      </c>
      <c r="J848" s="2" t="s">
        <v>5</v>
      </c>
      <c r="K848" t="s">
        <v>913</v>
      </c>
      <c r="L848" t="str">
        <f>RIGHT(K848,LEN(K848)-FIND(" ",K848))</f>
        <v>May 15 00:00:00 EDT 2008</v>
      </c>
      <c r="M848" s="2" t="str">
        <f>LEFT(K848,3)</f>
        <v>Thu</v>
      </c>
      <c r="N848" s="2" t="str">
        <f>_xlfn.CONCAT(LEFT(L848,6)," ",RIGHT(L848,4))</f>
        <v>May 15 2008</v>
      </c>
      <c r="O848" s="9">
        <v>109000</v>
      </c>
      <c r="P848" s="6">
        <v>38.511893000000001</v>
      </c>
      <c r="Q848" s="7">
        <v>-121.45767600000001</v>
      </c>
    </row>
    <row r="849" spans="1:17" x14ac:dyDescent="0.3">
      <c r="A849" t="s">
        <v>891</v>
      </c>
      <c r="B849" t="str">
        <f>PROPER((A849))</f>
        <v>6196 Edgehill Dr</v>
      </c>
      <c r="C849" t="s">
        <v>3</v>
      </c>
      <c r="D849" t="str">
        <f>PROPER(C849)</f>
        <v>Sacramento</v>
      </c>
      <c r="E849" s="1">
        <v>95660</v>
      </c>
      <c r="F849" s="2" t="s">
        <v>4</v>
      </c>
      <c r="G849" s="2">
        <v>3</v>
      </c>
      <c r="H849" s="2">
        <v>1</v>
      </c>
      <c r="I849" s="5">
        <v>1229</v>
      </c>
      <c r="J849" s="2" t="s">
        <v>5</v>
      </c>
      <c r="K849" t="s">
        <v>913</v>
      </c>
      <c r="L849" t="str">
        <f>RIGHT(K849,LEN(K849)-FIND(" ",K849))</f>
        <v>May 15 00:00:00 EDT 2008</v>
      </c>
      <c r="M849" s="2" t="str">
        <f>LEFT(K849,3)</f>
        <v>Thu</v>
      </c>
      <c r="N849" s="2" t="str">
        <f>_xlfn.CONCAT(LEFT(L849,6)," ",RIGHT(L849,4))</f>
        <v>May 15 2008</v>
      </c>
      <c r="O849" s="9">
        <v>110000</v>
      </c>
      <c r="P849" s="6">
        <v>38.669587</v>
      </c>
      <c r="Q849" s="7">
        <v>-121.379879</v>
      </c>
    </row>
    <row r="850" spans="1:17" x14ac:dyDescent="0.3">
      <c r="A850" t="s">
        <v>892</v>
      </c>
      <c r="B850" t="str">
        <f>PROPER((A850))</f>
        <v>200 Hillsford Ct</v>
      </c>
      <c r="C850" t="s">
        <v>3</v>
      </c>
      <c r="D850" t="str">
        <f>PROPER(C850)</f>
        <v>Sacramento</v>
      </c>
      <c r="E850" s="1">
        <v>95823</v>
      </c>
      <c r="F850" s="2" t="s">
        <v>4</v>
      </c>
      <c r="G850" s="2">
        <v>3</v>
      </c>
      <c r="H850" s="2">
        <v>1</v>
      </c>
      <c r="I850" s="5">
        <v>1010</v>
      </c>
      <c r="J850" s="2" t="s">
        <v>5</v>
      </c>
      <c r="K850" t="s">
        <v>913</v>
      </c>
      <c r="L850" t="str">
        <f>RIGHT(K850,LEN(K850)-FIND(" ",K850))</f>
        <v>May 15 00:00:00 EDT 2008</v>
      </c>
      <c r="M850" s="2" t="str">
        <f>LEFT(K850,3)</f>
        <v>Thu</v>
      </c>
      <c r="N850" s="2" t="str">
        <f>_xlfn.CONCAT(LEFT(L850,6)," ",RIGHT(L850,4))</f>
        <v>May 15 2008</v>
      </c>
      <c r="O850" s="9">
        <v>116000</v>
      </c>
      <c r="P850" s="6">
        <v>38.465550999999998</v>
      </c>
      <c r="Q850" s="7">
        <v>-121.42661</v>
      </c>
    </row>
    <row r="851" spans="1:17" x14ac:dyDescent="0.3">
      <c r="A851" t="s">
        <v>893</v>
      </c>
      <c r="B851" t="str">
        <f>PROPER((A851))</f>
        <v>8217 Plumeria Ave</v>
      </c>
      <c r="C851" t="s">
        <v>3</v>
      </c>
      <c r="D851" t="str">
        <f>PROPER(C851)</f>
        <v>Sacramento</v>
      </c>
      <c r="E851" s="1">
        <v>95828</v>
      </c>
      <c r="F851" s="2" t="s">
        <v>4</v>
      </c>
      <c r="G851" s="2">
        <v>3</v>
      </c>
      <c r="H851" s="2">
        <v>2</v>
      </c>
      <c r="I851" s="5">
        <v>1269</v>
      </c>
      <c r="J851" s="2" t="s">
        <v>5</v>
      </c>
      <c r="K851" t="s">
        <v>913</v>
      </c>
      <c r="L851" t="str">
        <f>RIGHT(K851,LEN(K851)-FIND(" ",K851))</f>
        <v>May 15 00:00:00 EDT 2008</v>
      </c>
      <c r="M851" s="2" t="str">
        <f>LEFT(K851,3)</f>
        <v>Thu</v>
      </c>
      <c r="N851" s="2" t="str">
        <f>_xlfn.CONCAT(LEFT(L851,6)," ",RIGHT(L851,4))</f>
        <v>May 15 2008</v>
      </c>
      <c r="O851" s="9">
        <v>122000</v>
      </c>
      <c r="P851" s="6">
        <v>38.477089999999997</v>
      </c>
      <c r="Q851" s="7">
        <v>-121.410569</v>
      </c>
    </row>
    <row r="852" spans="1:17" x14ac:dyDescent="0.3">
      <c r="A852" t="s">
        <v>894</v>
      </c>
      <c r="B852" t="str">
        <f>PROPER((A852))</f>
        <v>4841 Village Green Dr</v>
      </c>
      <c r="C852" t="s">
        <v>3</v>
      </c>
      <c r="D852" t="str">
        <f>PROPER(C852)</f>
        <v>Sacramento</v>
      </c>
      <c r="E852" s="1">
        <v>95817</v>
      </c>
      <c r="F852" s="2" t="s">
        <v>4</v>
      </c>
      <c r="G852" s="2">
        <v>3</v>
      </c>
      <c r="H852" s="2">
        <v>2</v>
      </c>
      <c r="I852" s="5">
        <v>1093</v>
      </c>
      <c r="J852" s="2" t="s">
        <v>5</v>
      </c>
      <c r="K852" t="s">
        <v>913</v>
      </c>
      <c r="L852" t="str">
        <f>RIGHT(K852,LEN(K852)-FIND(" ",K852))</f>
        <v>May 15 00:00:00 EDT 2008</v>
      </c>
      <c r="M852" s="2" t="str">
        <f>LEFT(K852,3)</f>
        <v>Thu</v>
      </c>
      <c r="N852" s="2" t="str">
        <f>_xlfn.CONCAT(LEFT(L852,6)," ",RIGHT(L852,4))</f>
        <v>May 15 2008</v>
      </c>
      <c r="O852" s="9">
        <v>127059</v>
      </c>
      <c r="P852" s="6">
        <v>38.546090999999997</v>
      </c>
      <c r="Q852" s="7">
        <v>-121.457745</v>
      </c>
    </row>
    <row r="853" spans="1:17" x14ac:dyDescent="0.3">
      <c r="A853" t="s">
        <v>895</v>
      </c>
      <c r="B853" t="str">
        <f>PROPER((A853))</f>
        <v>3863 Las Pasas Way</v>
      </c>
      <c r="C853" t="s">
        <v>3</v>
      </c>
      <c r="D853" t="str">
        <f>PROPER(C853)</f>
        <v>Sacramento</v>
      </c>
      <c r="E853" s="1">
        <v>95828</v>
      </c>
      <c r="F853" s="2" t="s">
        <v>4</v>
      </c>
      <c r="G853" s="2">
        <v>3</v>
      </c>
      <c r="H853" s="2">
        <v>1</v>
      </c>
      <c r="I853" s="5">
        <v>962</v>
      </c>
      <c r="J853" s="2" t="s">
        <v>5</v>
      </c>
      <c r="K853" t="s">
        <v>913</v>
      </c>
      <c r="L853" t="str">
        <f>RIGHT(K853,LEN(K853)-FIND(" ",K853))</f>
        <v>May 15 00:00:00 EDT 2008</v>
      </c>
      <c r="M853" s="2" t="str">
        <f>LEFT(K853,3)</f>
        <v>Thu</v>
      </c>
      <c r="N853" s="2" t="str">
        <f>_xlfn.CONCAT(LEFT(L853,6)," ",RIGHT(L853,4))</f>
        <v>May 15 2008</v>
      </c>
      <c r="O853" s="9">
        <v>128687</v>
      </c>
      <c r="P853" s="6">
        <v>38.507339000000002</v>
      </c>
      <c r="Q853" s="7">
        <v>-121.416267</v>
      </c>
    </row>
    <row r="854" spans="1:17" x14ac:dyDescent="0.3">
      <c r="A854" t="s">
        <v>896</v>
      </c>
      <c r="B854" t="str">
        <f>PROPER((A854))</f>
        <v>820 Dana Ct</v>
      </c>
      <c r="C854" t="s">
        <v>3</v>
      </c>
      <c r="D854" t="str">
        <f>PROPER(C854)</f>
        <v>Sacramento</v>
      </c>
      <c r="E854" s="1">
        <v>95823</v>
      </c>
      <c r="F854" s="2" t="s">
        <v>4</v>
      </c>
      <c r="G854" s="2">
        <v>3</v>
      </c>
      <c r="H854" s="2">
        <v>2</v>
      </c>
      <c r="I854" s="5">
        <v>1089</v>
      </c>
      <c r="J854" s="2" t="s">
        <v>5</v>
      </c>
      <c r="K854" t="s">
        <v>913</v>
      </c>
      <c r="L854" t="str">
        <f>RIGHT(K854,LEN(K854)-FIND(" ",K854))</f>
        <v>May 15 00:00:00 EDT 2008</v>
      </c>
      <c r="M854" s="2" t="str">
        <f>LEFT(K854,3)</f>
        <v>Thu</v>
      </c>
      <c r="N854" s="2" t="str">
        <f>_xlfn.CONCAT(LEFT(L854,6)," ",RIGHT(L854,4))</f>
        <v>May 15 2008</v>
      </c>
      <c r="O854" s="9">
        <v>129500</v>
      </c>
      <c r="P854" s="6">
        <v>38.466388000000002</v>
      </c>
      <c r="Q854" s="7">
        <v>-121.458861</v>
      </c>
    </row>
    <row r="855" spans="1:17" x14ac:dyDescent="0.3">
      <c r="A855" t="s">
        <v>897</v>
      </c>
      <c r="B855" t="str">
        <f>PROPER((A855))</f>
        <v>1165 37Th St</v>
      </c>
      <c r="C855" t="s">
        <v>3</v>
      </c>
      <c r="D855" t="str">
        <f>PROPER(C855)</f>
        <v>Sacramento</v>
      </c>
      <c r="E855" s="1">
        <v>95823</v>
      </c>
      <c r="F855" s="2" t="s">
        <v>4</v>
      </c>
      <c r="G855" s="2">
        <v>3</v>
      </c>
      <c r="H855" s="2">
        <v>2</v>
      </c>
      <c r="I855" s="5">
        <v>1144</v>
      </c>
      <c r="J855" s="2" t="s">
        <v>5</v>
      </c>
      <c r="K855" t="s">
        <v>913</v>
      </c>
      <c r="L855" t="str">
        <f>RIGHT(K855,LEN(K855)-FIND(" ",K855))</f>
        <v>May 15 00:00:00 EDT 2008</v>
      </c>
      <c r="M855" s="2" t="str">
        <f>LEFT(K855,3)</f>
        <v>Thu</v>
      </c>
      <c r="N855" s="2" t="str">
        <f>_xlfn.CONCAT(LEFT(L855,6)," ",RIGHT(L855,4))</f>
        <v>May 15 2008</v>
      </c>
      <c r="O855" s="9">
        <v>134000</v>
      </c>
      <c r="P855" s="6">
        <v>38.462375999999999</v>
      </c>
      <c r="Q855" s="7">
        <v>-121.42655600000001</v>
      </c>
    </row>
    <row r="856" spans="1:17" x14ac:dyDescent="0.3">
      <c r="A856" t="s">
        <v>898</v>
      </c>
      <c r="B856" t="str">
        <f>PROPER((A856))</f>
        <v>203 Cascade Falls Dr</v>
      </c>
      <c r="C856" t="s">
        <v>3</v>
      </c>
      <c r="D856" t="str">
        <f>PROPER(C856)</f>
        <v>Sacramento</v>
      </c>
      <c r="E856" s="1">
        <v>95670</v>
      </c>
      <c r="F856" s="2" t="s">
        <v>4</v>
      </c>
      <c r="G856" s="2">
        <v>3</v>
      </c>
      <c r="H856" s="2">
        <v>1</v>
      </c>
      <c r="I856" s="5">
        <v>1000</v>
      </c>
      <c r="J856" s="2" t="s">
        <v>5</v>
      </c>
      <c r="K856" t="s">
        <v>913</v>
      </c>
      <c r="L856" t="str">
        <f>RIGHT(K856,LEN(K856)-FIND(" ",K856))</f>
        <v>May 15 00:00:00 EDT 2008</v>
      </c>
      <c r="M856" s="2" t="str">
        <f>LEFT(K856,3)</f>
        <v>Thu</v>
      </c>
      <c r="N856" s="2" t="str">
        <f>_xlfn.CONCAT(LEFT(L856,6)," ",RIGHT(L856,4))</f>
        <v>May 15 2008</v>
      </c>
      <c r="O856" s="9">
        <v>134000</v>
      </c>
      <c r="P856" s="6">
        <v>38.593049000000001</v>
      </c>
      <c r="Q856" s="7">
        <v>-121.30304</v>
      </c>
    </row>
    <row r="857" spans="1:17" x14ac:dyDescent="0.3">
      <c r="A857" t="s">
        <v>899</v>
      </c>
      <c r="B857" t="str">
        <f>PROPER((A857))</f>
        <v>9880 Izilda Ct</v>
      </c>
      <c r="C857" t="s">
        <v>3</v>
      </c>
      <c r="D857" t="str">
        <f>PROPER(C857)</f>
        <v>Sacramento</v>
      </c>
      <c r="E857" s="1">
        <v>95825</v>
      </c>
      <c r="F857" s="2" t="s">
        <v>4</v>
      </c>
      <c r="G857" s="2">
        <v>3</v>
      </c>
      <c r="H857" s="2">
        <v>1</v>
      </c>
      <c r="I857" s="5">
        <v>1285</v>
      </c>
      <c r="J857" s="2" t="s">
        <v>5</v>
      </c>
      <c r="K857" t="s">
        <v>913</v>
      </c>
      <c r="L857" t="str">
        <f>RIGHT(K857,LEN(K857)-FIND(" ",K857))</f>
        <v>May 15 00:00:00 EDT 2008</v>
      </c>
      <c r="M857" s="2" t="str">
        <f>LEFT(K857,3)</f>
        <v>Thu</v>
      </c>
      <c r="N857" s="2" t="str">
        <f>_xlfn.CONCAT(LEFT(L857,6)," ",RIGHT(L857,4))</f>
        <v>May 15 2008</v>
      </c>
      <c r="O857" s="9">
        <v>143012</v>
      </c>
      <c r="P857" s="6">
        <v>38.603592999999996</v>
      </c>
      <c r="Q857" s="7">
        <v>-121.417011</v>
      </c>
    </row>
    <row r="858" spans="1:17" x14ac:dyDescent="0.3">
      <c r="A858" t="s">
        <v>900</v>
      </c>
      <c r="B858" t="str">
        <f>PROPER((A858))</f>
        <v>1800 Avondale Dr</v>
      </c>
      <c r="C858" t="s">
        <v>3</v>
      </c>
      <c r="D858" t="str">
        <f>PROPER(C858)</f>
        <v>Sacramento</v>
      </c>
      <c r="E858" s="1">
        <v>95817</v>
      </c>
      <c r="F858" s="2" t="s">
        <v>4</v>
      </c>
      <c r="G858" s="2">
        <v>3</v>
      </c>
      <c r="H858" s="2">
        <v>1</v>
      </c>
      <c r="I858" s="5">
        <v>1019</v>
      </c>
      <c r="J858" s="2" t="s">
        <v>5</v>
      </c>
      <c r="K858" t="s">
        <v>913</v>
      </c>
      <c r="L858" t="str">
        <f>RIGHT(K858,LEN(K858)-FIND(" ",K858))</f>
        <v>May 15 00:00:00 EDT 2008</v>
      </c>
      <c r="M858" s="2" t="str">
        <f>LEFT(K858,3)</f>
        <v>Thu</v>
      </c>
      <c r="N858" s="2" t="str">
        <f>_xlfn.CONCAT(LEFT(L858,6)," ",RIGHT(L858,4))</f>
        <v>May 15 2008</v>
      </c>
      <c r="O858" s="9">
        <v>148750</v>
      </c>
      <c r="P858" s="6">
        <v>38.541170000000001</v>
      </c>
      <c r="Q858" s="7">
        <v>-121.458129</v>
      </c>
    </row>
    <row r="859" spans="1:17" x14ac:dyDescent="0.3">
      <c r="A859" t="s">
        <v>901</v>
      </c>
      <c r="B859" t="str">
        <f>PROPER((A859))</f>
        <v>4620 Bromwich Ct</v>
      </c>
      <c r="C859" t="s">
        <v>3</v>
      </c>
      <c r="D859" t="str">
        <f>PROPER(C859)</f>
        <v>Sacramento</v>
      </c>
      <c r="E859" s="1">
        <v>95843</v>
      </c>
      <c r="F859" s="2" t="s">
        <v>4</v>
      </c>
      <c r="G859" s="2">
        <v>3</v>
      </c>
      <c r="H859" s="2">
        <v>2</v>
      </c>
      <c r="I859" s="5">
        <v>1670</v>
      </c>
      <c r="J859" s="2" t="s">
        <v>5</v>
      </c>
      <c r="K859" t="s">
        <v>913</v>
      </c>
      <c r="L859" t="str">
        <f>RIGHT(K859,LEN(K859)-FIND(" ",K859))</f>
        <v>May 15 00:00:00 EDT 2008</v>
      </c>
      <c r="M859" s="2" t="str">
        <f>LEFT(K859,3)</f>
        <v>Thu</v>
      </c>
      <c r="N859" s="2" t="str">
        <f>_xlfn.CONCAT(LEFT(L859,6)," ",RIGHT(L859,4))</f>
        <v>May 15 2008</v>
      </c>
      <c r="O859" s="9">
        <v>157296</v>
      </c>
      <c r="P859" s="6">
        <v>38.725873</v>
      </c>
      <c r="Q859" s="7">
        <v>-121.35856</v>
      </c>
    </row>
    <row r="860" spans="1:17" x14ac:dyDescent="0.3">
      <c r="A860" t="s">
        <v>902</v>
      </c>
      <c r="B860" t="str">
        <f>PROPER((A860))</f>
        <v>620 Keswick Ct</v>
      </c>
      <c r="C860" t="s">
        <v>3</v>
      </c>
      <c r="D860" t="str">
        <f>PROPER(C860)</f>
        <v>Sacramento</v>
      </c>
      <c r="E860" s="1">
        <v>95660</v>
      </c>
      <c r="F860" s="2" t="s">
        <v>4</v>
      </c>
      <c r="G860" s="2">
        <v>3</v>
      </c>
      <c r="H860" s="2">
        <v>2</v>
      </c>
      <c r="I860" s="5">
        <v>1373</v>
      </c>
      <c r="J860" s="2" t="s">
        <v>5</v>
      </c>
      <c r="K860" t="s">
        <v>913</v>
      </c>
      <c r="L860" t="str">
        <f>RIGHT(K860,LEN(K860)-FIND(" ",K860))</f>
        <v>May 15 00:00:00 EDT 2008</v>
      </c>
      <c r="M860" s="2" t="str">
        <f>LEFT(K860,3)</f>
        <v>Thu</v>
      </c>
      <c r="N860" s="2" t="str">
        <f>_xlfn.CONCAT(LEFT(L860,6)," ",RIGHT(L860,4))</f>
        <v>May 15 2008</v>
      </c>
      <c r="O860" s="9">
        <v>160000</v>
      </c>
      <c r="P860" s="6">
        <v>38.685361</v>
      </c>
      <c r="Q860" s="7">
        <v>-121.376938</v>
      </c>
    </row>
    <row r="861" spans="1:17" x14ac:dyDescent="0.3">
      <c r="A861" t="s">
        <v>903</v>
      </c>
      <c r="B861" t="str">
        <f>PROPER((A861))</f>
        <v>4478 Greenbrae Rd</v>
      </c>
      <c r="C861" t="s">
        <v>3</v>
      </c>
      <c r="D861" t="str">
        <f>PROPER(C861)</f>
        <v>Sacramento</v>
      </c>
      <c r="E861" s="1">
        <v>95823</v>
      </c>
      <c r="F861" s="2" t="s">
        <v>4</v>
      </c>
      <c r="G861" s="2">
        <v>3</v>
      </c>
      <c r="H861" s="2">
        <v>2</v>
      </c>
      <c r="I861" s="5">
        <v>1265</v>
      </c>
      <c r="J861" s="2" t="s">
        <v>5</v>
      </c>
      <c r="K861" t="s">
        <v>913</v>
      </c>
      <c r="L861" t="str">
        <f>RIGHT(K861,LEN(K861)-FIND(" ",K861))</f>
        <v>May 15 00:00:00 EDT 2008</v>
      </c>
      <c r="M861" s="2" t="str">
        <f>LEFT(K861,3)</f>
        <v>Thu</v>
      </c>
      <c r="N861" s="2" t="str">
        <f>_xlfn.CONCAT(LEFT(L861,6)," ",RIGHT(L861,4))</f>
        <v>May 15 2008</v>
      </c>
      <c r="O861" s="9">
        <v>164000</v>
      </c>
      <c r="P861" s="6">
        <v>38.462820999999998</v>
      </c>
      <c r="Q861" s="7">
        <v>-121.43313499999999</v>
      </c>
    </row>
    <row r="862" spans="1:17" x14ac:dyDescent="0.3">
      <c r="A862" t="s">
        <v>904</v>
      </c>
      <c r="B862" t="str">
        <f>PROPER((A862))</f>
        <v>8432 Briggs Dr</v>
      </c>
      <c r="C862" t="s">
        <v>3</v>
      </c>
      <c r="D862" t="str">
        <f>PROPER(C862)</f>
        <v>Sacramento</v>
      </c>
      <c r="E862" s="1">
        <v>95621</v>
      </c>
      <c r="F862" s="2" t="s">
        <v>4</v>
      </c>
      <c r="G862" s="2">
        <v>3</v>
      </c>
      <c r="H862" s="2">
        <v>1</v>
      </c>
      <c r="I862" s="5">
        <v>1344</v>
      </c>
      <c r="J862" s="2" t="s">
        <v>5</v>
      </c>
      <c r="K862" t="s">
        <v>913</v>
      </c>
      <c r="L862" t="str">
        <f>RIGHT(K862,LEN(K862)-FIND(" ",K862))</f>
        <v>May 15 00:00:00 EDT 2008</v>
      </c>
      <c r="M862" s="2" t="str">
        <f>LEFT(K862,3)</f>
        <v>Thu</v>
      </c>
      <c r="N862" s="2" t="str">
        <f>_xlfn.CONCAT(LEFT(L862,6)," ",RIGHT(L862,4))</f>
        <v>May 15 2008</v>
      </c>
      <c r="O862" s="9">
        <v>166000</v>
      </c>
      <c r="P862" s="6">
        <v>38.681553999999998</v>
      </c>
      <c r="Q862" s="7">
        <v>-121.312934</v>
      </c>
    </row>
    <row r="863" spans="1:17" x14ac:dyDescent="0.3">
      <c r="A863" t="s">
        <v>905</v>
      </c>
      <c r="B863" t="str">
        <f>PROPER((A863))</f>
        <v>200 Cradle Mountain Ct</v>
      </c>
      <c r="C863" t="s">
        <v>3</v>
      </c>
      <c r="D863" t="str">
        <f>PROPER(C863)</f>
        <v>Sacramento</v>
      </c>
      <c r="E863" s="1">
        <v>95758</v>
      </c>
      <c r="F863" s="2" t="s">
        <v>4</v>
      </c>
      <c r="G863" s="2">
        <v>3</v>
      </c>
      <c r="H863" s="2">
        <v>2</v>
      </c>
      <c r="I863" s="5">
        <v>1340</v>
      </c>
      <c r="J863" s="2" t="s">
        <v>5</v>
      </c>
      <c r="K863" t="s">
        <v>913</v>
      </c>
      <c r="L863" t="str">
        <f>RIGHT(K863,LEN(K863)-FIND(" ",K863))</f>
        <v>May 15 00:00:00 EDT 2008</v>
      </c>
      <c r="M863" s="2" t="str">
        <f>LEFT(K863,3)</f>
        <v>Thu</v>
      </c>
      <c r="N863" s="2" t="str">
        <f>_xlfn.CONCAT(LEFT(L863,6)," ",RIGHT(L863,4))</f>
        <v>May 15 2008</v>
      </c>
      <c r="O863" s="9">
        <v>174000</v>
      </c>
      <c r="P863" s="6">
        <v>38.433919000000003</v>
      </c>
      <c r="Q863" s="7">
        <v>-121.422347</v>
      </c>
    </row>
    <row r="864" spans="1:17" x14ac:dyDescent="0.3">
      <c r="A864" t="s">
        <v>906</v>
      </c>
      <c r="B864" t="str">
        <f>PROPER((A864))</f>
        <v>2065 Impressionist Way</v>
      </c>
      <c r="C864" t="s">
        <v>3</v>
      </c>
      <c r="D864" t="str">
        <f>PROPER(C864)</f>
        <v>Sacramento</v>
      </c>
      <c r="E864" s="1">
        <v>95833</v>
      </c>
      <c r="F864" s="2" t="s">
        <v>4</v>
      </c>
      <c r="G864" s="2">
        <v>3</v>
      </c>
      <c r="H864" s="2">
        <v>2</v>
      </c>
      <c r="I864" s="5">
        <v>1204</v>
      </c>
      <c r="J864" s="2" t="s">
        <v>5</v>
      </c>
      <c r="K864" t="s">
        <v>913</v>
      </c>
      <c r="L864" t="str">
        <f>RIGHT(K864,LEN(K864)-FIND(" ",K864))</f>
        <v>May 15 00:00:00 EDT 2008</v>
      </c>
      <c r="M864" s="2" t="str">
        <f>LEFT(K864,3)</f>
        <v>Thu</v>
      </c>
      <c r="N864" s="2" t="str">
        <f>_xlfn.CONCAT(LEFT(L864,6)," ",RIGHT(L864,4))</f>
        <v>May 15 2008</v>
      </c>
      <c r="O864" s="9">
        <v>174250</v>
      </c>
      <c r="P864" s="6">
        <v>38.624569999999999</v>
      </c>
      <c r="Q864" s="7">
        <v>-121.486913</v>
      </c>
    </row>
    <row r="865" spans="1:17" x14ac:dyDescent="0.3">
      <c r="A865" t="s">
        <v>907</v>
      </c>
      <c r="B865" t="str">
        <f>PROPER((A865))</f>
        <v>2982 Aberdeen Ln</v>
      </c>
      <c r="C865" t="s">
        <v>3</v>
      </c>
      <c r="D865" t="str">
        <f>PROPER(C865)</f>
        <v>Sacramento</v>
      </c>
      <c r="E865" s="1">
        <v>95834</v>
      </c>
      <c r="F865" s="2" t="s">
        <v>4</v>
      </c>
      <c r="G865" s="2">
        <v>3</v>
      </c>
      <c r="H865" s="2">
        <v>2</v>
      </c>
      <c r="I865" s="5">
        <v>1428</v>
      </c>
      <c r="J865" s="2" t="s">
        <v>5</v>
      </c>
      <c r="K865" t="s">
        <v>913</v>
      </c>
      <c r="L865" t="str">
        <f>RIGHT(K865,LEN(K865)-FIND(" ",K865))</f>
        <v>May 15 00:00:00 EDT 2008</v>
      </c>
      <c r="M865" s="2" t="str">
        <f>LEFT(K865,3)</f>
        <v>Thu</v>
      </c>
      <c r="N865" s="2" t="str">
        <f>_xlfn.CONCAT(LEFT(L865,6)," ",RIGHT(L865,4))</f>
        <v>May 15 2008</v>
      </c>
      <c r="O865" s="9">
        <v>188700</v>
      </c>
      <c r="P865" s="6">
        <v>38.634335</v>
      </c>
      <c r="Q865" s="7">
        <v>-121.486098</v>
      </c>
    </row>
    <row r="866" spans="1:17" x14ac:dyDescent="0.3">
      <c r="A866" t="s">
        <v>908</v>
      </c>
      <c r="B866" t="str">
        <f>PROPER((A866))</f>
        <v>9401 Barrel Racer Ct</v>
      </c>
      <c r="C866" t="s">
        <v>3</v>
      </c>
      <c r="D866" t="str">
        <f>PROPER(C866)</f>
        <v>Sacramento</v>
      </c>
      <c r="E866" s="1">
        <v>95820</v>
      </c>
      <c r="F866" s="2" t="s">
        <v>4</v>
      </c>
      <c r="G866" s="2">
        <v>3</v>
      </c>
      <c r="H866" s="2">
        <v>1</v>
      </c>
      <c r="I866" s="5">
        <v>1039</v>
      </c>
      <c r="J866" s="2" t="s">
        <v>5</v>
      </c>
      <c r="K866" t="s">
        <v>913</v>
      </c>
      <c r="L866" t="str">
        <f>RIGHT(K866,LEN(K866)-FIND(" ",K866))</f>
        <v>May 15 00:00:00 EDT 2008</v>
      </c>
      <c r="M866" s="2" t="str">
        <f>LEFT(K866,3)</f>
        <v>Thu</v>
      </c>
      <c r="N866" s="2" t="str">
        <f>_xlfn.CONCAT(LEFT(L866,6)," ",RIGHT(L866,4))</f>
        <v>May 15 2008</v>
      </c>
      <c r="O866" s="9">
        <v>189000</v>
      </c>
      <c r="P866" s="6">
        <v>38.530144</v>
      </c>
      <c r="Q866" s="7">
        <v>-121.43749</v>
      </c>
    </row>
    <row r="867" spans="1:17" x14ac:dyDescent="0.3">
      <c r="A867" t="s">
        <v>909</v>
      </c>
      <c r="B867" t="str">
        <f>PROPER((A867))</f>
        <v>3720 Vista De Madera</v>
      </c>
      <c r="C867" t="s">
        <v>3</v>
      </c>
      <c r="D867" t="str">
        <f>PROPER(C867)</f>
        <v>Sacramento</v>
      </c>
      <c r="E867" s="1">
        <v>95628</v>
      </c>
      <c r="F867" s="2" t="s">
        <v>4</v>
      </c>
      <c r="G867" s="2">
        <v>3</v>
      </c>
      <c r="H867" s="2">
        <v>1</v>
      </c>
      <c r="I867" s="5">
        <v>1529</v>
      </c>
      <c r="J867" s="2" t="s">
        <v>5</v>
      </c>
      <c r="K867" t="s">
        <v>913</v>
      </c>
      <c r="L867" t="str">
        <f>RIGHT(K867,LEN(K867)-FIND(" ",K867))</f>
        <v>May 15 00:00:00 EDT 2008</v>
      </c>
      <c r="M867" s="2" t="str">
        <f>LEFT(K867,3)</f>
        <v>Thu</v>
      </c>
      <c r="N867" s="2" t="str">
        <f>_xlfn.CONCAT(LEFT(L867,6)," ",RIGHT(L867,4))</f>
        <v>May 15 2008</v>
      </c>
      <c r="O867" s="9">
        <v>189000</v>
      </c>
      <c r="P867" s="6">
        <v>38.667450000000002</v>
      </c>
      <c r="Q867" s="7">
        <v>-121.2364</v>
      </c>
    </row>
    <row r="868" spans="1:17" x14ac:dyDescent="0.3">
      <c r="A868" t="s">
        <v>910</v>
      </c>
      <c r="B868" t="str">
        <f>PROPER((A868))</f>
        <v>14151 Indio Dr</v>
      </c>
      <c r="C868" t="s">
        <v>3</v>
      </c>
      <c r="D868" t="str">
        <f>PROPER(C868)</f>
        <v>Sacramento</v>
      </c>
      <c r="E868" s="1">
        <v>95624</v>
      </c>
      <c r="F868" s="2" t="s">
        <v>4</v>
      </c>
      <c r="G868" s="2">
        <v>3</v>
      </c>
      <c r="H868" s="2">
        <v>2</v>
      </c>
      <c r="I868" s="5">
        <v>1416</v>
      </c>
      <c r="J868" s="2" t="s">
        <v>5</v>
      </c>
      <c r="K868" t="s">
        <v>913</v>
      </c>
      <c r="L868" t="str">
        <f>RIGHT(K868,LEN(K868)-FIND(" ",K868))</f>
        <v>May 15 00:00:00 EDT 2008</v>
      </c>
      <c r="M868" s="2" t="str">
        <f>LEFT(K868,3)</f>
        <v>Thu</v>
      </c>
      <c r="N868" s="2" t="str">
        <f>_xlfn.CONCAT(LEFT(L868,6)," ",RIGHT(L868,4))</f>
        <v>May 15 2008</v>
      </c>
      <c r="O868" s="9">
        <v>200000</v>
      </c>
      <c r="P868" s="6">
        <v>38.452075000000001</v>
      </c>
      <c r="Q868" s="7">
        <v>-121.366461</v>
      </c>
    </row>
    <row r="869" spans="1:17" x14ac:dyDescent="0.3">
      <c r="A869" t="s">
        <v>912</v>
      </c>
      <c r="B869" t="str">
        <f>PROPER((A869))</f>
        <v>7401 Toulon Ln</v>
      </c>
      <c r="C869" t="s">
        <v>3</v>
      </c>
      <c r="D869" t="str">
        <f>PROPER(C869)</f>
        <v>Sacramento</v>
      </c>
      <c r="E869" s="1">
        <v>95835</v>
      </c>
      <c r="F869" s="2" t="s">
        <v>4</v>
      </c>
      <c r="G869" s="2">
        <v>3</v>
      </c>
      <c r="H869" s="2">
        <v>2</v>
      </c>
      <c r="I869" s="5">
        <v>1358</v>
      </c>
      <c r="J869" s="2" t="s">
        <v>5</v>
      </c>
      <c r="K869" t="s">
        <v>913</v>
      </c>
      <c r="L869" t="str">
        <f>RIGHT(K869,LEN(K869)-FIND(" ",K869))</f>
        <v>May 15 00:00:00 EDT 2008</v>
      </c>
      <c r="M869" s="2" t="str">
        <f>LEFT(K869,3)</f>
        <v>Thu</v>
      </c>
      <c r="N869" s="2" t="str">
        <f>_xlfn.CONCAT(LEFT(L869,6)," ",RIGHT(L869,4))</f>
        <v>May 15 2008</v>
      </c>
      <c r="O869" s="9">
        <v>201528</v>
      </c>
      <c r="P869" s="6">
        <v>38.68197</v>
      </c>
      <c r="Q869" s="7">
        <v>-121.50002499999999</v>
      </c>
    </row>
    <row r="870" spans="1:17" x14ac:dyDescent="0.3">
      <c r="A870" t="s">
        <v>914</v>
      </c>
      <c r="B870" t="str">
        <f>PROPER((A870))</f>
        <v>9127 Newhall Dr Unit 34</v>
      </c>
      <c r="C870" t="s">
        <v>3</v>
      </c>
      <c r="D870" t="str">
        <f>PROPER(C870)</f>
        <v>Sacramento</v>
      </c>
      <c r="E870" s="1">
        <v>95608</v>
      </c>
      <c r="F870" s="2" t="s">
        <v>4</v>
      </c>
      <c r="G870" s="2">
        <v>3</v>
      </c>
      <c r="H870" s="2">
        <v>2</v>
      </c>
      <c r="I870" s="5">
        <v>1296</v>
      </c>
      <c r="J870" s="2" t="s">
        <v>5</v>
      </c>
      <c r="K870" t="s">
        <v>913</v>
      </c>
      <c r="L870" t="str">
        <f>RIGHT(K870,LEN(K870)-FIND(" ",K870))</f>
        <v>May 15 00:00:00 EDT 2008</v>
      </c>
      <c r="M870" s="2" t="str">
        <f>LEFT(K870,3)</f>
        <v>Thu</v>
      </c>
      <c r="N870" s="2" t="str">
        <f>_xlfn.CONCAT(LEFT(L870,6)," ",RIGHT(L870,4))</f>
        <v>May 15 2008</v>
      </c>
      <c r="O870" s="9">
        <v>205900</v>
      </c>
      <c r="P870" s="6">
        <v>38.623372000000003</v>
      </c>
      <c r="Q870" s="7">
        <v>-121.34766500000001</v>
      </c>
    </row>
    <row r="871" spans="1:17" x14ac:dyDescent="0.3">
      <c r="A871" t="s">
        <v>915</v>
      </c>
      <c r="B871" t="str">
        <f>PROPER((A871))</f>
        <v>5937 Bamford Dr</v>
      </c>
      <c r="C871" t="s">
        <v>3</v>
      </c>
      <c r="D871" t="str">
        <f>PROPER(C871)</f>
        <v>Sacramento</v>
      </c>
      <c r="E871" s="1">
        <v>95843</v>
      </c>
      <c r="F871" s="2" t="s">
        <v>4</v>
      </c>
      <c r="G871" s="2">
        <v>3</v>
      </c>
      <c r="H871" s="2">
        <v>2</v>
      </c>
      <c r="I871" s="5">
        <v>1517</v>
      </c>
      <c r="J871" s="2" t="s">
        <v>5</v>
      </c>
      <c r="K871" t="s">
        <v>913</v>
      </c>
      <c r="L871" t="str">
        <f>RIGHT(K871,LEN(K871)-FIND(" ",K871))</f>
        <v>May 15 00:00:00 EDT 2008</v>
      </c>
      <c r="M871" s="2" t="str">
        <f>LEFT(K871,3)</f>
        <v>Thu</v>
      </c>
      <c r="N871" s="2" t="str">
        <f>_xlfn.CONCAT(LEFT(L871,6)," ",RIGHT(L871,4))</f>
        <v>May 15 2008</v>
      </c>
      <c r="O871" s="9">
        <v>212000</v>
      </c>
      <c r="P871" s="6">
        <v>38.722959000000003</v>
      </c>
      <c r="Q871" s="7">
        <v>-121.347115</v>
      </c>
    </row>
    <row r="872" spans="1:17" x14ac:dyDescent="0.3">
      <c r="A872" t="s">
        <v>916</v>
      </c>
      <c r="B872" t="str">
        <f>PROPER((A872))</f>
        <v>5672 Hillsdale Blvd</v>
      </c>
      <c r="C872" t="s">
        <v>3</v>
      </c>
      <c r="D872" t="str">
        <f>PROPER(C872)</f>
        <v>Sacramento</v>
      </c>
      <c r="E872" s="1">
        <v>95610</v>
      </c>
      <c r="F872" s="2" t="s">
        <v>4</v>
      </c>
      <c r="G872" s="2">
        <v>3</v>
      </c>
      <c r="H872" s="2">
        <v>2</v>
      </c>
      <c r="I872" s="5">
        <v>1882</v>
      </c>
      <c r="J872" s="2" t="s">
        <v>5</v>
      </c>
      <c r="K872" t="s">
        <v>913</v>
      </c>
      <c r="L872" t="str">
        <f>RIGHT(K872,LEN(K872)-FIND(" ",K872))</f>
        <v>May 15 00:00:00 EDT 2008</v>
      </c>
      <c r="M872" s="2" t="str">
        <f>LEFT(K872,3)</f>
        <v>Thu</v>
      </c>
      <c r="N872" s="2" t="str">
        <f>_xlfn.CONCAT(LEFT(L872,6)," ",RIGHT(L872,4))</f>
        <v>May 15 2008</v>
      </c>
      <c r="O872" s="9">
        <v>219000</v>
      </c>
      <c r="P872" s="6">
        <v>38.715423000000001</v>
      </c>
      <c r="Q872" s="7">
        <v>-121.246743</v>
      </c>
    </row>
    <row r="873" spans="1:17" x14ac:dyDescent="0.3">
      <c r="A873" t="s">
        <v>917</v>
      </c>
      <c r="B873" t="str">
        <f>PROPER((A873))</f>
        <v>3920 39Th St</v>
      </c>
      <c r="C873" t="s">
        <v>3</v>
      </c>
      <c r="D873" t="str">
        <f>PROPER(C873)</f>
        <v>Sacramento</v>
      </c>
      <c r="E873" s="1">
        <v>95757</v>
      </c>
      <c r="F873" s="2" t="s">
        <v>4</v>
      </c>
      <c r="G873" s="2">
        <v>3</v>
      </c>
      <c r="H873" s="2">
        <v>2</v>
      </c>
      <c r="I873" s="5">
        <v>1302</v>
      </c>
      <c r="J873" s="2" t="s">
        <v>5</v>
      </c>
      <c r="K873" t="s">
        <v>913</v>
      </c>
      <c r="L873" t="str">
        <f>RIGHT(K873,LEN(K873)-FIND(" ",K873))</f>
        <v>May 15 00:00:00 EDT 2008</v>
      </c>
      <c r="M873" s="2" t="str">
        <f>LEFT(K873,3)</f>
        <v>Thu</v>
      </c>
      <c r="N873" s="2" t="str">
        <f>_xlfn.CONCAT(LEFT(L873,6)," ",RIGHT(L873,4))</f>
        <v>May 15 2008</v>
      </c>
      <c r="O873" s="9">
        <v>219794</v>
      </c>
      <c r="P873" s="6">
        <v>38.390892999999998</v>
      </c>
      <c r="Q873" s="7">
        <v>-121.437821</v>
      </c>
    </row>
    <row r="874" spans="1:17" x14ac:dyDescent="0.3">
      <c r="A874" t="s">
        <v>918</v>
      </c>
      <c r="B874" t="str">
        <f>PROPER((A874))</f>
        <v>701 Jessie Ave</v>
      </c>
      <c r="C874" t="s">
        <v>3</v>
      </c>
      <c r="D874" t="str">
        <f>PROPER(C874)</f>
        <v>Sacramento</v>
      </c>
      <c r="E874" s="1">
        <v>95758</v>
      </c>
      <c r="F874" s="2" t="s">
        <v>4</v>
      </c>
      <c r="G874" s="2">
        <v>3</v>
      </c>
      <c r="H874" s="2">
        <v>2</v>
      </c>
      <c r="I874" s="5">
        <v>1418</v>
      </c>
      <c r="J874" s="2" t="s">
        <v>5</v>
      </c>
      <c r="K874" t="s">
        <v>913</v>
      </c>
      <c r="L874" t="str">
        <f>RIGHT(K874,LEN(K874)-FIND(" ",K874))</f>
        <v>May 15 00:00:00 EDT 2008</v>
      </c>
      <c r="M874" s="2" t="str">
        <f>LEFT(K874,3)</f>
        <v>Thu</v>
      </c>
      <c r="N874" s="2" t="str">
        <f>_xlfn.CONCAT(LEFT(L874,6)," ",RIGHT(L874,4))</f>
        <v>May 15 2008</v>
      </c>
      <c r="O874" s="9">
        <v>220000</v>
      </c>
      <c r="P874" s="6">
        <v>38.424497000000002</v>
      </c>
      <c r="Q874" s="7">
        <v>-121.42659500000001</v>
      </c>
    </row>
    <row r="875" spans="1:17" x14ac:dyDescent="0.3">
      <c r="A875" t="s">
        <v>919</v>
      </c>
      <c r="B875" t="str">
        <f>PROPER((A875))</f>
        <v>83 Arcade Blvd</v>
      </c>
      <c r="C875" t="s">
        <v>3</v>
      </c>
      <c r="D875" t="str">
        <f>PROPER(C875)</f>
        <v>Sacramento</v>
      </c>
      <c r="E875" s="1">
        <v>95660</v>
      </c>
      <c r="F875" s="2" t="s">
        <v>4</v>
      </c>
      <c r="G875" s="2">
        <v>3</v>
      </c>
      <c r="H875" s="2">
        <v>1</v>
      </c>
      <c r="I875" s="5">
        <v>960</v>
      </c>
      <c r="J875" s="2" t="s">
        <v>5</v>
      </c>
      <c r="K875" t="s">
        <v>913</v>
      </c>
      <c r="L875" t="str">
        <f>RIGHT(K875,LEN(K875)-FIND(" ",K875))</f>
        <v>May 15 00:00:00 EDT 2008</v>
      </c>
      <c r="M875" s="2" t="str">
        <f>LEFT(K875,3)</f>
        <v>Thu</v>
      </c>
      <c r="N875" s="2" t="str">
        <f>_xlfn.CONCAT(LEFT(L875,6)," ",RIGHT(L875,4))</f>
        <v>May 15 2008</v>
      </c>
      <c r="O875" s="9">
        <v>224252</v>
      </c>
      <c r="P875" s="6">
        <v>38.70355</v>
      </c>
      <c r="Q875" s="7">
        <v>-121.375103</v>
      </c>
    </row>
    <row r="876" spans="1:17" x14ac:dyDescent="0.3">
      <c r="A876" t="s">
        <v>920</v>
      </c>
      <c r="B876" t="str">
        <f>PROPER((A876))</f>
        <v>601 Regginald Way</v>
      </c>
      <c r="C876" t="s">
        <v>3</v>
      </c>
      <c r="D876" t="str">
        <f>PROPER(C876)</f>
        <v>Sacramento</v>
      </c>
      <c r="E876" s="1">
        <v>95757</v>
      </c>
      <c r="F876" s="2" t="s">
        <v>4</v>
      </c>
      <c r="G876" s="2">
        <v>3</v>
      </c>
      <c r="H876" s="2">
        <v>2</v>
      </c>
      <c r="I876" s="5">
        <v>1450</v>
      </c>
      <c r="J876" s="2" t="s">
        <v>5</v>
      </c>
      <c r="K876" t="s">
        <v>913</v>
      </c>
      <c r="L876" t="str">
        <f>RIGHT(K876,LEN(K876)-FIND(" ",K876))</f>
        <v>May 15 00:00:00 EDT 2008</v>
      </c>
      <c r="M876" s="2" t="str">
        <f>LEFT(K876,3)</f>
        <v>Thu</v>
      </c>
      <c r="N876" s="2" t="str">
        <f>_xlfn.CONCAT(LEFT(L876,6)," ",RIGHT(L876,4))</f>
        <v>May 15 2008</v>
      </c>
      <c r="O876" s="9">
        <v>228000</v>
      </c>
      <c r="P876" s="6">
        <v>38.389755999999998</v>
      </c>
      <c r="Q876" s="7">
        <v>-121.446246</v>
      </c>
    </row>
    <row r="877" spans="1:17" x14ac:dyDescent="0.3">
      <c r="A877" t="s">
        <v>921</v>
      </c>
      <c r="B877" t="str">
        <f>PROPER((A877))</f>
        <v>550 Del Verde Cir</v>
      </c>
      <c r="C877" t="s">
        <v>3</v>
      </c>
      <c r="D877" t="str">
        <f>PROPER(C877)</f>
        <v>Sacramento</v>
      </c>
      <c r="E877" s="1">
        <v>95823</v>
      </c>
      <c r="F877" s="2" t="s">
        <v>4</v>
      </c>
      <c r="G877" s="2">
        <v>3</v>
      </c>
      <c r="H877" s="2">
        <v>2</v>
      </c>
      <c r="I877" s="5">
        <v>1477</v>
      </c>
      <c r="J877" s="2" t="s">
        <v>5</v>
      </c>
      <c r="K877" t="s">
        <v>913</v>
      </c>
      <c r="L877" t="str">
        <f>RIGHT(K877,LEN(K877)-FIND(" ",K877))</f>
        <v>May 15 00:00:00 EDT 2008</v>
      </c>
      <c r="M877" s="2" t="str">
        <f>LEFT(K877,3)</f>
        <v>Thu</v>
      </c>
      <c r="N877" s="2" t="str">
        <f>_xlfn.CONCAT(LEFT(L877,6)," ",RIGHT(L877,4))</f>
        <v>May 15 2008</v>
      </c>
      <c r="O877" s="9">
        <v>234000</v>
      </c>
      <c r="P877" s="6">
        <v>38.499893</v>
      </c>
      <c r="Q877" s="7">
        <v>-121.45889</v>
      </c>
    </row>
    <row r="878" spans="1:17" x14ac:dyDescent="0.3">
      <c r="A878" t="s">
        <v>922</v>
      </c>
      <c r="B878" t="str">
        <f>PROPER((A878))</f>
        <v>4113 Daystar Ct</v>
      </c>
      <c r="C878" t="s">
        <v>3</v>
      </c>
      <c r="D878" t="str">
        <f>PROPER(C878)</f>
        <v>Sacramento</v>
      </c>
      <c r="E878" s="1">
        <v>95762</v>
      </c>
      <c r="F878" s="2" t="s">
        <v>4</v>
      </c>
      <c r="G878" s="2">
        <v>3</v>
      </c>
      <c r="H878" s="2">
        <v>2</v>
      </c>
      <c r="I878" s="5">
        <v>1362</v>
      </c>
      <c r="J878" s="2" t="s">
        <v>5</v>
      </c>
      <c r="K878" t="s">
        <v>913</v>
      </c>
      <c r="L878" t="str">
        <f>RIGHT(K878,LEN(K878)-FIND(" ",K878))</f>
        <v>May 15 00:00:00 EDT 2008</v>
      </c>
      <c r="M878" s="2" t="str">
        <f>LEFT(K878,3)</f>
        <v>Thu</v>
      </c>
      <c r="N878" s="2" t="str">
        <f>_xlfn.CONCAT(LEFT(L878,6)," ",RIGHT(L878,4))</f>
        <v>May 15 2008</v>
      </c>
      <c r="O878" s="9">
        <v>235738</v>
      </c>
      <c r="P878" s="6">
        <v>38.655245000000001</v>
      </c>
      <c r="Q878" s="7">
        <v>-121.07591499999999</v>
      </c>
    </row>
    <row r="879" spans="1:17" x14ac:dyDescent="0.3">
      <c r="A879" t="s">
        <v>923</v>
      </c>
      <c r="B879" t="str">
        <f>PROPER((A879))</f>
        <v>7374 Tisdale Way</v>
      </c>
      <c r="C879" t="s">
        <v>3</v>
      </c>
      <c r="D879" t="str">
        <f>PROPER(C879)</f>
        <v>Sacramento</v>
      </c>
      <c r="E879" s="1">
        <v>95838</v>
      </c>
      <c r="F879" s="2" t="s">
        <v>4</v>
      </c>
      <c r="G879" s="2">
        <v>2</v>
      </c>
      <c r="H879" s="2">
        <v>1</v>
      </c>
      <c r="I879" s="5">
        <v>836</v>
      </c>
      <c r="J879" s="2" t="s">
        <v>5</v>
      </c>
      <c r="K879" t="s">
        <v>6</v>
      </c>
      <c r="L879" t="str">
        <f>RIGHT(K879,LEN(K879)-FIND(" ",K879))</f>
        <v>May 21 00:00:00 EDT 2008</v>
      </c>
      <c r="M879" s="2" t="str">
        <f>LEFT(K879,3)</f>
        <v>Wed</v>
      </c>
      <c r="N879" s="2" t="str">
        <f>_xlfn.CONCAT(LEFT(L879,6)," ",RIGHT(L879,4))</f>
        <v>May 21 2008</v>
      </c>
      <c r="O879" s="8">
        <v>59222</v>
      </c>
      <c r="P879" s="6">
        <v>38.631912999999997</v>
      </c>
      <c r="Q879" s="7">
        <v>-121.434879</v>
      </c>
    </row>
    <row r="880" spans="1:17" x14ac:dyDescent="0.3">
      <c r="A880" t="s">
        <v>924</v>
      </c>
      <c r="B880" t="str">
        <f>PROPER((A880))</f>
        <v>3348 Rio Linda Blvd</v>
      </c>
      <c r="C880" t="s">
        <v>3</v>
      </c>
      <c r="D880" t="str">
        <f>PROPER(C880)</f>
        <v>Sacramento</v>
      </c>
      <c r="E880" s="1">
        <v>95824</v>
      </c>
      <c r="F880" s="2" t="s">
        <v>4</v>
      </c>
      <c r="G880" s="2">
        <v>2</v>
      </c>
      <c r="H880" s="2">
        <v>1</v>
      </c>
      <c r="I880" s="5">
        <v>797</v>
      </c>
      <c r="J880" s="2" t="s">
        <v>5</v>
      </c>
      <c r="K880" t="s">
        <v>6</v>
      </c>
      <c r="L880" t="str">
        <f>RIGHT(K880,LEN(K880)-FIND(" ",K880))</f>
        <v>May 21 00:00:00 EDT 2008</v>
      </c>
      <c r="M880" s="2" t="str">
        <f>LEFT(K880,3)</f>
        <v>Wed</v>
      </c>
      <c r="N880" s="2" t="str">
        <f>_xlfn.CONCAT(LEFT(L880,6)," ",RIGHT(L880,4))</f>
        <v>May 21 2008</v>
      </c>
      <c r="O880" s="9">
        <v>81900</v>
      </c>
      <c r="P880" s="6">
        <v>38.519469999999998</v>
      </c>
      <c r="Q880" s="7">
        <v>-121.435768</v>
      </c>
    </row>
    <row r="881" spans="1:17" x14ac:dyDescent="0.3">
      <c r="A881" t="s">
        <v>925</v>
      </c>
      <c r="B881" t="str">
        <f>PROPER((A881))</f>
        <v>3935 Limestone Way</v>
      </c>
      <c r="C881" t="s">
        <v>3</v>
      </c>
      <c r="D881" t="str">
        <f>PROPER(C881)</f>
        <v>Sacramento</v>
      </c>
      <c r="E881" s="1">
        <v>95621</v>
      </c>
      <c r="F881" s="2" t="s">
        <v>4</v>
      </c>
      <c r="G881" s="2">
        <v>2</v>
      </c>
      <c r="H881" s="2">
        <v>1</v>
      </c>
      <c r="I881" s="5">
        <v>795</v>
      </c>
      <c r="J881" s="2" t="s">
        <v>12</v>
      </c>
      <c r="K881" t="s">
        <v>6</v>
      </c>
      <c r="L881" t="str">
        <f>RIGHT(K881,LEN(K881)-FIND(" ",K881))</f>
        <v>May 21 00:00:00 EDT 2008</v>
      </c>
      <c r="M881" s="2" t="str">
        <f>LEFT(K881,3)</f>
        <v>Wed</v>
      </c>
      <c r="N881" s="2" t="str">
        <f>_xlfn.CONCAT(LEFT(L881,6)," ",RIGHT(L881,4))</f>
        <v>May 21 2008</v>
      </c>
      <c r="O881" s="9">
        <v>116250</v>
      </c>
      <c r="P881" s="6">
        <v>38.679775999999997</v>
      </c>
      <c r="Q881" s="7">
        <v>-121.314089</v>
      </c>
    </row>
    <row r="882" spans="1:17" x14ac:dyDescent="0.3">
      <c r="A882" t="s">
        <v>926</v>
      </c>
      <c r="B882" t="str">
        <f>PROPER((A882))</f>
        <v>6208 Grattan Way</v>
      </c>
      <c r="C882" t="s">
        <v>3</v>
      </c>
      <c r="D882" t="str">
        <f>PROPER(C882)</f>
        <v>Sacramento</v>
      </c>
      <c r="E882" s="1">
        <v>95758</v>
      </c>
      <c r="F882" s="2" t="s">
        <v>4</v>
      </c>
      <c r="G882" s="2">
        <v>2</v>
      </c>
      <c r="H882" s="2">
        <v>2</v>
      </c>
      <c r="I882" s="5">
        <v>1039</v>
      </c>
      <c r="J882" s="2" t="s">
        <v>12</v>
      </c>
      <c r="K882" t="s">
        <v>6</v>
      </c>
      <c r="L882" t="str">
        <f>RIGHT(K882,LEN(K882)-FIND(" ",K882))</f>
        <v>May 21 00:00:00 EDT 2008</v>
      </c>
      <c r="M882" s="2" t="str">
        <f>LEFT(K882,3)</f>
        <v>Wed</v>
      </c>
      <c r="N882" s="2" t="str">
        <f>_xlfn.CONCAT(LEFT(L882,6)," ",RIGHT(L882,4))</f>
        <v>May 21 2008</v>
      </c>
      <c r="O882" s="9">
        <v>133000</v>
      </c>
      <c r="P882" s="6">
        <v>38.423251</v>
      </c>
      <c r="Q882" s="7">
        <v>-121.444489</v>
      </c>
    </row>
    <row r="883" spans="1:17" x14ac:dyDescent="0.3">
      <c r="A883" t="s">
        <v>927</v>
      </c>
      <c r="B883" t="str">
        <f>PROPER((A883))</f>
        <v>739 E Woodside Ln Unit E</v>
      </c>
      <c r="C883" t="s">
        <v>3</v>
      </c>
      <c r="D883" t="str">
        <f>PROPER(C883)</f>
        <v>Sacramento</v>
      </c>
      <c r="E883" s="1">
        <v>95835</v>
      </c>
      <c r="F883" s="2" t="s">
        <v>4</v>
      </c>
      <c r="G883" s="2">
        <v>2</v>
      </c>
      <c r="H883" s="2">
        <v>2</v>
      </c>
      <c r="I883" s="5">
        <v>1304</v>
      </c>
      <c r="J883" s="2" t="s">
        <v>12</v>
      </c>
      <c r="K883" t="s">
        <v>6</v>
      </c>
      <c r="L883" t="str">
        <f>RIGHT(K883,LEN(K883)-FIND(" ",K883))</f>
        <v>May 21 00:00:00 EDT 2008</v>
      </c>
      <c r="M883" s="2" t="str">
        <f>LEFT(K883,3)</f>
        <v>Wed</v>
      </c>
      <c r="N883" s="2" t="str">
        <f>_xlfn.CONCAT(LEFT(L883,6)," ",RIGHT(L883,4))</f>
        <v>May 21 2008</v>
      </c>
      <c r="O883" s="9">
        <v>152000</v>
      </c>
      <c r="P883" s="6">
        <v>38.658811999999998</v>
      </c>
      <c r="Q883" s="7">
        <v>-121.542345</v>
      </c>
    </row>
    <row r="884" spans="1:17" x14ac:dyDescent="0.3">
      <c r="A884" t="s">
        <v>928</v>
      </c>
      <c r="B884" t="str">
        <f>PROPER((A884))</f>
        <v>4225 46Th Ave</v>
      </c>
      <c r="C884" t="s">
        <v>3</v>
      </c>
      <c r="D884" t="str">
        <f>PROPER(C884)</f>
        <v>Sacramento</v>
      </c>
      <c r="E884" s="1">
        <v>95835</v>
      </c>
      <c r="F884" s="2" t="s">
        <v>4</v>
      </c>
      <c r="G884" s="2">
        <v>2</v>
      </c>
      <c r="H884" s="2">
        <v>2</v>
      </c>
      <c r="I884" s="5">
        <v>1341</v>
      </c>
      <c r="J884" s="2" t="s">
        <v>5</v>
      </c>
      <c r="K884" t="s">
        <v>6</v>
      </c>
      <c r="L884" t="str">
        <f>RIGHT(K884,LEN(K884)-FIND(" ",K884))</f>
        <v>May 21 00:00:00 EDT 2008</v>
      </c>
      <c r="M884" s="2" t="str">
        <f>LEFT(K884,3)</f>
        <v>Wed</v>
      </c>
      <c r="N884" s="2" t="str">
        <f>_xlfn.CONCAT(LEFT(L884,6)," ",RIGHT(L884,4))</f>
        <v>May 21 2008</v>
      </c>
      <c r="O884" s="9">
        <v>221000</v>
      </c>
      <c r="P884" s="6">
        <v>38.673070000000003</v>
      </c>
      <c r="Q884" s="7">
        <v>-121.506373</v>
      </c>
    </row>
    <row r="885" spans="1:17" x14ac:dyDescent="0.3">
      <c r="A885" t="s">
        <v>929</v>
      </c>
      <c r="B885" t="str">
        <f>PROPER((A885))</f>
        <v>1434 Bell Ave</v>
      </c>
      <c r="C885" t="s">
        <v>3</v>
      </c>
      <c r="D885" t="str">
        <f>PROPER(C885)</f>
        <v>Sacramento</v>
      </c>
      <c r="E885" s="1">
        <v>95818</v>
      </c>
      <c r="F885" s="2" t="s">
        <v>4</v>
      </c>
      <c r="G885" s="2">
        <v>2</v>
      </c>
      <c r="H885" s="2">
        <v>1</v>
      </c>
      <c r="I885" s="5">
        <v>1126</v>
      </c>
      <c r="J885" s="2" t="s">
        <v>5</v>
      </c>
      <c r="K885" t="s">
        <v>6</v>
      </c>
      <c r="L885" t="str">
        <f>RIGHT(K885,LEN(K885)-FIND(" ",K885))</f>
        <v>May 21 00:00:00 EDT 2008</v>
      </c>
      <c r="M885" s="2" t="str">
        <f>LEFT(K885,3)</f>
        <v>Wed</v>
      </c>
      <c r="N885" s="2" t="str">
        <f>_xlfn.CONCAT(LEFT(L885,6)," ",RIGHT(L885,4))</f>
        <v>May 21 2008</v>
      </c>
      <c r="O885" s="9">
        <v>292024</v>
      </c>
      <c r="P885" s="6">
        <v>38.556097999999999</v>
      </c>
      <c r="Q885" s="7">
        <v>-121.490787</v>
      </c>
    </row>
    <row r="886" spans="1:17" x14ac:dyDescent="0.3">
      <c r="A886" t="s">
        <v>930</v>
      </c>
      <c r="B886" t="str">
        <f>PROPER((A886))</f>
        <v>5628 Georgia Dr</v>
      </c>
      <c r="C886" t="s">
        <v>3</v>
      </c>
      <c r="D886" t="str">
        <f>PROPER(C886)</f>
        <v>Sacramento</v>
      </c>
      <c r="E886" s="1">
        <v>95820</v>
      </c>
      <c r="F886" s="2" t="s">
        <v>4</v>
      </c>
      <c r="G886" s="2">
        <v>2</v>
      </c>
      <c r="H886" s="2">
        <v>1</v>
      </c>
      <c r="I886" s="5">
        <v>610</v>
      </c>
      <c r="J886" s="2" t="s">
        <v>5</v>
      </c>
      <c r="K886" t="s">
        <v>185</v>
      </c>
      <c r="L886" t="str">
        <f>RIGHT(K886,LEN(K886)-FIND(" ",K886))</f>
        <v>May 20 00:00:00 EDT 2008</v>
      </c>
      <c r="M886" s="2" t="str">
        <f>LEFT(K886,3)</f>
        <v>Tue</v>
      </c>
      <c r="N886" s="2" t="str">
        <f>_xlfn.CONCAT(LEFT(L886,6)," ",RIGHT(L886,4))</f>
        <v>May 20 2008</v>
      </c>
      <c r="O886" s="9">
        <v>93675</v>
      </c>
      <c r="P886" s="6">
        <v>38.53942</v>
      </c>
      <c r="Q886" s="7">
        <v>-121.446894</v>
      </c>
    </row>
    <row r="887" spans="1:17" x14ac:dyDescent="0.3">
      <c r="A887" t="s">
        <v>931</v>
      </c>
      <c r="B887" t="str">
        <f>PROPER((A887))</f>
        <v>7629 Beth St</v>
      </c>
      <c r="C887" t="s">
        <v>3</v>
      </c>
      <c r="D887" t="str">
        <f>PROPER(C887)</f>
        <v>Sacramento</v>
      </c>
      <c r="E887" s="1">
        <v>95838</v>
      </c>
      <c r="F887" s="2" t="s">
        <v>4</v>
      </c>
      <c r="G887" s="2">
        <v>2</v>
      </c>
      <c r="H887" s="2">
        <v>1</v>
      </c>
      <c r="I887" s="5">
        <v>952</v>
      </c>
      <c r="J887" s="2" t="s">
        <v>5</v>
      </c>
      <c r="K887" t="s">
        <v>185</v>
      </c>
      <c r="L887" t="str">
        <f>RIGHT(K887,LEN(K887)-FIND(" ",K887))</f>
        <v>May 20 00:00:00 EDT 2008</v>
      </c>
      <c r="M887" s="2" t="str">
        <f>LEFT(K887,3)</f>
        <v>Tue</v>
      </c>
      <c r="N887" s="2" t="str">
        <f>_xlfn.CONCAT(LEFT(L887,6)," ",RIGHT(L887,4))</f>
        <v>May 20 2008</v>
      </c>
      <c r="O887" s="9">
        <v>134000</v>
      </c>
      <c r="P887" s="6">
        <v>38.637678000000001</v>
      </c>
      <c r="Q887" s="7">
        <v>-121.452476</v>
      </c>
    </row>
    <row r="888" spans="1:17" x14ac:dyDescent="0.3">
      <c r="A888" t="s">
        <v>932</v>
      </c>
      <c r="B888" t="str">
        <f>PROPER((A888))</f>
        <v>2277 Babette Way</v>
      </c>
      <c r="C888" t="s">
        <v>3</v>
      </c>
      <c r="D888" t="str">
        <f>PROPER(C888)</f>
        <v>Sacramento</v>
      </c>
      <c r="E888" s="1">
        <v>95842</v>
      </c>
      <c r="F888" s="2" t="s">
        <v>4</v>
      </c>
      <c r="G888" s="2">
        <v>2</v>
      </c>
      <c r="H888" s="2">
        <v>1</v>
      </c>
      <c r="I888" s="5">
        <v>904</v>
      </c>
      <c r="J888" s="2" t="s">
        <v>5</v>
      </c>
      <c r="K888" t="s">
        <v>185</v>
      </c>
      <c r="L888" t="str">
        <f>RIGHT(K888,LEN(K888)-FIND(" ",K888))</f>
        <v>May 20 00:00:00 EDT 2008</v>
      </c>
      <c r="M888" s="2" t="str">
        <f>LEFT(K888,3)</f>
        <v>Tue</v>
      </c>
      <c r="N888" s="2" t="str">
        <f>_xlfn.CONCAT(LEFT(L888,6)," ",RIGHT(L888,4))</f>
        <v>May 20 2008</v>
      </c>
      <c r="O888" s="9">
        <v>157788</v>
      </c>
      <c r="P888" s="6">
        <v>38.672730000000001</v>
      </c>
      <c r="Q888" s="7">
        <v>-121.359645</v>
      </c>
    </row>
    <row r="889" spans="1:17" x14ac:dyDescent="0.3">
      <c r="A889" t="s">
        <v>933</v>
      </c>
      <c r="B889" t="str">
        <f>PROPER((A889))</f>
        <v>6561 Weatherford Way</v>
      </c>
      <c r="C889" t="s">
        <v>3</v>
      </c>
      <c r="D889" t="str">
        <f>PROPER(C889)</f>
        <v>Sacramento</v>
      </c>
      <c r="E889" s="1">
        <v>95843</v>
      </c>
      <c r="F889" s="2" t="s">
        <v>4</v>
      </c>
      <c r="G889" s="2">
        <v>2</v>
      </c>
      <c r="H889" s="2">
        <v>2</v>
      </c>
      <c r="I889" s="5">
        <v>1007</v>
      </c>
      <c r="J889" s="2" t="s">
        <v>5</v>
      </c>
      <c r="K889" t="s">
        <v>185</v>
      </c>
      <c r="L889" t="str">
        <f>RIGHT(K889,LEN(K889)-FIND(" ",K889))</f>
        <v>May 20 00:00:00 EDT 2008</v>
      </c>
      <c r="M889" s="2" t="str">
        <f>LEFT(K889,3)</f>
        <v>Tue</v>
      </c>
      <c r="N889" s="2" t="str">
        <f>_xlfn.CONCAT(LEFT(L889,6)," ",RIGHT(L889,4))</f>
        <v>May 20 2008</v>
      </c>
      <c r="O889" s="9">
        <v>180000</v>
      </c>
      <c r="P889" s="6">
        <v>38.710889000000002</v>
      </c>
      <c r="Q889" s="7">
        <v>-121.358876</v>
      </c>
    </row>
    <row r="890" spans="1:17" x14ac:dyDescent="0.3">
      <c r="A890" t="s">
        <v>934</v>
      </c>
      <c r="B890" t="str">
        <f>PROPER((A890))</f>
        <v>3035 Estepa Dr Unit 5C</v>
      </c>
      <c r="C890" t="s">
        <v>3</v>
      </c>
      <c r="D890" t="str">
        <f>PROPER(C890)</f>
        <v>Sacramento</v>
      </c>
      <c r="E890" s="1">
        <v>95648</v>
      </c>
      <c r="F890" s="2" t="s">
        <v>4</v>
      </c>
      <c r="G890" s="2">
        <v>2</v>
      </c>
      <c r="H890" s="2">
        <v>2</v>
      </c>
      <c r="I890" s="5">
        <v>1449</v>
      </c>
      <c r="J890" s="2" t="s">
        <v>5</v>
      </c>
      <c r="K890" t="s">
        <v>185</v>
      </c>
      <c r="L890" t="str">
        <f>RIGHT(K890,LEN(K890)-FIND(" ",K890))</f>
        <v>May 20 00:00:00 EDT 2008</v>
      </c>
      <c r="M890" s="2" t="str">
        <f>LEFT(K890,3)</f>
        <v>Tue</v>
      </c>
      <c r="N890" s="2" t="str">
        <f>_xlfn.CONCAT(LEFT(L890,6)," ",RIGHT(L890,4))</f>
        <v>May 20 2008</v>
      </c>
      <c r="O890" s="9">
        <v>330000</v>
      </c>
      <c r="P890" s="6">
        <v>38.849924000000001</v>
      </c>
      <c r="Q890" s="7">
        <v>-121.275729</v>
      </c>
    </row>
    <row r="891" spans="1:17" x14ac:dyDescent="0.3">
      <c r="A891" t="s">
        <v>935</v>
      </c>
      <c r="B891" t="str">
        <f>PROPER((A891))</f>
        <v>5136 Cabot Cir</v>
      </c>
      <c r="C891" t="s">
        <v>3</v>
      </c>
      <c r="D891" t="str">
        <f>PROPER(C891)</f>
        <v>Sacramento</v>
      </c>
      <c r="E891" s="1">
        <v>95820</v>
      </c>
      <c r="F891" s="2" t="s">
        <v>4</v>
      </c>
      <c r="G891" s="2">
        <v>2</v>
      </c>
      <c r="H891" s="2">
        <v>1</v>
      </c>
      <c r="I891" s="5">
        <v>539</v>
      </c>
      <c r="J891" s="2" t="s">
        <v>5</v>
      </c>
      <c r="K891" t="s">
        <v>185</v>
      </c>
      <c r="L891" t="str">
        <f>RIGHT(K891,LEN(K891)-FIND(" ",K891))</f>
        <v>May 20 00:00:00 EDT 2008</v>
      </c>
      <c r="M891" s="2" t="str">
        <f>LEFT(K891,3)</f>
        <v>Tue</v>
      </c>
      <c r="N891" s="2" t="str">
        <f>_xlfn.CONCAT(LEFT(L891,6)," ",RIGHT(L891,4))</f>
        <v>May 20 2008</v>
      </c>
      <c r="O891" s="9">
        <v>334000</v>
      </c>
      <c r="P891" s="6">
        <v>38.542726999999999</v>
      </c>
      <c r="Q891" s="7">
        <v>-121.442449</v>
      </c>
    </row>
    <row r="892" spans="1:17" x14ac:dyDescent="0.3">
      <c r="A892" t="s">
        <v>936</v>
      </c>
      <c r="B892" t="str">
        <f>PROPER((A892))</f>
        <v>7730 Robinette Rd</v>
      </c>
      <c r="C892" t="s">
        <v>3</v>
      </c>
      <c r="D892" t="str">
        <f>PROPER(C892)</f>
        <v>Sacramento</v>
      </c>
      <c r="E892" s="1">
        <v>95842</v>
      </c>
      <c r="F892" s="2" t="s">
        <v>4</v>
      </c>
      <c r="G892" s="2">
        <v>2</v>
      </c>
      <c r="H892" s="2">
        <v>1</v>
      </c>
      <c r="I892" s="5">
        <v>795</v>
      </c>
      <c r="J892" s="2" t="s">
        <v>12</v>
      </c>
      <c r="K892" t="s">
        <v>372</v>
      </c>
      <c r="L892" t="str">
        <f>RIGHT(K892,LEN(K892)-FIND(" ",K892))</f>
        <v>May 19 00:00:00 EDT 2008</v>
      </c>
      <c r="M892" s="2" t="str">
        <f>LEFT(K892,3)</f>
        <v>Mon</v>
      </c>
      <c r="N892" s="2" t="str">
        <f>_xlfn.CONCAT(LEFT(L892,6)," ",RIGHT(L892,4))</f>
        <v>May 19 2008</v>
      </c>
      <c r="O892" s="9">
        <v>82732</v>
      </c>
      <c r="P892" s="6">
        <v>38.669103999999997</v>
      </c>
      <c r="Q892" s="7">
        <v>-121.359008</v>
      </c>
    </row>
    <row r="893" spans="1:17" x14ac:dyDescent="0.3">
      <c r="A893" t="s">
        <v>937</v>
      </c>
      <c r="B893" t="str">
        <f>PROPER((A893))</f>
        <v>87 Lacam Cir</v>
      </c>
      <c r="C893" t="s">
        <v>3</v>
      </c>
      <c r="D893" t="str">
        <f>PROPER(C893)</f>
        <v>Sacramento</v>
      </c>
      <c r="E893" s="1">
        <v>95823</v>
      </c>
      <c r="F893" s="2" t="s">
        <v>4</v>
      </c>
      <c r="G893" s="2">
        <v>2</v>
      </c>
      <c r="H893" s="2">
        <v>1</v>
      </c>
      <c r="I893" s="5">
        <v>779</v>
      </c>
      <c r="J893" s="2" t="s">
        <v>5</v>
      </c>
      <c r="K893" t="s">
        <v>372</v>
      </c>
      <c r="L893" t="str">
        <f>RIGHT(K893,LEN(K893)-FIND(" ",K893))</f>
        <v>May 19 00:00:00 EDT 2008</v>
      </c>
      <c r="M893" s="2" t="str">
        <f>LEFT(K893,3)</f>
        <v>Mon</v>
      </c>
      <c r="N893" s="2" t="str">
        <f>_xlfn.CONCAT(LEFT(L893,6)," ",RIGHT(L893,4))</f>
        <v>May 19 2008</v>
      </c>
      <c r="O893" s="9">
        <v>114750</v>
      </c>
      <c r="P893" s="6">
        <v>38.463929</v>
      </c>
      <c r="Q893" s="7">
        <v>-121.438667</v>
      </c>
    </row>
    <row r="894" spans="1:17" x14ac:dyDescent="0.3">
      <c r="A894" t="s">
        <v>938</v>
      </c>
      <c r="B894" t="str">
        <f>PROPER((A894))</f>
        <v>1691 Nogales St</v>
      </c>
      <c r="C894" t="s">
        <v>3</v>
      </c>
      <c r="D894" t="str">
        <f>PROPER(C894)</f>
        <v>Sacramento</v>
      </c>
      <c r="E894" s="1">
        <v>95678</v>
      </c>
      <c r="F894" s="2" t="s">
        <v>4</v>
      </c>
      <c r="G894" s="2">
        <v>2</v>
      </c>
      <c r="H894" s="2">
        <v>2</v>
      </c>
      <c r="I894" s="5">
        <v>1100</v>
      </c>
      <c r="J894" s="2" t="s">
        <v>12</v>
      </c>
      <c r="K894" t="s">
        <v>372</v>
      </c>
      <c r="L894" t="str">
        <f>RIGHT(K894,LEN(K894)-FIND(" ",K894))</f>
        <v>May 19 00:00:00 EDT 2008</v>
      </c>
      <c r="M894" s="2" t="str">
        <f>LEFT(K894,3)</f>
        <v>Mon</v>
      </c>
      <c r="N894" s="2" t="str">
        <f>_xlfn.CONCAT(LEFT(L894,6)," ",RIGHT(L894,4))</f>
        <v>May 19 2008</v>
      </c>
      <c r="O894" s="9">
        <v>115000</v>
      </c>
      <c r="P894" s="6">
        <v>38.732429000000003</v>
      </c>
      <c r="Q894" s="7">
        <v>-121.28806899999999</v>
      </c>
    </row>
    <row r="895" spans="1:17" x14ac:dyDescent="0.3">
      <c r="A895" t="s">
        <v>939</v>
      </c>
      <c r="B895" t="str">
        <f>PROPER((A895))</f>
        <v>3118 42Nd St</v>
      </c>
      <c r="C895" t="s">
        <v>3</v>
      </c>
      <c r="D895" t="str">
        <f>PROPER(C895)</f>
        <v>Sacramento</v>
      </c>
      <c r="E895" s="1">
        <v>95820</v>
      </c>
      <c r="F895" s="2" t="s">
        <v>4</v>
      </c>
      <c r="G895" s="2">
        <v>2</v>
      </c>
      <c r="H895" s="2">
        <v>1</v>
      </c>
      <c r="I895" s="5">
        <v>804</v>
      </c>
      <c r="J895" s="2" t="s">
        <v>5</v>
      </c>
      <c r="K895" t="s">
        <v>372</v>
      </c>
      <c r="L895" t="str">
        <f>RIGHT(K895,LEN(K895)-FIND(" ",K895))</f>
        <v>May 19 00:00:00 EDT 2008</v>
      </c>
      <c r="M895" s="2" t="str">
        <f>LEFT(K895,3)</f>
        <v>Mon</v>
      </c>
      <c r="N895" s="2" t="str">
        <f>_xlfn.CONCAT(LEFT(L895,6)," ",RIGHT(L895,4))</f>
        <v>May 19 2008</v>
      </c>
      <c r="O895" s="9">
        <v>120000</v>
      </c>
      <c r="P895" s="6">
        <v>38.53105</v>
      </c>
      <c r="Q895" s="7">
        <v>-121.479574</v>
      </c>
    </row>
    <row r="896" spans="1:17" x14ac:dyDescent="0.3">
      <c r="A896" t="s">
        <v>940</v>
      </c>
      <c r="B896" t="str">
        <f>PROPER((A896))</f>
        <v>7517 50Th Ave</v>
      </c>
      <c r="C896" t="s">
        <v>3</v>
      </c>
      <c r="D896" t="str">
        <f>PROPER(C896)</f>
        <v>Sacramento</v>
      </c>
      <c r="E896" s="1">
        <v>95673</v>
      </c>
      <c r="F896" s="2" t="s">
        <v>4</v>
      </c>
      <c r="G896" s="2">
        <v>2</v>
      </c>
      <c r="H896" s="2">
        <v>2</v>
      </c>
      <c r="I896" s="5">
        <v>1690</v>
      </c>
      <c r="J896" s="2" t="s">
        <v>5</v>
      </c>
      <c r="K896" t="s">
        <v>372</v>
      </c>
      <c r="L896" t="str">
        <f>RIGHT(K896,LEN(K896)-FIND(" ",K896))</f>
        <v>May 19 00:00:00 EDT 2008</v>
      </c>
      <c r="M896" s="2" t="str">
        <f>LEFT(K896,3)</f>
        <v>Mon</v>
      </c>
      <c r="N896" s="2" t="str">
        <f>_xlfn.CONCAT(LEFT(L896,6)," ",RIGHT(L896,4))</f>
        <v>May 19 2008</v>
      </c>
      <c r="O896" s="9">
        <v>136500</v>
      </c>
      <c r="P896" s="6">
        <v>38.691104000000003</v>
      </c>
      <c r="Q896" s="7">
        <v>-121.451832</v>
      </c>
    </row>
    <row r="897" spans="1:17" x14ac:dyDescent="0.3">
      <c r="A897" t="s">
        <v>941</v>
      </c>
      <c r="B897" t="str">
        <f>PROPER((A897))</f>
        <v>4071 Evalita Way</v>
      </c>
      <c r="C897" t="s">
        <v>3</v>
      </c>
      <c r="D897" t="str">
        <f>PROPER(C897)</f>
        <v>Sacramento</v>
      </c>
      <c r="E897" s="1">
        <v>95747</v>
      </c>
      <c r="F897" s="2" t="s">
        <v>4</v>
      </c>
      <c r="G897" s="2">
        <v>2</v>
      </c>
      <c r="H897" s="2">
        <v>2</v>
      </c>
      <c r="I897" s="5">
        <v>0</v>
      </c>
      <c r="J897" s="2" t="s">
        <v>12</v>
      </c>
      <c r="K897" t="s">
        <v>372</v>
      </c>
      <c r="L897" t="str">
        <f>RIGHT(K897,LEN(K897)-FIND(" ",K897))</f>
        <v>May 19 00:00:00 EDT 2008</v>
      </c>
      <c r="M897" s="2" t="str">
        <f>LEFT(K897,3)</f>
        <v>Mon</v>
      </c>
      <c r="N897" s="2" t="str">
        <f>_xlfn.CONCAT(LEFT(L897,6)," ",RIGHT(L897,4))</f>
        <v>May 19 2008</v>
      </c>
      <c r="O897" s="9">
        <v>150000</v>
      </c>
      <c r="P897" s="6">
        <v>38.795529000000002</v>
      </c>
      <c r="Q897" s="7">
        <v>-121.328819</v>
      </c>
    </row>
    <row r="898" spans="1:17" x14ac:dyDescent="0.3">
      <c r="A898" t="s">
        <v>942</v>
      </c>
      <c r="B898" t="str">
        <f>PROPER((A898))</f>
        <v>7928 36Th Ave</v>
      </c>
      <c r="C898" t="s">
        <v>3</v>
      </c>
      <c r="D898" t="str">
        <f>PROPER(C898)</f>
        <v>Sacramento</v>
      </c>
      <c r="E898" s="1">
        <v>95678</v>
      </c>
      <c r="F898" s="2" t="s">
        <v>4</v>
      </c>
      <c r="G898" s="2">
        <v>2</v>
      </c>
      <c r="H898" s="2">
        <v>1</v>
      </c>
      <c r="I898" s="5">
        <v>990</v>
      </c>
      <c r="J898" s="2" t="s">
        <v>5</v>
      </c>
      <c r="K898" t="s">
        <v>372</v>
      </c>
      <c r="L898" t="str">
        <f>RIGHT(K898,LEN(K898)-FIND(" ",K898))</f>
        <v>May 19 00:00:00 EDT 2008</v>
      </c>
      <c r="M898" s="2" t="str">
        <f>LEFT(K898,3)</f>
        <v>Mon</v>
      </c>
      <c r="N898" s="2" t="str">
        <f>_xlfn.CONCAT(LEFT(L898,6)," ",RIGHT(L898,4))</f>
        <v>May 19 2008</v>
      </c>
      <c r="O898" s="9">
        <v>160000</v>
      </c>
      <c r="P898" s="6">
        <v>38.734135999999999</v>
      </c>
      <c r="Q898" s="7">
        <v>-121.299639</v>
      </c>
    </row>
    <row r="899" spans="1:17" x14ac:dyDescent="0.3">
      <c r="A899" t="s">
        <v>943</v>
      </c>
      <c r="B899" t="str">
        <f>PROPER((A899))</f>
        <v>6631 Demaret Dr</v>
      </c>
      <c r="C899" t="s">
        <v>3</v>
      </c>
      <c r="D899" t="str">
        <f>PROPER(C899)</f>
        <v>Sacramento</v>
      </c>
      <c r="E899" s="1">
        <v>95758</v>
      </c>
      <c r="F899" s="2" t="s">
        <v>4</v>
      </c>
      <c r="G899" s="2">
        <v>2</v>
      </c>
      <c r="H899" s="2">
        <v>2</v>
      </c>
      <c r="I899" s="5">
        <v>1112</v>
      </c>
      <c r="J899" s="2" t="s">
        <v>5</v>
      </c>
      <c r="K899" t="s">
        <v>372</v>
      </c>
      <c r="L899" t="str">
        <f>RIGHT(K899,LEN(K899)-FIND(" ",K899))</f>
        <v>May 19 00:00:00 EDT 2008</v>
      </c>
      <c r="M899" s="2" t="str">
        <f>LEFT(K899,3)</f>
        <v>Mon</v>
      </c>
      <c r="N899" s="2" t="str">
        <f>_xlfn.CONCAT(LEFT(L899,6)," ",RIGHT(L899,4))</f>
        <v>May 19 2008</v>
      </c>
      <c r="O899" s="9">
        <v>165000</v>
      </c>
      <c r="P899" s="6">
        <v>38.42465</v>
      </c>
      <c r="Q899" s="7">
        <v>-121.430137</v>
      </c>
    </row>
    <row r="900" spans="1:17" x14ac:dyDescent="0.3">
      <c r="A900" t="s">
        <v>944</v>
      </c>
      <c r="B900" t="str">
        <f>PROPER((A900))</f>
        <v>7043 9Th Ave</v>
      </c>
      <c r="C900" t="s">
        <v>3</v>
      </c>
      <c r="D900" t="str">
        <f>PROPER(C900)</f>
        <v>Sacramento</v>
      </c>
      <c r="E900" s="1">
        <v>95603</v>
      </c>
      <c r="F900" s="2" t="s">
        <v>4</v>
      </c>
      <c r="G900" s="2">
        <v>2</v>
      </c>
      <c r="H900" s="2">
        <v>2</v>
      </c>
      <c r="I900" s="5">
        <v>1255</v>
      </c>
      <c r="J900" s="2" t="s">
        <v>12</v>
      </c>
      <c r="K900" t="s">
        <v>372</v>
      </c>
      <c r="L900" t="str">
        <f>RIGHT(K900,LEN(K900)-FIND(" ",K900))</f>
        <v>May 19 00:00:00 EDT 2008</v>
      </c>
      <c r="M900" s="2" t="str">
        <f>LEFT(K900,3)</f>
        <v>Mon</v>
      </c>
      <c r="N900" s="2" t="str">
        <f>_xlfn.CONCAT(LEFT(L900,6)," ",RIGHT(L900,4))</f>
        <v>May 19 2008</v>
      </c>
      <c r="O900" s="9">
        <v>260000</v>
      </c>
      <c r="P900" s="6">
        <v>38.931671000000001</v>
      </c>
      <c r="Q900" s="7">
        <v>-121.09786200000001</v>
      </c>
    </row>
    <row r="901" spans="1:17" x14ac:dyDescent="0.3">
      <c r="A901" t="s">
        <v>945</v>
      </c>
      <c r="B901" t="str">
        <f>PROPER((A901))</f>
        <v>97 Kennelford Cir</v>
      </c>
      <c r="C901" t="s">
        <v>3</v>
      </c>
      <c r="D901" t="str">
        <f>PROPER(C901)</f>
        <v>Sacramento</v>
      </c>
      <c r="E901" s="1">
        <v>95822</v>
      </c>
      <c r="F901" s="2" t="s">
        <v>4</v>
      </c>
      <c r="G901" s="2">
        <v>2</v>
      </c>
      <c r="H901" s="2">
        <v>1</v>
      </c>
      <c r="I901" s="5">
        <v>800</v>
      </c>
      <c r="J901" s="2" t="s">
        <v>12</v>
      </c>
      <c r="K901" t="s">
        <v>640</v>
      </c>
      <c r="L901" t="str">
        <f>RIGHT(K901,LEN(K901)-FIND(" ",K901))</f>
        <v>May 16 00:00:00 EDT 2008</v>
      </c>
      <c r="M901" s="2" t="str">
        <f>LEFT(K901,3)</f>
        <v>Fri</v>
      </c>
      <c r="N901" s="2" t="str">
        <f>_xlfn.CONCAT(LEFT(L901,6)," ",RIGHT(L901,4))</f>
        <v>May 16 2008</v>
      </c>
      <c r="O901" s="9">
        <v>104250</v>
      </c>
      <c r="P901" s="6">
        <v>38.517029000000001</v>
      </c>
      <c r="Q901" s="7">
        <v>-121.51380899999999</v>
      </c>
    </row>
    <row r="902" spans="1:17" x14ac:dyDescent="0.3">
      <c r="A902" t="s">
        <v>946</v>
      </c>
      <c r="B902" t="str">
        <f>PROPER((A902))</f>
        <v>2636 Tronero Way</v>
      </c>
      <c r="C902" t="s">
        <v>3</v>
      </c>
      <c r="D902" t="str">
        <f>PROPER(C902)</f>
        <v>Sacramento</v>
      </c>
      <c r="E902" s="1">
        <v>95660</v>
      </c>
      <c r="F902" s="2" t="s">
        <v>4</v>
      </c>
      <c r="G902" s="2">
        <v>2</v>
      </c>
      <c r="H902" s="2">
        <v>2</v>
      </c>
      <c r="I902" s="5">
        <v>1118</v>
      </c>
      <c r="J902" s="2" t="s">
        <v>5</v>
      </c>
      <c r="K902" t="s">
        <v>640</v>
      </c>
      <c r="L902" t="str">
        <f>RIGHT(K902,LEN(K902)-FIND(" ",K902))</f>
        <v>May 16 00:00:00 EDT 2008</v>
      </c>
      <c r="M902" s="2" t="str">
        <f>LEFT(K902,3)</f>
        <v>Fri</v>
      </c>
      <c r="N902" s="2" t="str">
        <f>_xlfn.CONCAT(LEFT(L902,6)," ",RIGHT(L902,4))</f>
        <v>May 16 2008</v>
      </c>
      <c r="O902" s="9">
        <v>131750</v>
      </c>
      <c r="P902" s="6">
        <v>38.659016000000001</v>
      </c>
      <c r="Q902" s="7">
        <v>-121.370457</v>
      </c>
    </row>
    <row r="903" spans="1:17" x14ac:dyDescent="0.3">
      <c r="A903" t="s">
        <v>947</v>
      </c>
      <c r="B903" t="str">
        <f>PROPER((A903))</f>
        <v>1530 Topanga Ln Unit 204</v>
      </c>
      <c r="C903" t="s">
        <v>3</v>
      </c>
      <c r="D903" t="str">
        <f>PROPER(C903)</f>
        <v>Sacramento</v>
      </c>
      <c r="E903" s="1">
        <v>95682</v>
      </c>
      <c r="F903" s="2" t="s">
        <v>4</v>
      </c>
      <c r="G903" s="2">
        <v>2</v>
      </c>
      <c r="H903" s="2">
        <v>2</v>
      </c>
      <c r="I903" s="5">
        <v>0</v>
      </c>
      <c r="J903" s="2" t="s">
        <v>5</v>
      </c>
      <c r="K903" t="s">
        <v>640</v>
      </c>
      <c r="L903" t="str">
        <f>RIGHT(K903,LEN(K903)-FIND(" ",K903))</f>
        <v>May 16 00:00:00 EDT 2008</v>
      </c>
      <c r="M903" s="2" t="str">
        <f>LEFT(K903,3)</f>
        <v>Fri</v>
      </c>
      <c r="N903" s="2" t="str">
        <f>_xlfn.CONCAT(LEFT(L903,6)," ",RIGHT(L903,4))</f>
        <v>May 16 2008</v>
      </c>
      <c r="O903" s="9">
        <v>215000</v>
      </c>
      <c r="P903" s="6">
        <v>38.691215</v>
      </c>
      <c r="Q903" s="7">
        <v>-120.99494900000001</v>
      </c>
    </row>
    <row r="904" spans="1:17" x14ac:dyDescent="0.3">
      <c r="A904" t="s">
        <v>948</v>
      </c>
      <c r="B904" t="str">
        <f>PROPER((A904))</f>
        <v>3604 Kodiak Way</v>
      </c>
      <c r="C904" t="s">
        <v>3</v>
      </c>
      <c r="D904" t="str">
        <f>PROPER(C904)</f>
        <v>Sacramento</v>
      </c>
      <c r="E904" s="1">
        <v>95818</v>
      </c>
      <c r="F904" s="2" t="s">
        <v>4</v>
      </c>
      <c r="G904" s="2">
        <v>2</v>
      </c>
      <c r="H904" s="2">
        <v>1</v>
      </c>
      <c r="I904" s="5">
        <v>1032</v>
      </c>
      <c r="J904" s="2" t="s">
        <v>5</v>
      </c>
      <c r="K904" t="s">
        <v>640</v>
      </c>
      <c r="L904" t="str">
        <f>RIGHT(K904,LEN(K904)-FIND(" ",K904))</f>
        <v>May 16 00:00:00 EDT 2008</v>
      </c>
      <c r="M904" s="2" t="str">
        <f>LEFT(K904,3)</f>
        <v>Fri</v>
      </c>
      <c r="N904" s="2" t="str">
        <f>_xlfn.CONCAT(LEFT(L904,6)," ",RIGHT(L904,4))</f>
        <v>May 16 2008</v>
      </c>
      <c r="O904" s="9">
        <v>220000</v>
      </c>
      <c r="P904" s="6">
        <v>38.556818</v>
      </c>
      <c r="Q904" s="7">
        <v>-121.490669</v>
      </c>
    </row>
    <row r="905" spans="1:17" x14ac:dyDescent="0.3">
      <c r="A905" t="s">
        <v>949</v>
      </c>
      <c r="B905" t="str">
        <f>PROPER((A905))</f>
        <v>2149 Cottage Way</v>
      </c>
      <c r="C905" t="s">
        <v>3</v>
      </c>
      <c r="D905" t="str">
        <f>PROPER(C905)</f>
        <v>Sacramento</v>
      </c>
      <c r="E905" s="1">
        <v>95842</v>
      </c>
      <c r="F905" s="2" t="s">
        <v>4</v>
      </c>
      <c r="G905" s="2">
        <v>2</v>
      </c>
      <c r="H905" s="2">
        <v>1</v>
      </c>
      <c r="I905" s="5">
        <v>933</v>
      </c>
      <c r="J905" s="2" t="s">
        <v>12</v>
      </c>
      <c r="K905" t="s">
        <v>913</v>
      </c>
      <c r="L905" t="str">
        <f>RIGHT(K905,LEN(K905)-FIND(" ",K905))</f>
        <v>May 15 00:00:00 EDT 2008</v>
      </c>
      <c r="M905" s="2" t="str">
        <f>LEFT(K905,3)</f>
        <v>Thu</v>
      </c>
      <c r="N905" s="2" t="str">
        <f>_xlfn.CONCAT(LEFT(L905,6)," ",RIGHT(L905,4))</f>
        <v>May 15 2008</v>
      </c>
      <c r="O905" s="9">
        <v>62000</v>
      </c>
      <c r="P905" s="6">
        <v>38.670467000000002</v>
      </c>
      <c r="Q905" s="7">
        <v>-121.359799</v>
      </c>
    </row>
    <row r="906" spans="1:17" x14ac:dyDescent="0.3">
      <c r="A906" t="s">
        <v>950</v>
      </c>
      <c r="B906" t="str">
        <f>PROPER((A906))</f>
        <v>8632 Prairiewoods Dr</v>
      </c>
      <c r="C906" t="s">
        <v>3</v>
      </c>
      <c r="D906" t="str">
        <f>PROPER(C906)</f>
        <v>Sacramento</v>
      </c>
      <c r="E906" s="1">
        <v>95838</v>
      </c>
      <c r="F906" s="2" t="s">
        <v>4</v>
      </c>
      <c r="G906" s="2">
        <v>2</v>
      </c>
      <c r="H906" s="2">
        <v>1</v>
      </c>
      <c r="I906" s="5">
        <v>1011</v>
      </c>
      <c r="J906" s="2" t="s">
        <v>5</v>
      </c>
      <c r="K906" t="s">
        <v>913</v>
      </c>
      <c r="L906" t="str">
        <f>RIGHT(K906,LEN(K906)-FIND(" ",K906))</f>
        <v>May 15 00:00:00 EDT 2008</v>
      </c>
      <c r="M906" s="2" t="str">
        <f>LEFT(K906,3)</f>
        <v>Thu</v>
      </c>
      <c r="N906" s="2" t="str">
        <f>_xlfn.CONCAT(LEFT(L906,6)," ",RIGHT(L906,4))</f>
        <v>May 15 2008</v>
      </c>
      <c r="O906" s="9">
        <v>70000</v>
      </c>
      <c r="P906" s="6">
        <v>38.643977999999997</v>
      </c>
      <c r="Q906" s="7">
        <v>-121.449562</v>
      </c>
    </row>
    <row r="907" spans="1:17" x14ac:dyDescent="0.3">
      <c r="A907" t="s">
        <v>951</v>
      </c>
      <c r="B907" t="str">
        <f>PROPER((A907))</f>
        <v>612 Stone Blvd</v>
      </c>
      <c r="C907" t="s">
        <v>3</v>
      </c>
      <c r="D907" t="str">
        <f>PROPER(C907)</f>
        <v>Sacramento</v>
      </c>
      <c r="E907" s="1">
        <v>95824</v>
      </c>
      <c r="F907" s="2" t="s">
        <v>4</v>
      </c>
      <c r="G907" s="2">
        <v>2</v>
      </c>
      <c r="H907" s="2">
        <v>2</v>
      </c>
      <c r="I907" s="5">
        <v>1139</v>
      </c>
      <c r="J907" s="2" t="s">
        <v>5</v>
      </c>
      <c r="K907" t="s">
        <v>913</v>
      </c>
      <c r="L907" t="str">
        <f>RIGHT(K907,LEN(K907)-FIND(" ",K907))</f>
        <v>May 15 00:00:00 EDT 2008</v>
      </c>
      <c r="M907" s="2" t="str">
        <f>LEFT(K907,3)</f>
        <v>Thu</v>
      </c>
      <c r="N907" s="2" t="str">
        <f>_xlfn.CONCAT(LEFT(L907,6)," ",RIGHT(L907,4))</f>
        <v>May 15 2008</v>
      </c>
      <c r="O907" s="9">
        <v>93600</v>
      </c>
      <c r="P907" s="6">
        <v>38.520468999999999</v>
      </c>
      <c r="Q907" s="7">
        <v>-121.458606</v>
      </c>
    </row>
    <row r="908" spans="1:17" x14ac:dyDescent="0.3">
      <c r="A908" t="s">
        <v>953</v>
      </c>
      <c r="B908" t="str">
        <f>PROPER((A908))</f>
        <v>4180 12Th Ave</v>
      </c>
      <c r="C908" t="s">
        <v>3</v>
      </c>
      <c r="D908" t="str">
        <f>PROPER(C908)</f>
        <v>Sacramento</v>
      </c>
      <c r="E908" s="1">
        <v>95815</v>
      </c>
      <c r="F908" s="2" t="s">
        <v>4</v>
      </c>
      <c r="G908" s="2">
        <v>1</v>
      </c>
      <c r="H908" s="2">
        <v>1</v>
      </c>
      <c r="I908" s="5">
        <v>871</v>
      </c>
      <c r="J908" s="2" t="s">
        <v>5</v>
      </c>
      <c r="K908" t="s">
        <v>6</v>
      </c>
      <c r="L908" t="str">
        <f>RIGHT(K908,LEN(K908)-FIND(" ",K908))</f>
        <v>May 21 00:00:00 EDT 2008</v>
      </c>
      <c r="M908" s="2" t="str">
        <f>LEFT(K908,3)</f>
        <v>Wed</v>
      </c>
      <c r="N908" s="2" t="str">
        <f>_xlfn.CONCAT(LEFT(L908,6)," ",RIGHT(L908,4))</f>
        <v>May 21 2008</v>
      </c>
      <c r="O908" s="9">
        <v>106852</v>
      </c>
      <c r="P908" s="6">
        <v>38.618698000000002</v>
      </c>
      <c r="Q908" s="7">
        <v>-121.435833</v>
      </c>
    </row>
    <row r="909" spans="1:17" x14ac:dyDescent="0.3">
      <c r="A909" t="s">
        <v>954</v>
      </c>
      <c r="B909" t="str">
        <f>PROPER((A909))</f>
        <v>8025 Arroyo Vista Dr</v>
      </c>
      <c r="C909" t="s">
        <v>3</v>
      </c>
      <c r="D909" t="str">
        <f>PROPER(C909)</f>
        <v>Sacramento</v>
      </c>
      <c r="E909" s="1">
        <v>95825</v>
      </c>
      <c r="F909" s="2" t="s">
        <v>4</v>
      </c>
      <c r="G909" s="2">
        <v>1</v>
      </c>
      <c r="H909" s="2">
        <v>1</v>
      </c>
      <c r="I909" s="5">
        <v>760</v>
      </c>
      <c r="J909" s="2" t="s">
        <v>12</v>
      </c>
      <c r="K909" t="s">
        <v>6</v>
      </c>
      <c r="L909" t="str">
        <f>RIGHT(K909,LEN(K909)-FIND(" ",K909))</f>
        <v>May 21 00:00:00 EDT 2008</v>
      </c>
      <c r="M909" s="2" t="str">
        <f>LEFT(K909,3)</f>
        <v>Wed</v>
      </c>
      <c r="N909" s="2" t="str">
        <f>_xlfn.CONCAT(LEFT(L909,6)," ",RIGHT(L909,4))</f>
        <v>May 21 2008</v>
      </c>
      <c r="O909" s="9">
        <v>150000</v>
      </c>
      <c r="P909" s="6">
        <v>38.585140000000003</v>
      </c>
      <c r="Q909" s="7">
        <v>-121.40373599999999</v>
      </c>
    </row>
    <row r="910" spans="1:17" x14ac:dyDescent="0.3">
      <c r="A910" t="s">
        <v>955</v>
      </c>
      <c r="B910" t="str">
        <f>PROPER((A910))</f>
        <v>5754 Walerga Rd Unit 4</v>
      </c>
      <c r="C910" t="s">
        <v>3</v>
      </c>
      <c r="D910" t="str">
        <f>PROPER(C910)</f>
        <v>Sacramento</v>
      </c>
      <c r="E910" s="1">
        <v>95758</v>
      </c>
      <c r="F910" s="2" t="s">
        <v>4</v>
      </c>
      <c r="G910" s="2">
        <v>1</v>
      </c>
      <c r="H910" s="2">
        <v>1</v>
      </c>
      <c r="I910" s="5">
        <v>722</v>
      </c>
      <c r="J910" s="2" t="s">
        <v>12</v>
      </c>
      <c r="K910" t="s">
        <v>185</v>
      </c>
      <c r="L910" t="str">
        <f>RIGHT(K910,LEN(K910)-FIND(" ",K910))</f>
        <v>May 20 00:00:00 EDT 2008</v>
      </c>
      <c r="M910" s="2" t="str">
        <f>LEFT(K910,3)</f>
        <v>Tue</v>
      </c>
      <c r="N910" s="2" t="str">
        <f>_xlfn.CONCAT(LEFT(L910,6)," ",RIGHT(L910,4))</f>
        <v>May 20 2008</v>
      </c>
      <c r="O910" s="9">
        <v>98000</v>
      </c>
      <c r="P910" s="6">
        <v>38.423251</v>
      </c>
      <c r="Q910" s="7">
        <v>-121.444489</v>
      </c>
    </row>
    <row r="911" spans="1:17" x14ac:dyDescent="0.3">
      <c r="A911" t="s">
        <v>956</v>
      </c>
      <c r="B911" t="str">
        <f>PROPER((A911))</f>
        <v>8 La Rocas Ct</v>
      </c>
      <c r="C911" t="s">
        <v>3</v>
      </c>
      <c r="D911" t="str">
        <f>PROPER(C911)</f>
        <v>Sacramento</v>
      </c>
      <c r="E911" s="1">
        <v>95758</v>
      </c>
      <c r="F911" s="2" t="s">
        <v>4</v>
      </c>
      <c r="G911" s="2">
        <v>1</v>
      </c>
      <c r="H911" s="2">
        <v>1</v>
      </c>
      <c r="I911" s="5">
        <v>722</v>
      </c>
      <c r="J911" s="2" t="s">
        <v>12</v>
      </c>
      <c r="K911" t="s">
        <v>185</v>
      </c>
      <c r="L911" t="str">
        <f>RIGHT(K911,LEN(K911)-FIND(" ",K911))</f>
        <v>May 20 00:00:00 EDT 2008</v>
      </c>
      <c r="M911" s="2" t="str">
        <f>LEFT(K911,3)</f>
        <v>Tue</v>
      </c>
      <c r="N911" s="2" t="str">
        <f>_xlfn.CONCAT(LEFT(L911,6)," ",RIGHT(L911,4))</f>
        <v>May 20 2008</v>
      </c>
      <c r="O911" s="9">
        <v>100000</v>
      </c>
      <c r="P911" s="6">
        <v>38.423251</v>
      </c>
      <c r="Q911" s="7">
        <v>-121.444489</v>
      </c>
    </row>
    <row r="912" spans="1:17" x14ac:dyDescent="0.3">
      <c r="A912" t="s">
        <v>957</v>
      </c>
      <c r="B912" t="str">
        <f>PROPER((A912))</f>
        <v>8636 Longspur Way</v>
      </c>
      <c r="C912" t="s">
        <v>3</v>
      </c>
      <c r="D912" t="str">
        <f>PROPER(C912)</f>
        <v>Sacramento</v>
      </c>
      <c r="E912" s="1">
        <v>95825</v>
      </c>
      <c r="F912" s="2" t="s">
        <v>4</v>
      </c>
      <c r="G912" s="2">
        <v>1</v>
      </c>
      <c r="H912" s="2">
        <v>1</v>
      </c>
      <c r="I912" s="5">
        <v>484</v>
      </c>
      <c r="J912" s="2" t="s">
        <v>12</v>
      </c>
      <c r="K912" t="s">
        <v>372</v>
      </c>
      <c r="L912" t="str">
        <f>RIGHT(K912,LEN(K912)-FIND(" ",K912))</f>
        <v>May 19 00:00:00 EDT 2008</v>
      </c>
      <c r="M912" s="2" t="str">
        <f>LEFT(K912,3)</f>
        <v>Mon</v>
      </c>
      <c r="N912" s="2" t="str">
        <f>_xlfn.CONCAT(LEFT(L912,6)," ",RIGHT(L912,4))</f>
        <v>May 19 2008</v>
      </c>
      <c r="O912" s="9">
        <v>48000</v>
      </c>
      <c r="P912" s="6">
        <v>38.582279</v>
      </c>
      <c r="Q912" s="7">
        <v>-121.401482</v>
      </c>
    </row>
    <row r="913" spans="1:17" x14ac:dyDescent="0.3">
      <c r="A913" t="s">
        <v>958</v>
      </c>
      <c r="B913" t="str">
        <f>PROPER((A913))</f>
        <v>1941 Expedition Way</v>
      </c>
      <c r="C913" t="s">
        <v>3</v>
      </c>
      <c r="D913" t="str">
        <f>PROPER(C913)</f>
        <v>Sacramento</v>
      </c>
      <c r="E913" s="1">
        <v>95826</v>
      </c>
      <c r="F913" s="2" t="s">
        <v>4</v>
      </c>
      <c r="G913" s="2">
        <v>1</v>
      </c>
      <c r="H913" s="2">
        <v>1</v>
      </c>
      <c r="I913" s="5">
        <v>625</v>
      </c>
      <c r="J913" s="2" t="s">
        <v>12</v>
      </c>
      <c r="K913" t="s">
        <v>372</v>
      </c>
      <c r="L913" t="str">
        <f>RIGHT(K913,LEN(K913)-FIND(" ",K913))</f>
        <v>May 19 00:00:00 EDT 2008</v>
      </c>
      <c r="M913" s="2" t="str">
        <f>LEFT(K913,3)</f>
        <v>Mon</v>
      </c>
      <c r="N913" s="2" t="str">
        <f>_xlfn.CONCAT(LEFT(L913,6)," ",RIGHT(L913,4))</f>
        <v>May 19 2008</v>
      </c>
      <c r="O913" s="9">
        <v>100000</v>
      </c>
      <c r="P913" s="6">
        <v>38.544626999999998</v>
      </c>
      <c r="Q913" s="7">
        <v>-121.35796000000001</v>
      </c>
    </row>
    <row r="914" spans="1:17" x14ac:dyDescent="0.3">
      <c r="A914" t="s">
        <v>959</v>
      </c>
      <c r="B914" t="str">
        <f>PROPER((A914))</f>
        <v>4351 Turnbridge Dr</v>
      </c>
      <c r="C914" t="s">
        <v>3</v>
      </c>
      <c r="D914" t="str">
        <f>PROPER(C914)</f>
        <v>Sacramento</v>
      </c>
      <c r="E914" s="1">
        <v>95835</v>
      </c>
      <c r="F914" s="2" t="s">
        <v>4</v>
      </c>
      <c r="G914" s="2">
        <v>1</v>
      </c>
      <c r="H914" s="2">
        <v>1</v>
      </c>
      <c r="I914" s="5">
        <v>846</v>
      </c>
      <c r="J914" s="2" t="s">
        <v>12</v>
      </c>
      <c r="K914" t="s">
        <v>640</v>
      </c>
      <c r="L914" t="str">
        <f>RIGHT(K914,LEN(K914)-FIND(" ",K914))</f>
        <v>May 16 00:00:00 EDT 2008</v>
      </c>
      <c r="M914" s="2" t="str">
        <f>LEFT(K914,3)</f>
        <v>Fri</v>
      </c>
      <c r="N914" s="2" t="str">
        <f>_xlfn.CONCAT(LEFT(L914,6)," ",RIGHT(L914,4))</f>
        <v>May 16 2008</v>
      </c>
      <c r="O914" s="9">
        <v>115000</v>
      </c>
      <c r="P914" s="6">
        <v>38.658811999999998</v>
      </c>
      <c r="Q914" s="7">
        <v>-121.542345</v>
      </c>
    </row>
    <row r="915" spans="1:17" x14ac:dyDescent="0.3">
      <c r="A915" t="s">
        <v>960</v>
      </c>
      <c r="B915" t="str">
        <f>PROPER((A915))</f>
        <v>6513 Holiday Way</v>
      </c>
      <c r="C915" t="s">
        <v>3</v>
      </c>
      <c r="D915" t="str">
        <f>PROPER(C915)</f>
        <v>Sacramento</v>
      </c>
      <c r="E915" s="1">
        <v>95835</v>
      </c>
      <c r="F915" s="2" t="s">
        <v>4</v>
      </c>
      <c r="G915" s="2">
        <v>1</v>
      </c>
      <c r="H915" s="2">
        <v>1</v>
      </c>
      <c r="I915" s="5">
        <v>984</v>
      </c>
      <c r="J915" s="2" t="s">
        <v>12</v>
      </c>
      <c r="K915" t="s">
        <v>640</v>
      </c>
      <c r="L915" t="str">
        <f>RIGHT(K915,LEN(K915)-FIND(" ",K915))</f>
        <v>May 16 00:00:00 EDT 2008</v>
      </c>
      <c r="M915" s="2" t="str">
        <f>LEFT(K915,3)</f>
        <v>Fri</v>
      </c>
      <c r="N915" s="2" t="str">
        <f>_xlfn.CONCAT(LEFT(L915,6)," ",RIGHT(L915,4))</f>
        <v>May 16 2008</v>
      </c>
      <c r="O915" s="9">
        <v>210944</v>
      </c>
      <c r="P915" s="6">
        <v>38.668433</v>
      </c>
      <c r="Q915" s="7">
        <v>-121.503471</v>
      </c>
    </row>
    <row r="916" spans="1:17" x14ac:dyDescent="0.3">
      <c r="A916" t="s">
        <v>961</v>
      </c>
      <c r="B916" t="str">
        <f>PROPER((A916))</f>
        <v>8321 Mistletoe Way</v>
      </c>
      <c r="C916" t="s">
        <v>3</v>
      </c>
      <c r="D916" t="str">
        <f>PROPER(C916)</f>
        <v>Sacramento</v>
      </c>
      <c r="E916" s="1">
        <v>95826</v>
      </c>
      <c r="F916" s="2" t="s">
        <v>4</v>
      </c>
      <c r="G916" s="2">
        <v>1</v>
      </c>
      <c r="H916" s="2">
        <v>1</v>
      </c>
      <c r="I916" s="5">
        <v>611</v>
      </c>
      <c r="J916" s="2" t="s">
        <v>12</v>
      </c>
      <c r="K916" t="s">
        <v>913</v>
      </c>
      <c r="L916" t="str">
        <f>RIGHT(K916,LEN(K916)-FIND(" ",K916))</f>
        <v>May 15 00:00:00 EDT 2008</v>
      </c>
      <c r="M916" s="2" t="str">
        <f>LEFT(K916,3)</f>
        <v>Thu</v>
      </c>
      <c r="N916" s="2" t="str">
        <f>_xlfn.CONCAT(LEFT(L916,6)," ",RIGHT(L916,4))</f>
        <v>May 15 2008</v>
      </c>
      <c r="O916" s="9">
        <v>60000</v>
      </c>
      <c r="P916" s="6">
        <v>38.542419000000002</v>
      </c>
      <c r="Q916" s="7">
        <v>-121.359904</v>
      </c>
    </row>
    <row r="917" spans="1:17" x14ac:dyDescent="0.3">
      <c r="A917" t="s">
        <v>962</v>
      </c>
      <c r="B917" t="str">
        <f>PROPER((A917))</f>
        <v>5920 Valley Glen Way</v>
      </c>
      <c r="C917" t="s">
        <v>3</v>
      </c>
      <c r="D917" t="str">
        <f>PROPER(C917)</f>
        <v>Sacramento</v>
      </c>
      <c r="E917" s="1">
        <v>95825</v>
      </c>
      <c r="F917" s="2" t="s">
        <v>4</v>
      </c>
      <c r="G917" s="2">
        <v>1</v>
      </c>
      <c r="H917" s="2">
        <v>1</v>
      </c>
      <c r="I917" s="5">
        <v>682</v>
      </c>
      <c r="J917" s="2" t="s">
        <v>12</v>
      </c>
      <c r="K917" t="s">
        <v>913</v>
      </c>
      <c r="L917" t="str">
        <f>RIGHT(K917,LEN(K917)-FIND(" ",K917))</f>
        <v>May 15 00:00:00 EDT 2008</v>
      </c>
      <c r="M917" s="2" t="str">
        <f>LEFT(K917,3)</f>
        <v>Thu</v>
      </c>
      <c r="N917" s="2" t="str">
        <f>_xlfn.CONCAT(LEFT(L917,6)," ",RIGHT(L917,4))</f>
        <v>May 15 2008</v>
      </c>
      <c r="O917" s="9">
        <v>107666</v>
      </c>
      <c r="P917" s="6">
        <v>38.578674999999997</v>
      </c>
      <c r="Q917" s="7">
        <v>-121.40995100000001</v>
      </c>
    </row>
    <row r="918" spans="1:17" x14ac:dyDescent="0.3">
      <c r="A918" t="s">
        <v>963</v>
      </c>
      <c r="B918" t="str">
        <f>PROPER((A918))</f>
        <v>2601 San Fernando Way</v>
      </c>
      <c r="C918" t="s">
        <v>3</v>
      </c>
      <c r="D918" t="str">
        <f>PROPER(C918)</f>
        <v>Sacramento</v>
      </c>
      <c r="E918" s="1">
        <v>95834</v>
      </c>
      <c r="F918" s="2" t="s">
        <v>4</v>
      </c>
      <c r="G918" s="2">
        <v>0</v>
      </c>
      <c r="H918" s="2">
        <v>0</v>
      </c>
      <c r="I918" s="5">
        <v>0</v>
      </c>
      <c r="J918" s="2" t="s">
        <v>5</v>
      </c>
      <c r="K918" t="s">
        <v>6</v>
      </c>
      <c r="L918" t="str">
        <f>RIGHT(K918,LEN(K918)-FIND(" ",K918))</f>
        <v>May 21 00:00:00 EDT 2008</v>
      </c>
      <c r="M918" s="2" t="str">
        <f>LEFT(K918,3)</f>
        <v>Wed</v>
      </c>
      <c r="N918" s="2" t="str">
        <f>_xlfn.CONCAT(LEFT(L918,6)," ",RIGHT(L918,4))</f>
        <v>May 21 2008</v>
      </c>
      <c r="O918" s="9">
        <v>206000</v>
      </c>
      <c r="P918" s="6">
        <v>38.631481000000001</v>
      </c>
      <c r="Q918" s="7">
        <v>-121.50188</v>
      </c>
    </row>
    <row r="919" spans="1:17" x14ac:dyDescent="0.3">
      <c r="A919" t="s">
        <v>964</v>
      </c>
      <c r="B919" t="str">
        <f>PROPER((A919))</f>
        <v>501 Poplar Ave</v>
      </c>
      <c r="C919" t="s">
        <v>3</v>
      </c>
      <c r="D919" t="str">
        <f>PROPER(C919)</f>
        <v>Sacramento</v>
      </c>
      <c r="E919" s="1">
        <v>95833</v>
      </c>
      <c r="F919" s="2" t="s">
        <v>4</v>
      </c>
      <c r="G919" s="2">
        <v>0</v>
      </c>
      <c r="H919" s="2">
        <v>0</v>
      </c>
      <c r="I919" s="5">
        <v>0</v>
      </c>
      <c r="J919" s="2" t="s">
        <v>5</v>
      </c>
      <c r="K919" t="s">
        <v>6</v>
      </c>
      <c r="L919" t="str">
        <f>RIGHT(K919,LEN(K919)-FIND(" ",K919))</f>
        <v>May 21 00:00:00 EDT 2008</v>
      </c>
      <c r="M919" s="2" t="str">
        <f>LEFT(K919,3)</f>
        <v>Wed</v>
      </c>
      <c r="N919" s="2" t="str">
        <f>_xlfn.CONCAT(LEFT(L919,6)," ",RIGHT(L919,4))</f>
        <v>May 21 2008</v>
      </c>
      <c r="O919" s="9">
        <v>244500</v>
      </c>
      <c r="P919" s="6">
        <v>38.626671000000002</v>
      </c>
      <c r="Q919" s="7">
        <v>-121.52597</v>
      </c>
    </row>
    <row r="920" spans="1:17" x14ac:dyDescent="0.3">
      <c r="A920" t="s">
        <v>965</v>
      </c>
      <c r="B920" t="str">
        <f>PROPER((A920))</f>
        <v>8008 Saint Helena Ct</v>
      </c>
      <c r="C920" t="s">
        <v>3</v>
      </c>
      <c r="D920" t="str">
        <f>PROPER(C920)</f>
        <v>Sacramento</v>
      </c>
      <c r="E920" s="1">
        <v>95742</v>
      </c>
      <c r="F920" s="2" t="s">
        <v>4</v>
      </c>
      <c r="G920" s="2">
        <v>0</v>
      </c>
      <c r="H920" s="2">
        <v>0</v>
      </c>
      <c r="I920" s="5">
        <v>0</v>
      </c>
      <c r="J920" s="2" t="s">
        <v>5</v>
      </c>
      <c r="K920" t="s">
        <v>6</v>
      </c>
      <c r="L920" t="str">
        <f>RIGHT(K920,LEN(K920)-FIND(" ",K920))</f>
        <v>May 21 00:00:00 EDT 2008</v>
      </c>
      <c r="M920" s="2" t="str">
        <f>LEFT(K920,3)</f>
        <v>Wed</v>
      </c>
      <c r="N920" s="2" t="str">
        <f>_xlfn.CONCAT(LEFT(L920,6)," ",RIGHT(L920,4))</f>
        <v>May 21 2008</v>
      </c>
      <c r="O920" s="9">
        <v>263500</v>
      </c>
      <c r="P920" s="6">
        <v>38.553866999999997</v>
      </c>
      <c r="Q920" s="7">
        <v>-121.21914099999999</v>
      </c>
    </row>
    <row r="921" spans="1:17" x14ac:dyDescent="0.3">
      <c r="A921" t="s">
        <v>966</v>
      </c>
      <c r="B921" t="str">
        <f>PROPER((A921))</f>
        <v>6517 Donegal Dr</v>
      </c>
      <c r="C921" t="s">
        <v>3</v>
      </c>
      <c r="D921" t="str">
        <f>PROPER(C921)</f>
        <v>Sacramento</v>
      </c>
      <c r="E921" s="1">
        <v>95833</v>
      </c>
      <c r="F921" s="2" t="s">
        <v>4</v>
      </c>
      <c r="G921" s="2">
        <v>0</v>
      </c>
      <c r="H921" s="2">
        <v>0</v>
      </c>
      <c r="I921" s="5">
        <v>0</v>
      </c>
      <c r="J921" s="2" t="s">
        <v>5</v>
      </c>
      <c r="K921" t="s">
        <v>6</v>
      </c>
      <c r="L921" t="str">
        <f>RIGHT(K921,LEN(K921)-FIND(" ",K921))</f>
        <v>May 21 00:00:00 EDT 2008</v>
      </c>
      <c r="M921" s="2" t="str">
        <f>LEFT(K921,3)</f>
        <v>Wed</v>
      </c>
      <c r="N921" s="2" t="str">
        <f>_xlfn.CONCAT(LEFT(L921,6)," ",RIGHT(L921,4))</f>
        <v>May 21 2008</v>
      </c>
      <c r="O921" s="9">
        <v>339500</v>
      </c>
      <c r="P921" s="6">
        <v>38.602415999999998</v>
      </c>
      <c r="Q921" s="7">
        <v>-121.542965</v>
      </c>
    </row>
    <row r="922" spans="1:17" x14ac:dyDescent="0.3">
      <c r="A922" t="s">
        <v>967</v>
      </c>
      <c r="B922" t="str">
        <f>PROPER((A922))</f>
        <v>1001 Rio Norte Way</v>
      </c>
      <c r="C922" t="s">
        <v>3</v>
      </c>
      <c r="D922" t="str">
        <f>PROPER(C922)</f>
        <v>Sacramento</v>
      </c>
      <c r="E922" s="1">
        <v>95831</v>
      </c>
      <c r="F922" s="2" t="s">
        <v>4</v>
      </c>
      <c r="G922" s="2">
        <v>0</v>
      </c>
      <c r="H922" s="2">
        <v>0</v>
      </c>
      <c r="I922" s="5">
        <v>0</v>
      </c>
      <c r="J922" s="2" t="s">
        <v>5</v>
      </c>
      <c r="K922" t="s">
        <v>6</v>
      </c>
      <c r="L922" t="str">
        <f>RIGHT(K922,LEN(K922)-FIND(" ",K922))</f>
        <v>May 21 00:00:00 EDT 2008</v>
      </c>
      <c r="M922" s="2" t="str">
        <f>LEFT(K922,3)</f>
        <v>Wed</v>
      </c>
      <c r="N922" s="2" t="str">
        <f>_xlfn.CONCAT(LEFT(L922,6)," ",RIGHT(L922,4))</f>
        <v>May 21 2008</v>
      </c>
      <c r="O922" s="9">
        <v>370000</v>
      </c>
      <c r="P922" s="6">
        <v>38.477200000000003</v>
      </c>
      <c r="Q922" s="7">
        <v>-121.5215</v>
      </c>
    </row>
    <row r="923" spans="1:17" x14ac:dyDescent="0.3">
      <c r="A923" t="s">
        <v>968</v>
      </c>
      <c r="B923" t="str">
        <f>PROPER((A923))</f>
        <v>604 P St</v>
      </c>
      <c r="C923" t="s">
        <v>3</v>
      </c>
      <c r="D923" t="str">
        <f>PROPER(C923)</f>
        <v>Sacramento</v>
      </c>
      <c r="E923" s="1">
        <v>95624</v>
      </c>
      <c r="F923" s="2" t="s">
        <v>4</v>
      </c>
      <c r="G923" s="2">
        <v>0</v>
      </c>
      <c r="H923" s="2">
        <v>0</v>
      </c>
      <c r="I923" s="5">
        <v>0</v>
      </c>
      <c r="J923" s="2" t="s">
        <v>5</v>
      </c>
      <c r="K923" t="s">
        <v>6</v>
      </c>
      <c r="L923" t="str">
        <f>RIGHT(K923,LEN(K923)-FIND(" ",K923))</f>
        <v>May 21 00:00:00 EDT 2008</v>
      </c>
      <c r="M923" s="2" t="str">
        <f>LEFT(K923,3)</f>
        <v>Wed</v>
      </c>
      <c r="N923" s="2" t="str">
        <f>_xlfn.CONCAT(LEFT(L923,6)," ",RIGHT(L923,4))</f>
        <v>May 21 2008</v>
      </c>
      <c r="O923" s="9">
        <v>445000</v>
      </c>
      <c r="P923" s="6">
        <v>38.420338000000001</v>
      </c>
      <c r="Q923" s="7">
        <v>-121.36375700000001</v>
      </c>
    </row>
    <row r="924" spans="1:17" x14ac:dyDescent="0.3">
      <c r="A924" t="s">
        <v>969</v>
      </c>
      <c r="B924" t="str">
        <f>PROPER((A924))</f>
        <v>10001 Woodcreek Oaks Blvd Unit 815</v>
      </c>
      <c r="C924" t="s">
        <v>3</v>
      </c>
      <c r="D924" t="str">
        <f>PROPER(C924)</f>
        <v>Sacramento</v>
      </c>
      <c r="E924" s="1">
        <v>95683</v>
      </c>
      <c r="F924" s="2" t="s">
        <v>4</v>
      </c>
      <c r="G924" s="2">
        <v>0</v>
      </c>
      <c r="H924" s="2">
        <v>0</v>
      </c>
      <c r="I924" s="5">
        <v>0</v>
      </c>
      <c r="J924" s="2" t="s">
        <v>5</v>
      </c>
      <c r="K924" t="s">
        <v>185</v>
      </c>
      <c r="L924" t="str">
        <f>RIGHT(K924,LEN(K924)-FIND(" ",K924))</f>
        <v>May 20 00:00:00 EDT 2008</v>
      </c>
      <c r="M924" s="2" t="str">
        <f>LEFT(K924,3)</f>
        <v>Tue</v>
      </c>
      <c r="N924" s="2" t="str">
        <f>_xlfn.CONCAT(LEFT(L924,6)," ",RIGHT(L924,4))</f>
        <v>May 20 2008</v>
      </c>
      <c r="O924" s="9">
        <v>97750</v>
      </c>
      <c r="P924" s="6">
        <v>38.492286999999997</v>
      </c>
      <c r="Q924" s="7">
        <v>-121.100032</v>
      </c>
    </row>
    <row r="925" spans="1:17" x14ac:dyDescent="0.3">
      <c r="A925" t="s">
        <v>970</v>
      </c>
      <c r="B925" t="str">
        <f>PROPER((A925))</f>
        <v>7351 Gigi Pl</v>
      </c>
      <c r="C925" t="s">
        <v>3</v>
      </c>
      <c r="D925" t="str">
        <f>PROPER(C925)</f>
        <v>Sacramento</v>
      </c>
      <c r="E925" s="1">
        <v>95758</v>
      </c>
      <c r="F925" s="2" t="s">
        <v>4</v>
      </c>
      <c r="G925" s="2">
        <v>0</v>
      </c>
      <c r="H925" s="2">
        <v>0</v>
      </c>
      <c r="I925" s="5">
        <v>0</v>
      </c>
      <c r="J925" s="2" t="s">
        <v>12</v>
      </c>
      <c r="K925" t="s">
        <v>185</v>
      </c>
      <c r="L925" t="str">
        <f>RIGHT(K925,LEN(K925)-FIND(" ",K925))</f>
        <v>May 20 00:00:00 EDT 2008</v>
      </c>
      <c r="M925" s="2" t="str">
        <f>LEFT(K925,3)</f>
        <v>Tue</v>
      </c>
      <c r="N925" s="2" t="str">
        <f>_xlfn.CONCAT(LEFT(L925,6)," ",RIGHT(L925,4))</f>
        <v>May 20 2008</v>
      </c>
      <c r="O925" s="9">
        <v>145000</v>
      </c>
      <c r="P925" s="6">
        <v>38.423251</v>
      </c>
      <c r="Q925" s="7">
        <v>-121.444489</v>
      </c>
    </row>
    <row r="926" spans="1:17" x14ac:dyDescent="0.3">
      <c r="A926" t="s">
        <v>971</v>
      </c>
      <c r="B926" t="str">
        <f>PROPER((A926))</f>
        <v>7740 Dixie Lou St</v>
      </c>
      <c r="C926" t="s">
        <v>3</v>
      </c>
      <c r="D926" t="str">
        <f>PROPER(C926)</f>
        <v>Sacramento</v>
      </c>
      <c r="E926" s="1">
        <v>95833</v>
      </c>
      <c r="F926" s="2" t="s">
        <v>4</v>
      </c>
      <c r="G926" s="2">
        <v>0</v>
      </c>
      <c r="H926" s="2">
        <v>0</v>
      </c>
      <c r="I926" s="5">
        <v>0</v>
      </c>
      <c r="J926" s="2" t="s">
        <v>5</v>
      </c>
      <c r="K926" t="s">
        <v>185</v>
      </c>
      <c r="L926" t="str">
        <f>RIGHT(K926,LEN(K926)-FIND(" ",K926))</f>
        <v>May 20 00:00:00 EDT 2008</v>
      </c>
      <c r="M926" s="2" t="str">
        <f>LEFT(K926,3)</f>
        <v>Tue</v>
      </c>
      <c r="N926" s="2" t="str">
        <f>_xlfn.CONCAT(LEFT(L926,6)," ",RIGHT(L926,4))</f>
        <v>May 20 2008</v>
      </c>
      <c r="O926" s="9">
        <v>215500</v>
      </c>
      <c r="P926" s="6">
        <v>38.626581999999999</v>
      </c>
      <c r="Q926" s="7">
        <v>-121.52151000000001</v>
      </c>
    </row>
    <row r="927" spans="1:17" x14ac:dyDescent="0.3">
      <c r="A927" t="s">
        <v>972</v>
      </c>
      <c r="B927" t="str">
        <f>PROPER((A927))</f>
        <v>7342 Dave St</v>
      </c>
      <c r="C927" t="s">
        <v>3</v>
      </c>
      <c r="D927" t="str">
        <f>PROPER(C927)</f>
        <v>Sacramento</v>
      </c>
      <c r="E927" s="1">
        <v>95630</v>
      </c>
      <c r="F927" s="2" t="s">
        <v>4</v>
      </c>
      <c r="G927" s="2">
        <v>0</v>
      </c>
      <c r="H927" s="2">
        <v>0</v>
      </c>
      <c r="I927" s="5">
        <v>0</v>
      </c>
      <c r="J927" s="2" t="s">
        <v>12</v>
      </c>
      <c r="K927" t="s">
        <v>185</v>
      </c>
      <c r="L927" t="str">
        <f>RIGHT(K927,LEN(K927)-FIND(" ",K927))</f>
        <v>May 20 00:00:00 EDT 2008</v>
      </c>
      <c r="M927" s="2" t="str">
        <f>LEFT(K927,3)</f>
        <v>Tue</v>
      </c>
      <c r="N927" s="2" t="str">
        <f>_xlfn.CONCAT(LEFT(L927,6)," ",RIGHT(L927,4))</f>
        <v>May 20 2008</v>
      </c>
      <c r="O927" s="9">
        <v>240000</v>
      </c>
      <c r="P927" s="6">
        <v>38.645699999999998</v>
      </c>
      <c r="Q927" s="7">
        <v>-121.11969999999999</v>
      </c>
    </row>
    <row r="928" spans="1:17" x14ac:dyDescent="0.3">
      <c r="A928" t="s">
        <v>973</v>
      </c>
      <c r="B928" t="str">
        <f>PROPER((A928))</f>
        <v>7687 Howerton Dr</v>
      </c>
      <c r="C928" t="s">
        <v>3</v>
      </c>
      <c r="D928" t="str">
        <f>PROPER(C928)</f>
        <v>Sacramento</v>
      </c>
      <c r="E928" s="1">
        <v>95624</v>
      </c>
      <c r="F928" s="2" t="s">
        <v>4</v>
      </c>
      <c r="G928" s="2">
        <v>0</v>
      </c>
      <c r="H928" s="2">
        <v>0</v>
      </c>
      <c r="I928" s="5">
        <v>0</v>
      </c>
      <c r="J928" s="2" t="s">
        <v>5</v>
      </c>
      <c r="K928" t="s">
        <v>185</v>
      </c>
      <c r="L928" t="str">
        <f>RIGHT(K928,LEN(K928)-FIND(" ",K928))</f>
        <v>May 20 00:00:00 EDT 2008</v>
      </c>
      <c r="M928" s="2" t="str">
        <f>LEFT(K928,3)</f>
        <v>Tue</v>
      </c>
      <c r="N928" s="2" t="str">
        <f>_xlfn.CONCAT(LEFT(L928,6)," ",RIGHT(L928,4))</f>
        <v>May 20 2008</v>
      </c>
      <c r="O928" s="9">
        <v>242000</v>
      </c>
      <c r="P928" s="6">
        <v>38.437420000000003</v>
      </c>
      <c r="Q928" s="7">
        <v>-121.37287600000001</v>
      </c>
    </row>
    <row r="929" spans="1:17" x14ac:dyDescent="0.3">
      <c r="A929" t="s">
        <v>974</v>
      </c>
      <c r="B929" t="str">
        <f>PROPER((A929))</f>
        <v>26 Kamson Ct</v>
      </c>
      <c r="C929" t="s">
        <v>3</v>
      </c>
      <c r="D929" t="str">
        <f>PROPER(C929)</f>
        <v>Sacramento</v>
      </c>
      <c r="E929" s="1">
        <v>95835</v>
      </c>
      <c r="F929" s="2" t="s">
        <v>4</v>
      </c>
      <c r="G929" s="2">
        <v>0</v>
      </c>
      <c r="H929" s="2">
        <v>0</v>
      </c>
      <c r="I929" s="5">
        <v>0</v>
      </c>
      <c r="J929" s="2" t="s">
        <v>5</v>
      </c>
      <c r="K929" t="s">
        <v>185</v>
      </c>
      <c r="L929" t="str">
        <f>RIGHT(K929,LEN(K929)-FIND(" ",K929))</f>
        <v>May 20 00:00:00 EDT 2008</v>
      </c>
      <c r="M929" s="2" t="str">
        <f>LEFT(K929,3)</f>
        <v>Tue</v>
      </c>
      <c r="N929" s="2" t="str">
        <f>_xlfn.CONCAT(LEFT(L929,6)," ",RIGHT(L929,4))</f>
        <v>May 20 2008</v>
      </c>
      <c r="O929" s="9">
        <v>250000</v>
      </c>
      <c r="P929" s="6">
        <v>38.676658000000003</v>
      </c>
      <c r="Q929" s="7">
        <v>-121.528128</v>
      </c>
    </row>
    <row r="930" spans="1:17" x14ac:dyDescent="0.3">
      <c r="A930" t="s">
        <v>975</v>
      </c>
      <c r="B930" t="str">
        <f>PROPER((A930))</f>
        <v>7045 Peevey Ct</v>
      </c>
      <c r="C930" t="s">
        <v>3</v>
      </c>
      <c r="D930" t="str">
        <f>PROPER(C930)</f>
        <v>Sacramento</v>
      </c>
      <c r="E930" s="1">
        <v>95835</v>
      </c>
      <c r="F930" s="2" t="s">
        <v>4</v>
      </c>
      <c r="G930" s="2">
        <v>0</v>
      </c>
      <c r="H930" s="2">
        <v>0</v>
      </c>
      <c r="I930" s="5">
        <v>0</v>
      </c>
      <c r="J930" s="2" t="s">
        <v>5</v>
      </c>
      <c r="K930" t="s">
        <v>185</v>
      </c>
      <c r="L930" t="str">
        <f>RIGHT(K930,LEN(K930)-FIND(" ",K930))</f>
        <v>May 20 00:00:00 EDT 2008</v>
      </c>
      <c r="M930" s="2" t="str">
        <f>LEFT(K930,3)</f>
        <v>Tue</v>
      </c>
      <c r="N930" s="2" t="str">
        <f>_xlfn.CONCAT(LEFT(L930,6)," ",RIGHT(L930,4))</f>
        <v>May 20 2008</v>
      </c>
      <c r="O930" s="9">
        <v>270000</v>
      </c>
      <c r="P930" s="6">
        <v>38.676937000000002</v>
      </c>
      <c r="Q930" s="7">
        <v>-121.52924400000001</v>
      </c>
    </row>
    <row r="931" spans="1:17" x14ac:dyDescent="0.3">
      <c r="A931" t="s">
        <v>976</v>
      </c>
      <c r="B931" t="str">
        <f>PROPER((A931))</f>
        <v>8916 Gables Mill Pl</v>
      </c>
      <c r="C931" t="s">
        <v>3</v>
      </c>
      <c r="D931" t="str">
        <f>PROPER(C931)</f>
        <v>Sacramento</v>
      </c>
      <c r="E931" s="1">
        <v>95834</v>
      </c>
      <c r="F931" s="2" t="s">
        <v>4</v>
      </c>
      <c r="G931" s="2">
        <v>0</v>
      </c>
      <c r="H931" s="2">
        <v>0</v>
      </c>
      <c r="I931" s="5">
        <v>0</v>
      </c>
      <c r="J931" s="2" t="s">
        <v>5</v>
      </c>
      <c r="K931" t="s">
        <v>185</v>
      </c>
      <c r="L931" t="str">
        <f>RIGHT(K931,LEN(K931)-FIND(" ",K931))</f>
        <v>May 20 00:00:00 EDT 2008</v>
      </c>
      <c r="M931" s="2" t="str">
        <f>LEFT(K931,3)</f>
        <v>Tue</v>
      </c>
      <c r="N931" s="2" t="str">
        <f>_xlfn.CONCAT(LEFT(L931,6)," ",RIGHT(L931,4))</f>
        <v>May 20 2008</v>
      </c>
      <c r="O931" s="9">
        <v>270000</v>
      </c>
      <c r="P931" s="6">
        <v>38.647961000000002</v>
      </c>
      <c r="Q931" s="7">
        <v>-121.543162</v>
      </c>
    </row>
    <row r="932" spans="1:17" x14ac:dyDescent="0.3">
      <c r="A932" t="s">
        <v>977</v>
      </c>
      <c r="B932" t="str">
        <f>PROPER((A932))</f>
        <v>1140 Edmonton Dr</v>
      </c>
      <c r="C932" t="s">
        <v>3</v>
      </c>
      <c r="D932" t="str">
        <f>PROPER(C932)</f>
        <v>Sacramento</v>
      </c>
      <c r="E932" s="1">
        <v>95670</v>
      </c>
      <c r="F932" s="2" t="s">
        <v>4</v>
      </c>
      <c r="G932" s="2">
        <v>0</v>
      </c>
      <c r="H932" s="2">
        <v>0</v>
      </c>
      <c r="I932" s="5">
        <v>0</v>
      </c>
      <c r="J932" s="2" t="s">
        <v>12</v>
      </c>
      <c r="K932" t="s">
        <v>185</v>
      </c>
      <c r="L932" t="str">
        <f>RIGHT(K932,LEN(K932)-FIND(" ",K932))</f>
        <v>May 20 00:00:00 EDT 2008</v>
      </c>
      <c r="M932" s="2" t="str">
        <f>LEFT(K932,3)</f>
        <v>Tue</v>
      </c>
      <c r="N932" s="2" t="str">
        <f>_xlfn.CONCAT(LEFT(L932,6)," ",RIGHT(L932,4))</f>
        <v>May 20 2008</v>
      </c>
      <c r="O932" s="9">
        <v>300000</v>
      </c>
      <c r="P932" s="6">
        <v>38.625289000000002</v>
      </c>
      <c r="Q932" s="7">
        <v>-121.26028599999999</v>
      </c>
    </row>
    <row r="933" spans="1:17" x14ac:dyDescent="0.3">
      <c r="A933" t="s">
        <v>978</v>
      </c>
      <c r="B933" t="str">
        <f>PROPER((A933))</f>
        <v>8879 Apple Pear Ct</v>
      </c>
      <c r="C933" t="s">
        <v>3</v>
      </c>
      <c r="D933" t="str">
        <f>PROPER(C933)</f>
        <v>Sacramento</v>
      </c>
      <c r="E933" s="1">
        <v>95747</v>
      </c>
      <c r="F933" s="2" t="s">
        <v>4</v>
      </c>
      <c r="G933" s="2">
        <v>0</v>
      </c>
      <c r="H933" s="2">
        <v>0</v>
      </c>
      <c r="I933" s="5">
        <v>0</v>
      </c>
      <c r="J933" s="2" t="s">
        <v>5</v>
      </c>
      <c r="K933" t="s">
        <v>185</v>
      </c>
      <c r="L933" t="str">
        <f>RIGHT(K933,LEN(K933)-FIND(" ",K933))</f>
        <v>May 20 00:00:00 EDT 2008</v>
      </c>
      <c r="M933" s="2" t="str">
        <f>LEFT(K933,3)</f>
        <v>Tue</v>
      </c>
      <c r="N933" s="2" t="str">
        <f>_xlfn.CONCAT(LEFT(L933,6)," ",RIGHT(L933,4))</f>
        <v>May 20 2008</v>
      </c>
      <c r="O933" s="9">
        <v>306500</v>
      </c>
      <c r="P933" s="6">
        <v>38.772770999999999</v>
      </c>
      <c r="Q933" s="7">
        <v>-121.36487700000001</v>
      </c>
    </row>
    <row r="934" spans="1:17" x14ac:dyDescent="0.3">
      <c r="A934" t="s">
        <v>979</v>
      </c>
      <c r="B934" t="str">
        <f>PROPER((A934))</f>
        <v>9 Wind Ct</v>
      </c>
      <c r="C934" t="s">
        <v>3</v>
      </c>
      <c r="D934" t="str">
        <f>PROPER(C934)</f>
        <v>Sacramento</v>
      </c>
      <c r="E934" s="1">
        <v>95835</v>
      </c>
      <c r="F934" s="2" t="s">
        <v>4</v>
      </c>
      <c r="G934" s="2">
        <v>0</v>
      </c>
      <c r="H934" s="2">
        <v>0</v>
      </c>
      <c r="I934" s="5">
        <v>0</v>
      </c>
      <c r="J934" s="2" t="s">
        <v>5</v>
      </c>
      <c r="K934" t="s">
        <v>185</v>
      </c>
      <c r="L934" t="str">
        <f>RIGHT(K934,LEN(K934)-FIND(" ",K934))</f>
        <v>May 20 00:00:00 EDT 2008</v>
      </c>
      <c r="M934" s="2" t="str">
        <f>LEFT(K934,3)</f>
        <v>Tue</v>
      </c>
      <c r="N934" s="2" t="str">
        <f>_xlfn.CONCAT(LEFT(L934,6)," ",RIGHT(L934,4))</f>
        <v>May 20 2008</v>
      </c>
      <c r="O934" s="9">
        <v>312500</v>
      </c>
      <c r="P934" s="6">
        <v>38.668692</v>
      </c>
      <c r="Q934" s="7">
        <v>-121.54549</v>
      </c>
    </row>
    <row r="935" spans="1:17" x14ac:dyDescent="0.3">
      <c r="A935" t="s">
        <v>980</v>
      </c>
      <c r="B935" t="str">
        <f>PROPER((A935))</f>
        <v>8570 Sheraton Dr</v>
      </c>
      <c r="C935" t="s">
        <v>3</v>
      </c>
      <c r="D935" t="str">
        <f>PROPER(C935)</f>
        <v>Sacramento</v>
      </c>
      <c r="E935" s="1">
        <v>95742</v>
      </c>
      <c r="F935" s="2" t="s">
        <v>4</v>
      </c>
      <c r="G935" s="2">
        <v>0</v>
      </c>
      <c r="H935" s="2">
        <v>0</v>
      </c>
      <c r="I935" s="5">
        <v>0</v>
      </c>
      <c r="J935" s="2" t="s">
        <v>5</v>
      </c>
      <c r="K935" t="s">
        <v>185</v>
      </c>
      <c r="L935" t="str">
        <f>RIGHT(K935,LEN(K935)-FIND(" ",K935))</f>
        <v>May 20 00:00:00 EDT 2008</v>
      </c>
      <c r="M935" s="2" t="str">
        <f>LEFT(K935,3)</f>
        <v>Tue</v>
      </c>
      <c r="N935" s="2" t="str">
        <f>_xlfn.CONCAT(LEFT(L935,6)," ",RIGHT(L935,4))</f>
        <v>May 20 2008</v>
      </c>
      <c r="O935" s="9">
        <v>425000</v>
      </c>
      <c r="P935" s="6">
        <v>38.527501999999998</v>
      </c>
      <c r="Q935" s="7">
        <v>-121.233492</v>
      </c>
    </row>
    <row r="936" spans="1:17" x14ac:dyDescent="0.3">
      <c r="A936" t="s">
        <v>981</v>
      </c>
      <c r="B936" t="str">
        <f>PROPER((A936))</f>
        <v>1550 Topanga Ln Unit 207</v>
      </c>
      <c r="C936" t="s">
        <v>3</v>
      </c>
      <c r="D936" t="str">
        <f>PROPER(C936)</f>
        <v>Sacramento</v>
      </c>
      <c r="E936" s="1">
        <v>95678</v>
      </c>
      <c r="F936" s="2" t="s">
        <v>4</v>
      </c>
      <c r="G936" s="2">
        <v>0</v>
      </c>
      <c r="H936" s="2">
        <v>0</v>
      </c>
      <c r="I936" s="5">
        <v>0</v>
      </c>
      <c r="J936" s="2" t="s">
        <v>5</v>
      </c>
      <c r="K936" t="s">
        <v>185</v>
      </c>
      <c r="L936" t="str">
        <f>RIGHT(K936,LEN(K936)-FIND(" ",K936))</f>
        <v>May 20 00:00:00 EDT 2008</v>
      </c>
      <c r="M936" s="2" t="str">
        <f>LEFT(K936,3)</f>
        <v>Tue</v>
      </c>
      <c r="N936" s="2" t="str">
        <f>_xlfn.CONCAT(LEFT(L936,6)," ",RIGHT(L936,4))</f>
        <v>May 20 2008</v>
      </c>
      <c r="O936" s="9">
        <v>500500</v>
      </c>
      <c r="P936" s="6">
        <v>38.770153000000001</v>
      </c>
      <c r="Q936" s="7">
        <v>-121.300039</v>
      </c>
    </row>
    <row r="937" spans="1:17" x14ac:dyDescent="0.3">
      <c r="A937" t="s">
        <v>982</v>
      </c>
      <c r="B937" t="str">
        <f>PROPER((A937))</f>
        <v>1080 Rio Norte Way</v>
      </c>
      <c r="C937" t="s">
        <v>3</v>
      </c>
      <c r="D937" t="str">
        <f>PROPER(C937)</f>
        <v>Sacramento</v>
      </c>
      <c r="E937" s="1">
        <v>95765</v>
      </c>
      <c r="F937" s="2" t="s">
        <v>4</v>
      </c>
      <c r="G937" s="2">
        <v>0</v>
      </c>
      <c r="H937" s="2">
        <v>0</v>
      </c>
      <c r="I937" s="5">
        <v>0</v>
      </c>
      <c r="J937" s="2" t="s">
        <v>5</v>
      </c>
      <c r="K937" t="s">
        <v>372</v>
      </c>
      <c r="L937" t="str">
        <f>RIGHT(K937,LEN(K937)-FIND(" ",K937))</f>
        <v>May 19 00:00:00 EDT 2008</v>
      </c>
      <c r="M937" s="2" t="str">
        <f>LEFT(K937,3)</f>
        <v>Mon</v>
      </c>
      <c r="N937" s="2" t="str">
        <f>_xlfn.CONCAT(LEFT(L937,6)," ",RIGHT(L937,4))</f>
        <v>May 19 2008</v>
      </c>
      <c r="O937" s="9">
        <v>274500</v>
      </c>
      <c r="P937" s="6">
        <v>38.805036000000001</v>
      </c>
      <c r="Q937" s="7">
        <v>-121.29360800000001</v>
      </c>
    </row>
    <row r="938" spans="1:17" x14ac:dyDescent="0.3">
      <c r="A938" t="s">
        <v>983</v>
      </c>
      <c r="B938" t="str">
        <f>PROPER((A938))</f>
        <v>5501 Valletta Way</v>
      </c>
      <c r="C938" t="s">
        <v>3</v>
      </c>
      <c r="D938" t="str">
        <f>PROPER(C938)</f>
        <v>Sacramento</v>
      </c>
      <c r="E938" s="1">
        <v>95747</v>
      </c>
      <c r="F938" s="2" t="s">
        <v>4</v>
      </c>
      <c r="G938" s="2">
        <v>0</v>
      </c>
      <c r="H938" s="2">
        <v>0</v>
      </c>
      <c r="I938" s="5">
        <v>0</v>
      </c>
      <c r="J938" s="2" t="s">
        <v>5</v>
      </c>
      <c r="K938" t="s">
        <v>372</v>
      </c>
      <c r="L938" t="str">
        <f>RIGHT(K938,LEN(K938)-FIND(" ",K938))</f>
        <v>May 19 00:00:00 EDT 2008</v>
      </c>
      <c r="M938" s="2" t="str">
        <f>LEFT(K938,3)</f>
        <v>Mon</v>
      </c>
      <c r="N938" s="2" t="str">
        <f>_xlfn.CONCAT(LEFT(L938,6)," ",RIGHT(L938,4))</f>
        <v>May 19 2008</v>
      </c>
      <c r="O938" s="9">
        <v>307000</v>
      </c>
      <c r="P938" s="6">
        <v>38.773094</v>
      </c>
      <c r="Q938" s="7">
        <v>-121.365905</v>
      </c>
    </row>
    <row r="939" spans="1:17" x14ac:dyDescent="0.3">
      <c r="A939" t="s">
        <v>984</v>
      </c>
      <c r="B939" t="str">
        <f>PROPER((A939))</f>
        <v>5624 Memory Ln</v>
      </c>
      <c r="C939" t="s">
        <v>3</v>
      </c>
      <c r="D939" t="str">
        <f>PROPER(C939)</f>
        <v>Sacramento</v>
      </c>
      <c r="E939" s="1">
        <v>95838</v>
      </c>
      <c r="F939" s="2" t="s">
        <v>4</v>
      </c>
      <c r="G939" s="2">
        <v>0</v>
      </c>
      <c r="H939" s="2">
        <v>0</v>
      </c>
      <c r="I939" s="5">
        <v>0</v>
      </c>
      <c r="J939" s="2" t="s">
        <v>5</v>
      </c>
      <c r="K939" t="s">
        <v>372</v>
      </c>
      <c r="L939" t="str">
        <f>RIGHT(K939,LEN(K939)-FIND(" ",K939))</f>
        <v>May 19 00:00:00 EDT 2008</v>
      </c>
      <c r="M939" s="2" t="str">
        <f>LEFT(K939,3)</f>
        <v>Mon</v>
      </c>
      <c r="N939" s="2" t="str">
        <f>_xlfn.CONCAT(LEFT(L939,6)," ",RIGHT(L939,4))</f>
        <v>May 19 2008</v>
      </c>
      <c r="O939" s="9">
        <v>344755</v>
      </c>
      <c r="P939" s="6">
        <v>38.664765000000003</v>
      </c>
      <c r="Q939" s="7">
        <v>-121.44500600000001</v>
      </c>
    </row>
    <row r="940" spans="1:17" x14ac:dyDescent="0.3">
      <c r="A940" t="s">
        <v>985</v>
      </c>
      <c r="B940" t="str">
        <f>PROPER((A940))</f>
        <v>6622 Willowleaf Dr</v>
      </c>
      <c r="C940" t="s">
        <v>3</v>
      </c>
      <c r="D940" t="str">
        <f>PROPER(C940)</f>
        <v>Sacramento</v>
      </c>
      <c r="E940" s="1">
        <v>95632</v>
      </c>
      <c r="F940" s="2" t="s">
        <v>4</v>
      </c>
      <c r="G940" s="2">
        <v>0</v>
      </c>
      <c r="H940" s="2">
        <v>0</v>
      </c>
      <c r="I940" s="5">
        <v>0</v>
      </c>
      <c r="J940" s="2" t="s">
        <v>5</v>
      </c>
      <c r="K940" t="s">
        <v>372</v>
      </c>
      <c r="L940" t="str">
        <f>RIGHT(K940,LEN(K940)-FIND(" ",K940))</f>
        <v>May 19 00:00:00 EDT 2008</v>
      </c>
      <c r="M940" s="2" t="str">
        <f>LEFT(K940,3)</f>
        <v>Mon</v>
      </c>
      <c r="N940" s="2" t="str">
        <f>_xlfn.CONCAT(LEFT(L940,6)," ",RIGHT(L940,4))</f>
        <v>May 19 2008</v>
      </c>
      <c r="O940" s="9">
        <v>355000</v>
      </c>
      <c r="P940" s="6">
        <v>38.287785</v>
      </c>
      <c r="Q940" s="7">
        <v>-121.289903</v>
      </c>
    </row>
    <row r="941" spans="1:17" x14ac:dyDescent="0.3">
      <c r="A941" t="s">
        <v>986</v>
      </c>
      <c r="B941" t="str">
        <f>PROPER((A941))</f>
        <v>27 Megan Ct</v>
      </c>
      <c r="C941" t="s">
        <v>3</v>
      </c>
      <c r="D941" t="str">
        <f>PROPER(C941)</f>
        <v>Sacramento</v>
      </c>
      <c r="E941" s="1">
        <v>95816</v>
      </c>
      <c r="F941" s="2" t="s">
        <v>4</v>
      </c>
      <c r="G941" s="2">
        <v>0</v>
      </c>
      <c r="H941" s="2">
        <v>0</v>
      </c>
      <c r="I941" s="5">
        <v>0</v>
      </c>
      <c r="J941" s="2" t="s">
        <v>12</v>
      </c>
      <c r="K941" t="s">
        <v>372</v>
      </c>
      <c r="L941" t="str">
        <f>RIGHT(K941,LEN(K941)-FIND(" ",K941))</f>
        <v>May 19 00:00:00 EDT 2008</v>
      </c>
      <c r="M941" s="2" t="str">
        <f>LEFT(K941,3)</f>
        <v>Mon</v>
      </c>
      <c r="N941" s="2" t="str">
        <f>_xlfn.CONCAT(LEFT(L941,6)," ",RIGHT(L941,4))</f>
        <v>May 19 2008</v>
      </c>
      <c r="O941" s="9">
        <v>360000</v>
      </c>
      <c r="P941" s="6">
        <v>38.538049999999998</v>
      </c>
      <c r="Q941" s="7">
        <v>-121.5047</v>
      </c>
    </row>
    <row r="942" spans="1:17" x14ac:dyDescent="0.3">
      <c r="A942" t="s">
        <v>987</v>
      </c>
      <c r="B942" t="str">
        <f>PROPER((A942))</f>
        <v>6601 Woodmore Oaks Dr</v>
      </c>
      <c r="C942" t="s">
        <v>3</v>
      </c>
      <c r="D942" t="str">
        <f>PROPER(C942)</f>
        <v>Sacramento</v>
      </c>
      <c r="E942" s="1">
        <v>95747</v>
      </c>
      <c r="F942" s="2" t="s">
        <v>4</v>
      </c>
      <c r="G942" s="2">
        <v>0</v>
      </c>
      <c r="H942" s="2">
        <v>0</v>
      </c>
      <c r="I942" s="5">
        <v>0</v>
      </c>
      <c r="J942" s="2" t="s">
        <v>5</v>
      </c>
      <c r="K942" t="s">
        <v>372</v>
      </c>
      <c r="L942" t="str">
        <f>RIGHT(K942,LEN(K942)-FIND(" ",K942))</f>
        <v>May 19 00:00:00 EDT 2008</v>
      </c>
      <c r="M942" s="2" t="str">
        <f>LEFT(K942,3)</f>
        <v>Mon</v>
      </c>
      <c r="N942" s="2" t="str">
        <f>_xlfn.CONCAT(LEFT(L942,6)," ",RIGHT(L942,4))</f>
        <v>May 19 2008</v>
      </c>
      <c r="O942" s="9">
        <v>368500</v>
      </c>
      <c r="P942" s="6">
        <v>38.796120999999999</v>
      </c>
      <c r="Q942" s="7">
        <v>-121.319963</v>
      </c>
    </row>
    <row r="943" spans="1:17" x14ac:dyDescent="0.3">
      <c r="A943" t="s">
        <v>988</v>
      </c>
      <c r="B943" t="str">
        <f>PROPER((A943))</f>
        <v>1973 Danvers Way</v>
      </c>
      <c r="C943" t="s">
        <v>3</v>
      </c>
      <c r="D943" t="str">
        <f>PROPER(C943)</f>
        <v>Sacramento</v>
      </c>
      <c r="E943" s="1">
        <v>95765</v>
      </c>
      <c r="F943" s="2" t="s">
        <v>4</v>
      </c>
      <c r="G943" s="2">
        <v>0</v>
      </c>
      <c r="H943" s="2">
        <v>0</v>
      </c>
      <c r="I943" s="5">
        <v>0</v>
      </c>
      <c r="J943" s="2" t="s">
        <v>5</v>
      </c>
      <c r="K943" t="s">
        <v>372</v>
      </c>
      <c r="L943" t="str">
        <f>RIGHT(K943,LEN(K943)-FIND(" ",K943))</f>
        <v>May 19 00:00:00 EDT 2008</v>
      </c>
      <c r="M943" s="2" t="str">
        <f>LEFT(K943,3)</f>
        <v>Mon</v>
      </c>
      <c r="N943" s="2" t="str">
        <f>_xlfn.CONCAT(LEFT(L943,6)," ",RIGHT(L943,4))</f>
        <v>May 19 2008</v>
      </c>
      <c r="O943" s="9">
        <v>413000</v>
      </c>
      <c r="P943" s="6">
        <v>38.837454999999999</v>
      </c>
      <c r="Q943" s="7">
        <v>-121.289337</v>
      </c>
    </row>
    <row r="944" spans="1:17" x14ac:dyDescent="0.3">
      <c r="A944" t="s">
        <v>989</v>
      </c>
      <c r="B944" t="str">
        <f>PROPER((A944))</f>
        <v>8001 Arroyo Vista Dr</v>
      </c>
      <c r="C944" t="s">
        <v>3</v>
      </c>
      <c r="D944" t="str">
        <f>PROPER(C944)</f>
        <v>Sacramento</v>
      </c>
      <c r="E944" s="1">
        <v>95648</v>
      </c>
      <c r="F944" s="2" t="s">
        <v>4</v>
      </c>
      <c r="G944" s="2">
        <v>0</v>
      </c>
      <c r="H944" s="2">
        <v>0</v>
      </c>
      <c r="I944" s="5">
        <v>0</v>
      </c>
      <c r="J944" s="2" t="s">
        <v>5</v>
      </c>
      <c r="K944" t="s">
        <v>372</v>
      </c>
      <c r="L944" t="str">
        <f>RIGHT(K944,LEN(K944)-FIND(" ",K944))</f>
        <v>May 19 00:00:00 EDT 2008</v>
      </c>
      <c r="M944" s="2" t="str">
        <f>LEFT(K944,3)</f>
        <v>Mon</v>
      </c>
      <c r="N944" s="2" t="str">
        <f>_xlfn.CONCAT(LEFT(L944,6)," ",RIGHT(L944,4))</f>
        <v>May 19 2008</v>
      </c>
      <c r="O944" s="9">
        <v>4897</v>
      </c>
      <c r="P944" s="6">
        <v>38.885326999999997</v>
      </c>
      <c r="Q944" s="7">
        <v>-121.289412</v>
      </c>
    </row>
    <row r="945" spans="1:17" x14ac:dyDescent="0.3">
      <c r="A945" t="s">
        <v>990</v>
      </c>
      <c r="B945" t="str">
        <f>PROPER((A945))</f>
        <v>7409 Voyager Way</v>
      </c>
      <c r="C945" t="s">
        <v>3</v>
      </c>
      <c r="D945" t="str">
        <f>PROPER(C945)</f>
        <v>Sacramento</v>
      </c>
      <c r="E945" s="1">
        <v>95648</v>
      </c>
      <c r="F945" s="2" t="s">
        <v>4</v>
      </c>
      <c r="G945" s="2">
        <v>0</v>
      </c>
      <c r="H945" s="2">
        <v>0</v>
      </c>
      <c r="I945" s="5">
        <v>0</v>
      </c>
      <c r="J945" s="2" t="s">
        <v>5</v>
      </c>
      <c r="K945" t="s">
        <v>372</v>
      </c>
      <c r="L945" t="str">
        <f>RIGHT(K945,LEN(K945)-FIND(" ",K945))</f>
        <v>May 19 00:00:00 EDT 2008</v>
      </c>
      <c r="M945" s="2" t="str">
        <f>LEFT(K945,3)</f>
        <v>Mon</v>
      </c>
      <c r="N945" s="2" t="str">
        <f>_xlfn.CONCAT(LEFT(L945,6)," ",RIGHT(L945,4))</f>
        <v>May 19 2008</v>
      </c>
      <c r="O945" s="9">
        <v>4897</v>
      </c>
      <c r="P945" s="6">
        <v>38.884740999999998</v>
      </c>
      <c r="Q945" s="7">
        <v>-121.28939</v>
      </c>
    </row>
    <row r="946" spans="1:17" x14ac:dyDescent="0.3">
      <c r="A946" t="s">
        <v>991</v>
      </c>
      <c r="B946" t="str">
        <f>PROPER((A946))</f>
        <v>815 Crosswind Dr</v>
      </c>
      <c r="C946" t="s">
        <v>3</v>
      </c>
      <c r="D946" t="str">
        <f>PROPER(C946)</f>
        <v>Sacramento</v>
      </c>
      <c r="E946" s="1">
        <v>95648</v>
      </c>
      <c r="F946" s="2" t="s">
        <v>4</v>
      </c>
      <c r="G946" s="2">
        <v>0</v>
      </c>
      <c r="H946" s="2">
        <v>0</v>
      </c>
      <c r="I946" s="5">
        <v>0</v>
      </c>
      <c r="J946" s="2" t="s">
        <v>5</v>
      </c>
      <c r="K946" t="s">
        <v>372</v>
      </c>
      <c r="L946" t="str">
        <f>RIGHT(K946,LEN(K946)-FIND(" ",K946))</f>
        <v>May 19 00:00:00 EDT 2008</v>
      </c>
      <c r="M946" s="2" t="str">
        <f>LEFT(K946,3)</f>
        <v>Mon</v>
      </c>
      <c r="N946" s="2" t="str">
        <f>_xlfn.CONCAT(LEFT(L946,6)," ",RIGHT(L946,4))</f>
        <v>May 19 2008</v>
      </c>
      <c r="O946" s="9">
        <v>4897</v>
      </c>
      <c r="P946" s="6">
        <v>38.884599000000001</v>
      </c>
      <c r="Q946" s="7">
        <v>-121.289406</v>
      </c>
    </row>
    <row r="947" spans="1:17" x14ac:dyDescent="0.3">
      <c r="A947" t="s">
        <v>992</v>
      </c>
      <c r="B947" t="str">
        <f>PROPER((A947))</f>
        <v>5509 Laguna Crest Way</v>
      </c>
      <c r="C947" t="s">
        <v>3</v>
      </c>
      <c r="D947" t="str">
        <f>PROPER(C947)</f>
        <v>Sacramento</v>
      </c>
      <c r="E947" s="1">
        <v>95648</v>
      </c>
      <c r="F947" s="2" t="s">
        <v>4</v>
      </c>
      <c r="G947" s="2">
        <v>0</v>
      </c>
      <c r="H947" s="2">
        <v>0</v>
      </c>
      <c r="I947" s="5">
        <v>0</v>
      </c>
      <c r="J947" s="2" t="s">
        <v>5</v>
      </c>
      <c r="K947" t="s">
        <v>372</v>
      </c>
      <c r="L947" t="str">
        <f>RIGHT(K947,LEN(K947)-FIND(" ",K947))</f>
        <v>May 19 00:00:00 EDT 2008</v>
      </c>
      <c r="M947" s="2" t="str">
        <f>LEFT(K947,3)</f>
        <v>Mon</v>
      </c>
      <c r="N947" s="2" t="str">
        <f>_xlfn.CONCAT(LEFT(L947,6)," ",RIGHT(L947,4))</f>
        <v>May 19 2008</v>
      </c>
      <c r="O947" s="9">
        <v>4897</v>
      </c>
      <c r="P947" s="6">
        <v>38.884590000000003</v>
      </c>
      <c r="Q947" s="7">
        <v>-121.289835</v>
      </c>
    </row>
    <row r="948" spans="1:17" x14ac:dyDescent="0.3">
      <c r="A948" t="s">
        <v>993</v>
      </c>
      <c r="B948" t="str">
        <f>PROPER((A948))</f>
        <v>8424 Merry Hill Way</v>
      </c>
      <c r="C948" t="s">
        <v>3</v>
      </c>
      <c r="D948" t="str">
        <f>PROPER(C948)</f>
        <v>Sacramento</v>
      </c>
      <c r="E948" s="1">
        <v>95648</v>
      </c>
      <c r="F948" s="2" t="s">
        <v>4</v>
      </c>
      <c r="G948" s="2">
        <v>0</v>
      </c>
      <c r="H948" s="2">
        <v>0</v>
      </c>
      <c r="I948" s="5">
        <v>0</v>
      </c>
      <c r="J948" s="2" t="s">
        <v>5</v>
      </c>
      <c r="K948" t="s">
        <v>372</v>
      </c>
      <c r="L948" t="str">
        <f>RIGHT(K948,LEN(K948)-FIND(" ",K948))</f>
        <v>May 19 00:00:00 EDT 2008</v>
      </c>
      <c r="M948" s="2" t="str">
        <f>LEFT(K948,3)</f>
        <v>Mon</v>
      </c>
      <c r="N948" s="2" t="str">
        <f>_xlfn.CONCAT(LEFT(L948,6)," ",RIGHT(L948,4))</f>
        <v>May 19 2008</v>
      </c>
      <c r="O948" s="9">
        <v>4897</v>
      </c>
      <c r="P948" s="6">
        <v>38.884779999999999</v>
      </c>
      <c r="Q948" s="7">
        <v>-121.289911</v>
      </c>
    </row>
    <row r="949" spans="1:17" x14ac:dyDescent="0.3">
      <c r="A949" t="s">
        <v>994</v>
      </c>
      <c r="B949" t="str">
        <f>PROPER((A949))</f>
        <v>1525 Pennsylvania Ave</v>
      </c>
      <c r="C949" t="s">
        <v>3</v>
      </c>
      <c r="D949" t="str">
        <f>PROPER(C949)</f>
        <v>Sacramento</v>
      </c>
      <c r="E949" s="1">
        <v>95648</v>
      </c>
      <c r="F949" s="2" t="s">
        <v>4</v>
      </c>
      <c r="G949" s="2">
        <v>0</v>
      </c>
      <c r="H949" s="2">
        <v>0</v>
      </c>
      <c r="I949" s="5">
        <v>0</v>
      </c>
      <c r="J949" s="2" t="s">
        <v>5</v>
      </c>
      <c r="K949" t="s">
        <v>372</v>
      </c>
      <c r="L949" t="str">
        <f>RIGHT(K949,LEN(K949)-FIND(" ",K949))</f>
        <v>May 19 00:00:00 EDT 2008</v>
      </c>
      <c r="M949" s="2" t="str">
        <f>LEFT(K949,3)</f>
        <v>Mon</v>
      </c>
      <c r="N949" s="2" t="str">
        <f>_xlfn.CONCAT(LEFT(L949,6)," ",RIGHT(L949,4))</f>
        <v>May 19 2008</v>
      </c>
      <c r="O949" s="9">
        <v>4897</v>
      </c>
      <c r="P949" s="6">
        <v>38.885463999999999</v>
      </c>
      <c r="Q949" s="7">
        <v>-121.289922</v>
      </c>
    </row>
    <row r="950" spans="1:17" x14ac:dyDescent="0.3">
      <c r="A950" t="s">
        <v>995</v>
      </c>
      <c r="B950" t="str">
        <f>PROPER((A950))</f>
        <v>5954 Bridgecross Dr</v>
      </c>
      <c r="C950" t="s">
        <v>3</v>
      </c>
      <c r="D950" t="str">
        <f>PROPER(C950)</f>
        <v>Sacramento</v>
      </c>
      <c r="E950" s="1">
        <v>95648</v>
      </c>
      <c r="F950" s="2" t="s">
        <v>4</v>
      </c>
      <c r="G950" s="2">
        <v>0</v>
      </c>
      <c r="H950" s="2">
        <v>0</v>
      </c>
      <c r="I950" s="5">
        <v>0</v>
      </c>
      <c r="J950" s="2" t="s">
        <v>5</v>
      </c>
      <c r="K950" t="s">
        <v>372</v>
      </c>
      <c r="L950" t="str">
        <f>RIGHT(K950,LEN(K950)-FIND(" ",K950))</f>
        <v>May 19 00:00:00 EDT 2008</v>
      </c>
      <c r="M950" s="2" t="str">
        <f>LEFT(K950,3)</f>
        <v>Mon</v>
      </c>
      <c r="N950" s="2" t="str">
        <f>_xlfn.CONCAT(LEFT(L950,6)," ",RIGHT(L950,4))</f>
        <v>May 19 2008</v>
      </c>
      <c r="O950" s="9">
        <v>4897</v>
      </c>
      <c r="P950" s="6">
        <v>38.885578000000002</v>
      </c>
      <c r="Q950" s="7">
        <v>-121.289919</v>
      </c>
    </row>
    <row r="951" spans="1:17" x14ac:dyDescent="0.3">
      <c r="A951" t="s">
        <v>996</v>
      </c>
      <c r="B951" t="str">
        <f>PROPER((A951))</f>
        <v>8789 Sequoia Wood Ct</v>
      </c>
      <c r="C951" t="s">
        <v>3</v>
      </c>
      <c r="D951" t="str">
        <f>PROPER(C951)</f>
        <v>Sacramento</v>
      </c>
      <c r="E951" s="1">
        <v>95648</v>
      </c>
      <c r="F951" s="2" t="s">
        <v>4</v>
      </c>
      <c r="G951" s="2">
        <v>0</v>
      </c>
      <c r="H951" s="2">
        <v>0</v>
      </c>
      <c r="I951" s="5">
        <v>0</v>
      </c>
      <c r="J951" s="2" t="s">
        <v>5</v>
      </c>
      <c r="K951" t="s">
        <v>372</v>
      </c>
      <c r="L951" t="str">
        <f>RIGHT(K951,LEN(K951)-FIND(" ",K951))</f>
        <v>May 19 00:00:00 EDT 2008</v>
      </c>
      <c r="M951" s="2" t="str">
        <f>LEFT(K951,3)</f>
        <v>Mon</v>
      </c>
      <c r="N951" s="2" t="str">
        <f>_xlfn.CONCAT(LEFT(L951,6)," ",RIGHT(L951,4))</f>
        <v>May 19 2008</v>
      </c>
      <c r="O951" s="9">
        <v>4897</v>
      </c>
      <c r="P951" s="6">
        <v>38.885691999999999</v>
      </c>
      <c r="Q951" s="7">
        <v>-121.28991499999999</v>
      </c>
    </row>
    <row r="952" spans="1:17" x14ac:dyDescent="0.3">
      <c r="A952" t="s">
        <v>997</v>
      </c>
      <c r="B952" t="str">
        <f>PROPER((A952))</f>
        <v>6600 Silverthorne Cir</v>
      </c>
      <c r="C952" t="s">
        <v>3</v>
      </c>
      <c r="D952" t="str">
        <f>PROPER(C952)</f>
        <v>Sacramento</v>
      </c>
      <c r="E952" s="1">
        <v>95648</v>
      </c>
      <c r="F952" s="2" t="s">
        <v>4</v>
      </c>
      <c r="G952" s="2">
        <v>0</v>
      </c>
      <c r="H952" s="2">
        <v>0</v>
      </c>
      <c r="I952" s="5">
        <v>0</v>
      </c>
      <c r="J952" s="2" t="s">
        <v>5</v>
      </c>
      <c r="K952" t="s">
        <v>372</v>
      </c>
      <c r="L952" t="str">
        <f>RIGHT(K952,LEN(K952)-FIND(" ",K952))</f>
        <v>May 19 00:00:00 EDT 2008</v>
      </c>
      <c r="M952" s="2" t="str">
        <f>LEFT(K952,3)</f>
        <v>Mon</v>
      </c>
      <c r="N952" s="2" t="str">
        <f>_xlfn.CONCAT(LEFT(L952,6)," ",RIGHT(L952,4))</f>
        <v>May 19 2008</v>
      </c>
      <c r="O952" s="9">
        <v>4897</v>
      </c>
      <c r="P952" s="6">
        <v>38.885806000000002</v>
      </c>
      <c r="Q952" s="7">
        <v>-121.289911</v>
      </c>
    </row>
    <row r="953" spans="1:17" x14ac:dyDescent="0.3">
      <c r="A953" t="s">
        <v>998</v>
      </c>
      <c r="B953" t="str">
        <f>PROPER((A953))</f>
        <v>2221 2Nd Ave</v>
      </c>
      <c r="C953" t="s">
        <v>3</v>
      </c>
      <c r="D953" t="str">
        <f>PROPER(C953)</f>
        <v>Sacramento</v>
      </c>
      <c r="E953" s="1">
        <v>95648</v>
      </c>
      <c r="F953" s="2" t="s">
        <v>4</v>
      </c>
      <c r="G953" s="2">
        <v>0</v>
      </c>
      <c r="H953" s="2">
        <v>0</v>
      </c>
      <c r="I953" s="5">
        <v>0</v>
      </c>
      <c r="J953" s="2" t="s">
        <v>5</v>
      </c>
      <c r="K953" t="s">
        <v>372</v>
      </c>
      <c r="L953" t="str">
        <f>RIGHT(K953,LEN(K953)-FIND(" ",K953))</f>
        <v>May 19 00:00:00 EDT 2008</v>
      </c>
      <c r="M953" s="2" t="str">
        <f>LEFT(K953,3)</f>
        <v>Mon</v>
      </c>
      <c r="N953" s="2" t="str">
        <f>_xlfn.CONCAT(LEFT(L953,6)," ",RIGHT(L953,4))</f>
        <v>May 19 2008</v>
      </c>
      <c r="O953" s="9">
        <v>4897</v>
      </c>
      <c r="P953" s="6">
        <v>38.885919999999999</v>
      </c>
      <c r="Q953" s="7">
        <v>-121.289908</v>
      </c>
    </row>
    <row r="954" spans="1:17" x14ac:dyDescent="0.3">
      <c r="A954" t="s">
        <v>999</v>
      </c>
      <c r="B954" t="str">
        <f>PROPER((A954))</f>
        <v>3230 Smathers Way</v>
      </c>
      <c r="C954" t="s">
        <v>3</v>
      </c>
      <c r="D954" t="str">
        <f>PROPER(C954)</f>
        <v>Sacramento</v>
      </c>
      <c r="E954" s="1">
        <v>95648</v>
      </c>
      <c r="F954" s="2" t="s">
        <v>4</v>
      </c>
      <c r="G954" s="2">
        <v>0</v>
      </c>
      <c r="H954" s="2">
        <v>0</v>
      </c>
      <c r="I954" s="5">
        <v>0</v>
      </c>
      <c r="J954" s="2" t="s">
        <v>5</v>
      </c>
      <c r="K954" t="s">
        <v>372</v>
      </c>
      <c r="L954" t="str">
        <f>RIGHT(K954,LEN(K954)-FIND(" ",K954))</f>
        <v>May 19 00:00:00 EDT 2008</v>
      </c>
      <c r="M954" s="2" t="str">
        <f>LEFT(K954,3)</f>
        <v>Mon</v>
      </c>
      <c r="N954" s="2" t="str">
        <f>_xlfn.CONCAT(LEFT(L954,6)," ",RIGHT(L954,4))</f>
        <v>May 19 2008</v>
      </c>
      <c r="O954" s="9">
        <v>4897</v>
      </c>
      <c r="P954" s="6">
        <v>38.886023999999999</v>
      </c>
      <c r="Q954" s="7">
        <v>-121.28985900000001</v>
      </c>
    </row>
    <row r="955" spans="1:17" x14ac:dyDescent="0.3">
      <c r="A955" t="s">
        <v>1000</v>
      </c>
      <c r="B955" t="str">
        <f>PROPER((A955))</f>
        <v>5209 Laguna Crest Way</v>
      </c>
      <c r="C955" t="s">
        <v>3</v>
      </c>
      <c r="D955" t="str">
        <f>PROPER(C955)</f>
        <v>Sacramento</v>
      </c>
      <c r="E955" s="1">
        <v>95648</v>
      </c>
      <c r="F955" s="2" t="s">
        <v>4</v>
      </c>
      <c r="G955" s="2">
        <v>0</v>
      </c>
      <c r="H955" s="2">
        <v>0</v>
      </c>
      <c r="I955" s="5">
        <v>0</v>
      </c>
      <c r="J955" s="2" t="s">
        <v>5</v>
      </c>
      <c r="K955" t="s">
        <v>372</v>
      </c>
      <c r="L955" t="str">
        <f>RIGHT(K955,LEN(K955)-FIND(" ",K955))</f>
        <v>May 19 00:00:00 EDT 2008</v>
      </c>
      <c r="M955" s="2" t="str">
        <f>LEFT(K955,3)</f>
        <v>Mon</v>
      </c>
      <c r="N955" s="2" t="str">
        <f>_xlfn.CONCAT(LEFT(L955,6)," ",RIGHT(L955,4))</f>
        <v>May 19 2008</v>
      </c>
      <c r="O955" s="9">
        <v>4897</v>
      </c>
      <c r="P955" s="6">
        <v>38.88653</v>
      </c>
      <c r="Q955" s="7">
        <v>-121.289406</v>
      </c>
    </row>
    <row r="956" spans="1:17" x14ac:dyDescent="0.3">
      <c r="A956" t="s">
        <v>1001</v>
      </c>
      <c r="B956" t="str">
        <f>PROPER((A956))</f>
        <v>416 Leitch Ave</v>
      </c>
      <c r="C956" t="s">
        <v>3</v>
      </c>
      <c r="D956" t="str">
        <f>PROPER(C956)</f>
        <v>Sacramento</v>
      </c>
      <c r="E956" s="1">
        <v>95648</v>
      </c>
      <c r="F956" s="2" t="s">
        <v>4</v>
      </c>
      <c r="G956" s="2">
        <v>0</v>
      </c>
      <c r="H956" s="2">
        <v>0</v>
      </c>
      <c r="I956" s="5">
        <v>0</v>
      </c>
      <c r="J956" s="2" t="s">
        <v>5</v>
      </c>
      <c r="K956" t="s">
        <v>372</v>
      </c>
      <c r="L956" t="str">
        <f>RIGHT(K956,LEN(K956)-FIND(" ",K956))</f>
        <v>May 19 00:00:00 EDT 2008</v>
      </c>
      <c r="M956" s="2" t="str">
        <f>LEFT(K956,3)</f>
        <v>Mon</v>
      </c>
      <c r="N956" s="2" t="str">
        <f>_xlfn.CONCAT(LEFT(L956,6)," ",RIGHT(L956,4))</f>
        <v>May 19 2008</v>
      </c>
      <c r="O956" s="9">
        <v>4897</v>
      </c>
      <c r="P956" s="6">
        <v>38.884878999999998</v>
      </c>
      <c r="Q956" s="7">
        <v>-121.290257</v>
      </c>
    </row>
    <row r="957" spans="1:17" x14ac:dyDescent="0.3">
      <c r="A957" t="s">
        <v>1002</v>
      </c>
      <c r="B957" t="str">
        <f>PROPER((A957))</f>
        <v>2100 Beatty Way</v>
      </c>
      <c r="C957" t="s">
        <v>3</v>
      </c>
      <c r="D957" t="str">
        <f>PROPER(C957)</f>
        <v>Sacramento</v>
      </c>
      <c r="E957" s="1">
        <v>95648</v>
      </c>
      <c r="F957" s="2" t="s">
        <v>4</v>
      </c>
      <c r="G957" s="2">
        <v>0</v>
      </c>
      <c r="H957" s="2">
        <v>0</v>
      </c>
      <c r="I957" s="5">
        <v>0</v>
      </c>
      <c r="J957" s="2" t="s">
        <v>5</v>
      </c>
      <c r="K957" t="s">
        <v>372</v>
      </c>
      <c r="L957" t="str">
        <f>RIGHT(K957,LEN(K957)-FIND(" ",K957))</f>
        <v>May 19 00:00:00 EDT 2008</v>
      </c>
      <c r="M957" s="2" t="str">
        <f>LEFT(K957,3)</f>
        <v>Mon</v>
      </c>
      <c r="N957" s="2" t="str">
        <f>_xlfn.CONCAT(LEFT(L957,6)," ",RIGHT(L957,4))</f>
        <v>May 19 2008</v>
      </c>
      <c r="O957" s="9">
        <v>4897</v>
      </c>
      <c r="P957" s="6">
        <v>38.885328000000001</v>
      </c>
      <c r="Q957" s="7">
        <v>-121.29027499999999</v>
      </c>
    </row>
    <row r="958" spans="1:17" x14ac:dyDescent="0.3">
      <c r="A958" t="s">
        <v>1003</v>
      </c>
      <c r="B958" t="str">
        <f>PROPER((A958))</f>
        <v>6920 Gillingham Way</v>
      </c>
      <c r="C958" t="s">
        <v>3</v>
      </c>
      <c r="D958" t="str">
        <f>PROPER(C958)</f>
        <v>Sacramento</v>
      </c>
      <c r="E958" s="1">
        <v>95648</v>
      </c>
      <c r="F958" s="2" t="s">
        <v>4</v>
      </c>
      <c r="G958" s="2">
        <v>0</v>
      </c>
      <c r="H958" s="2">
        <v>0</v>
      </c>
      <c r="I958" s="5">
        <v>0</v>
      </c>
      <c r="J958" s="2" t="s">
        <v>5</v>
      </c>
      <c r="K958" t="s">
        <v>372</v>
      </c>
      <c r="L958" t="str">
        <f>RIGHT(K958,LEN(K958)-FIND(" ",K958))</f>
        <v>May 19 00:00:00 EDT 2008</v>
      </c>
      <c r="M958" s="2" t="str">
        <f>LEFT(K958,3)</f>
        <v>Mon</v>
      </c>
      <c r="N958" s="2" t="str">
        <f>_xlfn.CONCAT(LEFT(L958,6)," ",RIGHT(L958,4))</f>
        <v>May 19 2008</v>
      </c>
      <c r="O958" s="9">
        <v>4897</v>
      </c>
      <c r="P958" s="6">
        <v>38.885483000000001</v>
      </c>
      <c r="Q958" s="7">
        <v>-121.290277</v>
      </c>
    </row>
    <row r="959" spans="1:17" x14ac:dyDescent="0.3">
      <c r="A959" t="s">
        <v>1004</v>
      </c>
      <c r="B959" t="str">
        <f>PROPER((A959))</f>
        <v>82 Wildflower Dr</v>
      </c>
      <c r="C959" t="s">
        <v>3</v>
      </c>
      <c r="D959" t="str">
        <f>PROPER(C959)</f>
        <v>Sacramento</v>
      </c>
      <c r="E959" s="1">
        <v>95648</v>
      </c>
      <c r="F959" s="2" t="s">
        <v>4</v>
      </c>
      <c r="G959" s="2">
        <v>0</v>
      </c>
      <c r="H959" s="2">
        <v>0</v>
      </c>
      <c r="I959" s="5">
        <v>0</v>
      </c>
      <c r="J959" s="2" t="s">
        <v>5</v>
      </c>
      <c r="K959" t="s">
        <v>372</v>
      </c>
      <c r="L959" t="str">
        <f>RIGHT(K959,LEN(K959)-FIND(" ",K959))</f>
        <v>May 19 00:00:00 EDT 2008</v>
      </c>
      <c r="M959" s="2" t="str">
        <f>LEFT(K959,3)</f>
        <v>Mon</v>
      </c>
      <c r="N959" s="2" t="str">
        <f>_xlfn.CONCAT(LEFT(L959,6)," ",RIGHT(L959,4))</f>
        <v>May 19 2008</v>
      </c>
      <c r="O959" s="9">
        <v>4897</v>
      </c>
      <c r="P959" s="6">
        <v>38.886527999999998</v>
      </c>
      <c r="Q959" s="7">
        <v>-121.28886900000001</v>
      </c>
    </row>
    <row r="960" spans="1:17" x14ac:dyDescent="0.3">
      <c r="A960" t="s">
        <v>1005</v>
      </c>
      <c r="B960" t="str">
        <f>PROPER((A960))</f>
        <v>8652 Banton Cir</v>
      </c>
      <c r="C960" t="s">
        <v>3</v>
      </c>
      <c r="D960" t="str">
        <f>PROPER(C960)</f>
        <v>Sacramento</v>
      </c>
      <c r="E960" s="1">
        <v>95648</v>
      </c>
      <c r="F960" s="2" t="s">
        <v>4</v>
      </c>
      <c r="G960" s="2">
        <v>0</v>
      </c>
      <c r="H960" s="2">
        <v>0</v>
      </c>
      <c r="I960" s="5">
        <v>0</v>
      </c>
      <c r="J960" s="2" t="s">
        <v>5</v>
      </c>
      <c r="K960" t="s">
        <v>372</v>
      </c>
      <c r="L960" t="str">
        <f>RIGHT(K960,LEN(K960)-FIND(" ",K960))</f>
        <v>May 19 00:00:00 EDT 2008</v>
      </c>
      <c r="M960" s="2" t="str">
        <f>LEFT(K960,3)</f>
        <v>Mon</v>
      </c>
      <c r="N960" s="2" t="str">
        <f>_xlfn.CONCAT(LEFT(L960,6)," ",RIGHT(L960,4))</f>
        <v>May 19 2008</v>
      </c>
      <c r="O960" s="9">
        <v>4897</v>
      </c>
      <c r="P960" s="6">
        <v>38.886282000000001</v>
      </c>
      <c r="Q960" s="7">
        <v>-121.289586</v>
      </c>
    </row>
    <row r="961" spans="1:17" x14ac:dyDescent="0.3">
      <c r="A961" t="s">
        <v>1006</v>
      </c>
      <c r="B961" t="str">
        <f>PROPER((A961))</f>
        <v>8428 Misty Pass Way</v>
      </c>
      <c r="C961" t="s">
        <v>3</v>
      </c>
      <c r="D961" t="str">
        <f>PROPER(C961)</f>
        <v>Sacramento</v>
      </c>
      <c r="E961" s="1">
        <v>95648</v>
      </c>
      <c r="F961" s="2" t="s">
        <v>4</v>
      </c>
      <c r="G961" s="2">
        <v>0</v>
      </c>
      <c r="H961" s="2">
        <v>0</v>
      </c>
      <c r="I961" s="5">
        <v>0</v>
      </c>
      <c r="J961" s="2" t="s">
        <v>5</v>
      </c>
      <c r="K961" t="s">
        <v>372</v>
      </c>
      <c r="L961" t="str">
        <f>RIGHT(K961,LEN(K961)-FIND(" ",K961))</f>
        <v>May 19 00:00:00 EDT 2008</v>
      </c>
      <c r="M961" s="2" t="str">
        <f>LEFT(K961,3)</f>
        <v>Mon</v>
      </c>
      <c r="N961" s="2" t="str">
        <f>_xlfn.CONCAT(LEFT(L961,6)," ",RIGHT(L961,4))</f>
        <v>May 19 2008</v>
      </c>
      <c r="O961" s="9">
        <v>4897</v>
      </c>
      <c r="P961" s="6">
        <v>38.886282000000001</v>
      </c>
      <c r="Q961" s="7">
        <v>-121.289646</v>
      </c>
    </row>
    <row r="962" spans="1:17" x14ac:dyDescent="0.3">
      <c r="A962" t="s">
        <v>1007</v>
      </c>
      <c r="B962" t="str">
        <f>PROPER((A962))</f>
        <v>7958 Roseview Way</v>
      </c>
      <c r="C962" t="s">
        <v>3</v>
      </c>
      <c r="D962" t="str">
        <f>PROPER(C962)</f>
        <v>Sacramento</v>
      </c>
      <c r="E962" s="1">
        <v>95648</v>
      </c>
      <c r="F962" s="2" t="s">
        <v>4</v>
      </c>
      <c r="G962" s="2">
        <v>0</v>
      </c>
      <c r="H962" s="2">
        <v>0</v>
      </c>
      <c r="I962" s="5">
        <v>0</v>
      </c>
      <c r="J962" s="2" t="s">
        <v>5</v>
      </c>
      <c r="K962" t="s">
        <v>372</v>
      </c>
      <c r="L962" t="str">
        <f>RIGHT(K962,LEN(K962)-FIND(" ",K962))</f>
        <v>May 19 00:00:00 EDT 2008</v>
      </c>
      <c r="M962" s="2" t="str">
        <f>LEFT(K962,3)</f>
        <v>Mon</v>
      </c>
      <c r="N962" s="2" t="str">
        <f>_xlfn.CONCAT(LEFT(L962,6)," ",RIGHT(L962,4))</f>
        <v>May 19 2008</v>
      </c>
      <c r="O962" s="9">
        <v>4897</v>
      </c>
      <c r="P962" s="6">
        <v>38.884864999999998</v>
      </c>
      <c r="Q962" s="7">
        <v>-121.289922</v>
      </c>
    </row>
    <row r="963" spans="1:17" x14ac:dyDescent="0.3">
      <c r="A963" t="s">
        <v>1008</v>
      </c>
      <c r="B963" t="str">
        <f>PROPER((A963))</f>
        <v>9020 Luken Ct</v>
      </c>
      <c r="C963" t="s">
        <v>3</v>
      </c>
      <c r="D963" t="str">
        <f>PROPER(C963)</f>
        <v>Sacramento</v>
      </c>
      <c r="E963" s="1">
        <v>95648</v>
      </c>
      <c r="F963" s="2" t="s">
        <v>4</v>
      </c>
      <c r="G963" s="2">
        <v>0</v>
      </c>
      <c r="H963" s="2">
        <v>0</v>
      </c>
      <c r="I963" s="5">
        <v>0</v>
      </c>
      <c r="J963" s="2" t="s">
        <v>5</v>
      </c>
      <c r="K963" t="s">
        <v>372</v>
      </c>
      <c r="L963" t="str">
        <f>RIGHT(K963,LEN(K963)-FIND(" ",K963))</f>
        <v>May 19 00:00:00 EDT 2008</v>
      </c>
      <c r="M963" s="2" t="str">
        <f>LEFT(K963,3)</f>
        <v>Mon</v>
      </c>
      <c r="N963" s="2" t="str">
        <f>_xlfn.CONCAT(LEFT(L963,6)," ",RIGHT(L963,4))</f>
        <v>May 19 2008</v>
      </c>
      <c r="O963" s="9">
        <v>4897</v>
      </c>
      <c r="P963" s="6">
        <v>38.884546</v>
      </c>
      <c r="Q963" s="7">
        <v>-121.289562</v>
      </c>
    </row>
    <row r="964" spans="1:17" x14ac:dyDescent="0.3">
      <c r="A964" t="s">
        <v>1009</v>
      </c>
      <c r="B964" t="str">
        <f>PROPER((A964))</f>
        <v>7809 Vallecitos Way</v>
      </c>
      <c r="C964" t="s">
        <v>3</v>
      </c>
      <c r="D964" t="str">
        <f>PROPER(C964)</f>
        <v>Sacramento</v>
      </c>
      <c r="E964" s="1">
        <v>95648</v>
      </c>
      <c r="F964" s="2" t="s">
        <v>4</v>
      </c>
      <c r="G964" s="2">
        <v>0</v>
      </c>
      <c r="H964" s="2">
        <v>0</v>
      </c>
      <c r="I964" s="5">
        <v>0</v>
      </c>
      <c r="J964" s="2" t="s">
        <v>5</v>
      </c>
      <c r="K964" t="s">
        <v>372</v>
      </c>
      <c r="L964" t="str">
        <f>RIGHT(K964,LEN(K964)-FIND(" ",K964))</f>
        <v>May 19 00:00:00 EDT 2008</v>
      </c>
      <c r="M964" s="2" t="str">
        <f>LEFT(K964,3)</f>
        <v>Mon</v>
      </c>
      <c r="N964" s="2" t="str">
        <f>_xlfn.CONCAT(LEFT(L964,6)," ",RIGHT(L964,4))</f>
        <v>May 19 2008</v>
      </c>
      <c r="O964" s="9">
        <v>4897</v>
      </c>
      <c r="P964" s="6">
        <v>38.884790000000002</v>
      </c>
      <c r="Q964" s="7">
        <v>-121.28939200000001</v>
      </c>
    </row>
    <row r="965" spans="1:17" x14ac:dyDescent="0.3">
      <c r="A965" t="s">
        <v>1010</v>
      </c>
      <c r="B965" t="str">
        <f>PROPER((A965))</f>
        <v>8445 Old Auburn Rd</v>
      </c>
      <c r="C965" t="s">
        <v>3</v>
      </c>
      <c r="D965" t="str">
        <f>PROPER(C965)</f>
        <v>Sacramento</v>
      </c>
      <c r="E965" s="1">
        <v>95648</v>
      </c>
      <c r="F965" s="2" t="s">
        <v>4</v>
      </c>
      <c r="G965" s="2">
        <v>0</v>
      </c>
      <c r="H965" s="2">
        <v>0</v>
      </c>
      <c r="I965" s="5">
        <v>0</v>
      </c>
      <c r="J965" s="2" t="s">
        <v>5</v>
      </c>
      <c r="K965" t="s">
        <v>372</v>
      </c>
      <c r="L965" t="str">
        <f>RIGHT(K965,LEN(K965)-FIND(" ",K965))</f>
        <v>May 19 00:00:00 EDT 2008</v>
      </c>
      <c r="M965" s="2" t="str">
        <f>LEFT(K965,3)</f>
        <v>Mon</v>
      </c>
      <c r="N965" s="2" t="str">
        <f>_xlfn.CONCAT(LEFT(L965,6)," ",RIGHT(L965,4))</f>
        <v>May 19 2008</v>
      </c>
      <c r="O965" s="9">
        <v>4897</v>
      </c>
      <c r="P965" s="6">
        <v>38.884985</v>
      </c>
      <c r="Q965" s="7">
        <v>-121.289399</v>
      </c>
    </row>
    <row r="966" spans="1:17" x14ac:dyDescent="0.3">
      <c r="A966" t="s">
        <v>1011</v>
      </c>
      <c r="B966" t="str">
        <f>PROPER((A966))</f>
        <v>10085 Atkins Dr</v>
      </c>
      <c r="C966" t="s">
        <v>3</v>
      </c>
      <c r="D966" t="str">
        <f>PROPER(C966)</f>
        <v>Sacramento</v>
      </c>
      <c r="E966" s="1">
        <v>95648</v>
      </c>
      <c r="F966" s="2" t="s">
        <v>4</v>
      </c>
      <c r="G966" s="2">
        <v>0</v>
      </c>
      <c r="H966" s="2">
        <v>0</v>
      </c>
      <c r="I966" s="5">
        <v>0</v>
      </c>
      <c r="J966" s="2" t="s">
        <v>5</v>
      </c>
      <c r="K966" t="s">
        <v>372</v>
      </c>
      <c r="L966" t="str">
        <f>RIGHT(K966,LEN(K966)-FIND(" ",K966))</f>
        <v>May 19 00:00:00 EDT 2008</v>
      </c>
      <c r="M966" s="2" t="str">
        <f>LEFT(K966,3)</f>
        <v>Mon</v>
      </c>
      <c r="N966" s="2" t="str">
        <f>_xlfn.CONCAT(LEFT(L966,6)," ",RIGHT(L966,4))</f>
        <v>May 19 2008</v>
      </c>
      <c r="O966" s="9">
        <v>4897</v>
      </c>
      <c r="P966" s="6">
        <v>38.885570999999999</v>
      </c>
      <c r="Q966" s="7">
        <v>-121.289421</v>
      </c>
    </row>
    <row r="967" spans="1:17" x14ac:dyDescent="0.3">
      <c r="A967" t="s">
        <v>1012</v>
      </c>
      <c r="B967" t="str">
        <f>PROPER((A967))</f>
        <v>9185 Cerrolinda Cir</v>
      </c>
      <c r="C967" t="s">
        <v>3</v>
      </c>
      <c r="D967" t="str">
        <f>PROPER(C967)</f>
        <v>Sacramento</v>
      </c>
      <c r="E967" s="1">
        <v>95757</v>
      </c>
      <c r="F967" s="2" t="s">
        <v>4</v>
      </c>
      <c r="G967" s="2">
        <v>0</v>
      </c>
      <c r="H967" s="2">
        <v>0</v>
      </c>
      <c r="I967" s="5">
        <v>0</v>
      </c>
      <c r="J967" s="2" t="s">
        <v>5</v>
      </c>
      <c r="K967" t="s">
        <v>640</v>
      </c>
      <c r="L967" t="str">
        <f>RIGHT(K967,LEN(K967)-FIND(" ",K967))</f>
        <v>May 16 00:00:00 EDT 2008</v>
      </c>
      <c r="M967" s="2" t="str">
        <f>LEFT(K967,3)</f>
        <v>Fri</v>
      </c>
      <c r="N967" s="2" t="str">
        <f>_xlfn.CONCAT(LEFT(L967,6)," ",RIGHT(L967,4))</f>
        <v>May 16 2008</v>
      </c>
      <c r="O967" s="9">
        <v>222500</v>
      </c>
      <c r="P967" s="6">
        <v>38.305199999999999</v>
      </c>
      <c r="Q967" s="7">
        <v>-121.4033</v>
      </c>
    </row>
    <row r="968" spans="1:17" x14ac:dyDescent="0.3">
      <c r="A968" t="s">
        <v>1013</v>
      </c>
      <c r="B968" t="str">
        <f>PROPER((A968))</f>
        <v>9197 Cortina Cir</v>
      </c>
      <c r="C968" t="s">
        <v>3</v>
      </c>
      <c r="D968" t="str">
        <f>PROPER(C968)</f>
        <v>Sacramento</v>
      </c>
      <c r="E968" s="1">
        <v>95765</v>
      </c>
      <c r="F968" s="2" t="s">
        <v>4</v>
      </c>
      <c r="G968" s="2">
        <v>0</v>
      </c>
      <c r="H968" s="2">
        <v>0</v>
      </c>
      <c r="I968" s="5">
        <v>0</v>
      </c>
      <c r="J968" s="2" t="s">
        <v>5</v>
      </c>
      <c r="K968" t="s">
        <v>640</v>
      </c>
      <c r="L968" t="str">
        <f>RIGHT(K968,LEN(K968)-FIND(" ",K968))</f>
        <v>May 16 00:00:00 EDT 2008</v>
      </c>
      <c r="M968" s="2" t="str">
        <f>LEFT(K968,3)</f>
        <v>Fri</v>
      </c>
      <c r="N968" s="2" t="str">
        <f>_xlfn.CONCAT(LEFT(L968,6)," ",RIGHT(L968,4))</f>
        <v>May 16 2008</v>
      </c>
      <c r="O968" s="9">
        <v>250000</v>
      </c>
      <c r="P968" s="6">
        <v>38.804993000000003</v>
      </c>
      <c r="Q968" s="7">
        <v>-121.293609</v>
      </c>
    </row>
    <row r="969" spans="1:17" x14ac:dyDescent="0.3">
      <c r="A969" t="s">
        <v>1014</v>
      </c>
      <c r="B969" t="str">
        <f>PROPER((A969))</f>
        <v>5429 Hesper Way</v>
      </c>
      <c r="C969" t="s">
        <v>3</v>
      </c>
      <c r="D969" t="str">
        <f>PROPER(C969)</f>
        <v>Sacramento</v>
      </c>
      <c r="E969" s="1">
        <v>95747</v>
      </c>
      <c r="F969" s="2" t="s">
        <v>4</v>
      </c>
      <c r="G969" s="2">
        <v>0</v>
      </c>
      <c r="H969" s="2">
        <v>0</v>
      </c>
      <c r="I969" s="5">
        <v>0</v>
      </c>
      <c r="J969" s="2" t="s">
        <v>5</v>
      </c>
      <c r="K969" t="s">
        <v>640</v>
      </c>
      <c r="L969" t="str">
        <f>RIGHT(K969,LEN(K969)-FIND(" ",K969))</f>
        <v>May 16 00:00:00 EDT 2008</v>
      </c>
      <c r="M969" s="2" t="str">
        <f>LEFT(K969,3)</f>
        <v>Fri</v>
      </c>
      <c r="N969" s="2" t="str">
        <f>_xlfn.CONCAT(LEFT(L969,6)," ",RIGHT(L969,4))</f>
        <v>May 16 2008</v>
      </c>
      <c r="O969" s="9">
        <v>375000</v>
      </c>
      <c r="P969" s="6">
        <v>38.778561000000003</v>
      </c>
      <c r="Q969" s="7">
        <v>-121.362008</v>
      </c>
    </row>
    <row r="970" spans="1:17" x14ac:dyDescent="0.3">
      <c r="A970" t="s">
        <v>1015</v>
      </c>
      <c r="B970" t="str">
        <f>PROPER((A970))</f>
        <v>1178 Warmwood Ct</v>
      </c>
      <c r="C970" t="s">
        <v>3</v>
      </c>
      <c r="D970" t="str">
        <f>PROPER(C970)</f>
        <v>Sacramento</v>
      </c>
      <c r="E970" s="1">
        <v>95648</v>
      </c>
      <c r="F970" s="2" t="s">
        <v>4</v>
      </c>
      <c r="G970" s="2">
        <v>0</v>
      </c>
      <c r="H970" s="2">
        <v>0</v>
      </c>
      <c r="I970" s="5">
        <v>0</v>
      </c>
      <c r="J970" s="2" t="s">
        <v>5</v>
      </c>
      <c r="K970" t="s">
        <v>640</v>
      </c>
      <c r="L970" t="str">
        <f>RIGHT(K970,LEN(K970)-FIND(" ",K970))</f>
        <v>May 16 00:00:00 EDT 2008</v>
      </c>
      <c r="M970" s="2" t="str">
        <f>LEFT(K970,3)</f>
        <v>Fri</v>
      </c>
      <c r="N970" s="2" t="str">
        <f>_xlfn.CONCAT(LEFT(L970,6)," ",RIGHT(L970,4))</f>
        <v>May 16 2008</v>
      </c>
      <c r="O970" s="9">
        <v>389000</v>
      </c>
      <c r="P970" s="6">
        <v>38.867125000000001</v>
      </c>
      <c r="Q970" s="7">
        <v>-121.319085</v>
      </c>
    </row>
    <row r="971" spans="1:17" x14ac:dyDescent="0.3">
      <c r="A971" t="s">
        <v>1016</v>
      </c>
      <c r="B971" t="str">
        <f>PROPER((A971))</f>
        <v>4900 Elude Ct</v>
      </c>
      <c r="C971" t="s">
        <v>3</v>
      </c>
      <c r="D971" t="str">
        <f>PROPER(C971)</f>
        <v>Sacramento</v>
      </c>
      <c r="E971" s="1">
        <v>95742</v>
      </c>
      <c r="F971" s="2" t="s">
        <v>4</v>
      </c>
      <c r="G971" s="2">
        <v>0</v>
      </c>
      <c r="H971" s="2">
        <v>0</v>
      </c>
      <c r="I971" s="5">
        <v>0</v>
      </c>
      <c r="J971" s="2" t="s">
        <v>5</v>
      </c>
      <c r="K971" t="s">
        <v>640</v>
      </c>
      <c r="L971" t="str">
        <f>RIGHT(K971,LEN(K971)-FIND(" ",K971))</f>
        <v>May 16 00:00:00 EDT 2008</v>
      </c>
      <c r="M971" s="2" t="str">
        <f>LEFT(K971,3)</f>
        <v>Fri</v>
      </c>
      <c r="N971" s="2" t="str">
        <f>_xlfn.CONCAT(LEFT(L971,6)," ",RIGHT(L971,4))</f>
        <v>May 16 2008</v>
      </c>
      <c r="O971" s="9">
        <v>390000</v>
      </c>
      <c r="P971" s="6">
        <v>38.535699999999999</v>
      </c>
      <c r="Q971" s="7">
        <v>-121.22490000000001</v>
      </c>
    </row>
    <row r="972" spans="1:17" x14ac:dyDescent="0.3">
      <c r="A972" t="s">
        <v>1017</v>
      </c>
      <c r="B972" t="str">
        <f>PROPER((A972))</f>
        <v>3557 Soda Way</v>
      </c>
      <c r="C972" t="s">
        <v>3</v>
      </c>
      <c r="D972" t="str">
        <f>PROPER(C972)</f>
        <v>Sacramento</v>
      </c>
      <c r="E972" s="1">
        <v>95762</v>
      </c>
      <c r="F972" s="2" t="s">
        <v>4</v>
      </c>
      <c r="G972" s="2">
        <v>0</v>
      </c>
      <c r="H972" s="2">
        <v>0</v>
      </c>
      <c r="I972" s="5">
        <v>0</v>
      </c>
      <c r="J972" s="2" t="s">
        <v>5</v>
      </c>
      <c r="K972" t="s">
        <v>640</v>
      </c>
      <c r="L972" t="str">
        <f>RIGHT(K972,LEN(K972)-FIND(" ",K972))</f>
        <v>May 16 00:00:00 EDT 2008</v>
      </c>
      <c r="M972" s="2" t="str">
        <f>LEFT(K972,3)</f>
        <v>Fri</v>
      </c>
      <c r="N972" s="2" t="str">
        <f>_xlfn.CONCAT(LEFT(L972,6)," ",RIGHT(L972,4))</f>
        <v>May 16 2008</v>
      </c>
      <c r="O972" s="9">
        <v>622500</v>
      </c>
      <c r="P972" s="6">
        <v>38.647799999999997</v>
      </c>
      <c r="Q972" s="7">
        <v>-121.0309</v>
      </c>
    </row>
    <row r="973" spans="1:17" x14ac:dyDescent="0.3">
      <c r="A973" t="s">
        <v>1018</v>
      </c>
      <c r="B973" t="str">
        <f>PROPER((A973))</f>
        <v>3528 Saint George Dr</v>
      </c>
      <c r="C973" t="s">
        <v>3</v>
      </c>
      <c r="D973" t="str">
        <f>PROPER(C973)</f>
        <v>Sacramento</v>
      </c>
      <c r="E973" s="1">
        <v>95762</v>
      </c>
      <c r="F973" s="2" t="s">
        <v>4</v>
      </c>
      <c r="G973" s="2">
        <v>0</v>
      </c>
      <c r="H973" s="2">
        <v>0</v>
      </c>
      <c r="I973" s="5">
        <v>0</v>
      </c>
      <c r="J973" s="2" t="s">
        <v>5</v>
      </c>
      <c r="K973" t="s">
        <v>640</v>
      </c>
      <c r="L973" t="str">
        <f>RIGHT(K973,LEN(K973)-FIND(" ",K973))</f>
        <v>May 16 00:00:00 EDT 2008</v>
      </c>
      <c r="M973" s="2" t="str">
        <f>LEFT(K973,3)</f>
        <v>Fri</v>
      </c>
      <c r="N973" s="2" t="str">
        <f>_xlfn.CONCAT(LEFT(L973,6)," ",RIGHT(L973,4))</f>
        <v>May 16 2008</v>
      </c>
      <c r="O973" s="9">
        <v>680000</v>
      </c>
      <c r="P973" s="6">
        <v>38.682960999999999</v>
      </c>
      <c r="Q973" s="7">
        <v>-121.033253</v>
      </c>
    </row>
    <row r="974" spans="1:17" x14ac:dyDescent="0.3">
      <c r="A974" t="s">
        <v>1019</v>
      </c>
      <c r="B974" t="str">
        <f>PROPER((A974))</f>
        <v>7381 Washburn Way</v>
      </c>
      <c r="C974" t="s">
        <v>3</v>
      </c>
      <c r="D974" t="str">
        <f>PROPER(C974)</f>
        <v>Sacramento</v>
      </c>
      <c r="E974" s="1">
        <v>95648</v>
      </c>
      <c r="F974" s="2" t="s">
        <v>4</v>
      </c>
      <c r="G974" s="2">
        <v>0</v>
      </c>
      <c r="H974" s="2">
        <v>0</v>
      </c>
      <c r="I974" s="5">
        <v>0</v>
      </c>
      <c r="J974" s="2" t="s">
        <v>12</v>
      </c>
      <c r="K974" t="s">
        <v>913</v>
      </c>
      <c r="L974" t="str">
        <f>RIGHT(K974,LEN(K974)-FIND(" ",K974))</f>
        <v>May 15 00:00:00 EDT 2008</v>
      </c>
      <c r="M974" s="2" t="str">
        <f>LEFT(K974,3)</f>
        <v>Thu</v>
      </c>
      <c r="N974" s="2" t="str">
        <f>_xlfn.CONCAT(LEFT(L974,6)," ",RIGHT(L974,4))</f>
        <v>May 15 2008</v>
      </c>
      <c r="O974" s="9">
        <v>138000</v>
      </c>
      <c r="P974" s="6">
        <v>38.884149999999998</v>
      </c>
      <c r="Q974" s="7">
        <v>-121.27027699999999</v>
      </c>
    </row>
    <row r="975" spans="1:17" x14ac:dyDescent="0.3">
      <c r="A975" t="s">
        <v>1020</v>
      </c>
      <c r="B975" t="str">
        <f>PROPER((A975))</f>
        <v>2181 Winterhaven Cir</v>
      </c>
      <c r="C975" t="s">
        <v>3</v>
      </c>
      <c r="D975" t="str">
        <f>PROPER(C975)</f>
        <v>Sacramento</v>
      </c>
      <c r="E975" s="1">
        <v>95691</v>
      </c>
      <c r="F975" s="2" t="s">
        <v>4</v>
      </c>
      <c r="G975" s="2">
        <v>0</v>
      </c>
      <c r="H975" s="2">
        <v>0</v>
      </c>
      <c r="I975" s="5">
        <v>0</v>
      </c>
      <c r="J975" s="2" t="s">
        <v>5</v>
      </c>
      <c r="K975" t="s">
        <v>913</v>
      </c>
      <c r="L975" t="str">
        <f>RIGHT(K975,LEN(K975)-FIND(" ",K975))</f>
        <v>May 15 00:00:00 EDT 2008</v>
      </c>
      <c r="M975" s="2" t="str">
        <f>LEFT(K975,3)</f>
        <v>Thu</v>
      </c>
      <c r="N975" s="2" t="str">
        <f>_xlfn.CONCAT(LEFT(L975,6)," ",RIGHT(L975,4))</f>
        <v>May 15 2008</v>
      </c>
      <c r="O975" s="9">
        <v>165000</v>
      </c>
      <c r="P975" s="6">
        <v>38.584525999999997</v>
      </c>
      <c r="Q975" s="7">
        <v>-121.534609</v>
      </c>
    </row>
    <row r="976" spans="1:17" x14ac:dyDescent="0.3">
      <c r="A976" t="s">
        <v>1021</v>
      </c>
      <c r="B976" t="str">
        <f>PROPER((A976))</f>
        <v>7540 Hickory Ave</v>
      </c>
      <c r="C976" t="s">
        <v>797</v>
      </c>
      <c r="D976" t="str">
        <f>PROPER(C976)</f>
        <v>Shingle Springs</v>
      </c>
      <c r="E976" s="1">
        <v>95824</v>
      </c>
      <c r="F976" s="2" t="s">
        <v>4</v>
      </c>
      <c r="G976" s="2">
        <v>2</v>
      </c>
      <c r="H976" s="2">
        <v>1</v>
      </c>
      <c r="I976" s="5">
        <v>746</v>
      </c>
      <c r="J976" s="2" t="s">
        <v>5</v>
      </c>
      <c r="K976" t="s">
        <v>185</v>
      </c>
      <c r="L976" t="str">
        <f>RIGHT(K976,LEN(K976)-FIND(" ",K976))</f>
        <v>May 20 00:00:00 EDT 2008</v>
      </c>
      <c r="M976" s="2" t="str">
        <f>LEFT(K976,3)</f>
        <v>Tue</v>
      </c>
      <c r="N976" s="2" t="str">
        <f>_xlfn.CONCAT(LEFT(L976,6)," ",RIGHT(L976,4))</f>
        <v>May 20 2008</v>
      </c>
      <c r="O976" s="9">
        <v>78400</v>
      </c>
      <c r="P976" s="6">
        <v>38.518044000000003</v>
      </c>
      <c r="Q976" s="7">
        <v>-121.443555</v>
      </c>
    </row>
    <row r="977" spans="1:31" x14ac:dyDescent="0.3">
      <c r="A977" t="s">
        <v>1022</v>
      </c>
      <c r="B977" t="str">
        <f>PROPER((A977))</f>
        <v>5024 Chamberlin Cir</v>
      </c>
      <c r="C977" t="s">
        <v>911</v>
      </c>
      <c r="D977" t="str">
        <f>PROPER(C977)</f>
        <v>Sloughhouse</v>
      </c>
      <c r="E977" s="1">
        <v>95815</v>
      </c>
      <c r="F977" s="2" t="s">
        <v>4</v>
      </c>
      <c r="G977" s="2">
        <v>2</v>
      </c>
      <c r="H977" s="2">
        <v>1</v>
      </c>
      <c r="I977" s="5">
        <v>795</v>
      </c>
      <c r="J977" s="2" t="s">
        <v>5</v>
      </c>
      <c r="K977" t="s">
        <v>913</v>
      </c>
      <c r="L977" t="str">
        <f>RIGHT(K977,LEN(K977)-FIND(" ",K977))</f>
        <v>May 15 00:00:00 EDT 2008</v>
      </c>
      <c r="M977" s="2" t="str">
        <f>LEFT(K977,3)</f>
        <v>Thu</v>
      </c>
      <c r="N977" s="2" t="str">
        <f>_xlfn.CONCAT(LEFT(L977,6)," ",RIGHT(L977,4))</f>
        <v>May 15 2008</v>
      </c>
      <c r="O977" s="9">
        <v>207973</v>
      </c>
      <c r="P977" s="6">
        <v>38.612693999999998</v>
      </c>
      <c r="Q977" s="7">
        <v>-121.45666900000001</v>
      </c>
    </row>
    <row r="978" spans="1:31" x14ac:dyDescent="0.3">
      <c r="A978" t="s">
        <v>1023</v>
      </c>
      <c r="B978" t="str">
        <f>PROPER((A978))</f>
        <v>2400 Inverness Dr</v>
      </c>
      <c r="C978" t="s">
        <v>863</v>
      </c>
      <c r="D978" t="str">
        <f>PROPER(C978)</f>
        <v>Walnut Grove</v>
      </c>
      <c r="E978" s="1">
        <v>95823</v>
      </c>
      <c r="F978" s="2" t="s">
        <v>4</v>
      </c>
      <c r="G978" s="2">
        <v>2</v>
      </c>
      <c r="H978" s="2">
        <v>1</v>
      </c>
      <c r="I978" s="5">
        <v>838</v>
      </c>
      <c r="J978" s="2" t="s">
        <v>5</v>
      </c>
      <c r="K978" t="s">
        <v>640</v>
      </c>
      <c r="L978" t="str">
        <f>RIGHT(K978,LEN(K978)-FIND(" ",K978))</f>
        <v>May 16 00:00:00 EDT 2008</v>
      </c>
      <c r="M978" s="2" t="str">
        <f>LEFT(K978,3)</f>
        <v>Fri</v>
      </c>
      <c r="N978" s="2" t="str">
        <f>_xlfn.CONCAT(LEFT(L978,6)," ",RIGHT(L978,4))</f>
        <v>May 16 2008</v>
      </c>
      <c r="O978" s="9">
        <v>55422</v>
      </c>
      <c r="P978" s="6">
        <v>38.471646</v>
      </c>
      <c r="Q978" s="7">
        <v>-121.435158</v>
      </c>
    </row>
    <row r="979" spans="1:31" x14ac:dyDescent="0.3">
      <c r="A979" t="s">
        <v>1024</v>
      </c>
      <c r="B979" t="str">
        <f>PROPER((A979))</f>
        <v>5 Bishopgate Ct</v>
      </c>
      <c r="C979" t="s">
        <v>952</v>
      </c>
      <c r="D979" t="str">
        <f>PROPER(C979)</f>
        <v>West Sacramento</v>
      </c>
      <c r="E979" s="1">
        <v>95742</v>
      </c>
      <c r="F979" s="2" t="s">
        <v>4</v>
      </c>
      <c r="G979" s="2">
        <v>0</v>
      </c>
      <c r="H979" s="2">
        <v>0</v>
      </c>
      <c r="I979" s="5">
        <v>0</v>
      </c>
      <c r="J979" s="2" t="s">
        <v>5</v>
      </c>
      <c r="K979" t="s">
        <v>372</v>
      </c>
      <c r="L979" t="str">
        <f>RIGHT(K979,LEN(K979)-FIND(" ",K979))</f>
        <v>May 19 00:00:00 EDT 2008</v>
      </c>
      <c r="M979" s="2" t="str">
        <f>LEFT(K979,3)</f>
        <v>Mon</v>
      </c>
      <c r="N979" s="2" t="str">
        <f>_xlfn.CONCAT(LEFT(L979,6)," ",RIGHT(L979,4))</f>
        <v>May 19 2008</v>
      </c>
      <c r="O979" s="9">
        <v>331500</v>
      </c>
      <c r="P979" s="6">
        <v>38.557293000000001</v>
      </c>
      <c r="Q979" s="7">
        <v>-121.21761100000001</v>
      </c>
    </row>
    <row r="980" spans="1:31" x14ac:dyDescent="0.3">
      <c r="A980" t="s">
        <v>1025</v>
      </c>
      <c r="B980" t="str">
        <f>PROPER((A980))</f>
        <v>5601 Rexleigh Dr</v>
      </c>
      <c r="C980" t="s">
        <v>952</v>
      </c>
      <c r="D980" t="str">
        <f>PROPER(C980)</f>
        <v>West Sacramento</v>
      </c>
      <c r="E980" s="1">
        <v>95648</v>
      </c>
      <c r="F980" s="2" t="s">
        <v>4</v>
      </c>
      <c r="G980" s="2">
        <v>0</v>
      </c>
      <c r="H980" s="2">
        <v>0</v>
      </c>
      <c r="I980" s="5">
        <v>0</v>
      </c>
      <c r="J980" s="2" t="s">
        <v>5</v>
      </c>
      <c r="K980" t="s">
        <v>372</v>
      </c>
      <c r="L980" t="str">
        <f>RIGHT(K980,LEN(K980)-FIND(" ",K980))</f>
        <v>May 19 00:00:00 EDT 2008</v>
      </c>
      <c r="M980" s="2" t="str">
        <f>LEFT(K980,3)</f>
        <v>Mon</v>
      </c>
      <c r="N980" s="2" t="str">
        <f>_xlfn.CONCAT(LEFT(L980,6)," ",RIGHT(L980,4))</f>
        <v>May 19 2008</v>
      </c>
      <c r="O980" s="9">
        <v>4897</v>
      </c>
      <c r="P980" s="6">
        <v>38.884535</v>
      </c>
      <c r="Q980" s="7">
        <v>-121.289619</v>
      </c>
    </row>
    <row r="981" spans="1:31" x14ac:dyDescent="0.3">
      <c r="A981" t="s">
        <v>1026</v>
      </c>
      <c r="B981" t="str">
        <f>PROPER((A981))</f>
        <v>1909 Yarnell Way</v>
      </c>
      <c r="C981" t="s">
        <v>952</v>
      </c>
      <c r="D981" t="str">
        <f>PROPER(C981)</f>
        <v>West Sacramento</v>
      </c>
      <c r="E981" s="1">
        <v>95648</v>
      </c>
      <c r="F981" s="2" t="s">
        <v>4</v>
      </c>
      <c r="G981" s="2">
        <v>0</v>
      </c>
      <c r="H981" s="2">
        <v>0</v>
      </c>
      <c r="I981" s="5">
        <v>0</v>
      </c>
      <c r="J981" s="2" t="s">
        <v>5</v>
      </c>
      <c r="K981" t="s">
        <v>372</v>
      </c>
      <c r="L981" t="str">
        <f>RIGHT(K981,LEN(K981)-FIND(" ",K981))</f>
        <v>May 19 00:00:00 EDT 2008</v>
      </c>
      <c r="M981" s="2" t="str">
        <f>LEFT(K981,3)</f>
        <v>Mon</v>
      </c>
      <c r="N981" s="2" t="str">
        <f>_xlfn.CONCAT(LEFT(L981,6)," ",RIGHT(L981,4))</f>
        <v>May 19 2008</v>
      </c>
      <c r="O981" s="9">
        <v>4897</v>
      </c>
      <c r="P981" s="6">
        <v>38.884568000000002</v>
      </c>
      <c r="Q981" s="7">
        <v>-121.289784</v>
      </c>
    </row>
    <row r="982" spans="1:31" x14ac:dyDescent="0.3">
      <c r="A982" t="s">
        <v>1027</v>
      </c>
      <c r="B982" t="str">
        <f>PROPER((A982))</f>
        <v>9169 Garlington Ct</v>
      </c>
      <c r="C982" t="s">
        <v>160</v>
      </c>
      <c r="D982" t="str">
        <f>PROPER(C982)</f>
        <v>Wilton</v>
      </c>
      <c r="E982" s="1">
        <v>95648</v>
      </c>
      <c r="F982" s="2" t="s">
        <v>4</v>
      </c>
      <c r="G982" s="2">
        <v>4</v>
      </c>
      <c r="H982" s="2">
        <v>4</v>
      </c>
      <c r="I982" s="5">
        <v>0</v>
      </c>
      <c r="J982" s="2" t="s">
        <v>5</v>
      </c>
      <c r="K982" t="s">
        <v>185</v>
      </c>
      <c r="L982" t="str">
        <f>RIGHT(K982,LEN(K982)-FIND(" ",K982))</f>
        <v>May 20 00:00:00 EDT 2008</v>
      </c>
      <c r="M982" s="2" t="str">
        <f>LEFT(K982,3)</f>
        <v>Tue</v>
      </c>
      <c r="N982" s="2" t="str">
        <f>_xlfn.CONCAT(LEFT(L982,6)," ",RIGHT(L982,4))</f>
        <v>May 20 2008</v>
      </c>
      <c r="O982" s="9">
        <v>297500</v>
      </c>
      <c r="P982" s="6">
        <v>38.864863999999997</v>
      </c>
      <c r="Q982" s="7">
        <v>-121.31398799999999</v>
      </c>
    </row>
    <row r="983" spans="1:31" x14ac:dyDescent="0.3">
      <c r="A983" t="s">
        <v>1028</v>
      </c>
      <c r="B983" t="str">
        <f>PROPER((A983))</f>
        <v>6932 Ruskut Way</v>
      </c>
      <c r="C983" t="s">
        <v>160</v>
      </c>
      <c r="D983" t="str">
        <f>PROPER(C983)</f>
        <v>Wilton</v>
      </c>
      <c r="E983" s="1">
        <v>95823</v>
      </c>
      <c r="F983" s="2" t="s">
        <v>4</v>
      </c>
      <c r="G983" s="2">
        <v>3</v>
      </c>
      <c r="H983" s="2">
        <v>2</v>
      </c>
      <c r="I983" s="5">
        <v>1289</v>
      </c>
      <c r="J983" s="2" t="s">
        <v>5</v>
      </c>
      <c r="K983" t="s">
        <v>6</v>
      </c>
      <c r="L983" t="str">
        <f>RIGHT(K983,LEN(K983)-FIND(" ",K983))</f>
        <v>May 21 00:00:00 EDT 2008</v>
      </c>
      <c r="M983" s="2" t="str">
        <f>LEFT(K983,3)</f>
        <v>Wed</v>
      </c>
      <c r="N983" s="2" t="str">
        <f>_xlfn.CONCAT(LEFT(L983,6)," ",RIGHT(L983,4))</f>
        <v>May 21 2008</v>
      </c>
      <c r="O983" s="9">
        <v>106250</v>
      </c>
      <c r="P983" s="6">
        <v>38.470745999999998</v>
      </c>
      <c r="Q983" s="7">
        <v>-121.458918</v>
      </c>
    </row>
    <row r="984" spans="1:31" x14ac:dyDescent="0.3">
      <c r="A984" t="s">
        <v>1029</v>
      </c>
      <c r="B984" t="str">
        <f>PROPER((A984))</f>
        <v>7933 Daffodil Way</v>
      </c>
      <c r="C984" t="s">
        <v>160</v>
      </c>
      <c r="D984" t="str">
        <f>PROPER(C984)</f>
        <v>Wilton</v>
      </c>
      <c r="E984" s="1">
        <v>95621</v>
      </c>
      <c r="F984" s="2" t="s">
        <v>4</v>
      </c>
      <c r="G984" s="2">
        <v>3</v>
      </c>
      <c r="H984" s="2">
        <v>2</v>
      </c>
      <c r="I984" s="5">
        <v>1166</v>
      </c>
      <c r="J984" s="2" t="s">
        <v>5</v>
      </c>
      <c r="K984" t="s">
        <v>640</v>
      </c>
      <c r="L984" t="str">
        <f>RIGHT(K984,LEN(K984)-FIND(" ",K984))</f>
        <v>May 16 00:00:00 EDT 2008</v>
      </c>
      <c r="M984" s="2" t="str">
        <f>LEFT(K984,3)</f>
        <v>Fri</v>
      </c>
      <c r="N984" s="2" t="str">
        <f>_xlfn.CONCAT(LEFT(L984,6)," ",RIGHT(L984,4))</f>
        <v>May 16 2008</v>
      </c>
      <c r="O984" s="9">
        <v>30000</v>
      </c>
      <c r="P984" s="6">
        <v>38.715322</v>
      </c>
      <c r="Q984" s="7">
        <v>-121.314787</v>
      </c>
    </row>
    <row r="985" spans="1:31" x14ac:dyDescent="0.3">
      <c r="A985" t="s">
        <v>1030</v>
      </c>
      <c r="B985" t="str">
        <f>PROPER((A985))</f>
        <v>8304 Red Fox Way</v>
      </c>
      <c r="C985" t="s">
        <v>160</v>
      </c>
      <c r="D985" t="str">
        <f>PROPER(C985)</f>
        <v>Wilton</v>
      </c>
      <c r="E985" s="1">
        <v>95822</v>
      </c>
      <c r="F985" s="2" t="s">
        <v>4</v>
      </c>
      <c r="G985" s="2">
        <v>3</v>
      </c>
      <c r="H985" s="2">
        <v>2</v>
      </c>
      <c r="I985" s="5">
        <v>1169</v>
      </c>
      <c r="J985" s="2" t="s">
        <v>5</v>
      </c>
      <c r="K985" t="s">
        <v>640</v>
      </c>
      <c r="L985" t="str">
        <f>RIGHT(K985,LEN(K985)-FIND(" ",K985))</f>
        <v>May 16 00:00:00 EDT 2008</v>
      </c>
      <c r="M985" s="2" t="str">
        <f>LEFT(K985,3)</f>
        <v>Fri</v>
      </c>
      <c r="N985" s="2" t="str">
        <f>_xlfn.CONCAT(LEFT(L985,6)," ",RIGHT(L985,4))</f>
        <v>May 16 2008</v>
      </c>
      <c r="O985" s="9">
        <v>122000</v>
      </c>
      <c r="P985" s="6">
        <v>38.492176999999998</v>
      </c>
      <c r="Q985" s="7">
        <v>-121.50339200000001</v>
      </c>
    </row>
    <row r="986" spans="1:31" x14ac:dyDescent="0.3">
      <c r="A986" t="s">
        <v>1031</v>
      </c>
      <c r="B986" t="str">
        <f>PROPER((A986))</f>
        <v>3882 Yellowstone Ln</v>
      </c>
      <c r="C986" t="s">
        <v>160</v>
      </c>
      <c r="D986" t="str">
        <f>PROPER(C986)</f>
        <v>Wilton</v>
      </c>
      <c r="E986" s="1">
        <v>95818</v>
      </c>
      <c r="F986" s="2" t="s">
        <v>4</v>
      </c>
      <c r="G986" s="2">
        <v>2</v>
      </c>
      <c r="H986" s="2">
        <v>2</v>
      </c>
      <c r="I986" s="5">
        <v>1089</v>
      </c>
      <c r="J986" s="2" t="s">
        <v>5</v>
      </c>
      <c r="K986" t="s">
        <v>913</v>
      </c>
      <c r="L986" t="str">
        <f>RIGHT(K986,LEN(K986)-FIND(" ",K986))</f>
        <v>May 15 00:00:00 EDT 2008</v>
      </c>
      <c r="M986" s="2" t="str">
        <f>LEFT(K986,3)</f>
        <v>Thu</v>
      </c>
      <c r="N986" s="2" t="str">
        <f>_xlfn.CONCAT(LEFT(L986,6)," ",RIGHT(L986,4))</f>
        <v>May 15 2008</v>
      </c>
      <c r="O986" s="9">
        <v>205000</v>
      </c>
      <c r="P986" s="6">
        <v>38.555781000000003</v>
      </c>
      <c r="Q986" s="7">
        <v>-121.485331</v>
      </c>
    </row>
    <row r="987" spans="1:31" x14ac:dyDescent="0.3">
      <c r="V987" s="11" t="s">
        <v>1045</v>
      </c>
      <c r="W987" s="11"/>
      <c r="X987" s="11" t="s">
        <v>1046</v>
      </c>
      <c r="Y987" s="11"/>
      <c r="Z987" s="11" t="s">
        <v>1047</v>
      </c>
      <c r="AA987" s="11"/>
      <c r="AB987" s="11" t="s">
        <v>1058</v>
      </c>
      <c r="AC987" s="11"/>
      <c r="AD987" s="11" t="s">
        <v>1059</v>
      </c>
      <c r="AE987" s="11"/>
    </row>
    <row r="988" spans="1:31" ht="15" thickBot="1" x14ac:dyDescent="0.35"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</row>
    <row r="989" spans="1:31" ht="15" thickTop="1" x14ac:dyDescent="0.3"/>
    <row r="990" spans="1:31" x14ac:dyDescent="0.3">
      <c r="V990" s="11" t="s">
        <v>1048</v>
      </c>
      <c r="W990" s="11"/>
      <c r="Y990">
        <f>COUNTIFS(Bedrooms,"=4",Baths,"&gt;=2")</f>
        <v>255</v>
      </c>
      <c r="AA990" s="16">
        <f>AVERAGEIFS(Price,Bedrooms,"=4",Baths,"&gt;=2",Sq._Feet,"&lt;&gt;0")</f>
        <v>270724.2672413793</v>
      </c>
      <c r="AC990" s="16">
        <f>_xlfn.MAXIFS(Price,Bedrooms,"=4",Baths,"&gt;=2",Sq._Feet,"&lt;&gt;0")</f>
        <v>884790</v>
      </c>
      <c r="AD990" s="21">
        <f>_xlfn.MINIFS(Price,Bedrooms,"=4",Baths,"&gt;=2",Sq._Feet,"&lt;&gt;0")</f>
        <v>56950</v>
      </c>
      <c r="AE990" s="21"/>
    </row>
    <row r="991" spans="1:31" x14ac:dyDescent="0.3">
      <c r="V991" s="11" t="s">
        <v>1049</v>
      </c>
      <c r="W991" s="11"/>
      <c r="Y991">
        <f>COUNTIFS(Bedrooms,"=4",Baths,"=1")</f>
        <v>3</v>
      </c>
      <c r="AA991" s="16">
        <f>AVERAGEIFS(Price,Bedrooms,"=4",Baths,"=1",Sq._Feet,"&lt;&gt;0")</f>
        <v>181785.66666666666</v>
      </c>
      <c r="AC991" s="16">
        <f>_xlfn.MAXIFS(Price,Bedrooms,"=4",Baths,"=1",Sq._Feet,"&lt;&gt;0")</f>
        <v>215000</v>
      </c>
      <c r="AE991" s="16">
        <f>_xlfn.MINIFS(Price,Bedrooms,"=4",Baths,"=1",Sq._Feet,"&lt;&gt;0")</f>
        <v>164000</v>
      </c>
    </row>
    <row r="992" spans="1:31" x14ac:dyDescent="0.3">
      <c r="V992" s="11" t="s">
        <v>1050</v>
      </c>
      <c r="W992" s="11"/>
      <c r="Y992">
        <f>COUNTIFS(Bedrooms,"=3",Baths,"&gt;=2")</f>
        <v>324</v>
      </c>
      <c r="AA992" s="16">
        <f>AVERAGEIFS(Price,Bedrooms,"=3",Baths,"&gt;=2",Sq._Feet,"&lt;&gt;0")</f>
        <v>219103.61842105264</v>
      </c>
      <c r="AC992" s="16">
        <f>_xlfn.MAXIFS(Price,Bedrooms,"=3",Baths,"&gt;=2",Sq._Feet,"&lt;&gt;0")</f>
        <v>677048</v>
      </c>
      <c r="AD992" s="16"/>
      <c r="AE992" s="16">
        <f>_xlfn.MINIFS(Price,Bedrooms,"=3",Baths,"&gt;=2",Sq._Feet,"&lt;&gt;0")</f>
        <v>2000</v>
      </c>
    </row>
    <row r="993" spans="22:31" x14ac:dyDescent="0.3">
      <c r="V993" s="11" t="s">
        <v>1051</v>
      </c>
      <c r="W993" s="11"/>
      <c r="Y993">
        <f>COUNTIFS(Bedrooms,"=3",Baths,"=1")</f>
        <v>89</v>
      </c>
      <c r="AA993" s="16">
        <f>AVERAGEIFS(Price,Bedrooms,"=3",Baths,"=1",Sq._Feet,"&lt;&gt;0")</f>
        <v>181441.29545454544</v>
      </c>
      <c r="AC993" s="16">
        <f>_xlfn.MAXIFS(Price,Bedrooms,"=3",Baths,"=1",Sq._Feet,"&lt;&gt;0")</f>
        <v>545000</v>
      </c>
      <c r="AE993" s="16">
        <f>_xlfn.MINIFS(Price,Bedrooms,"=3",Baths,"=1",Sq._Feet,"&lt;&gt;0")</f>
        <v>61500</v>
      </c>
    </row>
    <row r="994" spans="22:31" x14ac:dyDescent="0.3">
      <c r="V994" s="11" t="s">
        <v>1052</v>
      </c>
      <c r="W994" s="11"/>
      <c r="Y994">
        <f>COUNTIFS(Bedrooms,"=2",Baths,"&gt;=2")</f>
        <v>55</v>
      </c>
      <c r="AA994" s="16">
        <f>AVERAGEIFS(Price,Bedrooms,"=2",Baths,"&gt;=2",Sq._Feet,"&lt;&gt;0")</f>
        <v>192663.3404255319</v>
      </c>
      <c r="AC994" s="16">
        <f>_xlfn.MAXIFS(Price,Bedrooms,"=2",Baths,"&gt;=2",Sq._Feet,"&lt;&gt;0")</f>
        <v>484000</v>
      </c>
      <c r="AE994" s="16">
        <f>_xlfn.MINIFS(Price,Bedrooms,"=2",Baths,"&gt;=2",Sq._Feet,"&lt;&gt;0")</f>
        <v>66500</v>
      </c>
    </row>
    <row r="995" spans="22:31" x14ac:dyDescent="0.3">
      <c r="V995" s="11" t="s">
        <v>1053</v>
      </c>
      <c r="W995" s="11"/>
      <c r="Y995">
        <f>COUNTIFS(Bedrooms,"=2",Baths,"=1")</f>
        <v>78</v>
      </c>
      <c r="AA995" s="16">
        <f>AVERAGEIFS(Price,Bedrooms,"=2",Baths,"=1",Sq._Feet,"&lt;&gt;0")</f>
        <v>138651.11538461538</v>
      </c>
      <c r="AC995" s="16">
        <f>_xlfn.MAXIFS(Price,Bedrooms,"=2",Baths,"=1",Sq._Feet,"&lt;&gt;0")</f>
        <v>575000</v>
      </c>
      <c r="AE995" s="16">
        <f>_xlfn.MINIFS(Price,Bedrooms,"=2",Baths,"=1",Sq._Feet,"&lt;&gt;0")</f>
        <v>40000</v>
      </c>
    </row>
    <row r="996" spans="22:31" x14ac:dyDescent="0.3">
      <c r="V996" s="11" t="s">
        <v>1054</v>
      </c>
      <c r="W996" s="11"/>
      <c r="Y996">
        <f>COUNTIFS(Bedrooms,"=1")</f>
        <v>10</v>
      </c>
      <c r="AA996" s="16">
        <f>AVERAGEIFS(Price,Bedrooms,"=1",Sq._Feet,"&lt;&gt;0")</f>
        <v>109646.2</v>
      </c>
      <c r="AC996" s="16">
        <f>_xlfn.MAXIFS(Price,Bedrooms,"=1",Sq._Feet,"&lt;&gt;0")</f>
        <v>210944</v>
      </c>
      <c r="AE996" s="16">
        <f>_xlfn.MINIFS(Price,Bedrooms,"=1",Sq._Feet,"&lt;&gt;0")</f>
        <v>48000</v>
      </c>
    </row>
    <row r="997" spans="22:31" x14ac:dyDescent="0.3">
      <c r="V997" s="11" t="s">
        <v>1055</v>
      </c>
      <c r="W997" s="11"/>
      <c r="Y997">
        <f>COUNTIFS(Bedrooms,"&lt;1")</f>
        <v>108</v>
      </c>
      <c r="AA997" s="16">
        <f>AVERAGEIFS(Price,Bedrooms,"&lt;1")</f>
        <v>187585.04629629629</v>
      </c>
      <c r="AC997" s="16">
        <f>_xlfn.MAXIFS(Price,Bedrooms,"&lt;1")</f>
        <v>680000</v>
      </c>
      <c r="AE997" s="16">
        <f>_xlfn.MINIFS(Price,Bedrooms,"&lt;1")</f>
        <v>4897</v>
      </c>
    </row>
    <row r="998" spans="22:31" x14ac:dyDescent="0.3">
      <c r="V998" s="11" t="s">
        <v>1056</v>
      </c>
      <c r="W998" s="11"/>
      <c r="Y998">
        <f>COUNTIFS(Bedrooms,"&gt;4")</f>
        <v>63</v>
      </c>
      <c r="AA998" s="16">
        <f>AVERAGEIFS(Price,Bedrooms,"&gt;4",Sq._Feet,"&lt;&gt;0")</f>
        <v>382246.65384615387</v>
      </c>
      <c r="AC998" s="16">
        <f>_xlfn.MAXIFS(Price,Bedrooms,"&gt;4",Sq._Feet,"&lt;&gt;0")</f>
        <v>760000</v>
      </c>
      <c r="AE998" s="16">
        <f>_xlfn.MINIFS(Price,Bedrooms,"&gt;4",Sq._Feet,"&lt;&gt;0")</f>
        <v>150000</v>
      </c>
    </row>
    <row r="999" spans="22:31" ht="15" thickBot="1" x14ac:dyDescent="0.35"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</row>
    <row r="1000" spans="22:31" ht="15" thickTop="1" x14ac:dyDescent="0.3">
      <c r="V1000" s="13"/>
      <c r="W1000" s="13"/>
      <c r="X1000" s="13"/>
      <c r="Y1000" s="13"/>
      <c r="Z1000" s="13"/>
      <c r="AA1000" s="13"/>
    </row>
    <row r="1001" spans="22:31" x14ac:dyDescent="0.3">
      <c r="V1001" s="14" t="s">
        <v>1057</v>
      </c>
      <c r="Y1001">
        <f>SUM(Y990:Y998)</f>
        <v>985</v>
      </c>
      <c r="AA1001" s="16">
        <f>AVERAGE(AA990:AA998)</f>
        <v>207094.13374847127</v>
      </c>
      <c r="AC1001" s="15">
        <f>MAX(AC990:AC998)</f>
        <v>884790</v>
      </c>
      <c r="AE1001" s="15">
        <f>MIN(AE990:AE998)</f>
        <v>2000</v>
      </c>
    </row>
    <row r="1004" spans="22:31" x14ac:dyDescent="0.3">
      <c r="V1004" s="19" t="s">
        <v>1060</v>
      </c>
      <c r="W1004" s="19"/>
      <c r="X1004" s="14">
        <f>_xlfn.AGGREGATE(9,5,Y990:Y998)</f>
        <v>985</v>
      </c>
      <c r="AA1004" s="14" t="s">
        <v>1061</v>
      </c>
      <c r="AB1004" s="18">
        <f>_xlfn.AGGREGATE(1,5,Sq._Feet)</f>
        <v>1314.9167512690356</v>
      </c>
      <c r="AD1004" s="20" t="s">
        <v>1062</v>
      </c>
      <c r="AE1004" s="17">
        <f>_xlfn.AGGREGATE(1,5,AA990:AA998)</f>
        <v>207094.13374847127</v>
      </c>
    </row>
    <row r="1005" spans="22:31" x14ac:dyDescent="0.3">
      <c r="AD1005" s="20" t="s">
        <v>1063</v>
      </c>
      <c r="AE1005" s="17">
        <f>_xlfn.AGGREGATE(4,5,AC990:AC998)</f>
        <v>884790</v>
      </c>
    </row>
    <row r="1006" spans="22:31" x14ac:dyDescent="0.3">
      <c r="AD1006" s="20" t="s">
        <v>1064</v>
      </c>
      <c r="AE1006" s="17">
        <f>_xlfn.AGGREGATE(5,5,AE990:AE998)</f>
        <v>2000</v>
      </c>
    </row>
    <row r="1009" spans="22:28" x14ac:dyDescent="0.3">
      <c r="V1009" s="19" t="s">
        <v>1065</v>
      </c>
      <c r="W1009" s="19"/>
      <c r="X1009" s="14">
        <v>5</v>
      </c>
      <c r="Y1009" s="14">
        <v>3</v>
      </c>
      <c r="Z1009" s="14">
        <v>3</v>
      </c>
      <c r="AA1009" s="14">
        <v>2</v>
      </c>
      <c r="AB1009" s="14">
        <v>2</v>
      </c>
    </row>
    <row r="1010" spans="22:28" x14ac:dyDescent="0.3">
      <c r="V1010" s="19" t="s">
        <v>1066</v>
      </c>
      <c r="W1010" s="19"/>
      <c r="X1010" s="14">
        <v>4</v>
      </c>
      <c r="Y1010" s="14">
        <v>2</v>
      </c>
      <c r="Z1010" s="14">
        <v>1</v>
      </c>
      <c r="AA1010" s="14">
        <v>2</v>
      </c>
      <c r="AB1010" s="14">
        <v>1</v>
      </c>
    </row>
    <row r="1011" spans="22:28" x14ac:dyDescent="0.3">
      <c r="V1011" s="14"/>
      <c r="W1011" s="14"/>
    </row>
    <row r="1012" spans="22:28" x14ac:dyDescent="0.3">
      <c r="V1012" s="19" t="s">
        <v>1067</v>
      </c>
      <c r="W1012" s="19"/>
      <c r="X1012">
        <f>COUNTIFS(Bedrooms,X1009,Baths,X1010)</f>
        <v>8</v>
      </c>
      <c r="Y1012">
        <f>COUNTIFS(Bedrooms,Y1009,Baths,Y1010,Sq._Feet,"&lt;&gt;0")</f>
        <v>294</v>
      </c>
      <c r="Z1012">
        <f>COUNTIFS(Bedrooms,Z1009,Baths,Z1010,Sq._Feet,"&lt;&gt;0")</f>
        <v>88</v>
      </c>
      <c r="AA1012">
        <f>COUNTIFS(Bedrooms,AA1009,Baths,AA1010,Sq._Feet,"&lt;&gt;0")</f>
        <v>46</v>
      </c>
      <c r="AB1012">
        <f>COUNTIFS(Bedrooms,AB1009,Baths,AB1010,Sq._Feet,"&lt;&gt;0")</f>
        <v>78</v>
      </c>
    </row>
    <row r="1013" spans="22:28" x14ac:dyDescent="0.3">
      <c r="V1013" s="19" t="s">
        <v>1047</v>
      </c>
      <c r="W1013" s="19"/>
      <c r="X1013" s="15">
        <f>AVERAGEIFS(Price,Bedrooms,X1009,Baths,X1010,Sq._Feet,"&lt;&gt;0")</f>
        <v>389392.71428571426</v>
      </c>
      <c r="Y1013" s="15">
        <f>AVERAGEIFS(Price,Bedrooms,Y1009,Baths,Y1010,Sq._Feet,"&lt;&gt;0")</f>
        <v>214362.36394557822</v>
      </c>
      <c r="Z1013" s="15">
        <f>AVERAGEIFS(Price,Bedrooms,Z1009,Baths,Z1010,Sq._Feet,"&lt;&gt;0")</f>
        <v>181441.29545454544</v>
      </c>
      <c r="AA1013" s="15">
        <f>AVERAGEIFS(Price,Bedrooms,AA1009,Baths,AA1010,Sq._Feet,"&lt;&gt;0")</f>
        <v>187558.19565217392</v>
      </c>
      <c r="AB1013" s="15">
        <f>AVERAGEIFS(Price,Bedrooms,AB1009,Baths,AB1010,Sq._Feet,"&lt;&gt;0")</f>
        <v>138651.11538461538</v>
      </c>
    </row>
    <row r="1014" spans="22:28" x14ac:dyDescent="0.3">
      <c r="V1014" s="19" t="s">
        <v>1058</v>
      </c>
      <c r="W1014" s="19"/>
      <c r="X1014" s="15">
        <f>_xlfn.MAXIFS(Price,Bedrooms,X1009,Baths,X1010,Sq._Feet,"&lt;&gt;0")</f>
        <v>598695</v>
      </c>
      <c r="Y1014" s="15">
        <f>_xlfn.MAXIFS(Price,Bedrooms,Y1009,Baths,Y1010,Sq._Feet,"&lt;&gt;0")</f>
        <v>677048</v>
      </c>
      <c r="Z1014" s="15">
        <f>_xlfn.MAXIFS(Price,Bedrooms,Z1009,Baths,Z1010,Sq._Feet,"&lt;&gt;0")</f>
        <v>545000</v>
      </c>
      <c r="AA1014" s="15">
        <f>_xlfn.MAXIFS(Price,Bedrooms,AA1009,Baths,AA1010,Sq._Feet,"&lt;&gt;0")</f>
        <v>484000</v>
      </c>
      <c r="AB1014" s="15">
        <f>_xlfn.MAXIFS(Price,Bedrooms,AB1009,Baths,AB1010,Sq._Feet,"&lt;&gt;0")</f>
        <v>575000</v>
      </c>
    </row>
    <row r="1015" spans="22:28" x14ac:dyDescent="0.3">
      <c r="V1015" s="19" t="s">
        <v>1059</v>
      </c>
      <c r="W1015" s="19"/>
      <c r="X1015" s="15">
        <f>_xlfn.MINIFS(Price,Bedrooms,X1009,Baths,X1010,Sq._Feet,"&lt;&gt;0")</f>
        <v>236000</v>
      </c>
      <c r="Y1015" s="15">
        <f>_xlfn.MINIFS(Price,Bedrooms,Y1009,Baths,Y1010,Sq._Feet,"&lt;&gt;0")</f>
        <v>30000</v>
      </c>
      <c r="Z1015" s="15">
        <f>_xlfn.MINIFS(Price,Bedrooms,Z1009,Baths,Z1010,Sq._Feet,"&lt;&gt;0")</f>
        <v>61500</v>
      </c>
      <c r="AA1015" s="15">
        <f>_xlfn.MINIFS(Price,Bedrooms,AA1009,Baths,AA1010,Sq._Feet,"&lt;&gt;0")</f>
        <v>66500</v>
      </c>
      <c r="AB1015" s="15">
        <f>_xlfn.MINIFS(Price,Bedrooms,AB1009,Baths,AB1010,Sq._Feet,"&lt;&gt;0")</f>
        <v>40000</v>
      </c>
    </row>
    <row r="1016" spans="22:28" x14ac:dyDescent="0.3">
      <c r="V1016" s="14"/>
      <c r="W1016" s="14"/>
    </row>
    <row r="1017" spans="22:28" x14ac:dyDescent="0.3">
      <c r="V1017" s="19" t="s">
        <v>1068</v>
      </c>
      <c r="W1017" s="19"/>
      <c r="X1017">
        <f>COUNTIFS(Bedrooms,X1009,Baths,X1010,Sq._Feet,"&lt;&gt;0",Price,"&gt;"&amp;X1013)</f>
        <v>3</v>
      </c>
      <c r="Y1017">
        <f>COUNTIFS(Bedrooms,Y1009,Baths,Y1010,Sq._Feet,"&lt;&gt;0",Price,"&gt;"&amp;Y1013)</f>
        <v>126</v>
      </c>
      <c r="Z1017">
        <f>COUNTIFS(Bedrooms,Z1009,Baths,Z1010,Sq._Feet,"&lt;&gt;0",Price,"&gt;"&amp;Z1013)</f>
        <v>42</v>
      </c>
      <c r="AA1017">
        <f>COUNTIFS(Bedrooms,AA1009,Baths,AA1010,Sq._Feet,"&lt;&gt;0",Price,"&gt;"&amp;AA1013)</f>
        <v>18</v>
      </c>
      <c r="AB1017">
        <f>COUNTIFS(Bedrooms,AB1009,Baths,AB1010,Sq._Feet,"&lt;&gt;0",Price,"&gt;"&amp;AB1013)</f>
        <v>26</v>
      </c>
    </row>
    <row r="1018" spans="22:28" x14ac:dyDescent="0.3">
      <c r="V1018" s="19" t="s">
        <v>1069</v>
      </c>
      <c r="W1018" s="19"/>
      <c r="X1018">
        <f>COUNTIFS(Bedrooms,X1009,Baths,X1010,Sq._Feet,"&lt;&gt;0",Price,"&lt;"&amp;X1013)</f>
        <v>4</v>
      </c>
      <c r="Y1018">
        <f>COUNTIFS(Bedrooms,Y1009,Baths,Y1010,Sq._Feet,"&lt;&gt;0",Price,"&lt;"&amp;Y1013)</f>
        <v>168</v>
      </c>
      <c r="Z1018">
        <f>COUNTIFS(Bedrooms,Z1009,Baths,Z1010,Sq._Feet,"&lt;&gt;0",Price,"&lt;"&amp;Z1013)</f>
        <v>46</v>
      </c>
      <c r="AA1018">
        <f>COUNTIFS(Bedrooms,AA1009,Baths,AA1010,Sq._Feet,"&lt;&gt;0",Price,"&lt;"&amp;AA1013)</f>
        <v>28</v>
      </c>
      <c r="AB1018">
        <f>COUNTIFS(Bedrooms,AB1009,Baths,AB1010,Sq._Feet,"&lt;&gt;0",Price,"&lt;"&amp;AB1013)</f>
        <v>52</v>
      </c>
    </row>
    <row r="1022" spans="22:28" x14ac:dyDescent="0.3">
      <c r="V1022" s="14" t="s">
        <v>1032</v>
      </c>
    </row>
  </sheetData>
  <sortState xmlns:xlrd2="http://schemas.microsoft.com/office/spreadsheetml/2017/richdata2" ref="B2:Q986">
    <sortCondition ref="D2:D986"/>
  </sortState>
  <mergeCells count="24">
    <mergeCell ref="V1013:W1013"/>
    <mergeCell ref="V1014:W1014"/>
    <mergeCell ref="V1015:W1015"/>
    <mergeCell ref="V1017:W1017"/>
    <mergeCell ref="V1018:W1018"/>
    <mergeCell ref="V1009:W1009"/>
    <mergeCell ref="V1010:W1010"/>
    <mergeCell ref="V1012:W1012"/>
    <mergeCell ref="AB987:AC987"/>
    <mergeCell ref="AD987:AE987"/>
    <mergeCell ref="V1004:W1004"/>
    <mergeCell ref="AD990:AE990"/>
    <mergeCell ref="V993:W993"/>
    <mergeCell ref="V994:W994"/>
    <mergeCell ref="V995:W995"/>
    <mergeCell ref="V996:W996"/>
    <mergeCell ref="V997:W997"/>
    <mergeCell ref="V998:W998"/>
    <mergeCell ref="V987:W987"/>
    <mergeCell ref="X987:Y987"/>
    <mergeCell ref="Z987:AA987"/>
    <mergeCell ref="V990:W990"/>
    <mergeCell ref="V991:W991"/>
    <mergeCell ref="V992:W99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E0CC-514C-4BF5-8E0B-EC85C096E5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N 4 1 6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D e N e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j X p N y 7 I C Q F I B A A C s A g A A E w A c A E Z v c m 1 1 b G F z L 1 N l Y 3 R p b 2 4 x L m 0 g o h g A K K A U A A A A A A A A A A A A A A A A A A A A A A A A A A A A b V H R S s M w F H 0 v 9 B 9 C f O k g F C b q g 6 M P 0 i n 6 o C i d T 6 u M N L n b A m k y k 1 v d H P t 3 0 3 U 4 o c 1 L c s 8 5 n H v u j Q e B y h p S d P d 4 E k d x 5 N f c g S Q F F 4 7 X Y N A 6 4 B o 8 c g S S E Q 0 Y R y S c w j Z O t E j u v 9 K p F U 2 r T R 6 U h j S 3 B k P h E 5 r f l u 8 e n C + f O W p e l V P 7 b b T l 0 p d D 9 i l u k Y 7 Y f A p a 1 Q r B Z Z R R R n K r m 9 r 4 b H z J y L 0 R V i q z C s V 1 K N 8 a i 1 D g T k N 2 f q Y v 1 s D H i H U 5 L + i r s 3 X g J H k E L k M Y G k L P e B W E J + a E J 9 1 I j M x P + J 3 W h e C a O 5 + h a / 5 b 5 m t u V s F x t t v A 2 W 7 m u P F L 6 + o u c U v 6 Z K A / 2 + + p R w e A Y T o M K o K w x Q M j e y o U 7 n r g j 9 o E 7 M n g z V X a m h 7 B 4 8 Z 6 0 g q k 7 2 s r j u s B 2 H 8 u F k v s 4 6 1 l z 9 m H X 1 r I o Z 4 b p w T 0 X T R H h Y 3 8 0 5 u m r s B 1 l D W r I e 4 w i i N l B p c 8 + Q V Q S w E C L Q A U A A I A C A A 3 j X p N b x t H P a g A A A D 6 A A A A E g A A A A A A A A A A A A A A A A A A A A A A Q 2 9 u Z m l n L 1 B h Y 2 t h Z 2 U u e G 1 s U E s B A i 0 A F A A C A A g A N 4 1 6 T Q / K 6 a u k A A A A 6 Q A A A B M A A A A A A A A A A A A A A A A A 9 A A A A F t D b 2 5 0 Z W 5 0 X 1 R 5 c G V z X S 5 4 b W x Q S w E C L Q A U A A I A C A A 3 j X p N y 7 I C Q F I B A A C s A g A A E w A A A A A A A A A A A A A A A A D l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D g A A A A A A A M A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j c m F t Z W 5 0 b 3 J l Y W x l c 3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Z U M j M 6 M z g 6 M j Y u O D c 0 M j Y 3 O F o i I C 8 + P E V u d H J 5 I F R 5 c G U 9 I k Z p b G x D b 2 x 1 b W 5 U e X B l c y I g V m F s d W U 9 I n N C Z 1 l E Q m d N R E F 3 W U d B d 1 V G I i A v P j x F b n R y e S B U e X B l P S J G a W x s Q 2 9 s d W 1 u T m F t Z X M i I F Z h b H V l P S J z W y Z x d W 9 0 O 3 N 0 c m V l d C Z x d W 9 0 O y w m c X V v d D t j a X R 5 J n F 1 b 3 Q 7 L C Z x d W 9 0 O 3 p p c C Z x d W 9 0 O y w m c X V v d D t z d G F 0 Z S Z x d W 9 0 O y w m c X V v d D t i Z W R z J n F 1 b 3 Q 7 L C Z x d W 9 0 O 2 J h d G h z J n F 1 b 3 Q 7 L C Z x d W 9 0 O 3 N x X 1 9 m d C Z x d W 9 0 O y w m c X V v d D t 0 e X B l J n F 1 b 3 Q 7 L C Z x d W 9 0 O 3 N h b G V f Z G F 0 Z S Z x d W 9 0 O y w m c X V v d D t w c m l j Z S Z x d W 9 0 O y w m c X V v d D t s Y X R p d H V k Z S Z x d W 9 0 O y w m c X V v d D t s b 2 5 n a X R 1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j c m F t Z W 5 0 b 3 J l Y W x l c 3 R h d G U v Q 2 h h b m d l Z C B U e X B l L n t z d H J l Z X Q s M H 0 m c X V v d D s s J n F 1 b 3 Q 7 U 2 V j d G l v b j E v U 2 F j c m F t Z W 5 0 b 3 J l Y W x l c 3 R h d G U v Q 2 h h b m d l Z C B U e X B l L n t j a X R 5 L D F 9 J n F 1 b 3 Q 7 L C Z x d W 9 0 O 1 N l Y 3 R p b 2 4 x L 1 N h Y 3 J h b W V u d G 9 y Z W F s Z X N 0 Y X R l L 0 N o Y W 5 n Z W Q g V H l w Z S 5 7 e m l w L D J 9 J n F 1 b 3 Q 7 L C Z x d W 9 0 O 1 N l Y 3 R p b 2 4 x L 1 N h Y 3 J h b W V u d G 9 y Z W F s Z X N 0 Y X R l L 0 N o Y W 5 n Z W Q g V H l w Z S 5 7 c 3 R h d G U s M 3 0 m c X V v d D s s J n F 1 b 3 Q 7 U 2 V j d G l v b j E v U 2 F j c m F t Z W 5 0 b 3 J l Y W x l c 3 R h d G U v Q 2 h h b m d l Z C B U e X B l L n t i Z W R z L D R 9 J n F 1 b 3 Q 7 L C Z x d W 9 0 O 1 N l Y 3 R p b 2 4 x L 1 N h Y 3 J h b W V u d G 9 y Z W F s Z X N 0 Y X R l L 0 N o Y W 5 n Z W Q g V H l w Z S 5 7 Y m F 0 a H M s N X 0 m c X V v d D s s J n F 1 b 3 Q 7 U 2 V j d G l v b j E v U 2 F j c m F t Z W 5 0 b 3 J l Y W x l c 3 R h d G U v Q 2 h h b m d l Z C B U e X B l L n t z c V 9 f Z n Q s N n 0 m c X V v d D s s J n F 1 b 3 Q 7 U 2 V j d G l v b j E v U 2 F j c m F t Z W 5 0 b 3 J l Y W x l c 3 R h d G U v Q 2 h h b m d l Z C B U e X B l L n t 0 e X B l L D d 9 J n F 1 b 3 Q 7 L C Z x d W 9 0 O 1 N l Y 3 R p b 2 4 x L 1 N h Y 3 J h b W V u d G 9 y Z W F s Z X N 0 Y X R l L 0 N o Y W 5 n Z W Q g V H l w Z S 5 7 c 2 F s Z V 9 k Y X R l L D h 9 J n F 1 b 3 Q 7 L C Z x d W 9 0 O 1 N l Y 3 R p b 2 4 x L 1 N h Y 3 J h b W V u d G 9 y Z W F s Z X N 0 Y X R l L 0 N o Y W 5 n Z W Q g V H l w Z S 5 7 c H J p Y 2 U s O X 0 m c X V v d D s s J n F 1 b 3 Q 7 U 2 V j d G l v b j E v U 2 F j c m F t Z W 5 0 b 3 J l Y W x l c 3 R h d G U v Q 2 h h b m d l Z C B U e X B l L n t s Y X R p d H V k Z S w x M H 0 m c X V v d D s s J n F 1 b 3 Q 7 U 2 V j d G l v b j E v U 2 F j c m F t Z W 5 0 b 3 J l Y W x l c 3 R h d G U v Q 2 h h b m d l Z C B U e X B l L n t s b 2 5 n a X R 1 Z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N y Y W 1 l b n R v c m V h b G V z d G F 0 Z S 9 D a G F u Z 2 V k I F R 5 c G U u e 3 N 0 c m V l d C w w f S Z x d W 9 0 O y w m c X V v d D t T Z W N 0 a W 9 u M S 9 T Y W N y Y W 1 l b n R v c m V h b G V z d G F 0 Z S 9 D a G F u Z 2 V k I F R 5 c G U u e 2 N p d H k s M X 0 m c X V v d D s s J n F 1 b 3 Q 7 U 2 V j d G l v b j E v U 2 F j c m F t Z W 5 0 b 3 J l Y W x l c 3 R h d G U v Q 2 h h b m d l Z C B U e X B l L n t 6 a X A s M n 0 m c X V v d D s s J n F 1 b 3 Q 7 U 2 V j d G l v b j E v U 2 F j c m F t Z W 5 0 b 3 J l Y W x l c 3 R h d G U v Q 2 h h b m d l Z C B U e X B l L n t z d G F 0 Z S w z f S Z x d W 9 0 O y w m c X V v d D t T Z W N 0 a W 9 u M S 9 T Y W N y Y W 1 l b n R v c m V h b G V z d G F 0 Z S 9 D a G F u Z 2 V k I F R 5 c G U u e 2 J l Z H M s N H 0 m c X V v d D s s J n F 1 b 3 Q 7 U 2 V j d G l v b j E v U 2 F j c m F t Z W 5 0 b 3 J l Y W x l c 3 R h d G U v Q 2 h h b m d l Z C B U e X B l L n t i Y X R o c y w 1 f S Z x d W 9 0 O y w m c X V v d D t T Z W N 0 a W 9 u M S 9 T Y W N y Y W 1 l b n R v c m V h b G V z d G F 0 Z S 9 D a G F u Z 2 V k I F R 5 c G U u e 3 N x X 1 9 m d C w 2 f S Z x d W 9 0 O y w m c X V v d D t T Z W N 0 a W 9 u M S 9 T Y W N y Y W 1 l b n R v c m V h b G V z d G F 0 Z S 9 D a G F u Z 2 V k I F R 5 c G U u e 3 R 5 c G U s N 3 0 m c X V v d D s s J n F 1 b 3 Q 7 U 2 V j d G l v b j E v U 2 F j c m F t Z W 5 0 b 3 J l Y W x l c 3 R h d G U v Q 2 h h b m d l Z C B U e X B l L n t z Y W x l X 2 R h d G U s O H 0 m c X V v d D s s J n F 1 b 3 Q 7 U 2 V j d G l v b j E v U 2 F j c m F t Z W 5 0 b 3 J l Y W x l c 3 R h d G U v Q 2 h h b m d l Z C B U e X B l L n t w c m l j Z S w 5 f S Z x d W 9 0 O y w m c X V v d D t T Z W N 0 a W 9 u M S 9 T Y W N y Y W 1 l b n R v c m V h b G V z d G F 0 Z S 9 D a G F u Z 2 V k I F R 5 c G U u e 2 x h d G l 0 d W R l L D E w f S Z x d W 9 0 O y w m c X V v d D t T Z W N 0 a W 9 u M S 9 T Y W N y Y W 1 l b n R v c m V h b G V z d G F 0 Z S 9 D a G F u Z 2 V k I F R 5 c G U u e 2 x v b m d p d H V k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Y 3 J h b W V u d G 9 y Z W F s Z X N 0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Y 3 J h b W V u d G 9 y Z W F s Z X N 0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Y 3 J h b W V u d G 9 y Z W F s Z X N 0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R + D T f G 2 w h C h v K D N P d m L q Q A A A A A A g A A A A A A E G Y A A A A B A A A g A A A A l h 9 H 8 k x 9 D r v H R 8 1 W V p p f q z N 3 r A B z C / I F 3 J R r p K / 8 D S E A A A A A D o A A A A A C A A A g A A A A 3 g / i z X x X C n C a R R Y O 7 M P e y W Y 8 1 u T Z r x m J e m J D m n G r s r 1 Q A A A A x L E V i L R 7 I O P W C f t 1 d r d X 9 f 5 R O s + L x Y K t Y z Y 2 1 5 o 3 9 0 X q j 0 A W O v Y 3 g o H B 8 P Y R v T H L 4 W X p l j l 1 e F A Y b t Q F Y u C 5 F k c n t q K s 3 X X o r H W U A Y 2 X M O 9 A A A A A 9 v N Y e T O r E k h K y z d 3 Q k x K K 1 I Y H P 7 d P r / S F N 1 S Q R 7 A C M F b 9 b m y f N X m Y s W J X W 4 P t f 3 7 l F z G f Z d R j k W S u o B y u l T I v A = = < / D a t a M a s h u p > 
</file>

<file path=customXml/itemProps1.xml><?xml version="1.0" encoding="utf-8"?>
<ds:datastoreItem xmlns:ds="http://schemas.openxmlformats.org/officeDocument/2006/customXml" ds:itemID="{5BDF0B43-FEEF-4574-ACB3-47E4E4A05F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Sheet1</vt:lpstr>
      <vt:lpstr>Sheet2</vt:lpstr>
      <vt:lpstr>Address</vt:lpstr>
      <vt:lpstr>Baths</vt:lpstr>
      <vt:lpstr>Bedrooms</vt:lpstr>
      <vt:lpstr>City</vt:lpstr>
      <vt:lpstr>Latitude</vt:lpstr>
      <vt:lpstr>Longitude</vt:lpstr>
      <vt:lpstr>Price</vt:lpstr>
      <vt:lpstr>Sale_Date</vt:lpstr>
      <vt:lpstr>Sale_Day</vt:lpstr>
      <vt:lpstr>Sq._Feet</vt:lpstr>
      <vt:lpstr>State</vt:lpstr>
      <vt:lpstr>Type</vt:lpstr>
      <vt:lpstr>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Matlab</dc:creator>
  <cp:lastModifiedBy>Matlab</cp:lastModifiedBy>
  <dcterms:created xsi:type="dcterms:W3CDTF">2018-11-26T23:35:50Z</dcterms:created>
  <dcterms:modified xsi:type="dcterms:W3CDTF">2018-11-29T03:24:44Z</dcterms:modified>
</cp:coreProperties>
</file>