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3FF2F431-207E-904C-B949-2EA81C182094}"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2" i="1" l="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<sst xmlns="http://schemas.openxmlformats.org/spreadsheetml/2006/main" count="692" uniqueCount="561">
  <si>
    <t>FBbt_ID</t>
  </si>
  <si>
    <t>Name</t>
  </si>
  <si>
    <t>Synonyms</t>
  </si>
  <si>
    <t>Definition</t>
  </si>
  <si>
    <t>References</t>
  </si>
  <si>
    <t>Review_notes</t>
  </si>
  <si>
    <t>Suggested_markers</t>
  </si>
  <si>
    <t>Abundance</t>
  </si>
  <si>
    <t>None</t>
  </si>
  <si>
    <t>descending neuron outside of the brain DNx01</t>
  </si>
  <si>
    <t>DNx01</t>
  </si>
  <si>
    <t>Descending neuron belonging to the DNx group, having a cell body outside of the brain. This neuron crosses the midline and descends on the ipsilateral side of the cervical connective. It has neurites in the wedge, gnathal ganglion, upper tectulum, lower tectulum, abdominal neuromere, T1 leg neuropil and T2 leg neuropil. It fasciculates with the dorsal lateral tract of the ventral cervical fascicle in the thoracico-abdominal ganglion. There is one of these cells per hemisphere.</t>
  </si>
  <si>
    <t>Namiki et al., 2018, eLife 7: e34272 (flybase.org/reports/FBrf0239335)</t>
  </si>
  <si>
    <t>antennal olfactory receptor neuron</t>
  </si>
  <si>
    <t>antennal ORN</t>
  </si>
  <si>
    <t>Odorant receptor neuron (ORN) whose dendrite transduces signals from some antennal sensillum. The axons of these neurons fasciculate in the antennal nerve and innervate the antennal lobe.</t>
  </si>
  <si>
    <t>Stocker et al., 1990, Cell Tissue Res. 262(1): 9--34 (flybase.org/reports/FBrf0051437)</t>
  </si>
  <si>
    <t>adult olfactory receptor neuron Ir40a</t>
  </si>
  <si>
    <t>ionotropic receptor neuron Ir40a; ORN Ir40a; Ir40a; ORN sacI; OSN Ir40a</t>
  </si>
  <si>
    <t>Ipsilateral olfactory receptor neuron that expresses the Ionotropic receptor (Ir) 40a (FBgn0259683), Ir93a (FBgn0259215) and Ir25a (FBgn0031634). Two major cell types exist, innervating the antennal lobe VP1 or VP4 glomeruli. Dendrites transduce signals from the basiconic sensilla of chamber I and blunt-tipped sensilla of chamber II of the sacculus (no pore sensilla).</t>
  </si>
  <si>
    <t>http://neuro.uni-konstanz.de/DoOR/content/receptor.php?OR=Ir40a.VP1; http://neuro.uni-konstanz.de/DoOR/content/receptor.php?OR=Ir40a.VP4; Benton et al., 2009, Cell 136(1): 149--162 (flybase.org/reports/FBrf0206496); Silbering et al., 2011, J. Neurosci. 31(38): 13357--13375 (flybase.org/reports/FBrf0215822); Enjin et al., 2016, Curr. Biol. 26(10): 1352--1358 (flybase.org/reports/FBrf0232388); Knecht et al., 2016, eLife 5: e17879 (flybase.org/reports/FBrf0233685)</t>
  </si>
  <si>
    <t>ocular-antennal muscle</t>
  </si>
  <si>
    <t>retractor of antenna muscle; oculo-antennal muscle</t>
  </si>
  <si>
    <t>Muscle inserted on the adult ocular sclerites at the dorso-cephalic margin of the compound eyes, connecting to the second antennal segment. It functions to deflate the head during emergence by approximating the ocellar triangle and the fronto-clypeus and to retract the antenna. By 72h after emergence, the muscles have completely disintegrated.</t>
  </si>
  <si>
    <t>Atkins, 1949, Ann. ent. Soc. Am. 42: 245--257 (flybase.org/reports/FBrf0007310)</t>
  </si>
  <si>
    <t>second antennal segment muscle</t>
  </si>
  <si>
    <t>Muscle involved in the movement of the second antennal segment.</t>
  </si>
  <si>
    <t>Miller, 1950, Demerec, 1950: 420--534 (flybase.org/reports/FBrf0007735); Hartenstein, 2006, Sink, 2006: 8--27 (flybase.org/reports/FBrf0193310)</t>
  </si>
  <si>
    <t>segment of antenna</t>
  </si>
  <si>
    <t>Any appendage segment (FBbt:00007018) that is part of some antenna (FBbt:00004511).</t>
  </si>
  <si>
    <t>[]</t>
  </si>
  <si>
    <t>adult antennal sense organ</t>
  </si>
  <si>
    <t>Any sense organ (FBbt:00005155) that is part of some antenna (FBbt:00004511).</t>
  </si>
  <si>
    <t>arista lateral</t>
  </si>
  <si>
    <t>A bristle-like, non-innervated outgrowth of the arista central core. Each lateral is formed from the outgrowth of a single polyploid central core cell. They extend both anteriorly and posteriorly, with 8-11 long laterals and 5-7 smaller laterals present.</t>
  </si>
  <si>
    <t>He and Adler, 2001, Mech. Dev. 104(1-2): 69--78 (flybase.org/reports/FBrf0137012)</t>
  </si>
  <si>
    <t>arista central core</t>
  </si>
  <si>
    <t>Central core of the arista from which long and small laterals extend. It is around 300 micrometers long and 10-20 micrometers in diameter.</t>
  </si>
  <si>
    <t>adult olfactory receptor neuron Ir68a</t>
  </si>
  <si>
    <t>ionotropic receptor neuron Ir68a; ORN Ir68a</t>
  </si>
  <si>
    <t>Ipsilateral olfactory receptor neuron that expresses the Ionotropic receptor (Ir) 68a as well as Ir93a. It sends one dendrite into each of the sensilla housed in chamber II of the sacculus to detect humidity stimuli. This neuron synapses to antennal lobe projection neuron VP5 in the antennal lobe glomerulus VP5.</t>
  </si>
  <si>
    <t>Knecht et al., 2017, eLife 6: e26654 (flybase.org/reports/FBrf0235932); Frank et al., 2017, Curr. Biol. 27(15): 2381--2388.e4 (flybase.org/reports/FBrf0236232)</t>
  </si>
  <si>
    <t>Johnston organ neuron</t>
  </si>
  <si>
    <t>["Johnston's organ neuron", 'JON</t>
  </si>
  <si>
    <t>Scolopidial (mechanosensory) neuron of Johnston's organ. Its axon innervates the ipsilateral antennal mechanosensory and motor center (AMMC). A small number of fibers also innervate the contralateral AMMC via the commissure of JON. Subset of JO neurons extend into the ventral region of the ventrolateral protocerebrum and posterior part of the subesophageal ganglion.</t>
  </si>
  <si>
    <t>Kitamoto et al., 1995, J. Neurobiol. 28(1): 70--81 (flybase.org/reports/FBrf0083230); Kamikouchi et al., 2006, J. Comp. Neurol. 499(3): 317--356 (flybase.org/reports/FBrf0194812)</t>
  </si>
  <si>
    <t>neuron of aristal sensillum</t>
  </si>
  <si>
    <t>neuron of aristal sense organ</t>
  </si>
  <si>
    <t>Sensory neuron of aristal sensillum. Each sensillum contains a pair of sensory dendrites. The outer segment of these dendrites is encased in an electron-dense dendritic sheath and each of the pair has a distinct morphology: one is short and cylindrical proximally, but flattened distally; the other is larger and has a plasma membrane that form 2 interdigitating spiral whorls of lamellae and has periodically arranged electron dense particles protruding from the plasma membrane into the extracellular space (Foelix et al., 1989). The inner-segments of these dendrites are delimited from the outer segments by a ciliary region and are rich in vesicles, mitochondria and ribosomes. The somata sit in a small ganglion near the base of the arista. The axons project via the aristal nerve, which merges with the antennal nerve, and innervate glomeruli VP2 and/or VP3 of the adult antennal lobe. (Stocker et al., 1983).</t>
  </si>
  <si>
    <t>Stocker et al., 1983, Cell Tissue Res. 232: 237--248 (flybase.org/reports/FBrf0039019); Stocker et al., 1990, Cell Tissue Res. 262(1): 9--34 (flybase.org/reports/FBrf0051437); He and Adler, 2001, Mech. Dev. 104(1-2): 69--78 (flybase.org/reports/FBrf0137012)</t>
  </si>
  <si>
    <t>adult olfactory receptor neuron Or67d</t>
  </si>
  <si>
    <t>ORN at1; ORN (Or67d); odorant receptor neuron OR67d; odorant receptor neuron DA1; ORN at1A; adult ORN Or67d</t>
  </si>
  <si>
    <t>Bilateral olfactory receptor neuron (ORN) that expresses OR67d (FBgn0036080). Its axon branches, with one branch innervating the ipsilateral antennal lobe glomerulus DA1 and the other fasciculating with the antennal commissure and innervating the contralateral antennal lobe glomerulus DA1. Its dendrite transduces signals from antennal trichoid sensillum at1.</t>
  </si>
  <si>
    <t>http://neuro.uni-konstanz.de/DoOR/content/receptor.php?OR=Or67d; Couto et al., 2005, Curr. Biol. 15(17): 1535--1547 (flybase.org/reports/FBrf0187305); Fishilevich and Vosshall, 2007, Curr. Biol. 17(13): 1180 (flybase.org/reports/FBrf0201681)</t>
  </si>
  <si>
    <t>aristal sensory neuron VP2</t>
  </si>
  <si>
    <t>warm aristal neuron; warm thermoreceptor cells in the arista; warm cell; aristal neuron (VP2); hot aristal neuron</t>
  </si>
  <si>
    <t>Thermosensory neuron of the aristal sensillum that responds to temperature increases (Gallio et al., 2011). Its dendrite innervates the ipsilateral antennal lobe glomerulus VP2.</t>
  </si>
  <si>
    <t>Stocker et al., 1990, Cell Tissue Res. 262(1): 9--34 (flybase.org/reports/FBrf0051437); Gallio et al., 2011, Cell 144(4): 614--624 (flybase.org/reports/FBrf0213085)</t>
  </si>
  <si>
    <t>aristal sensory neuron VP3</t>
  </si>
  <si>
    <t>cool thermoreceptor cells in the arista; cool cell; cool aristal neuron; cold aristal neuron; aristal neuron (VP3)</t>
  </si>
  <si>
    <t>Thermosensory neuron of the aristal sensillum that responds to temperature decreases (Gallio et al., 2011). Its dendrite innervates the ipsilateral antennal lobe glomerulus VP3.</t>
  </si>
  <si>
    <t>adult olfactory receptor neuron Ir76a</t>
  </si>
  <si>
    <t>ORN ac4; ORN (VM4); ORN ac4X; ORN Ir76a; ionotropic receptor neuron Ir76a; Ir76a ac4; ionotropic receptor neuron VM4</t>
  </si>
  <si>
    <t>Bilateral olfactory receptor neuron that expresses the ionotropic glutamate receptors (Ir) 76a (FBgn0260874) and the co-receptors Ir76b (FBgn0036937) and Ir25a (FBgn0031634). Its axon branches, with one branch innervating the ipsilateral antennal lobe glomerulus VM4 and the other fasciculating with the antennal commissure and innervating the contralateral antennal lobe glomerulus VM4 (Silbering et al., 2011). Its dendrite transduces signals from the antennal coeloconic sensillum ac4 (Benton et al., 2009).</t>
  </si>
  <si>
    <t>http://neuro.uni-konstanz.de/DoOR/content/receptor.php?OR=Ir76a; Benton et al., 2009, Cell 136(1): 149--162 (flybase.org/reports/FBrf0206496); Silbering et al., 2011, J. Neurosci. 31(38): 13357--13375 (flybase.org/reports/FBrf0215822)</t>
  </si>
  <si>
    <t>adult olfactory receptor neuron Ir64a</t>
  </si>
  <si>
    <t>ORN (Dp1m); ionotropic receptor neuron Ir64a; ORN sacIII; ORN Ir64a</t>
  </si>
  <si>
    <t>Bilateral olfactory receptor neuron that expresses the ionotropic glutamate receptor (Ir) 64a (FBgn0035604) and the co-receptor Ir8a (FBgn0052704). Its axon branches, with one branch innervating an ipsilateral antennal lobe glomerulus and the other fasciculating with the antennal commissure and innervating the corresponding contralateral lobe glomerulus. Two subtypes are identified: one innervates the antennal lobe DC4 glomerulus and the other innervates the medial compartment of DP1 glomerulus. Its dendrite transduces signals from the grooved sensillum of chamber III of the sacculus (Shanbhag et al., 1995).</t>
  </si>
  <si>
    <t>Shanbhag et al., 1995, Cell Tissue Res. 282(2): 237--249 (flybase.org/reports/FBrf0084361); Ai et al., 2010, Nature 468(7324): 691--695 (flybase.org/reports/FBrf0212455); Silbering et al., 2011, J. Neurosci. 31(38): 13357--13375 (flybase.org/reports/FBrf0215822)</t>
  </si>
  <si>
    <t>adult olfactory receptor neuron Ir21a</t>
  </si>
  <si>
    <t>ORN sacIII; OSN Ir21a; ionotropic receptor neuron Ir21a; ORN Ir21a; Ir21a</t>
  </si>
  <si>
    <t>Ipsilateral olfactory receptor neuron that expresses the Ionotropic receptor (Ir) 21a (FBgn0031209) and the co-receptor Ir25a (FBgn0031634). It innervates the antennal lobe glomeruli VP3. Its dendrite transduces signals from the grooved sensillum of chamber III of the sacculus.</t>
  </si>
  <si>
    <t>Silbering et al., 2011, J. Neurosci. 31(38): 13357--13375 (flybase.org/reports/FBrf0215822)</t>
  </si>
  <si>
    <t>adult olfactory receptor neuron Ir75a</t>
  </si>
  <si>
    <t>ORN (Dp1l); ORN ac2; ORN ac2X; Ir75a ac2; ORN Ir75a; ionotropic receptor neuron Ir75a</t>
  </si>
  <si>
    <t>Bilateral olfactory receptor neuron that expresses the Ionotropic receptor (Ir) 75a (FBgn0036757) and the co-receptor Ir8a (FBgn0052704). Its axon branches, with one branch innervating the ipsilateral antennal lobe glomerulus DP1 lateral compartment and the other fasciculating with the antennal commissure and innervating the contralateral antennal lobe glomerulus DP1 lateral compartment (Silbering et al., 2011). Its dendrite transduces signals from the antennal coeloconic sensillum ac2 (Benton et al., 2009).</t>
  </si>
  <si>
    <t>http://neuro.uni-konstanz.de/DoOR/content/receptor.php?OR=Ir75a; Benton et al., 2009, Cell 136(1): 149--162 (flybase.org/reports/FBrf0206496); Silbering et al., 2011, J. Neurosci. 31(38): 13357--13375 (flybase.org/reports/FBrf0215822)</t>
  </si>
  <si>
    <t>adult olfactory receptor neuron Ir41a</t>
  </si>
  <si>
    <t>ORN ac2; ORN ac2Y; ORN (VC5); ionotropic receptor neuron Ir41a; ORN Ir41a; Ir41a ac2</t>
  </si>
  <si>
    <t>Bilateral olfactory receptor neuron that expresses the Ionotropic receptor (Ir) 41a (FBgn0040849) and the co-receptors 25a (FBgn0031634) and 76b (FBgn0036937). It innervates the antennal lobe glomeruli VC5. Its dendrite transduces signals from the antennal coeloconic sensillum ac2 (Benton et al., 2009).</t>
  </si>
  <si>
    <t>http://neuro.uni-konstanz.de/DoOR/content/receptor.php?OR=Ir41a; Benton et al., 2009, Cell 136(1): 149--162 (flybase.org/reports/FBrf0206496)</t>
  </si>
  <si>
    <t>adult olfactory receptor neuron Ir75d ac2</t>
  </si>
  <si>
    <t>ORN ac2Z; Ir75d ac2; ORN Ir75d ac2; ionotropic receptor neuron Ir75d ac2; ORN (VL1); ORN ac2</t>
  </si>
  <si>
    <t>Ipsilateral olfactory receptor neuron that expresses the Ionotropic receptor (Ir) 75d (FBgn0036829) and the co-receptor Ir25a (FBgn0031634). It innervates the antennal lobe glomerulus VL1 (Silbering et al., 2011). Its dendrite transduces signals from the antennal coeloconic sensillum ac2. It is distinguishable from IR75d ac1 and IR75d ac4 by its odor response profile (Benton et al., 2009).</t>
  </si>
  <si>
    <t>Yao et al., 2005, J. Neurosci. 25(37): 8359--8367 (flybase.org/reports/FBrf0187906); Benton et al., 2009, Cell 136(1): 149--162 (flybase.org/reports/FBrf0206496); Silbering et al., 2011, J. Neurosci. 31(38): 13357--13375 (flybase.org/reports/FBrf0215822)</t>
  </si>
  <si>
    <t>adult olfactory receptor neuron Ir75a/b</t>
  </si>
  <si>
    <t>Ir75a/b ac3; ionotropic receptor neuron Ir75a/b; ORN Ir75b/a; ionotropic receptor neuron Ir75b/a; ORN Ir75a/b; ORN ac3; Ir75ab/a ac3; ORN ac3A</t>
  </si>
  <si>
    <t>Bilateral olfactory receptor neuron that expresses the Ionotropic receptors (Ir) 75a (FBgn0036757) and 75b (FBgn0261402) and the co-receptor Ir8a (FBgn0052704) (Silbering et al., 2011). Its axon branches, with one branch innervating the ipsilateral antennal lobe glomerulus DL2 and the other fasciculating with the antennal commissure and innervating the contralateral antennal lobe glomerulus DL2. Its dendrite transduces signals from the antennal coeloconic sensillum ac3. It is distinguishable from the other ORN ac3 (Ir76b/Or35a) by its odor response profile. A subset of these neurons also expresses Ir75c (FBgn0261401) (Benton et al., 2009).</t>
  </si>
  <si>
    <t>http://neuro.uni-konstanz.de/DoOR/content/receptor.php?OR=ac3A; Yao et al., 2005, J. Neurosci. 25(37): 8359--8367 (flybase.org/reports/FBrf0187906); Benton et al., 2009, Cell 136(1): 149--162 (flybase.org/reports/FBrf0206496); Silbering et al., 2011, J. Neurosci. 31(38): 13357--13375 (flybase.org/reports/FBrf0215822)</t>
  </si>
  <si>
    <t>adult olfactory receptor neuron Or35a</t>
  </si>
  <si>
    <t>ORN ac3; ionotropic receptor neuron VC3; ORN (Or35a); odorant receptor neuron VC3; ORN ac3B; ORN Or35a; ORN (VC3m); adult ORN Or35a</t>
  </si>
  <si>
    <t>Bilateral olfactory receptor neuron (ORN) that expresses the Odorant receptor (Or) 35a (FBgn0028946) and the co-receptor Ionotropic receptor (Ir) 76b (FBgn0036937). Its axon branches, with one branch innervating the ipsilateral antennal lobe glomerulus VC3 and the other fasciculating with the antennal commissure and innervating the contralateral antennal lobe glomerulus VC3 (Couto et al., 2005). Its dendrite transduces signals from antennal coeloconic sensillum ac3 (Benton et al., 2009).</t>
  </si>
  <si>
    <t>http://neuro.uni-konstanz.de/DoOR/content/receptor.php?OR=ac3B; Couto et al., 2005, Curr. Biol. 15(17): 1535--1547 (flybase.org/reports/FBrf0187305); Yao et al., 2005, J. Neurosci. 25(37): 8359--8367 (flybase.org/reports/FBrf0187906); Benton et al., 2009, Cell 136(1): 149--162 (flybase.org/reports/FBrf0206496)</t>
  </si>
  <si>
    <t>adult olfactory receptor neuron Ir75d ac4</t>
  </si>
  <si>
    <t>ORN Ir75d ac4; ionotropic receptor neuron Ir75d ac4; Ir75d ac4; ORN ac4Z; ORN ac4; ORN (VL1)</t>
  </si>
  <si>
    <t>Ipsilateral olfactory receptor neuron that expresses the ionotropic glutamate receptors (Ir) 75d (FBgn0036829) and the co-receptor Ir25a (FBgn0031634). It innervates the antennal lobe glomerulus VL1 (Silbering et al., 2011). Its dendrite transduces signals from the antennal coeloconic sensillum ac4. It is distinguishable from Ir75d ac1 and Ir75d ac2 by its odor response profile (Benton et al., 2009).</t>
  </si>
  <si>
    <t>adult olfactory receptor neuron Ir31a</t>
  </si>
  <si>
    <t>ORN (VL2p); ionotropic receptor neuron Ir31a; ORN ac1; ORN Ir31a; ORN ac1Y; Ir31a ac1</t>
  </si>
  <si>
    <t>Bilateral olfactory receptor neuron that expresses the Ionotropic receptor (Ir) 31a (FBgn0051718) and the co-receptor Ir8a (FBgn0052704). Its axon branches, with one branch innervating the ipsilateral antennal lobe glomerulus VL2 posterior compartment and the other fasciculating with the antennal commissure and innervating the contralateral antennal lobe glomerulus VL2 posterior compartment (Silbering et al., 2011). Its dendrite transduces signals from the antennal coeloconic sensillum ac1 (Benton et al., 2009).</t>
  </si>
  <si>
    <t>http://neuro.uni-konstanz.de/DoOR/content/receptor.php?OR=Ir31a; Benton et al., 2009, Cell 136(1): 149--162 (flybase.org/reports/FBrf0206496); Silbering et al., 2011, J. Neurosci. 31(38): 13357--13375 (flybase.org/reports/FBrf0215822)</t>
  </si>
  <si>
    <t>adult olfactory receptor neuron Or69a</t>
  </si>
  <si>
    <t>ORN ab9X; adult ORN Or69a; odorant receptor neuron OR69a; odorant receptor neuron D; ORN (Or69aA/aB); ORN ab9A</t>
  </si>
  <si>
    <t>Bilateral olfactory receptor neuron (ORN) that expresses Or69a (FBgn0041622). It innervates antennal lobe glomerulus D in both antennal lobes: its axon branches, with one branch innervating the ipsilateral antennal lobe glomerulus D and the other fasciculating with the antennal commissure and innervating the contralateral antennal lobe glomerulus D. Its dendrite transduces signals from antennal basiconic sensillum ab9.</t>
  </si>
  <si>
    <t>http://neuro.uni-konstanz.de/DoOR/content/receptor.php?OR=Or69a; Couto et al., 2005, Curr. Biol. 15(17): 1535--1547 (flybase.org/reports/FBrf0187305)</t>
  </si>
  <si>
    <t>adult olfactory receptor neuron Ir75d ac1</t>
  </si>
  <si>
    <t>ionotropic receptor neuron Ir75d ac1; ORN Ir75d ac1; Ir75d ac1; ORN ac1; ORN ac1Z; ORN (VL1)</t>
  </si>
  <si>
    <t>Ipsilateral olfactory receptor neuron that expresses the Ionotropic receptor (Ir) 75d (FBgn0036829) and the co-receptor Ir25a (FBgn0031634). It innervates the antennal lobe glomerulus VL1 (Silbering et al., 2011). Its dendrite transduces signals from the antennal coeloconic sensillum ac1. It is distinguishable from IR75d ac2 and IR75d ac4 by its odor response profile (Benton et al., 2009).</t>
  </si>
  <si>
    <t>adult olfactory receptor neuron Or23a</t>
  </si>
  <si>
    <t>ORN at2B; ORN at2A; odorant receptor neuron DA3; ORN ai2b; odorant receptor neuron Or23a; adult ORN Or23a; ORN (Or23a)</t>
  </si>
  <si>
    <t>Bilateral olfactory receptor neuron (ORN) that expresses Or23a (FBgn0026395). Its axon branches, with one branch innervating the ipsilateral antennal lobe glomerulus DA3 and the other fasciculating with the antennal commissure and innervating the contralateral antennal lobe glomerulus DA3. Its dendrite transduces signals from antennal intermediate sensillum ai2.</t>
  </si>
  <si>
    <t>http://neuro.uni-konstanz.de/DoOR/content/receptor.php?OR=Or23a; Couto et al., 2005, Curr. Biol. 15(17): 1535--1547 (flybase.org/reports/FBrf0187305); Ronderos et al., 2014, J. Neurosci. 34(11): 3959--3968 (flybase.org/reports/FBrf0224383); Lin and Potter, 2015, PLoS ONE 10(10): e0139675 (flybase.org/reports/FBrf0229748)</t>
  </si>
  <si>
    <t>adult olfactory receptor neuron Ir76b/92a</t>
  </si>
  <si>
    <t>ORN ac1X; ionotropic receptor neuron Ir92a; ORN Ir92a; ORN ac1; Ir92a ac1; ORN (VM1)</t>
  </si>
  <si>
    <t>Bilateral olfactory receptor neuron that expresses the Ionotropic receptor (Ir) 92a (FBgn0038789) and the co-receptors Ir25a (FBgn0031634) and Ir76b (FBgn0036937). Its axon branches, with one branch innervating the ipsilateral antennal lobe glomerulus VM1 and the other fasciculating with the antennal commissure and innervating the contralateral antennal lobe glomerulus VM1 compartment (Silbering et al., 2011). Its dendrite transduces signals from the antennal coeloconic sensillum ac1 (Benton et al., 2009).</t>
  </si>
  <si>
    <t>http://neuro.uni-konstanz.de/DoOR/content/receptor.php?OR=Ir92a; Benton et al., 2009, Cell 136(1): 149--162 (flybase.org/reports/FBrf0206496); Silbering et al., 2011, J. Neurosci. 31(38): 13357--13375 (flybase.org/reports/FBrf0215822)</t>
  </si>
  <si>
    <t>antennal segment 1 microchaeta</t>
  </si>
  <si>
    <t>Bristles of antennal segment 1.</t>
  </si>
  <si>
    <t>Bryant, 1978, Ashburner, Wright, 1978-1980 c: 230--335 (flybase.org/reports/FBrf0031004); Haynie and Bryant, 1986, J. exp. Zool. 237: 293--308 (flybase.org/reports/FBrf0044923)</t>
  </si>
  <si>
    <t>zone D Johnston organ neuron</t>
  </si>
  <si>
    <t>zone D JON</t>
  </si>
  <si>
    <t>Johnston organ neuron (JON) that innervates zone D of the most posterior region of the ipsilateral antennal mechanosensory and motor center (AMMC) with little arborization. There are around 40 of these cells, with cell bodies distributed as a pair of clusters (Kamikouchi et al., 2006). Some of these neurons respond to vibrations and are activated when stimulated with courtship pulse song, with greater activation at medium frequency (Matsuo et al., 2014). Some of these neurons are also activated by an anterior deflection of the arista, corresponding to air flow applied to the back of the head, similar to zone C Johnston organ neurons (Matsuo et al., 2014).</t>
  </si>
  <si>
    <t>Kamikouchi et al., 2006, J. Comp. Neurol. 499(3): 317--356 (flybase.org/reports/FBrf0194812); Matsuo et al., 2014, Front. Physiol. 5: 179 (flybase.org/reports/FBrf0225118)</t>
  </si>
  <si>
    <t>zone E Johnston organ neuron</t>
  </si>
  <si>
    <t>Johnston organ neuron activated by tonic posterior arista deflection', "Johnston's organ neuron activated by tonic posterior arista deflection", 'zone E JON</t>
  </si>
  <si>
    <t>Johnston's organ neuron that innervates zone E of the antennal mechanosensory and motor center (AMMC). The cell bodies of these neurons are co-mingled with those of zone C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posteriorly, corresponding to air flow applied to the front of the head (Yorozu et al., 2009).</t>
  </si>
  <si>
    <t>Kamikouchi et al., 2006, J. Comp. Neurol. 499(3): 317--356 (flybase.org/reports/FBrf0194812); Kamikouchi et al., 2009, Nature 458(7235): 165--171 (flybase.org/reports/FBrf0207518); Yorozu et al., 2009, Nature 458(7235): 201--205 (flybase.org/reports/FBrf0207559)</t>
  </si>
  <si>
    <t>adult olfactory receptor neuron Or85b/98b</t>
  </si>
  <si>
    <t>odorant receptor neuron Or98b; adult ORN Or98b; ORN ab3B; odorant receptor neuron VM5d; odorant receptor neuron Or85b; ORN (Or85b); adult ORN Or85b</t>
  </si>
  <si>
    <t>Bilateral olfactory receptor neuron (ORN) that expresses Or85b (FBgn0037590) and Or98b (FBgn0039582). Its axon branches, with one branch innervating the ipsilateral antennal lobe glomerulus VM5d, and the other fasciculating with the antennal commissure and innervating the contralateral antennal lobe glomerulus VM5d. Its dendrite transduces signals from antennal basiconic sensillum ab3.</t>
  </si>
  <si>
    <t>http://neuro.uni-konstanz.de/DoOR/content/receptor.php?OR=ab3B; Hallem et al., 2004, Cell 117(7): 965--979 (flybase.org/reports/FBrf0179238); Couto et al., 2005, Curr. Biol. 15(17): 1535--1547 (flybase.org/reports/FBrf0187305)</t>
  </si>
  <si>
    <t>Johnston organ neuron activated by antennal displacement</t>
  </si>
  <si>
    <t>Johnston organ neuron (JON) that is activated by a displacement of the antenna, which may be caused by sound vibrations or push-pull stimuli (Patella and Wilson, 2018).</t>
  </si>
  <si>
    <t>Patella and Wilson, 2018, Curr. Biol. 28(8): 1189--1203.e5 (flybase.org/reports/FBrf0238696)</t>
  </si>
  <si>
    <t>adult olfactory receptor neuron Or67c</t>
  </si>
  <si>
    <t>odorant receptor neuron Or67c; ORN ab7B; ORN (Or67c); adult ORN Or67c; odorant receptor neuron VC4</t>
  </si>
  <si>
    <t>Bilateral olfactory receptor neuron (ORN) that expresses Or67c (FBgn0036078). Its axon branches, with one branch innervating the ipsilateral antennal lobe glomerulus VC4 and the other fasciculating with the antennal commissure and innervating the contralateral antennal lobe glomerulus VC4. Its dendrite transduces signals from antennal basiconic sensillum ab7.</t>
  </si>
  <si>
    <t>http://neuro.uni-konstanz.de/DoOR/content/receptor.php?OR=Or67c; Hallem et al., 2004, Cell 117(7): 965--979 (flybase.org/reports/FBrf0179238); Couto et al., 2005, Curr. Biol. 15(17): 1535--1547 (flybase.org/reports/FBrf0187305)</t>
  </si>
  <si>
    <t>adult olfactory receptor neuron Or22</t>
  </si>
  <si>
    <t>adult ORN Or22b; odorant receptor neuron Or22a; adult ORN Or22a; ORN (Or22a/b); ORN ab3A; odorant receptor neuron DM2; adult ORN Or22; odorant receptor neuron Or22b</t>
  </si>
  <si>
    <t>Bilateral olfactory receptor neuron (ORN) that expresses Or22a (FBgn0026398) and Or22b (FBgn0026397). Its axon branches, with one branch innervating the ipsilateral antennal lobe glomerulus DM2 and the other fasciculating with the antennal commissure and innervating the contralateral antennal lobe glomerulus DM2. Its dendrite transduces signals from antennal basiconic sensillum ab3.</t>
  </si>
  <si>
    <t>http://neuro.uni-konstanz.de/DoOR/content/receptor.php?OR=Or22a; http://neuro.uni-konstanz.de/DoOR/content/receptor.php?OR=Or22b; Dobritsa et al., 2003, Neuron 37(5): 827--841 (flybase.org/reports/FBrf0159257); Couto et al., 2005, Curr. Biol. 15(17): 1535--1547 (flybase.org/reports/FBrf0187305)</t>
  </si>
  <si>
    <t>adult olfactory receptor neuron Or67b</t>
  </si>
  <si>
    <t>adult ORN Or67b; ORN ab9Y; ORN (Or67b); odorant receptor neuron VA3; ORN ab9B; odorant receptor neuron Or67b</t>
  </si>
  <si>
    <t>Bilateral olfactory receptor neuron (ORN) that expresses Or67b (FBgn0036019). Its axon branches, with one branch innervating the ipsilateral antennal lobe glomerulus VA3 and the other fasciculating with the antennal commissure and innervating the contralateral antennal lobe glomerulus VA3. Its dendrite transduces signals from antennal basiconic sensillum ab9.</t>
  </si>
  <si>
    <t>http://neuro.uni-konstanz.de/DoOR/content/receptor.php?OR=Or67b; Couto et al., 2005, Curr. Biol. 15(17): 1535--1547 (flybase.org/reports/FBrf0187305)</t>
  </si>
  <si>
    <t>adult olfactory receptor neuron Or67a</t>
  </si>
  <si>
    <t>ORN Ab10B; ORN ab10A; odorant receptor neuron Or67a; ORN (Or67a); odorant receptor neuron DM6; adult ORN Or67a</t>
  </si>
  <si>
    <t>Bilateral olfactory receptor neuron (ORN) that expresses Or67a (FBgn0036009). Its axon branches, with one branch innervating the ipsilateral antennal lobe glomerulus DM6 and the other fasciculating with the antennal commissure and innervating the contralateral antennal lobe glomerulus DM6. Its dendrite transduces signals from antennal basiconic sensillum ab10.</t>
  </si>
  <si>
    <t>http://neuro.uni-konstanz.de/DoOR/content/receptor.php?OR=Or67a; Hallem et al., 2004, Cell 117(7): 965--979 (flybase.org/reports/FBrf0179238); Couto et al., 2005, Curr. Biol. 15(17): 1535--1547 (flybase.org/reports/FBrf0187305)</t>
  </si>
  <si>
    <t>adult olfactory receptor neuron Or19</t>
  </si>
  <si>
    <t>odorant receptor neuron DC1; ORN at3A; adult ORN Or19; odorant receptor neuron Or19; ORN ai2A; ORN ai3a; ORN at3B; ORN (Or19a/b)</t>
  </si>
  <si>
    <t>Bilateral olfactory receptor neuron (ORN) that expresses Or19a (FBgn0041626), Or19b (FBgn0062565). Its axon branches, with one branch innervating the ipsilateral antennal lobe glomerulus DC1 and the other fasciculating with the antennal commissure and innervating the contralateral antennal lobe glomerulus DC1. Its dendrite transduces signals from antennal intermediate sensillum ai3.</t>
  </si>
  <si>
    <t>http://neuro.uni-konstanz.de/DoOR/content/receptor.php?OR=Or19a; http://neuro.uni-konstanz.de/DoOR/content/receptor.php?OR=Or19b; Couto et al., 2005, Curr. Biol. 15(17): 1535--1547 (flybase.org/reports/FBrf0187305); Ronderos et al., 2014, J. Neurosci. 34(11): 3959--3968 (flybase.org/reports/FBrf0224383); Lin and Potter, 2015, PLoS ONE 10(10): e0139675 (flybase.org/reports/FBrf0229748)</t>
  </si>
  <si>
    <t>adult olfactory receptor neuron Or13a</t>
  </si>
  <si>
    <t>ORN (Or13a); ORN ab6A; odorant receptor neuron Or13a; adult ORN Or13a; odorant receptor neuron DC2; ORN ai1B</t>
  </si>
  <si>
    <t>Bilateral olfactory receptor neuron (ORN) that expresses Or13a (FBgn0030715). Its axon branches, with one branch innervating the ipsilateral antennal lobe glomerulus DC2 and the other fasciculating with the antennal commissure and innervating the contralateral antennal lobe glomerulus DC2. Its dendrite transduces signals from antennal basiconica sensillum ab6.</t>
  </si>
  <si>
    <t>http://neuro.uni-konstanz.de/DoOR/content/receptor.php?OR=Or13a; Couto et al., 2005, Curr. Biol. 15(17): 1535--1547 (flybase.org/reports/FBrf0187305); Endo et al., 2011, Nat. Neurosci. 15(2): 224--233 (flybase.org/reports/FBrf0217319)</t>
  </si>
  <si>
    <t>aristal sensillum</t>
  </si>
  <si>
    <t>aristal sense organ; ar</t>
  </si>
  <si>
    <t>Sensillum of the arista. There are three of these per arista, each consisting of a pair of sensory neurons surrounded by 2 sheath cells. They project into the lymph space of the arista core, where they float freely - unattached to the epidermis. These projections consist of specialised dendrites surrounded throughout their length by sheath cells and distally by an electron dense dendritic sheath. The three projections terminate at different points along the shaft.</t>
  </si>
  <si>
    <t>Foelix et al., 1989, Cell Tissue Res. 258(2): 277--287 (flybase.org/reports/FBrf0049408); Sayeed and Benzer, 1996, Proc. Natl. Acad. Sci. U.S.A. 93(12): 6079--6084 (flybase.org/reports/FBrf0088919)</t>
  </si>
  <si>
    <t>third segment of antenna</t>
  </si>
  <si>
    <t>antennal segment 3; funiculus; flugellum</t>
  </si>
  <si>
    <t>Largest segment of the antenna. It is bulbous, light grey in colour and it bears numerous hairs and sensilla, including sensilla trichoidea, basiconica, intermedia and coeloconica. It has an articulated joint with the second segment of the antenna. It contains the sacculus.</t>
  </si>
  <si>
    <t>Ferris, 1950, Demerec, 1950: 368--419 (flybase.org/reports/FBrf0007734); Bryant, 1978, Ashburner, Wright, 1978-1980 c: 230--335 (flybase.org/reports/FBrf0031004)</t>
  </si>
  <si>
    <t>second segment of antenna</t>
  </si>
  <si>
    <t>pedicel; antennal segment 2</t>
  </si>
  <si>
    <t>Second segment of the antenna located ventrolaterally to the first segment. It is larger than the first segment and somewhat swollen. It has on average 25 bristles of various sizes. The Johnston's organ is contained in this segment.</t>
  </si>
  <si>
    <t>adult olfactory receptor neuron Or88a</t>
  </si>
  <si>
    <t>adult ORN Or88a; ORN at3c; odorant receptor neuron VA1d; ORN at4X; odorant receptor neuron Or88a; ORN (Or88a); ORN at4C</t>
  </si>
  <si>
    <t>Bilateral olfactory receptor neuron (ORN) that expresses Or88a (FBgn0038203). Its axon branches, with one branch innervating the ipsilateral antennal lobe glomerulus VA1d and the other fasciculating with the antennal commissure and innervating the contralateral antennal lobe glomerulus VA1d. Its dendrite transduces signals from antennal trichoid sensillum at4.</t>
  </si>
  <si>
    <t>http://neuro.uni-konstanz.de/DoOR/content/receptor.php?OR=Or88a; Couto et al., 2005, Curr. Biol. 15(17): 1535--1547 (flybase.org/reports/FBrf0187305)</t>
  </si>
  <si>
    <t>first segment of antenna</t>
  </si>
  <si>
    <t>scape; antennal segment 1</t>
  </si>
  <si>
    <t>Proximal-most segment of the antenna. It is a narrow ring which bears on its dorsal side a medial group of four and a single lateral bristle. Its pigmentation and hair pattern are similar to those of the prefrons.</t>
  </si>
  <si>
    <t>adult olfactory receptor neuron Or47b</t>
  </si>
  <si>
    <t>ORN at4Z; odorant receptor neuron Or47b; odorant receptor neuron VA1v; adult ORN Or47b; ORN at4A; ORN (Or47b); ORN at3a</t>
  </si>
  <si>
    <t>Bilateral olfactory receptor neuron (ORN) that expresses Or47b (FBgn0026385). Its axon branches, with one branch innervating the ipsilateral antennal lobe glomerulus VA1v and the other fasciculating with the antennal commissure and innervating the contralateral antennal lobe glomerulus VA1v. Its dendrite transduces signals from antennal trichoid sensillum at4.</t>
  </si>
  <si>
    <t>http://neuro.uni-konstanz.de/DoOR/content/receptor.php?OR=Or47b; Hallem et al., 2004, Cell 117(7): 965--979 (flybase.org/reports/FBrf0179238); Couto et al., 2005, Curr. Biol. 15(17): 1535--1547 (flybase.org/reports/FBrf0187305)</t>
  </si>
  <si>
    <t>adult olfactory receptor neuron Or49a/85f</t>
  </si>
  <si>
    <t>ORN ab10B; ORN (Or49a/85f); ORN Ab10A; adult ORN Or49a/85f; ORN ab10A; adult ORN Or85f/49a; adult olfactory receptor neuron Or85f; odorant receptor neuron Or85f; odorant receptor neuron Or49a; odorant receptor neuron DL4; adult olfactory receptor neuron Or49a</t>
  </si>
  <si>
    <t>Bilateral olfactory receptor neuron (ORN) that expresses Or49a (FBgn0033727) and Or85f (FBgn0037685). Its axon branches, with one branch innervating the ipsilateral antennal lobe glomerulus DL4 and the other fasciculating with the antennal commissure and innervating the contralateral antennal lobe glomerulus DL4. Its dendrite transduces signals from basiconic sensillum ab10.</t>
  </si>
  <si>
    <t>http://neuro.uni-konstanz.de/DoOR/content/receptor.php?OR=Or49a; http://neuro.uni-konstanz.de/DoOR/content/receptor.php?OR=Or85f; Hallem et al., 2004, Cell 117(7): 965--979 (flybase.org/reports/FBrf0179238); Couto et al., 2005, Curr. Biol. 15(17): 1535--1547 (flybase.org/reports/FBrf0187305)</t>
  </si>
  <si>
    <t>adult olfactory receptor neuron Or47a</t>
  </si>
  <si>
    <t>odorant receptor neuron Or47a; adult ORN Or47a; odorant receptor neuron DM3; ORN ab5B; ORN (Or47a)</t>
  </si>
  <si>
    <t>Bilateral olfactory receptor neuron (ORN) that expresses Or47a (FBgn0026386) and Or33b (FBgn0026391). Its axon branches, with one branch innervating the ipsilateral antennal lobe glomerulus DM3 and the other fasciculating with the antennal commissure and innervating the contralateral antennal lobe glomerulus DM3. Its dendrite transduces signals from basiconic sensillum ab5.</t>
  </si>
  <si>
    <t>http://neuro.uni-konstanz.de/DoOR/content/receptor.php?OR=Or33b; http://neuro.uni-konstanz.de/DoOR/content/receptor.php?OR=Or47a; Hallem et al., 2004, Cell 117(7): 965--979 (flybase.org/reports/FBrf0179238); Couto et al., 2005, Curr. Biol. 15(17): 1535--1547 (flybase.org/reports/FBrf0187305)</t>
  </si>
  <si>
    <t>second antennal segment muscle 15</t>
  </si>
  <si>
    <t>Small muscle of the adult second antennal segment, located more medially than muscle 14 and very close to the body midline.</t>
  </si>
  <si>
    <t>Miller, 1950, Demerec, 1950: 468--481 (flybase.org/reports/FBrf0186027)</t>
  </si>
  <si>
    <t>arista</t>
  </si>
  <si>
    <t>antennal segment 6</t>
  </si>
  <si>
    <t>Highly specialised, slender sixth segment of the antenna covered in bristle-like outgrowths known as laterals. It extends laterally from the dorsal region of the third segment of the antenna.</t>
  </si>
  <si>
    <t>Ferris, 1950, Demerec, 1950: 368--419 (flybase.org/reports/FBrf0007734); Bryant, 1978, Ashburner, Wright, 1978-1980 c: 230--335 (flybase.org/reports/FBrf0031004); He and Adler, 2001, Mech. Dev. 104(1-2): 69--78 (flybase.org/reports/FBrf0137012)</t>
  </si>
  <si>
    <t>basal cylinder</t>
  </si>
  <si>
    <t>basal capsule; antennal segment 4+5 of Ferris</t>
  </si>
  <si>
    <t>The adult antennal segments basal to the arista. It includes antennal segments 4 and 5.</t>
  </si>
  <si>
    <t>Ferris, 1950, Demerec, 1950: 368--419 (flybase.org/reports/FBrf0007734); Kerridge, 1981, Mol. Gen. Genet. 184(3): 519--525 (flybase.org/reports/FBrf0037077)</t>
  </si>
  <si>
    <t>adult olfactory receptor neuron Or92a</t>
  </si>
  <si>
    <t>ORN (Or92a); odorant receptor neuron VA2; odorant receptor neuron Or92a; ORN ab1B; adult ORN Or92a</t>
  </si>
  <si>
    <t>Bilateral olfactory receptor neuron (ORN) that expresses Or92a (FBgn0038798). Its axon branches, with one branch innervating the ipsilateral antennal lobe glomerulus VA2 and the other fasciculating with the antennal commissure and innervating the contralateral antennal lobe glomerulus VA2. Its dendrite transduces signals from antennal basiconic sensillum ab1.</t>
  </si>
  <si>
    <t>http://neuro.uni-konstanz.de/DoOR/content/receptor.php?OR=Or92a; Couto et al., 2005, Curr. Biol. 15(17): 1535--1547 (flybase.org/reports/FBrf0187305)</t>
  </si>
  <si>
    <t>adult olfactory receptor neuron Or43b</t>
  </si>
  <si>
    <t>ORN (Or43b); odorant receptor neuron VM2; ORN ab8A; odorant receptor neuron Or43b; adult ORN Or43b</t>
  </si>
  <si>
    <t>Bilateral olfactory receptor neuron (ORN) that expresses Or43b (FBgn0026393). Its axon branches, with one branch innervating the ipsilateral antennal lobe glomerulus VM2 and the other fasciculating with the antennal commissure and innervating the contralateral antennal lobe glomerulus VM2. Its dendrite transduces signals from antennal basiconic sensillum ab8.</t>
  </si>
  <si>
    <t>http://neuro.uni-konstanz.de/DoOR/content/receptor.php?OR=Or43b; Hallem et al., 2004, Cell 117(7): 965--979 (flybase.org/reports/FBrf0179238); Couto et al., 2005, Curr. Biol. 15(17): 1535--1547 (flybase.org/reports/FBrf0187305)</t>
  </si>
  <si>
    <t>adult olfactory receptor neuron Or82a</t>
  </si>
  <si>
    <t>ORN (Or82a); odorant receptor neuron Or82a; ORN ab5A; adult ORN Or82a; odorant receptor neuron VA6</t>
  </si>
  <si>
    <t>Bilateral olfactory receptor neuron (ORN) that expresses Or82a (FBgn0041621). Its axon branches, with one branch innervating the ipsilateral antennal lobe glomerulus VA6 and the other fasciculating with the antennal commissure and innervating the contralateral antennal lobe glomerulus VA6. Its dendrite transduces signals from antennal basiconic sensillum ab5.</t>
  </si>
  <si>
    <t>http://neuro.uni-konstanz.de/DoOR/content/receptor.php?OR=Or82a; Hallem et al., 2004, Cell 117(7): 965--979 (flybase.org/reports/FBrf0179238); Couto et al., 2005, Curr. Biol. 15(17): 1535--1547 (flybase.org/reports/FBrf0187305)</t>
  </si>
  <si>
    <t>Johnston organ neuron inhibited by antennal displacement</t>
  </si>
  <si>
    <t>class iii (inhibited) Johnston organ neuron (JON); class iii JON</t>
  </si>
  <si>
    <t>Johnston organ neuron (JON) that is inhibited by a displacement of the antenna, which may be caused by sound vibrations or push-pull stimuli (Patella and Wilson, 2018). These neurons tend to have their axons in the middle of the JON bundle (Patella and Wilson, 2018).</t>
  </si>
  <si>
    <t>antennal segment 2 sense organ</t>
  </si>
  <si>
    <t>Any sense organ (FBbt:00005155) that is part of some second segment of antenna (FBbt:00004514).</t>
  </si>
  <si>
    <t>grooming behavior Johnston organ neuron</t>
  </si>
  <si>
    <t>aJO; antennal grooming JO; antennal grooming Johnston organ neuron</t>
  </si>
  <si>
    <t>Johnston organ neuron (JON) that can induce grooming of the antennae, or the head, in response to antennal displacement. Many of these neurons have a cell body located in one of two distinct clusters in the dorsal and ventral regions of the Johnston organ and project to zones C and E of the AMMC (Hampel et al., 2015).</t>
  </si>
  <si>
    <t>Hampel et al., 2015, eLife 4: e08758 (flybase.org/reports/FBrf0229838)</t>
  </si>
  <si>
    <t>adult olfactory receptor neuron Or85a</t>
  </si>
  <si>
    <t>odorant receptor neuron Or85a/33b; adult ORN Or85a; adult ORN Or85a/33b; ORN (Or85a); odorant receptor neuron DM5; ORN ab2B</t>
  </si>
  <si>
    <t>Bilateral olfactory receptor neuron (ORN) that expresses Or85a (FBgn0037576) and Or33b (FBgn0026391). Its axon branches, with one branch innervating the ipsilateral antennal lobe glomerulus DM5 and the other fasciculating with the antennal commissure and innervating the contralateral antennal lobe glomerulus DM5. Its dendrite transduces signals from antennal basiconic sensillum ab2.</t>
  </si>
  <si>
    <t>http://neuro.uni-konstanz.de/DoOR/content/receptor.php?OR=ab2B; Couto et al., 2005, Curr. Biol. 15(17): 1535--1547 (flybase.org/reports/FBrf0187305); Fishilevich and Vosshall, 2005, Curr. Biol. 15(17): 1548--1553 (flybase.org/reports/FBrf0187306)</t>
  </si>
  <si>
    <t>adult olfactory receptor neuron Or43a</t>
  </si>
  <si>
    <t>ORN at3C; adult ORN Or43a; odorant receptor neuron Or43a; ORN ai3c; ORN at3Y; ORN (Or43a); odorant receptor neuron DA4l; ORN ai2</t>
  </si>
  <si>
    <t>Bilateral olfactory receptor neuron (ORN) that expresses Or43a (FBgn0026389). Its axon branches, with one branch innervating the ipsilateral antennal lobe glomerulus DA4l and the other fasciculating with the antennal commissure and innervating the contralateral antennal lobe glomerulus DA4l. Its dendrite transduces signals from antennal intermediate sensillum ai3.</t>
  </si>
  <si>
    <t>http://neuro.uni-konstanz.de/DoOR/content/receptor.php?OR=Or43a; Couto et al., 2005, Curr. Biol. 15(17): 1535--1547 (flybase.org/reports/FBrf0187305); Ronderos et al., 2014, J. Neurosci. 34(11): 3959--3968 (flybase.org/reports/FBrf0224383); Lin and Potter, 2015, PLoS ONE 10(10): e0139675 (flybase.org/reports/FBrf0229748)</t>
  </si>
  <si>
    <t>adult olfactory receptor neuron Or83c</t>
  </si>
  <si>
    <t>ORN at2B; odorant receptor neuron DC3; ORN at2A; odorant receptor neuron Or83c; adult ORN Or83c; ORN (Or83c); ORN ai2a</t>
  </si>
  <si>
    <t>Bilateral olfactory receptor neuron (ORN) that expresses Or83c (FBgn0037399). Its axon branches, with one branch innervating the ipsilateral antennal lobe glomerulus DC3 and the other fasciculating with the antennal commissure and innervating the contralateral antennal lobe glomerulus DC3. Its dendrite transduces signals from antennal intermediate sensillum ai2. These neurons detect farnesol (Ronderos et al., 2014).</t>
  </si>
  <si>
    <t>http://neuro.uni-konstanz.de/DoOR/content/receptor.php?OR=Or83c; Couto et al., 2005, Curr. Biol. 15(17): 1535--1547 (flybase.org/reports/FBrf0187305); Ronderos et al., 2014, J. Neurosci. 34(11): 3959--3968 (flybase.org/reports/FBrf0224383); Lin and Potter, 2015, PLoS ONE 10(10): e0139675 (flybase.org/reports/FBrf0229748)</t>
  </si>
  <si>
    <t>adult olfactory receptor neuron Or42b</t>
  </si>
  <si>
    <t>ORN (Or42b); ORN ab1A; odorant receptor neuron Or42b; adult ORN Or42b; odorant receptor neuron DM1</t>
  </si>
  <si>
    <t>Bilateral olfactory receptor neuron (ORN) that expresses Or42b (FBgn0033043). Its axon branches, with one branch innervating the ipsilateral antennal lobe glomerulus DM1 and the other fasciculating with the antennal commissure and innervating the contralateral antennal lobe glomerulus DM1. Its dendrite transduces signals from antennal basiconic sensillum ab1.</t>
  </si>
  <si>
    <t>http://neuro.uni-konstanz.de/DoOR/content/receptor.php?OR=Or42b; Couto et al., 2005, Curr. Biol. 15(17): 1535--1547 (flybase.org/reports/FBrf0187305)</t>
  </si>
  <si>
    <t>second antennal segment muscle 14</t>
  </si>
  <si>
    <t>Small muscle of the adult second antennal segment, located more laterally than muscle 15.</t>
  </si>
  <si>
    <t>adult olfactory receptor neuron Gr21a/63a</t>
  </si>
  <si>
    <t>adult ORN Gr21a; ORN ab1C; ORN (Gr21a); olfactory receptor neuron V; adult olfactory receptor neuron Gr21a</t>
  </si>
  <si>
    <t>Ipsilateral odorant receptor neuron that expresses Gr21a (FBgn0041250) (Couto et al., 2005) and Gr63a (FBgn0035468) (Kwon et al., 2007). It innervates antennal lobe glomerulus V. Unlike many other antennal olfactory receptor neurons, it does not send an axon branch through the antennal commissure to innervate the equivalent contralateral glomerulus. Suh et al., (2004) and Kwon et al., (2007) identify this neuron as being sensitive to CO2 levels. Its dendrite transduces signals from antennal basiconic sensillum ab1.</t>
  </si>
  <si>
    <t>http://neuro.uni-konstanz.de/DoOR/content/receptor.php?OR=Gr21a.Gr63a; Stocker et al., 1990, Cell Tissue Res. 262(1): 9--34 (flybase.org/reports/FBrf0051437); Suh et al., 2004, Nature 431(7010): 854--859 (flybase.org/reports/FBrf0179739); Couto et al., 2005, Curr. Biol. 15(17): 1535--1547 (flybase.org/reports/FBrf0187305); Kwon et al., 2007, Proc. Natl. Acad. Sci. U.S.A. 104(9): 3574--3578 (flybase.org/reports/FBrf0192797)</t>
  </si>
  <si>
    <t>long arista lateral</t>
  </si>
  <si>
    <t>Long lateral of the arista. It is around 140 micrometers long. There are 3-4 of these on the anterior side, and 5-7 on the posterior side of the arista.</t>
  </si>
  <si>
    <t>short arista lateral</t>
  </si>
  <si>
    <t>Short lateral of the arista. There are 5-7 of these, about 20-30 micrometers long that extend from the dorsal side of the central core shaft.</t>
  </si>
  <si>
    <t>adult olfactory receptor neuron ab11a</t>
  </si>
  <si>
    <t>ORN ab11</t>
  </si>
  <si>
    <t>An olfactory receptor neuron that whose dendrite transduces signals from the antennal basiconic sensillum ab11. It is distinguishable from ORN ab11b and ORN ab11c by its odor response profile.</t>
  </si>
  <si>
    <t>Kwon et al., 2010, Curr. Biol. 20(18): 1672--1678 (flybase.org/reports/FBrf0211878)</t>
  </si>
  <si>
    <t>adult olfactory receptor neuron ab11b</t>
  </si>
  <si>
    <t>An olfactory receptor neuron that whose dendrite transduces signals from the antennal basiconic sensillum ab11. It is distinguishable from ORN ab11a and ORN ab11c by its odor response profile.</t>
  </si>
  <si>
    <t>adult olfactory receptor neuron Or56a</t>
  </si>
  <si>
    <t>adult olfactory receptor neuron Or33a; adult ORN Or33a; adult olfactory receptor neuron DA2; adult olfactory receptor neuron Or56a; adult ORN Or56a; adult olfactory receptor neuron Or56a/33a; ORN ab4B; ORN (Or56a); adult ORN Or56a/33a</t>
  </si>
  <si>
    <t>Bilateral olfactory receptor neuron (ORN) that expresses Or56a (FBgn0034473) and Or33a (FBgn0026392). Its axon branches, with one branch innervating the ipsilateral antennal lobe glomerulus DA2 and the other fasciculating with the antennal commissure and innervating the contralateral antennal lobe glomerulus DA2. Its dendrite transduces signals from antennal basiconic sensillum ab4.</t>
  </si>
  <si>
    <t>http://neuro.uni-konstanz.de/DoOR/content/receptor.php?OR=ab4B; Hallem et al., 2004, Cell 117(7): 965--979 (flybase.org/reports/FBrf0179238); Couto et al., 2005, Curr. Biol. 15(17): 1535--1547 (flybase.org/reports/FBrf0187305); Fishilevich et al., 2005, Curr. Biol. 15(23): 2086--2096 (flybase.org/reports/FBrf0190010)</t>
  </si>
  <si>
    <t>adult olfactory receptor neuron Or98a</t>
  </si>
  <si>
    <t>odorant receptor neuron VM5v; odorant receptor neuron Or98a; ORN ab7A; ORN (Or98a); adult ORN Or98a</t>
  </si>
  <si>
    <t>Bilateral olfactory receptor neuron (ORN) that expresses Or98a (FBgn0039551). Its axon branches, with one branch innervating the ipsilateral antennal lobe glomerulus VM5v and the other fasciculating with the antennal commissure and innervating the contralateral antennal lobe glomerulus VM5v. Its dendrite transduces signals from antennal basiconic sensillum ab7.</t>
  </si>
  <si>
    <t>http://neuro.uni-konstanz.de/DoOR/content/receptor.php?OR=Or98a; Couto et al., 2005, Curr. Biol. 15(17): 1535--1547 (flybase.org/reports/FBrf0187305)</t>
  </si>
  <si>
    <t>adult olfactory receptor neuron Or49b</t>
  </si>
  <si>
    <t>ORN ab6B; ORN (Or49b); odorant receptor neuron Or49b; odorant receptor neuron VA5; adult ORN Or49b</t>
  </si>
  <si>
    <t>Bilateral olfactory receptor neuron (ORN) that expresses Or49b (FBgn0028963). Its axon branches, with one branch innervating the ipsilateral antennal lobe glomerulus VA5 and the other fasciculating with the antennal commissure and innervating the contralateral antennal lobe glomerulus VA5. Its dendrite transduces signals from antennal basiconic sensillum ab6.</t>
  </si>
  <si>
    <t>http://neuro.uni-konstanz.de/DoOR/content/receptor.php?OR=Or49b; Hallem et al., 2004, Cell 117(7): 965--979 (flybase.org/reports/FBrf0179238); Couto et al., 2005, Curr. Biol. 15(17): 1535--1547 (flybase.org/reports/FBrf0187305)</t>
  </si>
  <si>
    <t>adult olfactory receptor neuron Or10a</t>
  </si>
  <si>
    <t>odorant receptor neuron Or10a; ORN (Or10a); ORN ab1D; adult ORN Or10a; odorant receptor neuron DL1</t>
  </si>
  <si>
    <t>Bilateral olfactory receptor neuron (ORN) that expresses Or10a (FBgn0030298) and the gustatory receptor Gr10a (FBgn0045502) (Fishilevich and Vosshall, 2005). Its axon branches, with one branch innervating the ipsilateral antennal lobe glomerulus DL1 and the other fasciculating with the antennal commissure and innervating the contralateral antennal lobe glomerulus DL1. Its dendrite transduces signals from antennal basiconic sensillum ab1.</t>
  </si>
  <si>
    <t>http://neuro.uni-konstanz.de/DoOR/content/receptor.php?OR=Or10a; Hallem et al., 2004, Cell 117(7): 965--979 (flybase.org/reports/FBrf0179238); Couto et al., 2005, Curr. Biol. 15(17): 1535--1547 (flybase.org/reports/FBrf0187305); Fishilevich and Vosshall, 2005, Curr. Biol. 15(17): 1548--1553 (flybase.org/reports/FBrf0187306)</t>
  </si>
  <si>
    <t>adult olfactory receptor neuron Or65</t>
  </si>
  <si>
    <t>ORN (Or65a/b/c); odorant receptor neuron DL3; odorant receptor neuron Or65; ORN at4B; ORN at4Y; adult ORN Or65; ORN at3b</t>
  </si>
  <si>
    <t>Bilateral olfactory receptor neuron (ORN) that expresses Or65 (Or65a ; FBgn0041625, Or65b ; FBgn0041624, Or65c ; FBgn0041623). Its axon branches, with one branch innervating the ipsilateral antennal lobe glomerulus DL3 and the other fasciculating with the antennal commissure and innervating the contralateral antennal lobe glomerulus DL3. Its dendrite transduces signals from antennal trichoid sensillum at4.</t>
  </si>
  <si>
    <t>http://neuro.uni-konstanz.de/DoOR/content/receptor.php?OR=Or65a; Couto et al., 2005, Curr. Biol. 15(17): 1535--1547 (flybase.org/reports/FBrf0187305)</t>
  </si>
  <si>
    <t>adult olfactory receptor neuron Or9a</t>
  </si>
  <si>
    <t>odorant receptor neuron Or9a; odorant receptor neuron VM3; ORN ab8B; ORN (Or9a); ORN pb9A; adult ORN Or9a</t>
  </si>
  <si>
    <t>Bilateral olfactory receptor neuron (ORN) that expresses Or9a (FBgn0030204). Its axon branches, with one branch innervating the ipsilateral antennal lobe glomerulus VM3 and the other fasciculating with the antennal commissure and innervating the contralateral antennal lobe glomerulus VM3. Its dendrite transduces signals from antennal basiconic sensillum ab8.</t>
  </si>
  <si>
    <t>http://neuro.uni-konstanz.de/DoOR/content/receptor.php?OR=Or9a; Hallem et al., 2004, Cell 117(7): 965--979 (flybase.org/reports/FBrf0179238); Couto et al., 2005, Curr. Biol. 15(17): 1535--1547 (flybase.org/reports/FBrf0187305)</t>
  </si>
  <si>
    <t>adult olfactory receptor neuron Or7a</t>
  </si>
  <si>
    <t>adult ORN Or7a; ORN ab4A; odorant receptor neuron DL5; odorant receptor neuron Or7a; ORN (Or7a)</t>
  </si>
  <si>
    <t>Bilateral olfactory receptor neuron (ORN) that expresses Or7a (FBgn0030016). Its axon branches, with one branch innervating the ipsilateral antennal lobe glomerulus DL5 and the other fasciculating with the antennal commissure and innervating the contralateral antennal lobe glomerulus DL5. Its dendrite transduces signals from antennal basiconic sensillum ab4.</t>
  </si>
  <si>
    <t>http://neuro.uni-konstanz.de/DoOR/content/receptor.php?OR=Or7a; Hallem et al., 2004, Cell 117(7): 965--979 (flybase.org/reports/FBrf0179238); Couto et al., 2005, Curr. Biol. 15(17): 1535--1547 (flybase.org/reports/FBrf0187305)</t>
  </si>
  <si>
    <t>adult olfactory receptor neuron Or59b</t>
  </si>
  <si>
    <t>ORN (Or59b); odorant receptor neuron Or59b; odorant receptor neuron DM4; ORN ab2A; adult ORN Or59b</t>
  </si>
  <si>
    <t>Bilateral olfactory receptor neuron (ORN) that expresses Or59b (FBgn0034865). Its axon branches, with one branch innervating the ipsilateral antennal lobe glomerulus DM4 and the other fasciculating with the antennal commissure and innervating the contralateral antennal lobe glomerulus DM4. Its dendrite transduces signals from antennal basiconic sensillum ab2.</t>
  </si>
  <si>
    <t>http://neuro.uni-konstanz.de/DoOR/content/receptor.php?OR=Or59b; Hallem et al., 2004, Cell 117(7): 965--979 (flybase.org/reports/FBrf0179238); Couto et al., 2005, Curr. Biol. 15(17): 1535--1547 (flybase.org/reports/FBrf0187305)</t>
  </si>
  <si>
    <t>adult olfactory receptor neuron ab12b</t>
  </si>
  <si>
    <t>ORN ab12</t>
  </si>
  <si>
    <t>An olfactory receptor neuron that whose dendrite transduces signals from the antennal basiconic sensillum ab11. It is distinguishable from ORN ab12a and ORN ab12c by its odor response profile.</t>
  </si>
  <si>
    <t>adult olfactory receptor neuron ab12a</t>
  </si>
  <si>
    <t>An olfactory receptor neuron that whose dendrite transduces signals from the antennal basiconic sensillum ab11. It is distinguishable from ORN ab12b and ORN ab12c by its odor response profile.</t>
  </si>
  <si>
    <t>adult olfactory receptor neuron ab12c</t>
  </si>
  <si>
    <t>An olfactory receptor neuron that whose dendrite transduces signals from the antennal basiconic sensillum ab11. It is distinguishable from ORN ab12a and ORN ab12b by its odor response profile.</t>
  </si>
  <si>
    <t>antennal segment 3 sensillum</t>
  </si>
  <si>
    <t>Any sense organ (FBbt:00005155) that is part of some third segment of antenna (FBbt:00004515).</t>
  </si>
  <si>
    <t>adult olfactory receptor neuron ab11c</t>
  </si>
  <si>
    <t>An olfactory receptor neuron that whose dendrite transduces signals from the antennal basiconic sensillum ab11. It is distinguishable from ORN ab11a and ORN ab11b by its odor response profile.</t>
  </si>
  <si>
    <t>adult olfactory receptor neuron Ir84a</t>
  </si>
  <si>
    <t>ORN Ir84a; ionotropic receptor neuron Ir84a; Ir84a ac4; ORN ac4; ionotropic receptor neuron VL2a; ORN (VL2a); ORN ac4Y</t>
  </si>
  <si>
    <t>Bilateral olfactory receptor neuron that expresses the Ionotropic receptor (Ir) 84a (FBgn0037501) and the co-receptor Ir8a (FBgn0052704). Its axon branches, with one branch innervating the ipsilateral antennal lobe glomerulus VL2a and the other fasciculating with the antennal commissure and innervating the contralateral antennal lobe glomerulus VL2a (Grosjean et al., 2011; Silbering et al., 2011). Its dendrite transduces signals from the antennal coeloconic sensillum ac4 (Benton et al., 2009).</t>
  </si>
  <si>
    <t>http://neuro.uni-konstanz.de/DoOR/content/receptor.php?OR=Ir84a; Benton et al., 2009, Cell 136(1): 149--162 (flybase.org/reports/FBrf0206496); Silbering et al., 2011, J. Neurosci. 31(38): 13357--13375 (flybase.org/reports/FBrf0215822); Grosjean et al., 2011, Nature 478(7368): 236--240 (flybase.org/reports/FBrf0216424)</t>
  </si>
  <si>
    <t>adult olfactory receptor neuron Or2a</t>
  </si>
  <si>
    <t>ORN at3X; ORN ai3b; ORN ai2; ORN (Or2a); adult ORN Or2a; odorant receptor neuron Or2a; odorant receptor neuron DA4m; ORN at3A</t>
  </si>
  <si>
    <t>Bilateral olfactory receptor neuron (ORN) that expresses Or2a (FBgn0023523). Its axon branches, with one branch innervating the ipsilateral antennal lobe glomerulus DA4 medial compartment and the other fasciculating with the antennal commissure and innervating the contralateral antennal lobe glomerulus DA4 medial compartment. Its dendrite transduces signals from intermediate sensillum ai3.</t>
  </si>
  <si>
    <t>http://neuro.uni-konstanz.de/DoOR/content/receptor.php?OR=Or2a; Couto et al., 2005, Curr. Biol. 15(17): 1535--1547 (flybase.org/reports/FBrf0187305); Ronderos et al., 2014, J. Neurosci. 34(11): 3959--3968 (flybase.org/reports/FBrf0224383); Lin and Potter, 2015, PLoS ONE 10(10): e0139675 (flybase.org/reports/FBrf0229748)</t>
  </si>
  <si>
    <t>zone A Johnston organ neuron</t>
  </si>
  <si>
    <t>["zone A Johnston's organ neuron", 'zone A JON</t>
  </si>
  <si>
    <t>Johnston organ neuron (JON) that innervates zone A of the antennal mechanosensory and motor center (AMMC). The cell bodies of these neurons are located mainly in the inner layer of the Johnston organ, directly surrounding the antennal nerve. Some of these neurons respond to vibrations and are activated when stimulated with courtship pulse song, with greater activation at higher frequency (Kamikouchi et al., 2009).</t>
  </si>
  <si>
    <t>zone B Johnston organ neuron</t>
  </si>
  <si>
    <t>zone B JON', "zone B Johnston's organ neuron"]</t>
  </si>
  <si>
    <t>Johnston organ neuron that innervates zone B of the antennal mechanosensory and motor center (AMMC). The cell bodies of these neurons are distributed as a ring in the middle layer of cells within the Johnston organ (Kamikouchi et al., 2006). Some of these neurons respond to vibrations and are activated when stimulated with courtship pulse song, with greater activation at lower frequency (Kamikouchi et al., 2009).</t>
  </si>
  <si>
    <t>Kamikouchi et al., 2006, J. Comp. Neurol. 499(3): 317--356 (flybase.org/reports/FBrf0194812); Kamikouchi et al., 2009, Nature 458(7235): 165--171 (flybase.org/reports/FBrf0207518)</t>
  </si>
  <si>
    <t>zone C Johnston organ neuron</t>
  </si>
  <si>
    <t>["zone C Johnston's organ neuron", 'Johnston organ neuron activated by tonic anterior arista deflection', "Johnston's organ neuron activated by tonic anterior arista deflection", 'zone C JON</t>
  </si>
  <si>
    <t>Johnston organ neuron that innervates zone C of the antennal mechanosensory and motor center (AMMC). The cell bodies of these neurons are co-mingled with those of zone E Johnston organ neurons, forming a broad ring mainly in the medial and outer layers of the Johnston's organ. Some of these neurons show a tonic response to static deflections of the arista (Kamikouchi et al., 2009) and are involved in sensing air-flow (Yorozu et al., 2009) and gravitational forces (Kamikouchi et al., 2009). They tend to have greater responses when the arista is displaced anteriorly, corresponding to air flow applied to the back of the head (Yorozu et al., 2009).</t>
  </si>
  <si>
    <t>adult olfactory receptor neuron Ir40a VP1</t>
  </si>
  <si>
    <t>Ipsilateral olfactory receptor neuron that expresses the Ionotropic receptor (Ir) 40a (FBgn0259683), Ir93a (FBgn0259215) and Ir25a (FBgn0031634). It innervates the antennal lobe glomeruli VP1. It transduces signals from the basiconic sensilla of chamber I or the blunt-tipped sensilla of chamber II of the sacculus. This neuron responds to small decreases in temperature, but Ir40a is not required for this response.</t>
  </si>
  <si>
    <t>http://neuro.uni-konstanz.de/DoOR/content/receptor.php?OR=Ir40a.VP1; Benton et al., 2009, Cell 136(1): 149--162 (flybase.org/reports/FBrf0206496); Silbering et al., 2011, J. Neurosci. 31(38): 13357--13375 (flybase.org/reports/FBrf0215822); Enjin et al., 2016, Curr. Biol. 26(10): 1352--1358 (flybase.org/reports/FBrf0232388); Knecht et al., 2016, eLife 5: e17879 (flybase.org/reports/FBrf0233685)</t>
  </si>
  <si>
    <t>adult olfactory receptor neuron Ir40a VP4</t>
  </si>
  <si>
    <t>Ipsilateral olfactory receptor neuron that expresses the Ionotropic receptor (Ir) 40a (FBgn0259683), Ir93a (FBgn0259215) and Ir25a (FBgn0031634). It innervates the antennal lobe glomerulus VP4. It transduces signals from the basiconic sensilla of chamber I or the blunt-tipped sensilla of chamber II of the sacculus. This neuron responds to dry stimulus.</t>
  </si>
  <si>
    <t>http://neuro.uni-konstanz.de/DoOR/content/receptor.php?OR=Ir40a.VP4; Benton et al., 2009, Cell 136(1): 149--162 (flybase.org/reports/FBrf0206496); Silbering et al., 2011, J. Neurosci. 31(38): 13357--13375 (flybase.org/reports/FBrf0215822); Enjin et al., 2016, Curr. Biol. 26(10): 1352--1358 (flybase.org/reports/FBrf0232388); Knecht et al., 2016, eLife 5: e17879 (flybase.org/reports/FBrf0233685)</t>
  </si>
  <si>
    <t>Johnston organ neuron b1</t>
  </si>
  <si>
    <t>JON-b1</t>
  </si>
  <si>
    <t>Neuron of the Johnston organ that has presynaptic termini in AMMC zone B only (either subregion).</t>
  </si>
  <si>
    <t>Kamikouchi et al., 2006, J. Comp. Neurol. 499(3): 317--356 (flybase.org/reports/FBrf0194812)</t>
  </si>
  <si>
    <t>Johnston organ neuron a4</t>
  </si>
  <si>
    <t>JON-a4</t>
  </si>
  <si>
    <t>Neuron of the Johnston organ that has presynaptic termini in subregions AP and AV1 and AD of AMMC zone A only.</t>
  </si>
  <si>
    <t>Johnston organ neuron a2</t>
  </si>
  <si>
    <t>JON-a2</t>
  </si>
  <si>
    <t>Neuron of the Johnston organ that has presynaptic termini in subregions AP and AV2 of AMMC zone A only.</t>
  </si>
  <si>
    <t>Johnston organ neuron a3</t>
  </si>
  <si>
    <t>JON-a3</t>
  </si>
  <si>
    <t>Neuron of the Johnston organ that has presynaptic termini in subregions AP and AV2 and AD of AMMC zone A only.</t>
  </si>
  <si>
    <t>Johnston organ neuron c1</t>
  </si>
  <si>
    <t>JON-c1</t>
  </si>
  <si>
    <t>Neuron of the Johnston organ that has presynaptic termini in subregion CL of AMMC zone C only.</t>
  </si>
  <si>
    <t>Johnston organ neuron c2</t>
  </si>
  <si>
    <t>JON-c2</t>
  </si>
  <si>
    <t>Neuron of the Johnston organ that has presynaptic termini in subregions CL and CM of AMMC zone C only.</t>
  </si>
  <si>
    <t>Johnston organ neuron d1</t>
  </si>
  <si>
    <t>JON-d1</t>
  </si>
  <si>
    <t>Neuron of the Johnston organ that has presynaptic termini in subregion DP of AMMC zone D only.</t>
  </si>
  <si>
    <t>Johnston organ neuron e3</t>
  </si>
  <si>
    <t>JON-e3</t>
  </si>
  <si>
    <t>Neuron of the Johnston organ that has presynaptic termini in subregion EVM of AMMC zone E only.</t>
  </si>
  <si>
    <t>Johnston organ</t>
  </si>
  <si>
    <t>chordotonal organ of antennal segment 2; JO', "Johnston's organ"]</t>
  </si>
  <si>
    <t>Compound chordotonal organ of antennal segment 2 involved in hearing (Gopfert and Robert, 2002), direction-sensitive wind detection (Yorozu et al., 2009) and gravitaxis (Kamikouchi et al., 2009). The actin-filament rich basal tips of the Johnston's organ scolopidia connect to the inner surface of antennal segment 2, and the apical tips connect to the hook of antennal segment 3 (Gopfert and Robert, 2002). Its sensory neurons (Johnston's organ neurons or JONs) are connected to the Johnston's organ nerve (Kamikouchi et al., 2006), and predominantly innervate the antennal mechanosensory and motor center (AMMC). There are 477 +/- 24 cell bodies, arranged in a bowl shape lying vertically with the 'top' facing the lateral side, and forming a ring around the antennal nerve (Kamikouchi et al., 2006). JONs connecting to opposing sides of the hook are alternatively stimulated by stretching or compression according to the hook's oscillatory movement (Gopfert and Robert, 2002).</t>
  </si>
  <si>
    <t>Gopfert and Robert, 2002, J. Exp. Biol. 205(9): 1199--1208 (flybase.org/reports/FBrf0147122); Zombori and Steinmann, 1999, Handbuch der Zoologie IV. Band: Arthropoda, 2. Halfte: Insecta, Teil: 34.: 405pp (flybase.org/reports/FBrf0166419); Todi et al., 2004, Microsc. Res. Tech. 63(6): 388--399 (flybase.org/reports/FBrf0179481); Sivan-Loukianova and Eberl, 2005, J. Comp. Neurol. 491(1): 46--55 (flybase.org/reports/FBrf0187921); Kamikouchi et al., 2006, J. Comp. Neurol. 499(3): 317--356 (flybase.org/reports/FBrf0194812); Yorozu et al., 2009, Nature 458(7235): 201--205 (flybase.org/reports/FBrf0207559)</t>
  </si>
  <si>
    <t>Johnston organ neuron e1</t>
  </si>
  <si>
    <t>JON-e1</t>
  </si>
  <si>
    <t>Neuron of the Johnston organ that has presynaptic termini in subregions EVM and EDM of AMMC zone E only.</t>
  </si>
  <si>
    <t>Johnston organ neuron e4</t>
  </si>
  <si>
    <t>JON-e4</t>
  </si>
  <si>
    <t>Neuron of the Johnston organ that has presynaptic termini in subregions EDM and EDP of AMMC zone E only.</t>
  </si>
  <si>
    <t>Johnston organ neuron e2</t>
  </si>
  <si>
    <t>JON-e2</t>
  </si>
  <si>
    <t>Neuron of the Johnston organ that has presynaptic termini in subregions EVM, EDM, EDP and EDC (ipsilateral) of AMMC zone E only.</t>
  </si>
  <si>
    <t>dorsal medial bristle of antennal segment 1</t>
  </si>
  <si>
    <t>A1M</t>
  </si>
  <si>
    <t>Bristle on the dorsal medial side of antennal segment 1. There are four of these.</t>
  </si>
  <si>
    <t>adult olfactory receptor neuron Ir64a DP1m</t>
  </si>
  <si>
    <t>ORN Ir64a; ionotropic receptor neuron DP1m</t>
  </si>
  <si>
    <t>Bilateral olfactory receptor neuron that expresses the ionotropic glutamate receptor (Ir) 64a (FBgn0035604) and the co-receptor Ir8a (FBgn0052704). Its axon branches, with one branch innervating the ipsilateral antennal lobe glomeruli DP1m and the other fasciculating with the antennal commissure and innervating the contralateral antennal lobe glomeruli DP1m (Ai et al., 2010; Silbering et al., 2011). Its dendrite transduces signals from the grooved sensillum 2 of the dorsal compartment of chamber III of sacculus (Shanbhag et al., 1995).</t>
  </si>
  <si>
    <t>http://neuro.uni-konstanz.de/DoOR/content/receptor.php?OR=Ir64a.DP1m; 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</si>
  <si>
    <t>adult olfactory receptor neuron Ir64a DC4</t>
  </si>
  <si>
    <t>ORN Ir64a; ionotropic receptor neuron DC4</t>
  </si>
  <si>
    <t>Bilateral olfactory receptor neuron that expresses the ionotropic glutamate receptor (Ir) 64a (FBgn0035604) and the co-receptor Ir8a (FBgn0052704). Its axon branches, with one branch innervating the ipsilateral antennal lobe glomeruli DC4 and the other fasciculating with the antennal commissure and innervating the contralateral antennal lobe glomeruli DC4 (Ai et al., 2010; Silbering et al., 2011). Its dendrite transduces signals from the grooved sensillum 1 of the ventral compartment of chamber III of sacculus (Shanbhag et al., 1995).</t>
  </si>
  <si>
    <t>Shanbhag et al., 1995, Cell Tissue Res. 282(2): 237--249 (flybase.org/reports/FBrf0084361); Ai et al., 2010, Nature 468(7324): 691--695 (flybase.org/reports/FBrf0212455); Silbering et al., 2011, J. Neurosci. 31(38): 13357--13375 (flybase.org/reports/FBrf0215822); Ai et al., 2013, J. Neurosci. 33(26): 10741--10749 (flybase.org/reports/FBrf0222046)</t>
  </si>
  <si>
    <t>zone C/E Johnston organ neuron</t>
  </si>
  <si>
    <t>aJO', "antennal grooming Johnston's organ neuron", 'zone C/E JON</t>
  </si>
  <si>
    <t>Johnston's organ neuron that innervates zones C and E of the antennal mechanosensory and motor center (AMMC) (Kamikouchi et al., 2006). Some of these respond to antennal displacements to initiate grooming (Hampel et al., 2015).</t>
  </si>
  <si>
    <t>Kamikouchi et al., 2006, J. Comp. Neurol. 499(3): 317--356 (flybase.org/reports/FBrf0194812); Hampel et al., 2015, eLife 4: e08758 (flybase.org/reports/FBrf0229838)</t>
  </si>
  <si>
    <t>Johnston organ neuron a1</t>
  </si>
  <si>
    <t>JON-a1</t>
  </si>
  <si>
    <t>Neuron of the Johnston organ that has presynaptic termini in subregion AA of AMMC zone A only.</t>
  </si>
  <si>
    <t>sound activated Johnston organ neuron</t>
  </si>
  <si>
    <t>Johnston organ neuron phasically activated by arista deflection', "sound activated Johnston's organ neuron", 'class iv, v, vi, vii, viii, ix and x Johnston organ neuron (JON)', "Johnston's organ neuron phasically activated by arista deflection", 'vibration sensitive JON</t>
  </si>
  <si>
    <t>Johnston organ neuron (JON) that is activated by near-field sound ranging from 4 Hz to 952 Hz, maximally at 90dB (Kamikouchi et al., 2009; Yorozu et al., 2009; Patella and Wilson, 2018). These neurons are transiently (phasically) activated by the onset and offset of arista displacement. Cells preferentially activated by low-frequency vibration are loosely distributed as a ring in the middle layer of JON cell bodies. Higher frequencies preferentially activate JON neurons with cell bodies located mainly in the inner layer, directly surrounding the antennal nerve (Kamikouchi et al., 2006), and lateral axons (Patella and Wilson, 2018).</t>
  </si>
  <si>
    <t>Kamikouchi et al., 2006, J. Comp. Neurol. 499(3): 317--356 (flybase.org/reports/FBrf0194812); Kamikouchi et al., 2009, Nature 458(7235): 165--171 (flybase.org/reports/FBrf0207518); Yorozu et al., 2009, Nature 458(7235): 201--205 (flybase.org/reports/FBrf0207559); Patella and Wilson, 2018, Curr. Biol. 28(8): 1189--1203.e5 (flybase.org/reports/FBrf0238696)</t>
  </si>
  <si>
    <t>sensillum basiconicum of antennal segment 3</t>
  </si>
  <si>
    <t>antennal basiconic sensillum; ab</t>
  </si>
  <si>
    <t>Any sensillum basiconicum (FBbt:00005185) that is part of some third segment of antenna (FBbt:00004515).</t>
  </si>
  <si>
    <t>sensillum trichodeum of antennal segment 3</t>
  </si>
  <si>
    <t>at; antennal trichoid sensillum</t>
  </si>
  <si>
    <t>Olfactory sensillum of antennal segment 3 whose external sensory part is a sharply pointed hair arising from a conspicuous cylindrical base. The walls of the hair are perforated by irregularly distributed pores connecting to a lymph filled lumen containing 1-3 ORN dendrites, unbranched except occasionally near the hair tip.</t>
  </si>
  <si>
    <t>Clyne et al., 1997, Invert. Neurosci. 3(2/3): 127--135 (flybase.org/reports/FBrf0104820); Shanbhag et al., 1999, Int. J. Insect Morph. Embryol. 28(4): 377--397 (flybase.org/reports/FBrf0128642)</t>
  </si>
  <si>
    <t>chamber I of sacculus</t>
  </si>
  <si>
    <t>Ventral-most chamber of the sacculus of the antenna, where the opening is located (Shanbhag et al., 1995).</t>
  </si>
  <si>
    <t>Shanbhag et al., 1995, Cell Tissue Res. 282(2): 237--249 (flybase.org/reports/FBrf0084361)</t>
  </si>
  <si>
    <t>chamber II of sacculus</t>
  </si>
  <si>
    <t>Middle chamber of the sacculus of the antenna. It has several compartments, each containing a single sensillum (Shanbhag et al., 1995).</t>
  </si>
  <si>
    <t>sacculus</t>
  </si>
  <si>
    <t>A three-chambered pit organ on antennal segment 3 that contains many sensilla. It extends ventrodorsally, with an opening to the posterior side of the antennal segment (Shanbhag et al., 1995).</t>
  </si>
  <si>
    <t>chamber III of sacculus</t>
  </si>
  <si>
    <t>Dorsal-most and largest chamber of the sacculus of the antenna. It has a ventral and a dorsal compartment, which differ in the type of sensilla they contain. The compartments are separated by a thick cuticular flap that extends lateromedially (Shanbhag et al., 1995).</t>
  </si>
  <si>
    <t>sensillum of sacculus</t>
  </si>
  <si>
    <t>Any sensillum (FBbt:00007152) that is part of some sacculus (FBbt:00004179).</t>
  </si>
  <si>
    <t>sensillum coeloconicum of antennal segment 3</t>
  </si>
  <si>
    <t>ac; antennal coeloconic sensillum</t>
  </si>
  <si>
    <t>Olfactory sensillum coeloconicum that is part of antennal segment 3. A short conical peg arising from a broad basal platform, basally smooth but distally having deep longitudinal grooves. The peg has a double cuticular wall. The inner wall encloses a central lumen innervated by olfactory receptor neuron dendrites. Distally, the central lumen is connected to the outer, sensillum lymph-filled chamber by radial spoke channels.</t>
  </si>
  <si>
    <t>fourth segment of antenna</t>
  </si>
  <si>
    <t>flugellum; antennal segment 4</t>
  </si>
  <si>
    <t>A small ring at the base of the 5th segment, where it attaches to the 3rd segment.</t>
  </si>
  <si>
    <t>Johnston organ neuron tonically activated by arista deflection</t>
  </si>
  <si>
    <t>["Johnston's organ neuron tonically activated by arista deflection"]</t>
  </si>
  <si>
    <t>Johnston organ neuron (JON) whose response is maintained so long as unidirectional aristal deflection is sustained. Their axons tend to be found medially within the JON bundle (Patella and Wilson, 2018).</t>
  </si>
  <si>
    <t>Kamikouchi et al., 2006, J. Comp. Neurol. 499(3): 317--356 (flybase.org/reports/FBrf0194812); Yorozu et al., 2009, Nature 458(7235): 201--205 (flybase.org/reports/FBrf0207559); Patella and Wilson, 2018, Curr. Biol. 28(8): 1189--1203.e5 (flybase.org/reports/FBrf0238696)</t>
  </si>
  <si>
    <t>dorsal compartment of chamber III of sacculus</t>
  </si>
  <si>
    <t>Dorsal compartment of chamber III of the sacculus. It contains sensillum of the type grooved sensillum 2 (Shanbhag et al., 1995).</t>
  </si>
  <si>
    <t>ventral compartment of chamber III of sacculus</t>
  </si>
  <si>
    <t>Ventral compartment of chamber III of the sacculus. It contains sensillum of the type grooved sensillum 1 (Shanbhag et al., 1995).</t>
  </si>
  <si>
    <t>fifth segment of antenna</t>
  </si>
  <si>
    <t>antennal segment 5; flugellum</t>
  </si>
  <si>
    <t>Segment of the antenna at the base of the arista.</t>
  </si>
  <si>
    <t>antennal segment 3 thermosensory organ</t>
  </si>
  <si>
    <t>Thermosensory organ of antennal segment 3.</t>
  </si>
  <si>
    <t>Sayeed and Benzer, 1996, Proc. Natl. Acad. Sci. U.S.A. 93(12): 6079--6084 (flybase.org/reports/FBrf0088919); Vosshall and Stocker, 2007, A. Rev. Neurosci. 30: 505--533 (flybase.org/reports/FBrf0200422)</t>
  </si>
  <si>
    <t>antennal segment 2 microchaeta</t>
  </si>
  <si>
    <t>Bristles of antennal segment 2. There are around 25 of these.</t>
  </si>
  <si>
    <t>Ferris, 1950, Demerec, 1950: 368--419 (flybase.org/reports/FBrf0007734); Bryant, 1978, Ashburner, Wright, 1978-1980 c: 230--335 (flybase.org/reports/FBrf0031004); Haynie and Bryant, 1986, J. exp. Zool. 237: 293--308 (flybase.org/reports/FBrf0044923)</t>
  </si>
  <si>
    <t>sensillum intermedia of antennal segment 3</t>
  </si>
  <si>
    <t>ai; antennal intermediate sensillum</t>
  </si>
  <si>
    <t>Olfactory sensillum of antennal segment 3. It resembles antennal segment 3 trichoid sensillum in cuticular morphology, pore structure and dimensions, but, like antennal segment 3 basiconic sensilla, it lacks a basal drum and is innervated by branched dendrites from 2-3 ORNs.</t>
  </si>
  <si>
    <t>Shanbhag et al., 1999, Int. J. Insect Morph. Embryol. 28(4): 377--397 (flybase.org/reports/FBrf0128642); Shanbhag et al., 2001, Microsc. Res. Tech. 55(5): 297--306 (flybase.org/reports/FBrf0141649); Shanbhag et al., 2005, Arthropod Struct. Dev. 34(2): 153--165 (flybase.org/reports/FBrf0187104)</t>
  </si>
  <si>
    <t>dorsal lateral bristle of antennal segment 1</t>
  </si>
  <si>
    <t>A1L</t>
  </si>
  <si>
    <t>Bristle on the dorsal lateral side of antennal segment 1. There is only one of these.</t>
  </si>
  <si>
    <t>blunt-tipped sensillum of sacculus</t>
  </si>
  <si>
    <t>np-Sc; no-pore sensilla coeloconica</t>
  </si>
  <si>
    <t>Coeloconic sensillum of chamber II of the sacculus of the antenna. The sensilla are blunt-tipped with a smooth cuticular surface and have a pore-like structure at their distal end. They are innervated by three sensory cells, which include water- and thermo-sensitive neurons. There are 6 sensilla of this type (Shanbhag et al., 1995).</t>
  </si>
  <si>
    <t>basiconic sensillum of sacculus</t>
  </si>
  <si>
    <t>no-pore sensilla basiconica; np-SB</t>
  </si>
  <si>
    <t>Sensillum of chamber I of the sacculus of the antenna. The sensilla are devoid of pores, have no socket at the base and gradually taper at the distal end. The sensilla have an irregularly sculpted external surface at their distal end. They are innervated by two or three sensory cells. There are 5-7 of these sensilla; two of these contain both water- and thermo-sensitive neurons, the remaining are water-sensitive (Shanbhag et al., 1995).</t>
  </si>
  <si>
    <t>grooved sensillum of sacculus</t>
  </si>
  <si>
    <t>sensillum coeloconicum of sacculus; GS</t>
  </si>
  <si>
    <t>Sensillum of chamber III of the sacculus of the antenna. The sensilla are double-walled and bear alternating longitudinal grooves and ridges for three-quarters of their length from the tip. They are innervated by two sensory neurons (Shanbhag et al., 1995).</t>
  </si>
  <si>
    <t>antennal intermediate sensillum ai1</t>
  </si>
  <si>
    <t>Antennal intermediate sensillum thought to contain olfactory receptor neuron Or13a (Couto et al., 2005).</t>
  </si>
  <si>
    <t>Couto et al., 2005, Curr. Biol. 15(17): 1535--1547 (flybase.org/reports/FBrf0187305)</t>
  </si>
  <si>
    <t>antennal coeloconic sensillum ac1</t>
  </si>
  <si>
    <t>Coeloconic olfactory sensillum of the antenna that is innervated by three olfactory receptor neurons (ORN). It is distinguishable from ac2, ac3 and ac4 by its odor response profile (Yao et al., 2005) and the identity of the ORNs that innervate it. The sensilla are present in the anterior antennal surface just ventral to the arista (Benton et al., 2009).</t>
  </si>
  <si>
    <t>Yao et al., 2005, J. Neurosci. 25(37): 8359--8367 (flybase.org/reports/FBrf0187906); Benton et al., 2009, Cell 136(1): 149--162 (flybase.org/reports/FBrf0206496)</t>
  </si>
  <si>
    <t>large sensillum basiconicum of antennal segment 3</t>
  </si>
  <si>
    <t>Large, blunt tipped, olfactory basiconic sensillum of antennal segment 3. The external sensory structure is perforated by pores, arranged along a complicated pattern of branched lines, that connect to a lymph-filled lumen containing the highly branched dendrites of 2-4 ORNs.</t>
  </si>
  <si>
    <t>grooved sensillum 1</t>
  </si>
  <si>
    <t>blunt-tipped grooved sensilla; GS1</t>
  </si>
  <si>
    <t>Sensillum of the ventral compartment of chamber III of the sacculus of the antenna. The sensilla are thick, blunt-tipped and bear 9-12 grooves with slit channels. They are innervated by 2 sensory cells, one olfactory and one thermo-sensitive neuron. There are 11-13 sensilla of this type (Shanbhag et al., 1995).</t>
  </si>
  <si>
    <t>grooved sensillum 2</t>
  </si>
  <si>
    <t>GS2; slender grooved sensilla</t>
  </si>
  <si>
    <t>Sensillum of the dorsal compartment of chamber III of the sacculus of the antenna. The sensilla are slender than the grooved sensillum 1 and bear 6-8 grooves with slit channels. They are innervated by 2 sensory cells, one olfactory and one thermo-sensitive neuron. There are 11 sensilla of this type (Shanbhag et al., 1995).</t>
  </si>
  <si>
    <t>small sensillum basiconicum of antennal segment 3</t>
  </si>
  <si>
    <t>Small olfactory basiconic sensillum on antennal segment 3. The surface of the sensillum is perforated by longitudinal rows of pores, connecting to a lymph space innervated by 2 branched olfactory receptor neuron dendrites.</t>
  </si>
  <si>
    <t>antennal coeloconic sensillum ac2</t>
  </si>
  <si>
    <t>Coeloconic olfactory sensillum of the antenna that is innervated by three olfactory receptor neurons (ORN). It is distinguishable from ac1, ac3 and ac4 by its odor response profile (Yao et al., 2005) and the identity of the ORNs that innervate it (Benton et al., 2009).</t>
  </si>
  <si>
    <t>antennal coeloconic sensillum ac3</t>
  </si>
  <si>
    <t>Coeloconic olfactory sensillum of the antenna that is innervated by two olfactory receptor neurons (ORN). It is distinguishable from ac1, ac2 and ac4 by its odor response profile (Yao et al., 2005) and the identity of the ORNs that innervate it (Benton et al., 2009). The sensilla are present in the posterior antennal surface (Benton et al., 2009).</t>
  </si>
  <si>
    <t>antennal coeloconic sensillum ac4</t>
  </si>
  <si>
    <t>Coeloconic olfactory sensillum of the antenna that is innervated by three olfactory receptor neurons (ORN). It is distinguishable from a1, ac2 and ac3 by its odor response profile (Yao et al., 2005) and the identity of the ORNs that innervate it (Benton et al., 2009).</t>
  </si>
  <si>
    <t>Yao et al., 2005, J. Neurosci. 25(37): 8359--8367 (flybase.org/reports/FBrf0187906)</t>
  </si>
  <si>
    <t>Johnston organ neuron tonically activated by push stimuli</t>
  </si>
  <si>
    <t>class i (push) Johnston organ neuron (JON); class i JON</t>
  </si>
  <si>
    <t>Johnston organ neuron that responds while the antenna is being pushed towards the head (Patella and Wilson, 2018). These tend to innervate AMMC zone E (Yorozu et al., 2009).</t>
  </si>
  <si>
    <t>Yorozu et al., 2009, Nature 458(7235): 201--205 (flybase.org/reports/FBrf0207559); Patella and Wilson, 2018, Curr. Biol. 28(8): 1189--1203.e5 (flybase.org/reports/FBrf0238696)</t>
  </si>
  <si>
    <t>Johnston organ neuron tonically activated by pull stimuli</t>
  </si>
  <si>
    <t>class ii JON; class ii (pull) Johnston organ neuron (JON)</t>
  </si>
  <si>
    <t>Johnston organ neuron that responds while the antenna is being pulled away from the head (Patella and Wilson, 2018). These tend to innervate AMMC zone C (Yorozu et al., 2009).</t>
  </si>
  <si>
    <t>Johnston organ neuron f1</t>
  </si>
  <si>
    <t>JON-f1</t>
  </si>
  <si>
    <t>Neuron of the Johnston organ that has presynaptic termini in subregion CL of AMMC zone C and subregion EDM of AMMC zone E only. The main projection is to zone C.</t>
  </si>
  <si>
    <t>posterior tooth bristle of antennal segment 2</t>
  </si>
  <si>
    <t>A2Zb; zahnborsten</t>
  </si>
  <si>
    <t>Thorn-like bristle on the posterior side of the antennal segment 2. There are 7 of these that form a transverse row.</t>
  </si>
  <si>
    <t>large anterior bristle of antennal segment 2</t>
  </si>
  <si>
    <t>A2Br</t>
  </si>
  <si>
    <t>Large bristle on the anterior side of antennal segment 2. There are 5 of these.</t>
  </si>
  <si>
    <t>Haynie and Bryant, 1986, J. exp. Zool. 237: 293--308 (flybase.org/reports/FBrf0044923)</t>
  </si>
  <si>
    <t>small anterior bristle of antennal segment 2</t>
  </si>
  <si>
    <t>A2Dr</t>
  </si>
  <si>
    <t>Small bristle on the anterior side of antennal segment 2. There are around 13 of these forming a row.</t>
  </si>
  <si>
    <t>antennal intermediate sensillum I3</t>
  </si>
  <si>
    <t>I-3</t>
  </si>
  <si>
    <t>Intermediate sized sensillum of the third antennal segment that contains three receptor cells.</t>
  </si>
  <si>
    <t>Shanbhag et al., 2001, Microsc. Res. Tech. 55(5): 297--306 (flybase.org/reports/FBrf0141649)</t>
  </si>
  <si>
    <t>antennal intermediate sensillum I2</t>
  </si>
  <si>
    <t>I-2</t>
  </si>
  <si>
    <t>Intermediate sized sensilla of antennal segment 3 that contains two receptor cells.</t>
  </si>
  <si>
    <t>antennal basiconic sensillum TB</t>
  </si>
  <si>
    <t>thin antennal basiconic sensillum; TB</t>
  </si>
  <si>
    <t>Olfactory basiconic sensillum of antennal segment 3 with about the same length as the large ab sensilla, but thinner and with longitudinal rows of pores like those found in the small ab sensilla.</t>
  </si>
  <si>
    <t>Shanbhag et al., 1999, Int. J. Insect Morph. Embryol. 28(4): 377--397 (flybase.org/reports/FBrf0128642); de Bruyne and Baker, 2008, J. Chem. Ecol. 34(7): 882--897 (flybase.org/reports/FBrf0239032)</t>
  </si>
  <si>
    <t>antennal sensillum trichodeum T1</t>
  </si>
  <si>
    <t>Antennal segment 3 sensillum trichodeum innervated by a single ORN dendrite.</t>
  </si>
  <si>
    <t>Shanbhag et al., 1999, Int. J. Insect Morph. Embryol. 28(4): 377--397 (flybase.org/reports/FBrf0128642)</t>
  </si>
  <si>
    <t>antennal sensillum trichodeum T2</t>
  </si>
  <si>
    <t>Antennal segment 3 sensillum trichodeum innervated by the dendrites of two olfactory receptor neurons.</t>
  </si>
  <si>
    <t>gravity sensitive Johnston organ neuron</t>
  </si>
  <si>
    <t>["gravity sensitive Johnston's organ neuron", 'deflection sensitive neurons; gravity sensing neurons</t>
  </si>
  <si>
    <t>Johnston organ neuron (JON) that is tonically activated by aristal deflection and plays a role in normal gravitaxis behavior (Kamikouchi et al., 2009).</t>
  </si>
  <si>
    <t>antennal coeloconic sensillum C2</t>
  </si>
  <si>
    <t>Coeloconic sensillum of antennal segment 3 that is innervated by two olfactory receptor neuron dendrites.</t>
  </si>
  <si>
    <t>wind sensitive Johnston organ neuron</t>
  </si>
  <si>
    <t>["wind sensitive Johnston's organ neuron", 'deflection sensitive neuron</t>
  </si>
  <si>
    <t>Johnston's organ neuron (JON) tonically activated by arista deflection and required for 'wind-induced suppression of locomotion' behaviour (WISL; Yorozu et al., 2009). The cell bodies of these neurons form a broad ring in the medial and outer layers of the JON array (Kamikouchi et al., 2006).</t>
  </si>
  <si>
    <t>Kamikouchi et al., 2006, J. Comp. Neurol. 499(3): 317--356 (flybase.org/reports/FBrf0194812); Yorozu et al., 2009, Nature 458(7235): 201--205 (flybase.org/reports/FBrf0207559)</t>
  </si>
  <si>
    <t>antennal coeloconic sensillum C3</t>
  </si>
  <si>
    <t>Coeloconic sensillum of antennal segment 3 that is innervated by three olfactory receptor neuron dendrites.</t>
  </si>
  <si>
    <t>antennal sensillum trichodeum T3</t>
  </si>
  <si>
    <t>Antennal segment 3 sensillum trichodeum innervated by the dendrites of three olfactory receptor neurons.</t>
  </si>
  <si>
    <t>antennal basiconic sensillum ab11</t>
  </si>
  <si>
    <t>An olfactory basiconic sensillum of the lateral surface of the antenna, innervated by 3 ORNs.</t>
  </si>
  <si>
    <t>antennal basiconic sensillum ab12</t>
  </si>
  <si>
    <t>antennal trichoid sensillum at1</t>
  </si>
  <si>
    <t>Mono-innervated olfactory trichoid sensillum of antennal segment 3.</t>
  </si>
  <si>
    <t>Couto et al., 2005, Curr. Biol. 15(17): 1535--1547 (flybase.org/reports/FBrf0187305); de Bruyne and Baker, 2008, J. Chem. Ecol. 34(7): 882--897 (flybase.org/reports/FBrf0239032)</t>
  </si>
  <si>
    <t>antennal basiconic sensillum ab10</t>
  </si>
  <si>
    <t>Ab10</t>
  </si>
  <si>
    <t>Small antennal basiconic sensillum innervated by the dendrites of two ORNs. It is distinguishable from other small bidendritic ab sensilla by its odor response profile (de Bruyne and Baker, 2008) and the identity of the ORNs that innervate it (49a/85f and 67a).</t>
  </si>
  <si>
    <t>antennal basiconic sensillum ab2</t>
  </si>
  <si>
    <t>antennal large basiconic sensillum ab2</t>
  </si>
  <si>
    <t>A large olfactory basiconic sensillum of the antenna, innervated by 2 ORNs. It is distinguishable from ab3 by its odor response profile (De Bruyne et al., 2001) and the identity of the ORNs that innervate it (59b and 85a/33b; Couto et al., 2005).</t>
  </si>
  <si>
    <t>de Bruyne et al., 1999, J. Neurosci. 19(11): 4520--4532 (flybase.org/reports/FBrf0108493); Couto et al., 2005, Curr. Biol. 15(17): 1535--1547 (flybase.org/reports/FBrf0187305)</t>
  </si>
  <si>
    <t>antennal intermediate sensillum ai2</t>
  </si>
  <si>
    <t>antennal trichoid sensillum at2</t>
  </si>
  <si>
    <t>Olfactory intermediate sensillum of antennal segment 3 that is innervated by olfactory receptor neuron 83c and olfactory receptor neuron 23a.</t>
  </si>
  <si>
    <t>Couto et al., 2005, Curr. Biol. 15(17): 1535--1547 (flybase.org/reports/FBrf0187305); Ronderos et al., 2014, J. Neurosci. 34(11): 3959--3968 (flybase.org/reports/FBrf0224383); Lin and Potter, 2015, PLoS ONE 10(10): e0139675 (flybase.org/reports/FBrf0229748); de Bruyne and Baker, 2008, J. Chem. Ecol. 34(7): 882--897 (flybase.org/reports/FBrf0239032)</t>
  </si>
  <si>
    <t>antennal basiconic sensillum ab8</t>
  </si>
  <si>
    <t>Small antennal basiconic sensillum innervated by the dendrites of two ORNs. It is distinguishable from other small bidendritic ab sensilla by its odor response profile (de Bruyne and Baker, 2008) and the identity of the ORNs that innervate it (43b and 9a).</t>
  </si>
  <si>
    <t>antennal basiconic sensillum ab7</t>
  </si>
  <si>
    <t>Small antennal basiconic sensillum innervated by the dendrites of two ORNs. It is distinguishable from ab5 - ab10 by its odor response profile (De Bruyne et al., 2001) and the identity of the ORNs that innervate it (49b and 98a; Couto et al., 2005; de Bruyne and Baker, 2008).</t>
  </si>
  <si>
    <t>de Bruyne et al., 1999, J. Neurosci. 19(11): 4520--4532 (flybase.org/reports/FBrf0108493); Couto et al., 2005, Curr. Biol. 15(17): 1535--1547 (flybase.org/reports/FBrf0187305); de Bruyne and Baker, 2008, J. Chem. Ecol. 34(7): 882--897 (flybase.org/reports/FBrf0239032)</t>
  </si>
  <si>
    <t>antennal basiconic sensillum ab3</t>
  </si>
  <si>
    <t>Ab3</t>
  </si>
  <si>
    <t>A large olfactory basiconic sensillum of the antenna, innervated by 2 ORNs. It is distinguishable from ab2 by its odor response profile (De Bruyne et al., 2001) and the identity of the ORNs that innervate it (22 and 85b; Couto et al., 2005; de Bruyne and Baker, 2008).</t>
  </si>
  <si>
    <t>antennal basiconic sensillum ab9</t>
  </si>
  <si>
    <t>Small antennal basiconic sensillum innervated by the dendrites of two ORNs. It is distinguishable from other small bidendritic ab sensilla the identity of the ORNs that innervate it (69a and 67b).</t>
  </si>
  <si>
    <t>antennal intermediate sensillum ai3</t>
  </si>
  <si>
    <t>antennal trichoid sensillum at3</t>
  </si>
  <si>
    <t>Olfactory intermediate sensillum of antennal segment 3 that is innervated by 3 ORNs (2a, 19a/b and 43a).</t>
  </si>
  <si>
    <t>basiconic sensillum LB-I</t>
  </si>
  <si>
    <t>sensillum basiconicum LB-I</t>
  </si>
  <si>
    <t>Large olfactory sensillum basiconicum of antennal segment 3, with a pore size of about 50nm and a pore density of about 19 pores per square micrometer, innervated by 2 highly branched ORN dendrites.</t>
  </si>
  <si>
    <t>basiconic sensillum LB-II2</t>
  </si>
  <si>
    <t>sensillum basiconicum LB-II2</t>
  </si>
  <si>
    <t>Large olfactory sensillum basiconicum of antennal segment 3, with a pore size of about 100nm and a pore density of about 30 pores per square micrometer, innervated by 2 highly branched ORN dendrites.</t>
  </si>
  <si>
    <t>antennal trichoid sensillum at4</t>
  </si>
  <si>
    <t>Olfactory trichoid sensillum of antennal segment 3 that is innervated by 3 ORNs (47b, 65a/b/c, 88a).</t>
  </si>
  <si>
    <t>basiconic sensillum LB-II4</t>
  </si>
  <si>
    <t>sensillum basiconicum LB-II4</t>
  </si>
  <si>
    <t>Large olfactory sensillum basiconicum of antennal segment 3, with a pore size of about 100nm and a pore density of about 30 pores per square micrometer, innervated by 4 highly branched ORN dendrites.</t>
  </si>
  <si>
    <t>antennal basiconic sensillum TB-2</t>
  </si>
  <si>
    <t>Thin ab basiconic sensillum innervated by 2 olfactory receptor neurons (ORNs). In some subtypes the innervating dendrites are highly branched, while in others are innervated by unbranched, hollow dendrites.</t>
  </si>
  <si>
    <t>antennal basiconic sensillum TB-4</t>
  </si>
  <si>
    <t>Thin ab basiconic sensillum innervated by the branched dendrites of 4 olfactory receptor neurons (ORNs).</t>
  </si>
  <si>
    <t>antennal basiconic sensillum ab5</t>
  </si>
  <si>
    <t>Thin antennal basiconic sensillum innervated by the dendrites of two ORNs. It is distinguishable from ab5 - ab10 by its odor response profile (De Bruyne et al., 2001) and the identity of the ORNs that innervate it (82a and 47a; Couto et al., 2005; de Bruyne and Baker, 2008).</t>
  </si>
  <si>
    <t>antennal basiconic sensillum ab6</t>
  </si>
  <si>
    <t>Thin antennal basiconic sensillum innervated by the dendrites of two ORNs. It is distinguishable from ab5 - ab10 by its odor response profile (De Bruyne et al., 2001) and the identity of the ORNs that innervate it (49b; Couto et al., 2005; de Bruyne and Baker, 2008).</t>
  </si>
  <si>
    <t>antennal basiconic sensillum ab1</t>
  </si>
  <si>
    <t>A large olfactory basiconic sensillum of the antenna, innervated by 4 ORNs.</t>
  </si>
  <si>
    <t>de Bruyne et al., 2001, Neuron 30(2): 537--552 (flybase.org/reports/FBrf0137067); Couto et al., 2005, Curr. Biol. 15(17): 1535--1547 (flybase.org/reports/FBrf0187305)</t>
  </si>
  <si>
    <t>antennal basiconic sensillum ab4</t>
  </si>
  <si>
    <t>Thin antennal basiconic sensillum innervated by the dendrites of two ORNs. It is distinguishable from ab5 - ab10 by its odor response profile (De Bruyne et al., 2001) and the identity of the ORNs that innervate it 7a and 56/33a; Couto et al.,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</si>
</sst>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2"/>
  <sheetViews>
    <sheetView tabSelected="1" workbookViewId="0">
      <selection activeCell="B113" sqref="B113"/>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HYPERLINK("https://www.ebi.ac.uk/ols/ontologies/fbbt/terms?iri=http://purl.obolibrary.org/obo/FBbt_00047669","FBbt:00047669")</f>
        <v>FBbt:00047669</v>
      </c>
      <c r="B2" t="s">
        <v>9</v>
      </c>
      <c r="C2" t="s">
        <v>10</v>
      </c>
      <c r="D2" t="s">
        <v>11</v>
      </c>
      <c r="E2" t="s">
        <v>12</v>
      </c>
    </row>
    <row r="3" spans="1:8" x14ac:dyDescent="0.2">
      <c r="A3" t="str">
        <f>HYPERLINK("https://www.ebi.ac.uk/ols/ontologies/fbbt/terms?iri=http://purl.obolibrary.org/obo/FBbt_00007352","FBbt:00007352")</f>
        <v>FBbt:00007352</v>
      </c>
      <c r="B3" t="s">
        <v>13</v>
      </c>
      <c r="C3" t="s">
        <v>14</v>
      </c>
      <c r="D3" t="s">
        <v>15</v>
      </c>
      <c r="E3" t="s">
        <v>16</v>
      </c>
    </row>
    <row r="4" spans="1:8" x14ac:dyDescent="0.2">
      <c r="A4" t="str">
        <f>HYPERLINK("https://www.ebi.ac.uk/ols/ontologies/fbbt/terms?iri=http://purl.obolibrary.org/obo/FBbt_00110990","FBbt:00110990")</f>
        <v>FBbt:00110990</v>
      </c>
      <c r="B4" t="s">
        <v>17</v>
      </c>
      <c r="C4" t="s">
        <v>18</v>
      </c>
      <c r="D4" t="s">
        <v>19</v>
      </c>
      <c r="E4" t="s">
        <v>20</v>
      </c>
    </row>
    <row r="5" spans="1:8" x14ac:dyDescent="0.2">
      <c r="A5" t="str">
        <f>HYPERLINK("https://www.ebi.ac.uk/ols/ontologies/fbbt/terms?iri=http://purl.obolibrary.org/obo/FBbt_00003291","FBbt:00003291")</f>
        <v>FBbt:00003291</v>
      </c>
      <c r="B5" t="s">
        <v>21</v>
      </c>
      <c r="C5" t="s">
        <v>22</v>
      </c>
      <c r="D5" t="s">
        <v>23</v>
      </c>
      <c r="E5" t="s">
        <v>24</v>
      </c>
    </row>
    <row r="6" spans="1:8" x14ac:dyDescent="0.2">
      <c r="A6" t="str">
        <f>HYPERLINK("https://www.ebi.ac.uk/ols/ontologies/fbbt/terms?iri=http://purl.obolibrary.org/obo/FBbt_00003278","FBbt:00003278")</f>
        <v>FBbt:00003278</v>
      </c>
      <c r="B6" t="s">
        <v>25</v>
      </c>
      <c r="C6" t="s">
        <v>8</v>
      </c>
      <c r="D6" t="s">
        <v>26</v>
      </c>
      <c r="E6" t="s">
        <v>27</v>
      </c>
    </row>
    <row r="7" spans="1:8" x14ac:dyDescent="0.2">
      <c r="A7" t="str">
        <f>HYPERLINK("https://www.ebi.ac.uk/ols/ontologies/fbbt/terms?iri=http://purl.obolibrary.org/obo/FBbt_00007149","FBbt:00007149")</f>
        <v>FBbt:00007149</v>
      </c>
      <c r="B7" t="s">
        <v>28</v>
      </c>
      <c r="C7" t="s">
        <v>8</v>
      </c>
      <c r="D7" t="s">
        <v>29</v>
      </c>
      <c r="E7" t="s">
        <v>30</v>
      </c>
    </row>
    <row r="8" spans="1:8" x14ac:dyDescent="0.2">
      <c r="A8" t="str">
        <f>HYPERLINK("https://www.ebi.ac.uk/ols/ontologies/fbbt/terms?iri=http://purl.obolibrary.org/obo/FBbt_00007151","FBbt:00007151")</f>
        <v>FBbt:00007151</v>
      </c>
      <c r="B8" t="s">
        <v>31</v>
      </c>
      <c r="C8" t="s">
        <v>8</v>
      </c>
      <c r="D8" t="s">
        <v>32</v>
      </c>
      <c r="E8" t="s">
        <v>30</v>
      </c>
    </row>
    <row r="9" spans="1:8" x14ac:dyDescent="0.2">
      <c r="A9" t="str">
        <f>HYPERLINK("https://www.ebi.ac.uk/ols/ontologies/fbbt/terms?iri=http://purl.obolibrary.org/obo/FBbt_00005913","FBbt:00005913")</f>
        <v>FBbt:00005913</v>
      </c>
      <c r="B9" t="s">
        <v>33</v>
      </c>
      <c r="C9" t="s">
        <v>8</v>
      </c>
      <c r="D9" t="s">
        <v>34</v>
      </c>
      <c r="E9" t="s">
        <v>35</v>
      </c>
    </row>
    <row r="10" spans="1:8" x14ac:dyDescent="0.2">
      <c r="A10" t="str">
        <f>HYPERLINK("https://www.ebi.ac.uk/ols/ontologies/fbbt/terms?iri=http://purl.obolibrary.org/obo/FBbt_00005914","FBbt:00005914")</f>
        <v>FBbt:00005914</v>
      </c>
      <c r="B10" t="s">
        <v>36</v>
      </c>
      <c r="C10" t="s">
        <v>8</v>
      </c>
      <c r="D10" t="s">
        <v>37</v>
      </c>
      <c r="E10" t="s">
        <v>35</v>
      </c>
    </row>
    <row r="11" spans="1:8" x14ac:dyDescent="0.2">
      <c r="A11" t="str">
        <f>HYPERLINK("https://www.ebi.ac.uk/ols/ontologies/fbbt/terms?iri=http://purl.obolibrary.org/obo/FBbt_00047222","FBbt:00047222")</f>
        <v>FBbt:00047222</v>
      </c>
      <c r="B11" t="s">
        <v>38</v>
      </c>
      <c r="C11" t="s">
        <v>39</v>
      </c>
      <c r="D11" t="s">
        <v>40</v>
      </c>
      <c r="E11" t="s">
        <v>41</v>
      </c>
    </row>
    <row r="12" spans="1:8" x14ac:dyDescent="0.2">
      <c r="A12" t="str">
        <f>HYPERLINK("https://www.ebi.ac.uk/ols/ontologies/fbbt/terms?iri=http://purl.obolibrary.org/obo/FBbt_00100000","FBbt:00100000")</f>
        <v>FBbt:00100000</v>
      </c>
      <c r="B12" t="s">
        <v>42</v>
      </c>
      <c r="C12" t="s">
        <v>43</v>
      </c>
      <c r="D12" t="s">
        <v>44</v>
      </c>
      <c r="E12" t="s">
        <v>45</v>
      </c>
    </row>
    <row r="13" spans="1:8" x14ac:dyDescent="0.2">
      <c r="A13" t="str">
        <f>HYPERLINK("https://www.ebi.ac.uk/ols/ontologies/fbbt/terms?iri=http://purl.obolibrary.org/obo/FBbt_00004186","FBbt:00004186")</f>
        <v>FBbt:00004186</v>
      </c>
      <c r="B13" t="s">
        <v>46</v>
      </c>
      <c r="C13" t="s">
        <v>47</v>
      </c>
      <c r="D13" t="s">
        <v>48</v>
      </c>
      <c r="E13" t="s">
        <v>49</v>
      </c>
    </row>
    <row r="14" spans="1:8" x14ac:dyDescent="0.2">
      <c r="A14" t="str">
        <f>HYPERLINK("https://www.ebi.ac.uk/ols/ontologies/fbbt/terms?iri=http://purl.obolibrary.org/obo/FBbt_00067031","FBbt:00067031")</f>
        <v>FBbt:00067031</v>
      </c>
      <c r="B14" t="s">
        <v>50</v>
      </c>
      <c r="C14" t="s">
        <v>51</v>
      </c>
      <c r="D14" t="s">
        <v>52</v>
      </c>
      <c r="E14" t="s">
        <v>53</v>
      </c>
    </row>
    <row r="15" spans="1:8" x14ac:dyDescent="0.2">
      <c r="A15" t="str">
        <f>HYPERLINK("https://www.ebi.ac.uk/ols/ontologies/fbbt/terms?iri=http://purl.obolibrary.org/obo/FBbt_00007575","FBbt:00007575")</f>
        <v>FBbt:00007575</v>
      </c>
      <c r="B15" t="s">
        <v>54</v>
      </c>
      <c r="C15" t="s">
        <v>55</v>
      </c>
      <c r="D15" t="s">
        <v>56</v>
      </c>
      <c r="E15" t="s">
        <v>57</v>
      </c>
    </row>
    <row r="16" spans="1:8" x14ac:dyDescent="0.2">
      <c r="A16" t="str">
        <f>HYPERLINK("https://www.ebi.ac.uk/ols/ontologies/fbbt/terms?iri=http://purl.obolibrary.org/obo/FBbt_00007576","FBbt:00007576")</f>
        <v>FBbt:00007576</v>
      </c>
      <c r="B16" t="s">
        <v>58</v>
      </c>
      <c r="C16" t="s">
        <v>59</v>
      </c>
      <c r="D16" t="s">
        <v>60</v>
      </c>
      <c r="E16" t="s">
        <v>16</v>
      </c>
    </row>
    <row r="17" spans="1:5" x14ac:dyDescent="0.2">
      <c r="A17" t="str">
        <f>HYPERLINK("https://www.ebi.ac.uk/ols/ontologies/fbbt/terms?iri=http://purl.obolibrary.org/obo/FBbt_00110018","FBbt:00110018")</f>
        <v>FBbt:00110018</v>
      </c>
      <c r="B17" t="s">
        <v>61</v>
      </c>
      <c r="C17" t="s">
        <v>62</v>
      </c>
      <c r="D17" t="s">
        <v>63</v>
      </c>
      <c r="E17" t="s">
        <v>64</v>
      </c>
    </row>
    <row r="18" spans="1:5" x14ac:dyDescent="0.2">
      <c r="A18" t="str">
        <f>HYPERLINK("https://www.ebi.ac.uk/ols/ontologies/fbbt/terms?iri=http://purl.obolibrary.org/obo/FBbt_00110019","FBbt:00110019")</f>
        <v>FBbt:00110019</v>
      </c>
      <c r="B18" t="s">
        <v>65</v>
      </c>
      <c r="C18" t="s">
        <v>66</v>
      </c>
      <c r="D18" t="s">
        <v>67</v>
      </c>
      <c r="E18" t="s">
        <v>68</v>
      </c>
    </row>
    <row r="19" spans="1:5" x14ac:dyDescent="0.2">
      <c r="A19" t="str">
        <f>HYPERLINK("https://www.ebi.ac.uk/ols/ontologies/fbbt/terms?iri=http://purl.obolibrary.org/obo/FBbt_00111336","FBbt:00111336")</f>
        <v>FBbt:00111336</v>
      </c>
      <c r="B19" t="s">
        <v>69</v>
      </c>
      <c r="C19" t="s">
        <v>70</v>
      </c>
      <c r="D19" t="s">
        <v>71</v>
      </c>
      <c r="E19" t="s">
        <v>72</v>
      </c>
    </row>
    <row r="20" spans="1:5" x14ac:dyDescent="0.2">
      <c r="A20" t="str">
        <f>HYPERLINK("https://www.ebi.ac.uk/ols/ontologies/fbbt/terms?iri=http://purl.obolibrary.org/obo/FBbt_00110013","FBbt:00110013")</f>
        <v>FBbt:00110013</v>
      </c>
      <c r="B20" t="s">
        <v>73</v>
      </c>
      <c r="C20" t="s">
        <v>74</v>
      </c>
      <c r="D20" t="s">
        <v>75</v>
      </c>
      <c r="E20" t="s">
        <v>76</v>
      </c>
    </row>
    <row r="21" spans="1:5" x14ac:dyDescent="0.2">
      <c r="A21" t="str">
        <f>HYPERLINK("https://www.ebi.ac.uk/ols/ontologies/fbbt/terms?iri=http://purl.obolibrary.org/obo/FBbt_00110015","FBbt:00110015")</f>
        <v>FBbt:00110015</v>
      </c>
      <c r="B21" t="s">
        <v>77</v>
      </c>
      <c r="C21" t="s">
        <v>78</v>
      </c>
      <c r="D21" t="s">
        <v>79</v>
      </c>
      <c r="E21" t="s">
        <v>80</v>
      </c>
    </row>
    <row r="22" spans="1:5" x14ac:dyDescent="0.2">
      <c r="A22" t="str">
        <f>HYPERLINK("https://www.ebi.ac.uk/ols/ontologies/fbbt/terms?iri=http://purl.obolibrary.org/obo/FBbt_00110014","FBbt:00110014")</f>
        <v>FBbt:00110014</v>
      </c>
      <c r="B22" t="s">
        <v>81</v>
      </c>
      <c r="C22" t="s">
        <v>82</v>
      </c>
      <c r="D22" t="s">
        <v>83</v>
      </c>
      <c r="E22" t="s">
        <v>84</v>
      </c>
    </row>
    <row r="23" spans="1:5" x14ac:dyDescent="0.2">
      <c r="A23" t="str">
        <f>HYPERLINK("https://www.ebi.ac.uk/ols/ontologies/fbbt/terms?iri=http://purl.obolibrary.org/obo/FBbt_00110016","FBbt:00110016")</f>
        <v>FBbt:00110016</v>
      </c>
      <c r="B23" t="s">
        <v>85</v>
      </c>
      <c r="C23" t="s">
        <v>86</v>
      </c>
      <c r="D23" t="s">
        <v>87</v>
      </c>
      <c r="E23" t="s">
        <v>88</v>
      </c>
    </row>
    <row r="24" spans="1:5" x14ac:dyDescent="0.2">
      <c r="A24" t="str">
        <f>HYPERLINK("https://www.ebi.ac.uk/ols/ontologies/fbbt/terms?iri=http://purl.obolibrary.org/obo/FBbt_00067039","FBbt:00067039")</f>
        <v>FBbt:00067039</v>
      </c>
      <c r="B24" t="s">
        <v>89</v>
      </c>
      <c r="C24" t="s">
        <v>90</v>
      </c>
      <c r="D24" t="s">
        <v>91</v>
      </c>
      <c r="E24" t="s">
        <v>92</v>
      </c>
    </row>
    <row r="25" spans="1:5" x14ac:dyDescent="0.2">
      <c r="A25" t="str">
        <f>HYPERLINK("https://www.ebi.ac.uk/ols/ontologies/fbbt/terms?iri=http://purl.obolibrary.org/obo/FBbt_00110017","FBbt:00110017")</f>
        <v>FBbt:00110017</v>
      </c>
      <c r="B25" t="s">
        <v>93</v>
      </c>
      <c r="C25" t="s">
        <v>94</v>
      </c>
      <c r="D25" t="s">
        <v>95</v>
      </c>
      <c r="E25" t="s">
        <v>84</v>
      </c>
    </row>
    <row r="26" spans="1:5" x14ac:dyDescent="0.2">
      <c r="A26" t="str">
        <f>HYPERLINK("https://www.ebi.ac.uk/ols/ontologies/fbbt/terms?iri=http://purl.obolibrary.org/obo/FBbt_00110010","FBbt:00110010")</f>
        <v>FBbt:00110010</v>
      </c>
      <c r="B26" t="s">
        <v>96</v>
      </c>
      <c r="C26" t="s">
        <v>97</v>
      </c>
      <c r="D26" t="s">
        <v>98</v>
      </c>
      <c r="E26" t="s">
        <v>99</v>
      </c>
    </row>
    <row r="27" spans="1:5" x14ac:dyDescent="0.2">
      <c r="A27" t="str">
        <f>HYPERLINK("https://www.ebi.ac.uk/ols/ontologies/fbbt/terms?iri=http://purl.obolibrary.org/obo/FBbt_00067034","FBbt:00067034")</f>
        <v>FBbt:00067034</v>
      </c>
      <c r="B27" t="s">
        <v>100</v>
      </c>
      <c r="C27" t="s">
        <v>101</v>
      </c>
      <c r="D27" t="s">
        <v>102</v>
      </c>
      <c r="E27" t="s">
        <v>103</v>
      </c>
    </row>
    <row r="28" spans="1:5" x14ac:dyDescent="0.2">
      <c r="A28" t="str">
        <f>HYPERLINK("https://www.ebi.ac.uk/ols/ontologies/fbbt/terms?iri=http://purl.obolibrary.org/obo/FBbt_00110011","FBbt:00110011")</f>
        <v>FBbt:00110011</v>
      </c>
      <c r="B28" t="s">
        <v>104</v>
      </c>
      <c r="C28" t="s">
        <v>105</v>
      </c>
      <c r="D28" t="s">
        <v>106</v>
      </c>
      <c r="E28" t="s">
        <v>84</v>
      </c>
    </row>
    <row r="29" spans="1:5" x14ac:dyDescent="0.2">
      <c r="A29" t="str">
        <f>HYPERLINK("https://www.ebi.ac.uk/ols/ontologies/fbbt/terms?iri=http://purl.obolibrary.org/obo/FBbt_00067033","FBbt:00067033")</f>
        <v>FBbt:00067033</v>
      </c>
      <c r="B29" t="s">
        <v>107</v>
      </c>
      <c r="C29" t="s">
        <v>108</v>
      </c>
      <c r="D29" t="s">
        <v>109</v>
      </c>
      <c r="E29" t="s">
        <v>110</v>
      </c>
    </row>
    <row r="30" spans="1:5" x14ac:dyDescent="0.2">
      <c r="A30" t="str">
        <f>HYPERLINK("https://www.ebi.ac.uk/ols/ontologies/fbbt/terms?iri=http://purl.obolibrary.org/obo/FBbt_00110012","FBbt:00110012")</f>
        <v>FBbt:00110012</v>
      </c>
      <c r="B30" t="s">
        <v>111</v>
      </c>
      <c r="C30" t="s">
        <v>112</v>
      </c>
      <c r="D30" t="s">
        <v>113</v>
      </c>
      <c r="E30" t="s">
        <v>114</v>
      </c>
    </row>
    <row r="31" spans="1:5" x14ac:dyDescent="0.2">
      <c r="A31" t="str">
        <f>HYPERLINK("https://www.ebi.ac.uk/ols/ontologies/fbbt/terms?iri=http://purl.obolibrary.org/obo/FBbt_00110826","FBbt:00110826")</f>
        <v>FBbt:00110826</v>
      </c>
      <c r="B31" t="s">
        <v>115</v>
      </c>
      <c r="C31" t="s">
        <v>8</v>
      </c>
      <c r="D31" t="s">
        <v>116</v>
      </c>
      <c r="E31" t="s">
        <v>117</v>
      </c>
    </row>
    <row r="32" spans="1:5" x14ac:dyDescent="0.2">
      <c r="A32" t="str">
        <f>HYPERLINK("https://www.ebi.ac.uk/ols/ontologies/fbbt/terms?iri=http://purl.obolibrary.org/obo/FBbt_00100020","FBbt:00100020")</f>
        <v>FBbt:00100020</v>
      </c>
      <c r="B32" t="s">
        <v>118</v>
      </c>
      <c r="C32" t="s">
        <v>119</v>
      </c>
      <c r="D32" t="s">
        <v>120</v>
      </c>
      <c r="E32" t="s">
        <v>121</v>
      </c>
    </row>
    <row r="33" spans="1:5" x14ac:dyDescent="0.2">
      <c r="A33" t="str">
        <f>HYPERLINK("https://www.ebi.ac.uk/ols/ontologies/fbbt/terms?iri=http://purl.obolibrary.org/obo/FBbt_00100021","FBbt:00100021")</f>
        <v>FBbt:00100021</v>
      </c>
      <c r="B33" t="s">
        <v>122</v>
      </c>
      <c r="C33" t="s">
        <v>123</v>
      </c>
      <c r="D33" t="s">
        <v>124</v>
      </c>
      <c r="E33" t="s">
        <v>125</v>
      </c>
    </row>
    <row r="34" spans="1:5" x14ac:dyDescent="0.2">
      <c r="A34" t="str">
        <f>HYPERLINK("https://www.ebi.ac.uk/ols/ontologies/fbbt/terms?iri=http://purl.obolibrary.org/obo/FBbt_00007389","FBbt:00007389")</f>
        <v>FBbt:00007389</v>
      </c>
      <c r="B34" t="s">
        <v>126</v>
      </c>
      <c r="C34" t="s">
        <v>127</v>
      </c>
      <c r="D34" t="s">
        <v>128</v>
      </c>
      <c r="E34" t="s">
        <v>129</v>
      </c>
    </row>
    <row r="35" spans="1:5" x14ac:dyDescent="0.2">
      <c r="A35" t="str">
        <f>HYPERLINK("https://www.ebi.ac.uk/ols/ontologies/fbbt/terms?iri=http://purl.obolibrary.org/obo/FBbt_00111644","FBbt:00111644")</f>
        <v>FBbt:00111644</v>
      </c>
      <c r="B35" t="s">
        <v>130</v>
      </c>
      <c r="C35" t="s">
        <v>8</v>
      </c>
      <c r="D35" t="s">
        <v>131</v>
      </c>
      <c r="E35" t="s">
        <v>132</v>
      </c>
    </row>
    <row r="36" spans="1:5" x14ac:dyDescent="0.2">
      <c r="A36" t="str">
        <f>HYPERLINK("https://www.ebi.ac.uk/ols/ontologies/fbbt/terms?iri=http://purl.obolibrary.org/obo/FBbt_00067027","FBbt:00067027")</f>
        <v>FBbt:00067027</v>
      </c>
      <c r="B36" t="s">
        <v>133</v>
      </c>
      <c r="C36" t="s">
        <v>134</v>
      </c>
      <c r="D36" t="s">
        <v>135</v>
      </c>
      <c r="E36" t="s">
        <v>136</v>
      </c>
    </row>
    <row r="37" spans="1:5" x14ac:dyDescent="0.2">
      <c r="A37" t="str">
        <f>HYPERLINK("https://www.ebi.ac.uk/ols/ontologies/fbbt/terms?iri=http://purl.obolibrary.org/obo/FBbt_00067025","FBbt:00067025")</f>
        <v>FBbt:00067025</v>
      </c>
      <c r="B37" t="s">
        <v>137</v>
      </c>
      <c r="C37" t="s">
        <v>138</v>
      </c>
      <c r="D37" t="s">
        <v>139</v>
      </c>
      <c r="E37" t="s">
        <v>140</v>
      </c>
    </row>
    <row r="38" spans="1:5" x14ac:dyDescent="0.2">
      <c r="A38" t="str">
        <f>HYPERLINK("https://www.ebi.ac.uk/ols/ontologies/fbbt/terms?iri=http://purl.obolibrary.org/obo/FBbt_00067023","FBbt:00067023")</f>
        <v>FBbt:00067023</v>
      </c>
      <c r="B38" t="s">
        <v>141</v>
      </c>
      <c r="C38" t="s">
        <v>142</v>
      </c>
      <c r="D38" t="s">
        <v>143</v>
      </c>
      <c r="E38" t="s">
        <v>144</v>
      </c>
    </row>
    <row r="39" spans="1:5" x14ac:dyDescent="0.2">
      <c r="A39" t="str">
        <f>HYPERLINK("https://www.ebi.ac.uk/ols/ontologies/fbbt/terms?iri=http://purl.obolibrary.org/obo/FBbt_00067020","FBbt:00067020")</f>
        <v>FBbt:00067020</v>
      </c>
      <c r="B39" t="s">
        <v>145</v>
      </c>
      <c r="C39" t="s">
        <v>146</v>
      </c>
      <c r="D39" t="s">
        <v>147</v>
      </c>
      <c r="E39" t="s">
        <v>148</v>
      </c>
    </row>
    <row r="40" spans="1:5" x14ac:dyDescent="0.2">
      <c r="A40" t="str">
        <f>HYPERLINK("https://www.ebi.ac.uk/ols/ontologies/fbbt/terms?iri=http://purl.obolibrary.org/obo/FBbt_00067018","FBbt:00067018")</f>
        <v>FBbt:00067018</v>
      </c>
      <c r="B40" t="s">
        <v>149</v>
      </c>
      <c r="C40" t="s">
        <v>150</v>
      </c>
      <c r="D40" t="s">
        <v>151</v>
      </c>
      <c r="E40" t="s">
        <v>152</v>
      </c>
    </row>
    <row r="41" spans="1:5" x14ac:dyDescent="0.2">
      <c r="A41" t="str">
        <f>HYPERLINK("https://www.ebi.ac.uk/ols/ontologies/fbbt/terms?iri=http://purl.obolibrary.org/obo/FBbt_00067016","FBbt:00067016")</f>
        <v>FBbt:00067016</v>
      </c>
      <c r="B41" t="s">
        <v>153</v>
      </c>
      <c r="C41" t="s">
        <v>154</v>
      </c>
      <c r="D41" t="s">
        <v>155</v>
      </c>
      <c r="E41" t="s">
        <v>156</v>
      </c>
    </row>
    <row r="42" spans="1:5" x14ac:dyDescent="0.2">
      <c r="A42" t="str">
        <f>HYPERLINK("https://www.ebi.ac.uk/ols/ontologies/fbbt/terms?iri=http://purl.obolibrary.org/obo/FBbt_00004185","FBbt:00004185")</f>
        <v>FBbt:00004185</v>
      </c>
      <c r="B42" t="s">
        <v>157</v>
      </c>
      <c r="C42" t="s">
        <v>158</v>
      </c>
      <c r="D42" t="s">
        <v>159</v>
      </c>
      <c r="E42" t="s">
        <v>160</v>
      </c>
    </row>
    <row r="43" spans="1:5" x14ac:dyDescent="0.2">
      <c r="A43" t="str">
        <f>HYPERLINK("https://www.ebi.ac.uk/ols/ontologies/fbbt/terms?iri=http://purl.obolibrary.org/obo/FBbt_00004515","FBbt:00004515")</f>
        <v>FBbt:00004515</v>
      </c>
      <c r="B43" t="s">
        <v>161</v>
      </c>
      <c r="C43" t="s">
        <v>162</v>
      </c>
      <c r="D43" t="s">
        <v>163</v>
      </c>
      <c r="E43" t="s">
        <v>164</v>
      </c>
    </row>
    <row r="44" spans="1:5" x14ac:dyDescent="0.2">
      <c r="A44" t="str">
        <f>HYPERLINK("https://www.ebi.ac.uk/ols/ontologies/fbbt/terms?iri=http://purl.obolibrary.org/obo/FBbt_00004514","FBbt:00004514")</f>
        <v>FBbt:00004514</v>
      </c>
      <c r="B44" t="s">
        <v>165</v>
      </c>
      <c r="C44" t="s">
        <v>166</v>
      </c>
      <c r="D44" t="s">
        <v>167</v>
      </c>
      <c r="E44" t="s">
        <v>164</v>
      </c>
    </row>
    <row r="45" spans="1:5" x14ac:dyDescent="0.2">
      <c r="A45" t="str">
        <f>HYPERLINK("https://www.ebi.ac.uk/ols/ontologies/fbbt/terms?iri=http://purl.obolibrary.org/obo/FBbt_00067057","FBbt:00067057")</f>
        <v>FBbt:00067057</v>
      </c>
      <c r="B45" t="s">
        <v>168</v>
      </c>
      <c r="C45" t="s">
        <v>169</v>
      </c>
      <c r="D45" t="s">
        <v>170</v>
      </c>
      <c r="E45" t="s">
        <v>171</v>
      </c>
    </row>
    <row r="46" spans="1:5" x14ac:dyDescent="0.2">
      <c r="A46" t="str">
        <f>HYPERLINK("https://www.ebi.ac.uk/ols/ontologies/fbbt/terms?iri=http://purl.obolibrary.org/obo/FBbt_00004513","FBbt:00004513")</f>
        <v>FBbt:00004513</v>
      </c>
      <c r="B46" t="s">
        <v>172</v>
      </c>
      <c r="C46" t="s">
        <v>173</v>
      </c>
      <c r="D46" t="s">
        <v>174</v>
      </c>
      <c r="E46" t="s">
        <v>164</v>
      </c>
    </row>
    <row r="47" spans="1:5" x14ac:dyDescent="0.2">
      <c r="A47" t="str">
        <f>HYPERLINK("https://www.ebi.ac.uk/ols/ontologies/fbbt/terms?iri=http://purl.obolibrary.org/obo/FBbt_00067056","FBbt:00067056")</f>
        <v>FBbt:00067056</v>
      </c>
      <c r="B47" t="s">
        <v>175</v>
      </c>
      <c r="C47" t="s">
        <v>176</v>
      </c>
      <c r="D47" t="s">
        <v>177</v>
      </c>
      <c r="E47" t="s">
        <v>178</v>
      </c>
    </row>
    <row r="48" spans="1:5" x14ac:dyDescent="0.2">
      <c r="A48" t="str">
        <f>HYPERLINK("https://www.ebi.ac.uk/ols/ontologies/fbbt/terms?iri=http://purl.obolibrary.org/obo/FBbt_00067055","FBbt:00067055")</f>
        <v>FBbt:00067055</v>
      </c>
      <c r="B48" t="s">
        <v>179</v>
      </c>
      <c r="C48" t="s">
        <v>180</v>
      </c>
      <c r="D48" t="s">
        <v>181</v>
      </c>
      <c r="E48" t="s">
        <v>182</v>
      </c>
    </row>
    <row r="49" spans="1:5" x14ac:dyDescent="0.2">
      <c r="A49" t="str">
        <f>HYPERLINK("https://www.ebi.ac.uk/ols/ontologies/fbbt/terms?iri=http://purl.obolibrary.org/obo/FBbt_00067054","FBbt:00067054")</f>
        <v>FBbt:00067054</v>
      </c>
      <c r="B49" t="s">
        <v>183</v>
      </c>
      <c r="C49" t="s">
        <v>184</v>
      </c>
      <c r="D49" t="s">
        <v>185</v>
      </c>
      <c r="E49" t="s">
        <v>186</v>
      </c>
    </row>
    <row r="50" spans="1:5" x14ac:dyDescent="0.2">
      <c r="A50" t="str">
        <f>HYPERLINK("https://www.ebi.ac.uk/ols/ontologies/fbbt/terms?iri=http://purl.obolibrary.org/obo/FBbt_00003280","FBbt:00003280")</f>
        <v>FBbt:00003280</v>
      </c>
      <c r="B50" t="s">
        <v>187</v>
      </c>
      <c r="C50" t="s">
        <v>8</v>
      </c>
      <c r="D50" t="s">
        <v>188</v>
      </c>
      <c r="E50" t="s">
        <v>189</v>
      </c>
    </row>
    <row r="51" spans="1:5" x14ac:dyDescent="0.2">
      <c r="A51" t="str">
        <f>HYPERLINK("https://www.ebi.ac.uk/ols/ontologies/fbbt/terms?iri=http://purl.obolibrary.org/obo/FBbt_00004519","FBbt:00004519")</f>
        <v>FBbt:00004519</v>
      </c>
      <c r="B51" t="s">
        <v>190</v>
      </c>
      <c r="C51" t="s">
        <v>191</v>
      </c>
      <c r="D51" t="s">
        <v>192</v>
      </c>
      <c r="E51" t="s">
        <v>193</v>
      </c>
    </row>
    <row r="52" spans="1:5" x14ac:dyDescent="0.2">
      <c r="A52" t="str">
        <f>HYPERLINK("https://www.ebi.ac.uk/ols/ontologies/fbbt/terms?iri=http://purl.obolibrary.org/obo/FBbt_00004518","FBbt:00004518")</f>
        <v>FBbt:00004518</v>
      </c>
      <c r="B52" t="s">
        <v>194</v>
      </c>
      <c r="C52" t="s">
        <v>195</v>
      </c>
      <c r="D52" t="s">
        <v>196</v>
      </c>
      <c r="E52" t="s">
        <v>197</v>
      </c>
    </row>
    <row r="53" spans="1:5" x14ac:dyDescent="0.2">
      <c r="A53" t="str">
        <f>HYPERLINK("https://www.ebi.ac.uk/ols/ontologies/fbbt/terms?iri=http://purl.obolibrary.org/obo/FBbt_00067059","FBbt:00067059")</f>
        <v>FBbt:00067059</v>
      </c>
      <c r="B53" t="s">
        <v>198</v>
      </c>
      <c r="C53" t="s">
        <v>199</v>
      </c>
      <c r="D53" t="s">
        <v>200</v>
      </c>
      <c r="E53" t="s">
        <v>201</v>
      </c>
    </row>
    <row r="54" spans="1:5" x14ac:dyDescent="0.2">
      <c r="A54" t="str">
        <f>HYPERLINK("https://www.ebi.ac.uk/ols/ontologies/fbbt/terms?iri=http://purl.obolibrary.org/obo/FBbt_00067050","FBbt:00067050")</f>
        <v>FBbt:00067050</v>
      </c>
      <c r="B54" t="s">
        <v>202</v>
      </c>
      <c r="C54" t="s">
        <v>203</v>
      </c>
      <c r="D54" t="s">
        <v>204</v>
      </c>
      <c r="E54" t="s">
        <v>205</v>
      </c>
    </row>
    <row r="55" spans="1:5" x14ac:dyDescent="0.2">
      <c r="A55" t="str">
        <f>HYPERLINK("https://www.ebi.ac.uk/ols/ontologies/fbbt/terms?iri=http://purl.obolibrary.org/obo/FBbt_00067044","FBbt:00067044")</f>
        <v>FBbt:00067044</v>
      </c>
      <c r="B55" t="s">
        <v>206</v>
      </c>
      <c r="C55" t="s">
        <v>207</v>
      </c>
      <c r="D55" t="s">
        <v>208</v>
      </c>
      <c r="E55" t="s">
        <v>209</v>
      </c>
    </row>
    <row r="56" spans="1:5" x14ac:dyDescent="0.2">
      <c r="A56" t="str">
        <f>HYPERLINK("https://www.ebi.ac.uk/ols/ontologies/fbbt/terms?iri=http://purl.obolibrary.org/obo/FBbt_00048322","FBbt:00048322")</f>
        <v>FBbt:00048322</v>
      </c>
      <c r="B56" t="s">
        <v>210</v>
      </c>
      <c r="C56" t="s">
        <v>211</v>
      </c>
      <c r="D56" t="s">
        <v>212</v>
      </c>
      <c r="E56" t="s">
        <v>132</v>
      </c>
    </row>
    <row r="57" spans="1:5" x14ac:dyDescent="0.2">
      <c r="A57" t="str">
        <f>HYPERLINK("https://www.ebi.ac.uk/ols/ontologies/fbbt/terms?iri=http://purl.obolibrary.org/obo/FBbt_00005377","FBbt:00005377")</f>
        <v>FBbt:00005377</v>
      </c>
      <c r="B57" t="s">
        <v>213</v>
      </c>
      <c r="C57" t="s">
        <v>8</v>
      </c>
      <c r="D57" t="s">
        <v>214</v>
      </c>
      <c r="E57" t="s">
        <v>30</v>
      </c>
    </row>
    <row r="58" spans="1:5" x14ac:dyDescent="0.2">
      <c r="A58" t="str">
        <f>HYPERLINK("https://www.ebi.ac.uk/ols/ontologies/fbbt/terms?iri=http://purl.obolibrary.org/obo/FBbt_00048321","FBbt:00048321")</f>
        <v>FBbt:00048321</v>
      </c>
      <c r="B58" t="s">
        <v>215</v>
      </c>
      <c r="C58" t="s">
        <v>216</v>
      </c>
      <c r="D58" t="s">
        <v>217</v>
      </c>
      <c r="E58" t="s">
        <v>218</v>
      </c>
    </row>
    <row r="59" spans="1:5" x14ac:dyDescent="0.2">
      <c r="A59" t="str">
        <f>HYPERLINK("https://www.ebi.ac.uk/ols/ontologies/fbbt/terms?iri=http://purl.obolibrary.org/obo/FBbt_00067049","FBbt:00067049")</f>
        <v>FBbt:00067049</v>
      </c>
      <c r="B59" t="s">
        <v>219</v>
      </c>
      <c r="C59" t="s">
        <v>220</v>
      </c>
      <c r="D59" t="s">
        <v>221</v>
      </c>
      <c r="E59" t="s">
        <v>222</v>
      </c>
    </row>
    <row r="60" spans="1:5" x14ac:dyDescent="0.2">
      <c r="A60" t="str">
        <f>HYPERLINK("https://www.ebi.ac.uk/ols/ontologies/fbbt/terms?iri=http://purl.obolibrary.org/obo/FBbt_00067048","FBbt:00067048")</f>
        <v>FBbt:00067048</v>
      </c>
      <c r="B60" t="s">
        <v>223</v>
      </c>
      <c r="C60" t="s">
        <v>224</v>
      </c>
      <c r="D60" t="s">
        <v>225</v>
      </c>
      <c r="E60" t="s">
        <v>226</v>
      </c>
    </row>
    <row r="61" spans="1:5" x14ac:dyDescent="0.2">
      <c r="A61" t="str">
        <f>HYPERLINK("https://www.ebi.ac.uk/ols/ontologies/fbbt/terms?iri=http://purl.obolibrary.org/obo/FBbt_00067047","FBbt:00067047")</f>
        <v>FBbt:00067047</v>
      </c>
      <c r="B61" t="s">
        <v>227</v>
      </c>
      <c r="C61" t="s">
        <v>228</v>
      </c>
      <c r="D61" t="s">
        <v>229</v>
      </c>
      <c r="E61" t="s">
        <v>230</v>
      </c>
    </row>
    <row r="62" spans="1:5" x14ac:dyDescent="0.2">
      <c r="A62" t="str">
        <f>HYPERLINK("https://www.ebi.ac.uk/ols/ontologies/fbbt/terms?iri=http://purl.obolibrary.org/obo/FBbt_00067046","FBbt:00067046")</f>
        <v>FBbt:00067046</v>
      </c>
      <c r="B62" t="s">
        <v>231</v>
      </c>
      <c r="C62" t="s">
        <v>232</v>
      </c>
      <c r="D62" t="s">
        <v>233</v>
      </c>
      <c r="E62" t="s">
        <v>234</v>
      </c>
    </row>
    <row r="63" spans="1:5" x14ac:dyDescent="0.2">
      <c r="A63" t="str">
        <f>HYPERLINK("https://www.ebi.ac.uk/ols/ontologies/fbbt/terms?iri=http://purl.obolibrary.org/obo/FBbt_00003279","FBbt:00003279")</f>
        <v>FBbt:00003279</v>
      </c>
      <c r="B63" t="s">
        <v>235</v>
      </c>
      <c r="C63" t="s">
        <v>8</v>
      </c>
      <c r="D63" t="s">
        <v>236</v>
      </c>
      <c r="E63" t="s">
        <v>189</v>
      </c>
    </row>
    <row r="64" spans="1:5" x14ac:dyDescent="0.2">
      <c r="A64" t="str">
        <f>HYPERLINK("https://www.ebi.ac.uk/ols/ontologies/fbbt/terms?iri=http://purl.obolibrary.org/obo/FBbt_00067064","FBbt:00067064")</f>
        <v>FBbt:00067064</v>
      </c>
      <c r="B64" t="s">
        <v>237</v>
      </c>
      <c r="C64" t="s">
        <v>238</v>
      </c>
      <c r="D64" t="s">
        <v>239</v>
      </c>
      <c r="E64" t="s">
        <v>240</v>
      </c>
    </row>
    <row r="65" spans="1:5" x14ac:dyDescent="0.2">
      <c r="A65" t="str">
        <f>HYPERLINK("https://www.ebi.ac.uk/ols/ontologies/fbbt/terms?iri=http://purl.obolibrary.org/obo/FBbt_00005915","FBbt:00005915")</f>
        <v>FBbt:00005915</v>
      </c>
      <c r="B65" t="s">
        <v>241</v>
      </c>
      <c r="C65" t="s">
        <v>8</v>
      </c>
      <c r="D65" t="s">
        <v>242</v>
      </c>
      <c r="E65" t="s">
        <v>35</v>
      </c>
    </row>
    <row r="66" spans="1:5" x14ac:dyDescent="0.2">
      <c r="A66" t="str">
        <f>HYPERLINK("https://www.ebi.ac.uk/ols/ontologies/fbbt/terms?iri=http://purl.obolibrary.org/obo/FBbt_00005912","FBbt:00005912")</f>
        <v>FBbt:00005912</v>
      </c>
      <c r="B66" t="s">
        <v>243</v>
      </c>
      <c r="C66" t="s">
        <v>8</v>
      </c>
      <c r="D66" t="s">
        <v>244</v>
      </c>
      <c r="E66" t="s">
        <v>35</v>
      </c>
    </row>
    <row r="67" spans="1:5" x14ac:dyDescent="0.2">
      <c r="A67" t="str">
        <f>HYPERLINK("https://www.ebi.ac.uk/ols/ontologies/fbbt/terms?iri=http://purl.obolibrary.org/obo/FBbt_00110668","FBbt:00110668")</f>
        <v>FBbt:00110668</v>
      </c>
      <c r="B67" t="s">
        <v>245</v>
      </c>
      <c r="C67" t="s">
        <v>246</v>
      </c>
      <c r="D67" t="s">
        <v>247</v>
      </c>
      <c r="E67" t="s">
        <v>248</v>
      </c>
    </row>
    <row r="68" spans="1:5" x14ac:dyDescent="0.2">
      <c r="A68" t="str">
        <f>HYPERLINK("https://www.ebi.ac.uk/ols/ontologies/fbbt/terms?iri=http://purl.obolibrary.org/obo/FBbt_00110669","FBbt:00110669")</f>
        <v>FBbt:00110669</v>
      </c>
      <c r="B68" t="s">
        <v>249</v>
      </c>
      <c r="C68" t="s">
        <v>246</v>
      </c>
      <c r="D68" t="s">
        <v>250</v>
      </c>
      <c r="E68" t="s">
        <v>248</v>
      </c>
    </row>
    <row r="69" spans="1:5" x14ac:dyDescent="0.2">
      <c r="A69" t="str">
        <f>HYPERLINK("https://www.ebi.ac.uk/ols/ontologies/fbbt/terms?iri=http://purl.obolibrary.org/obo/FBbt_00067063","FBbt:00067063")</f>
        <v>FBbt:00067063</v>
      </c>
      <c r="B69" t="s">
        <v>251</v>
      </c>
      <c r="C69" t="s">
        <v>252</v>
      </c>
      <c r="D69" t="s">
        <v>253</v>
      </c>
      <c r="E69" t="s">
        <v>254</v>
      </c>
    </row>
    <row r="70" spans="1:5" x14ac:dyDescent="0.2">
      <c r="A70" t="str">
        <f>HYPERLINK("https://www.ebi.ac.uk/ols/ontologies/fbbt/terms?iri=http://purl.obolibrary.org/obo/FBbt_00067062","FBbt:00067062")</f>
        <v>FBbt:00067062</v>
      </c>
      <c r="B70" t="s">
        <v>255</v>
      </c>
      <c r="C70" t="s">
        <v>256</v>
      </c>
      <c r="D70" t="s">
        <v>257</v>
      </c>
      <c r="E70" t="s">
        <v>258</v>
      </c>
    </row>
    <row r="71" spans="1:5" x14ac:dyDescent="0.2">
      <c r="A71" t="str">
        <f>HYPERLINK("https://www.ebi.ac.uk/ols/ontologies/fbbt/terms?iri=http://purl.obolibrary.org/obo/FBbt_00067061","FBbt:00067061")</f>
        <v>FBbt:00067061</v>
      </c>
      <c r="B71" t="s">
        <v>259</v>
      </c>
      <c r="C71" t="s">
        <v>260</v>
      </c>
      <c r="D71" t="s">
        <v>261</v>
      </c>
      <c r="E71" t="s">
        <v>262</v>
      </c>
    </row>
    <row r="72" spans="1:5" x14ac:dyDescent="0.2">
      <c r="A72" t="str">
        <f>HYPERLINK("https://www.ebi.ac.uk/ols/ontologies/fbbt/terms?iri=http://purl.obolibrary.org/obo/FBbt_00067013","FBbt:00067013")</f>
        <v>FBbt:00067013</v>
      </c>
      <c r="B72" t="s">
        <v>263</v>
      </c>
      <c r="C72" t="s">
        <v>264</v>
      </c>
      <c r="D72" t="s">
        <v>265</v>
      </c>
      <c r="E72" t="s">
        <v>266</v>
      </c>
    </row>
    <row r="73" spans="1:5" x14ac:dyDescent="0.2">
      <c r="A73" t="str">
        <f>HYPERLINK("https://www.ebi.ac.uk/ols/ontologies/fbbt/terms?iri=http://purl.obolibrary.org/obo/FBbt_00067011","FBbt:00067011")</f>
        <v>FBbt:00067011</v>
      </c>
      <c r="B73" t="s">
        <v>267</v>
      </c>
      <c r="C73" t="s">
        <v>268</v>
      </c>
      <c r="D73" t="s">
        <v>269</v>
      </c>
      <c r="E73" t="s">
        <v>270</v>
      </c>
    </row>
    <row r="74" spans="1:5" x14ac:dyDescent="0.2">
      <c r="A74" t="str">
        <f>HYPERLINK("https://www.ebi.ac.uk/ols/ontologies/fbbt/terms?iri=http://purl.obolibrary.org/obo/FBbt_00067009","FBbt:00067009")</f>
        <v>FBbt:00067009</v>
      </c>
      <c r="B74" t="s">
        <v>271</v>
      </c>
      <c r="C74" t="s">
        <v>272</v>
      </c>
      <c r="D74" t="s">
        <v>273</v>
      </c>
      <c r="E74" t="s">
        <v>274</v>
      </c>
    </row>
    <row r="75" spans="1:5" x14ac:dyDescent="0.2">
      <c r="A75" t="str">
        <f>HYPERLINK("https://www.ebi.ac.uk/ols/ontologies/fbbt/terms?iri=http://purl.obolibrary.org/obo/FBbt_00067005","FBbt:00067005")</f>
        <v>FBbt:00067005</v>
      </c>
      <c r="B75" t="s">
        <v>275</v>
      </c>
      <c r="C75" t="s">
        <v>276</v>
      </c>
      <c r="D75" t="s">
        <v>277</v>
      </c>
      <c r="E75" t="s">
        <v>278</v>
      </c>
    </row>
    <row r="76" spans="1:5" x14ac:dyDescent="0.2">
      <c r="A76" t="str">
        <f>HYPERLINK("https://www.ebi.ac.uk/ols/ontologies/fbbt/terms?iri=http://purl.obolibrary.org/obo/FBbt_00067003","FBbt:00067003")</f>
        <v>FBbt:00067003</v>
      </c>
      <c r="B76" t="s">
        <v>279</v>
      </c>
      <c r="C76" t="s">
        <v>280</v>
      </c>
      <c r="D76" t="s">
        <v>281</v>
      </c>
      <c r="E76" t="s">
        <v>282</v>
      </c>
    </row>
    <row r="77" spans="1:5" x14ac:dyDescent="0.2">
      <c r="A77" t="str">
        <f>HYPERLINK("https://www.ebi.ac.uk/ols/ontologies/fbbt/terms?iri=http://purl.obolibrary.org/obo/FBbt_00110672","FBbt:00110672")</f>
        <v>FBbt:00110672</v>
      </c>
      <c r="B77" t="s">
        <v>283</v>
      </c>
      <c r="C77" t="s">
        <v>284</v>
      </c>
      <c r="D77" t="s">
        <v>285</v>
      </c>
      <c r="E77" t="s">
        <v>248</v>
      </c>
    </row>
    <row r="78" spans="1:5" x14ac:dyDescent="0.2">
      <c r="A78" t="str">
        <f>HYPERLINK("https://www.ebi.ac.uk/ols/ontologies/fbbt/terms?iri=http://purl.obolibrary.org/obo/FBbt_00110671","FBbt:00110671")</f>
        <v>FBbt:00110671</v>
      </c>
      <c r="B78" t="s">
        <v>286</v>
      </c>
      <c r="C78" t="s">
        <v>284</v>
      </c>
      <c r="D78" t="s">
        <v>287</v>
      </c>
      <c r="E78" t="s">
        <v>248</v>
      </c>
    </row>
    <row r="79" spans="1:5" x14ac:dyDescent="0.2">
      <c r="A79" t="str">
        <f>HYPERLINK("https://www.ebi.ac.uk/ols/ontologies/fbbt/terms?iri=http://purl.obolibrary.org/obo/FBbt_00110673","FBbt:00110673")</f>
        <v>FBbt:00110673</v>
      </c>
      <c r="B79" t="s">
        <v>288</v>
      </c>
      <c r="C79" t="s">
        <v>284</v>
      </c>
      <c r="D79" t="s">
        <v>289</v>
      </c>
      <c r="E79" t="s">
        <v>248</v>
      </c>
    </row>
    <row r="80" spans="1:5" x14ac:dyDescent="0.2">
      <c r="A80" t="str">
        <f>HYPERLINK("https://www.ebi.ac.uk/ols/ontologies/fbbt/terms?iri=http://purl.obolibrary.org/obo/FBbt_00004172","FBbt:00004172")</f>
        <v>FBbt:00004172</v>
      </c>
      <c r="B80" t="s">
        <v>290</v>
      </c>
      <c r="C80" t="s">
        <v>8</v>
      </c>
      <c r="D80" t="s">
        <v>291</v>
      </c>
      <c r="E80" t="s">
        <v>30</v>
      </c>
    </row>
    <row r="81" spans="1:5" x14ac:dyDescent="0.2">
      <c r="A81" t="str">
        <f>HYPERLINK("https://www.ebi.ac.uk/ols/ontologies/fbbt/terms?iri=http://purl.obolibrary.org/obo/FBbt_00110670","FBbt:00110670")</f>
        <v>FBbt:00110670</v>
      </c>
      <c r="B81" t="s">
        <v>292</v>
      </c>
      <c r="C81" t="s">
        <v>246</v>
      </c>
      <c r="D81" t="s">
        <v>293</v>
      </c>
      <c r="E81" t="s">
        <v>248</v>
      </c>
    </row>
    <row r="82" spans="1:5" x14ac:dyDescent="0.2">
      <c r="A82" t="str">
        <f>HYPERLINK("https://www.ebi.ac.uk/ols/ontologies/fbbt/terms?iri=http://purl.obolibrary.org/obo/FBbt_00110007","FBbt:00110007")</f>
        <v>FBbt:00110007</v>
      </c>
      <c r="B82" t="s">
        <v>294</v>
      </c>
      <c r="C82" t="s">
        <v>295</v>
      </c>
      <c r="D82" t="s">
        <v>296</v>
      </c>
      <c r="E82" t="s">
        <v>297</v>
      </c>
    </row>
    <row r="83" spans="1:5" x14ac:dyDescent="0.2">
      <c r="A83" t="str">
        <f>HYPERLINK("https://www.ebi.ac.uk/ols/ontologies/fbbt/terms?iri=http://purl.obolibrary.org/obo/FBbt_00067001","FBbt:00067001")</f>
        <v>FBbt:00067001</v>
      </c>
      <c r="B83" t="s">
        <v>298</v>
      </c>
      <c r="C83" t="s">
        <v>299</v>
      </c>
      <c r="D83" t="s">
        <v>300</v>
      </c>
      <c r="E83" t="s">
        <v>301</v>
      </c>
    </row>
    <row r="84" spans="1:5" x14ac:dyDescent="0.2">
      <c r="A84" t="str">
        <f>HYPERLINK("https://www.ebi.ac.uk/ols/ontologies/fbbt/terms?iri=http://purl.obolibrary.org/obo/FBbt_00100008","FBbt:00100008")</f>
        <v>FBbt:00100008</v>
      </c>
      <c r="B84" t="s">
        <v>302</v>
      </c>
      <c r="C84" t="s">
        <v>303</v>
      </c>
      <c r="D84" t="s">
        <v>304</v>
      </c>
      <c r="E84" t="s">
        <v>125</v>
      </c>
    </row>
    <row r="85" spans="1:5" x14ac:dyDescent="0.2">
      <c r="A85" t="str">
        <f>HYPERLINK("https://www.ebi.ac.uk/ols/ontologies/fbbt/terms?iri=http://purl.obolibrary.org/obo/FBbt_00100009","FBbt:00100009")</f>
        <v>FBbt:00100009</v>
      </c>
      <c r="B85" t="s">
        <v>305</v>
      </c>
      <c r="C85" t="s">
        <v>306</v>
      </c>
      <c r="D85" t="s">
        <v>307</v>
      </c>
      <c r="E85" t="s">
        <v>308</v>
      </c>
    </row>
    <row r="86" spans="1:5" x14ac:dyDescent="0.2">
      <c r="A86" t="str">
        <f>HYPERLINK("https://www.ebi.ac.uk/ols/ontologies/fbbt/terms?iri=http://purl.obolibrary.org/obo/FBbt_00100010","FBbt:00100010")</f>
        <v>FBbt:00100010</v>
      </c>
      <c r="B86" t="s">
        <v>309</v>
      </c>
      <c r="C86" t="s">
        <v>310</v>
      </c>
      <c r="D86" t="s">
        <v>311</v>
      </c>
      <c r="E86" t="s">
        <v>125</v>
      </c>
    </row>
    <row r="87" spans="1:5" x14ac:dyDescent="0.2">
      <c r="A87" t="str">
        <f>HYPERLINK("https://www.ebi.ac.uk/ols/ontologies/fbbt/terms?iri=http://purl.obolibrary.org/obo/FBbt_00047226","FBbt:00047226")</f>
        <v>FBbt:00047226</v>
      </c>
      <c r="B87" t="s">
        <v>312</v>
      </c>
      <c r="C87" t="s">
        <v>8</v>
      </c>
      <c r="D87" t="s">
        <v>313</v>
      </c>
      <c r="E87" t="s">
        <v>314</v>
      </c>
    </row>
    <row r="88" spans="1:5" x14ac:dyDescent="0.2">
      <c r="A88" t="str">
        <f>HYPERLINK("https://www.ebi.ac.uk/ols/ontologies/fbbt/terms?iri=http://purl.obolibrary.org/obo/FBbt_00047225","FBbt:00047225")</f>
        <v>FBbt:00047225</v>
      </c>
      <c r="B88" t="s">
        <v>315</v>
      </c>
      <c r="C88" t="s">
        <v>8</v>
      </c>
      <c r="D88" t="s">
        <v>316</v>
      </c>
      <c r="E88" t="s">
        <v>317</v>
      </c>
    </row>
    <row r="89" spans="1:5" x14ac:dyDescent="0.2">
      <c r="A89" t="str">
        <f>HYPERLINK("https://www.ebi.ac.uk/ols/ontologies/fbbt/terms?iri=http://purl.obolibrary.org/obo/FBbt_00047917","FBbt:00047917")</f>
        <v>FBbt:00047917</v>
      </c>
      <c r="B89" t="s">
        <v>318</v>
      </c>
      <c r="C89" t="s">
        <v>319</v>
      </c>
      <c r="D89" t="s">
        <v>320</v>
      </c>
      <c r="E89" t="s">
        <v>321</v>
      </c>
    </row>
    <row r="90" spans="1:5" x14ac:dyDescent="0.2">
      <c r="A90" t="str">
        <f>HYPERLINK("https://www.ebi.ac.uk/ols/ontologies/fbbt/terms?iri=http://purl.obolibrary.org/obo/FBbt_00047916","FBbt:00047916")</f>
        <v>FBbt:00047916</v>
      </c>
      <c r="B90" t="s">
        <v>322</v>
      </c>
      <c r="C90" t="s">
        <v>323</v>
      </c>
      <c r="D90" t="s">
        <v>324</v>
      </c>
      <c r="E90" t="s">
        <v>321</v>
      </c>
    </row>
    <row r="91" spans="1:5" x14ac:dyDescent="0.2">
      <c r="A91" t="str">
        <f>HYPERLINK("https://www.ebi.ac.uk/ols/ontologies/fbbt/terms?iri=http://purl.obolibrary.org/obo/FBbt_00047914","FBbt:00047914")</f>
        <v>FBbt:00047914</v>
      </c>
      <c r="B91" t="s">
        <v>325</v>
      </c>
      <c r="C91" t="s">
        <v>326</v>
      </c>
      <c r="D91" t="s">
        <v>327</v>
      </c>
      <c r="E91" t="s">
        <v>321</v>
      </c>
    </row>
    <row r="92" spans="1:5" x14ac:dyDescent="0.2">
      <c r="A92" t="str">
        <f>HYPERLINK("https://www.ebi.ac.uk/ols/ontologies/fbbt/terms?iri=http://purl.obolibrary.org/obo/FBbt_00047915","FBbt:00047915")</f>
        <v>FBbt:00047915</v>
      </c>
      <c r="B92" t="s">
        <v>328</v>
      </c>
      <c r="C92" t="s">
        <v>329</v>
      </c>
      <c r="D92" t="s">
        <v>330</v>
      </c>
      <c r="E92" t="s">
        <v>321</v>
      </c>
    </row>
    <row r="93" spans="1:5" x14ac:dyDescent="0.2">
      <c r="A93" t="str">
        <f>HYPERLINK("https://www.ebi.ac.uk/ols/ontologies/fbbt/terms?iri=http://purl.obolibrary.org/obo/FBbt_00047918","FBbt:00047918")</f>
        <v>FBbt:00047918</v>
      </c>
      <c r="B93" t="s">
        <v>331</v>
      </c>
      <c r="C93" t="s">
        <v>332</v>
      </c>
      <c r="D93" t="s">
        <v>333</v>
      </c>
      <c r="E93" t="s">
        <v>321</v>
      </c>
    </row>
    <row r="94" spans="1:5" x14ac:dyDescent="0.2">
      <c r="A94" t="str">
        <f>HYPERLINK("https://www.ebi.ac.uk/ols/ontologies/fbbt/terms?iri=http://purl.obolibrary.org/obo/FBbt_00047919","FBbt:00047919")</f>
        <v>FBbt:00047919</v>
      </c>
      <c r="B94" t="s">
        <v>334</v>
      </c>
      <c r="C94" t="s">
        <v>335</v>
      </c>
      <c r="D94" t="s">
        <v>336</v>
      </c>
      <c r="E94" t="s">
        <v>321</v>
      </c>
    </row>
    <row r="95" spans="1:5" x14ac:dyDescent="0.2">
      <c r="A95" t="str">
        <f>HYPERLINK("https://www.ebi.ac.uk/ols/ontologies/fbbt/terms?iri=http://purl.obolibrary.org/obo/FBbt_00047920","FBbt:00047920")</f>
        <v>FBbt:00047920</v>
      </c>
      <c r="B95" t="s">
        <v>337</v>
      </c>
      <c r="C95" t="s">
        <v>338</v>
      </c>
      <c r="D95" t="s">
        <v>339</v>
      </c>
      <c r="E95" t="s">
        <v>321</v>
      </c>
    </row>
    <row r="96" spans="1:5" x14ac:dyDescent="0.2">
      <c r="A96" t="str">
        <f>HYPERLINK("https://www.ebi.ac.uk/ols/ontologies/fbbt/terms?iri=http://purl.obolibrary.org/obo/FBbt_00047924","FBbt:00047924")</f>
        <v>FBbt:00047924</v>
      </c>
      <c r="B96" t="s">
        <v>340</v>
      </c>
      <c r="C96" t="s">
        <v>341</v>
      </c>
      <c r="D96" t="s">
        <v>342</v>
      </c>
      <c r="E96" t="s">
        <v>321</v>
      </c>
    </row>
    <row r="97" spans="1:5" x14ac:dyDescent="0.2">
      <c r="A97" t="str">
        <f>HYPERLINK("https://www.ebi.ac.uk/ols/ontologies/fbbt/terms?iri=http://purl.obolibrary.org/obo/FBbt_00004178","FBbt:00004178")</f>
        <v>FBbt:00004178</v>
      </c>
      <c r="B97" t="s">
        <v>343</v>
      </c>
      <c r="C97" t="s">
        <v>344</v>
      </c>
      <c r="D97" t="s">
        <v>345</v>
      </c>
      <c r="E97" t="s">
        <v>346</v>
      </c>
    </row>
    <row r="98" spans="1:5" x14ac:dyDescent="0.2">
      <c r="A98" t="str">
        <f>HYPERLINK("https://www.ebi.ac.uk/ols/ontologies/fbbt/terms?iri=http://purl.obolibrary.org/obo/FBbt_00047921","FBbt:00047921")</f>
        <v>FBbt:00047921</v>
      </c>
      <c r="B98" t="s">
        <v>347</v>
      </c>
      <c r="C98" t="s">
        <v>348</v>
      </c>
      <c r="D98" t="s">
        <v>349</v>
      </c>
      <c r="E98" t="s">
        <v>321</v>
      </c>
    </row>
    <row r="99" spans="1:5" x14ac:dyDescent="0.2">
      <c r="A99" t="str">
        <f>HYPERLINK("https://www.ebi.ac.uk/ols/ontologies/fbbt/terms?iri=http://purl.obolibrary.org/obo/FBbt_00047923","FBbt:00047923")</f>
        <v>FBbt:00047923</v>
      </c>
      <c r="B99" t="s">
        <v>350</v>
      </c>
      <c r="C99" t="s">
        <v>351</v>
      </c>
      <c r="D99" t="s">
        <v>352</v>
      </c>
      <c r="E99" t="s">
        <v>321</v>
      </c>
    </row>
    <row r="100" spans="1:5" x14ac:dyDescent="0.2">
      <c r="A100" t="str">
        <f>HYPERLINK("https://www.ebi.ac.uk/ols/ontologies/fbbt/terms?iri=http://purl.obolibrary.org/obo/FBbt_00047922","FBbt:00047922")</f>
        <v>FBbt:00047922</v>
      </c>
      <c r="B100" t="s">
        <v>353</v>
      </c>
      <c r="C100" t="s">
        <v>354</v>
      </c>
      <c r="D100" t="s">
        <v>355</v>
      </c>
      <c r="E100" t="s">
        <v>321</v>
      </c>
    </row>
    <row r="101" spans="1:5" x14ac:dyDescent="0.2">
      <c r="A101" t="str">
        <f>HYPERLINK("https://www.ebi.ac.uk/ols/ontologies/fbbt/terms?iri=http://purl.obolibrary.org/obo/FBbt_00110829","FBbt:00110829")</f>
        <v>FBbt:00110829</v>
      </c>
      <c r="B101" t="s">
        <v>356</v>
      </c>
      <c r="C101" t="s">
        <v>357</v>
      </c>
      <c r="D101" t="s">
        <v>358</v>
      </c>
      <c r="E101" t="s">
        <v>117</v>
      </c>
    </row>
    <row r="102" spans="1:5" x14ac:dyDescent="0.2">
      <c r="A102" t="str">
        <f>HYPERLINK("https://www.ebi.ac.uk/ols/ontologies/fbbt/terms?iri=http://purl.obolibrary.org/obo/FBbt_00111212","FBbt:00111212")</f>
        <v>FBbt:00111212</v>
      </c>
      <c r="B102" t="s">
        <v>359</v>
      </c>
      <c r="C102" t="s">
        <v>360</v>
      </c>
      <c r="D102" t="s">
        <v>361</v>
      </c>
      <c r="E102" t="s">
        <v>362</v>
      </c>
    </row>
    <row r="103" spans="1:5" x14ac:dyDescent="0.2">
      <c r="A103" t="str">
        <f>HYPERLINK("https://www.ebi.ac.uk/ols/ontologies/fbbt/terms?iri=http://purl.obolibrary.org/obo/FBbt_00111210","FBbt:00111210")</f>
        <v>FBbt:00111210</v>
      </c>
      <c r="B103" t="s">
        <v>363</v>
      </c>
      <c r="C103" t="s">
        <v>364</v>
      </c>
      <c r="D103" t="s">
        <v>365</v>
      </c>
      <c r="E103" t="s">
        <v>366</v>
      </c>
    </row>
    <row r="104" spans="1:5" x14ac:dyDescent="0.2">
      <c r="A104" t="str">
        <f>HYPERLINK("https://www.ebi.ac.uk/ols/ontologies/fbbt/terms?iri=http://purl.obolibrary.org/obo/FBbt_00111643","FBbt:00111643")</f>
        <v>FBbt:00111643</v>
      </c>
      <c r="B104" t="s">
        <v>367</v>
      </c>
      <c r="C104" t="s">
        <v>368</v>
      </c>
      <c r="D104" t="s">
        <v>369</v>
      </c>
      <c r="E104" t="s">
        <v>370</v>
      </c>
    </row>
    <row r="105" spans="1:5" x14ac:dyDescent="0.2">
      <c r="A105" t="str">
        <f>HYPERLINK("https://www.ebi.ac.uk/ols/ontologies/fbbt/terms?iri=http://purl.obolibrary.org/obo/FBbt_00047913","FBbt:00047913")</f>
        <v>FBbt:00047913</v>
      </c>
      <c r="B105" t="s">
        <v>371</v>
      </c>
      <c r="C105" t="s">
        <v>372</v>
      </c>
      <c r="D105" t="s">
        <v>373</v>
      </c>
      <c r="E105" t="s">
        <v>321</v>
      </c>
    </row>
    <row r="106" spans="1:5" x14ac:dyDescent="0.2">
      <c r="A106" t="str">
        <f>HYPERLINK("https://www.ebi.ac.uk/ols/ontologies/fbbt/terms?iri=http://purl.obolibrary.org/obo/FBbt_00100002","FBbt:00100002")</f>
        <v>FBbt:00100002</v>
      </c>
      <c r="B106" t="s">
        <v>374</v>
      </c>
      <c r="C106" t="s">
        <v>375</v>
      </c>
      <c r="D106" t="s">
        <v>376</v>
      </c>
      <c r="E106" t="s">
        <v>377</v>
      </c>
    </row>
    <row r="107" spans="1:5" x14ac:dyDescent="0.2">
      <c r="A107" t="str">
        <f>HYPERLINK("https://www.ebi.ac.uk/ols/ontologies/fbbt/terms?iri=http://purl.obolibrary.org/obo/FBbt_00004174","FBbt:00004174")</f>
        <v>FBbt:00004174</v>
      </c>
      <c r="B107" t="s">
        <v>378</v>
      </c>
      <c r="C107" t="s">
        <v>379</v>
      </c>
      <c r="D107" t="s">
        <v>380</v>
      </c>
      <c r="E107" t="s">
        <v>30</v>
      </c>
    </row>
    <row r="108" spans="1:5" x14ac:dyDescent="0.2">
      <c r="A108" t="str">
        <f>HYPERLINK("https://www.ebi.ac.uk/ols/ontologies/fbbt/terms?iri=http://purl.obolibrary.org/obo/FBbt_00004173","FBbt:00004173")</f>
        <v>FBbt:00004173</v>
      </c>
      <c r="B108" t="s">
        <v>381</v>
      </c>
      <c r="C108" t="s">
        <v>382</v>
      </c>
      <c r="D108" t="s">
        <v>383</v>
      </c>
      <c r="E108" t="s">
        <v>384</v>
      </c>
    </row>
    <row r="109" spans="1:5" x14ac:dyDescent="0.2">
      <c r="A109" t="str">
        <f>HYPERLINK("https://www.ebi.ac.uk/ols/ontologies/fbbt/terms?iri=http://purl.obolibrary.org/obo/FBbt_00110024","FBbt:00110024")</f>
        <v>FBbt:00110024</v>
      </c>
      <c r="B109" t="s">
        <v>385</v>
      </c>
      <c r="C109" t="s">
        <v>8</v>
      </c>
      <c r="D109" t="s">
        <v>386</v>
      </c>
      <c r="E109" t="s">
        <v>387</v>
      </c>
    </row>
    <row r="110" spans="1:5" x14ac:dyDescent="0.2">
      <c r="A110" t="str">
        <f>HYPERLINK("https://www.ebi.ac.uk/ols/ontologies/fbbt/terms?iri=http://purl.obolibrary.org/obo/FBbt_00110025","FBbt:00110025")</f>
        <v>FBbt:00110025</v>
      </c>
      <c r="B110" t="s">
        <v>388</v>
      </c>
      <c r="C110" t="s">
        <v>8</v>
      </c>
      <c r="D110" t="s">
        <v>389</v>
      </c>
      <c r="E110" t="s">
        <v>387</v>
      </c>
    </row>
    <row r="111" spans="1:5" x14ac:dyDescent="0.2">
      <c r="A111" t="str">
        <f>HYPERLINK("https://www.ebi.ac.uk/ols/ontologies/fbbt/terms?iri=http://purl.obolibrary.org/obo/FBbt_00004179","FBbt:00004179")</f>
        <v>FBbt:00004179</v>
      </c>
      <c r="B111" t="s">
        <v>390</v>
      </c>
      <c r="C111" t="s">
        <v>8</v>
      </c>
      <c r="D111" t="s">
        <v>391</v>
      </c>
      <c r="E111" t="s">
        <v>387</v>
      </c>
    </row>
    <row r="112" spans="1:5" x14ac:dyDescent="0.2">
      <c r="A112" t="str">
        <f>HYPERLINK("https://www.ebi.ac.uk/ols/ontologies/fbbt/terms?iri=http://purl.obolibrary.org/obo/FBbt_00110026","FBbt:00110026")</f>
        <v>FBbt:00110026</v>
      </c>
      <c r="B112" t="s">
        <v>392</v>
      </c>
      <c r="C112" t="s">
        <v>8</v>
      </c>
      <c r="D112" t="s">
        <v>393</v>
      </c>
      <c r="E112" t="s">
        <v>387</v>
      </c>
    </row>
    <row r="113" spans="1:5" x14ac:dyDescent="0.2">
      <c r="A113" t="str">
        <f>HYPERLINK("https://www.ebi.ac.uk/ols/ontologies/fbbt/terms?iri=http://purl.obolibrary.org/obo/FBbt_00110027","FBbt:00110027")</f>
        <v>FBbt:00110027</v>
      </c>
      <c r="B113" t="s">
        <v>394</v>
      </c>
      <c r="C113" t="s">
        <v>8</v>
      </c>
      <c r="D113" t="s">
        <v>395</v>
      </c>
      <c r="E113" t="s">
        <v>30</v>
      </c>
    </row>
    <row r="114" spans="1:5" x14ac:dyDescent="0.2">
      <c r="A114" t="str">
        <f>HYPERLINK("https://www.ebi.ac.uk/ols/ontologies/fbbt/terms?iri=http://purl.obolibrary.org/obo/FBbt_00004177","FBbt:00004177")</f>
        <v>FBbt:00004177</v>
      </c>
      <c r="B114" t="s">
        <v>396</v>
      </c>
      <c r="C114" t="s">
        <v>397</v>
      </c>
      <c r="D114" t="s">
        <v>398</v>
      </c>
      <c r="E114" t="s">
        <v>384</v>
      </c>
    </row>
    <row r="115" spans="1:5" x14ac:dyDescent="0.2">
      <c r="A115" t="str">
        <f>HYPERLINK("https://www.ebi.ac.uk/ols/ontologies/fbbt/terms?iri=http://purl.obolibrary.org/obo/FBbt_00004516","FBbt:00004516")</f>
        <v>FBbt:00004516</v>
      </c>
      <c r="B115" t="s">
        <v>399</v>
      </c>
      <c r="C115" t="s">
        <v>400</v>
      </c>
      <c r="D115" t="s">
        <v>401</v>
      </c>
      <c r="E115" t="s">
        <v>197</v>
      </c>
    </row>
    <row r="116" spans="1:5" x14ac:dyDescent="0.2">
      <c r="A116" t="str">
        <f>HYPERLINK("https://www.ebi.ac.uk/ols/ontologies/fbbt/terms?iri=http://purl.obolibrary.org/obo/FBbt_00100012","FBbt:00100012")</f>
        <v>FBbt:00100012</v>
      </c>
      <c r="B116" t="s">
        <v>402</v>
      </c>
      <c r="C116" t="s">
        <v>403</v>
      </c>
      <c r="D116" t="s">
        <v>404</v>
      </c>
      <c r="E116" t="s">
        <v>405</v>
      </c>
    </row>
    <row r="117" spans="1:5" x14ac:dyDescent="0.2">
      <c r="A117" t="str">
        <f>HYPERLINK("https://www.ebi.ac.uk/ols/ontologies/fbbt/terms?iri=http://purl.obolibrary.org/obo/FBbt_00111209","FBbt:00111209")</f>
        <v>FBbt:00111209</v>
      </c>
      <c r="B117" t="s">
        <v>406</v>
      </c>
      <c r="C117" t="s">
        <v>8</v>
      </c>
      <c r="D117" t="s">
        <v>407</v>
      </c>
      <c r="E117" t="s">
        <v>387</v>
      </c>
    </row>
    <row r="118" spans="1:5" x14ac:dyDescent="0.2">
      <c r="A118" t="str">
        <f>HYPERLINK("https://www.ebi.ac.uk/ols/ontologies/fbbt/terms?iri=http://purl.obolibrary.org/obo/FBbt_00111208","FBbt:00111208")</f>
        <v>FBbt:00111208</v>
      </c>
      <c r="B118" t="s">
        <v>408</v>
      </c>
      <c r="C118" t="s">
        <v>8</v>
      </c>
      <c r="D118" t="s">
        <v>409</v>
      </c>
      <c r="E118" t="s">
        <v>387</v>
      </c>
    </row>
    <row r="119" spans="1:5" x14ac:dyDescent="0.2">
      <c r="A119" t="str">
        <f>HYPERLINK("https://www.ebi.ac.uk/ols/ontologies/fbbt/terms?iri=http://purl.obolibrary.org/obo/FBbt_00004517","FBbt:00004517")</f>
        <v>FBbt:00004517</v>
      </c>
      <c r="B119" t="s">
        <v>410</v>
      </c>
      <c r="C119" t="s">
        <v>411</v>
      </c>
      <c r="D119" t="s">
        <v>412</v>
      </c>
      <c r="E119" t="s">
        <v>197</v>
      </c>
    </row>
    <row r="120" spans="1:5" x14ac:dyDescent="0.2">
      <c r="A120" t="str">
        <f>HYPERLINK("https://www.ebi.ac.uk/ols/ontologies/fbbt/terms?iri=http://purl.obolibrary.org/obo/FBbt_00007334","FBbt:00007334")</f>
        <v>FBbt:00007334</v>
      </c>
      <c r="B120" t="s">
        <v>413</v>
      </c>
      <c r="C120" t="s">
        <v>8</v>
      </c>
      <c r="D120" t="s">
        <v>414</v>
      </c>
      <c r="E120" t="s">
        <v>415</v>
      </c>
    </row>
    <row r="121" spans="1:5" x14ac:dyDescent="0.2">
      <c r="A121" t="str">
        <f>HYPERLINK("https://www.ebi.ac.uk/ols/ontologies/fbbt/terms?iri=http://purl.obolibrary.org/obo/FBbt_00100022","FBbt:00100022")</f>
        <v>FBbt:00100022</v>
      </c>
      <c r="B121" t="s">
        <v>416</v>
      </c>
      <c r="C121" t="s">
        <v>8</v>
      </c>
      <c r="D121" t="s">
        <v>417</v>
      </c>
      <c r="E121" t="s">
        <v>418</v>
      </c>
    </row>
    <row r="122" spans="1:5" x14ac:dyDescent="0.2">
      <c r="A122" t="str">
        <f>HYPERLINK("https://www.ebi.ac.uk/ols/ontologies/fbbt/terms?iri=http://purl.obolibrary.org/obo/FBbt_00007359","FBbt:00007359")</f>
        <v>FBbt:00007359</v>
      </c>
      <c r="B122" t="s">
        <v>419</v>
      </c>
      <c r="C122" t="s">
        <v>420</v>
      </c>
      <c r="D122" t="s">
        <v>421</v>
      </c>
      <c r="E122" t="s">
        <v>422</v>
      </c>
    </row>
    <row r="123" spans="1:5" x14ac:dyDescent="0.2">
      <c r="A123" t="str">
        <f>HYPERLINK("https://www.ebi.ac.uk/ols/ontologies/fbbt/terms?iri=http://purl.obolibrary.org/obo/FBbt_00110827","FBbt:00110827")</f>
        <v>FBbt:00110827</v>
      </c>
      <c r="B123" t="s">
        <v>423</v>
      </c>
      <c r="C123" t="s">
        <v>424</v>
      </c>
      <c r="D123" t="s">
        <v>425</v>
      </c>
      <c r="E123" t="s">
        <v>117</v>
      </c>
    </row>
    <row r="124" spans="1:5" x14ac:dyDescent="0.2">
      <c r="A124" t="str">
        <f>HYPERLINK("https://www.ebi.ac.uk/ols/ontologies/fbbt/terms?iri=http://purl.obolibrary.org/obo/FBbt_00004183","FBbt:00004183")</f>
        <v>FBbt:00004183</v>
      </c>
      <c r="B124" t="s">
        <v>426</v>
      </c>
      <c r="C124" t="s">
        <v>427</v>
      </c>
      <c r="D124" t="s">
        <v>428</v>
      </c>
      <c r="E124" t="s">
        <v>387</v>
      </c>
    </row>
    <row r="125" spans="1:5" x14ac:dyDescent="0.2">
      <c r="A125" t="str">
        <f>HYPERLINK("https://www.ebi.ac.uk/ols/ontologies/fbbt/terms?iri=http://purl.obolibrary.org/obo/FBbt_00004184","FBbt:00004184")</f>
        <v>FBbt:00004184</v>
      </c>
      <c r="B125" t="s">
        <v>429</v>
      </c>
      <c r="C125" t="s">
        <v>430</v>
      </c>
      <c r="D125" t="s">
        <v>431</v>
      </c>
      <c r="E125" t="s">
        <v>387</v>
      </c>
    </row>
    <row r="126" spans="1:5" x14ac:dyDescent="0.2">
      <c r="A126" t="str">
        <f>HYPERLINK("https://www.ebi.ac.uk/ols/ontologies/fbbt/terms?iri=http://purl.obolibrary.org/obo/FBbt_00004180","FBbt:00004180")</f>
        <v>FBbt:00004180</v>
      </c>
      <c r="B126" t="s">
        <v>432</v>
      </c>
      <c r="C126" t="s">
        <v>433</v>
      </c>
      <c r="D126" t="s">
        <v>434</v>
      </c>
      <c r="E126" t="s">
        <v>387</v>
      </c>
    </row>
    <row r="127" spans="1:5" x14ac:dyDescent="0.2">
      <c r="A127" t="str">
        <f>HYPERLINK("https://www.ebi.ac.uk/ols/ontologies/fbbt/terms?iri=http://purl.obolibrary.org/obo/FBbt_00067015","FBbt:00067015")</f>
        <v>FBbt:00067015</v>
      </c>
      <c r="B127" t="s">
        <v>435</v>
      </c>
      <c r="C127" t="s">
        <v>8</v>
      </c>
      <c r="D127" t="s">
        <v>436</v>
      </c>
      <c r="E127" t="s">
        <v>437</v>
      </c>
    </row>
    <row r="128" spans="1:5" x14ac:dyDescent="0.2">
      <c r="A128" t="str">
        <f>HYPERLINK("https://www.ebi.ac.uk/ols/ontologies/fbbt/terms?iri=http://purl.obolibrary.org/obo/FBbt_00067038","FBbt:00067038")</f>
        <v>FBbt:00067038</v>
      </c>
      <c r="B128" t="s">
        <v>438</v>
      </c>
      <c r="C128" t="s">
        <v>8</v>
      </c>
      <c r="D128" t="s">
        <v>439</v>
      </c>
      <c r="E128" t="s">
        <v>440</v>
      </c>
    </row>
    <row r="129" spans="1:5" x14ac:dyDescent="0.2">
      <c r="A129" t="str">
        <f>HYPERLINK("https://www.ebi.ac.uk/ols/ontologies/fbbt/terms?iri=http://purl.obolibrary.org/obo/FBbt_00004175","FBbt:00004175")</f>
        <v>FBbt:00004175</v>
      </c>
      <c r="B129" t="s">
        <v>441</v>
      </c>
      <c r="C129" t="s">
        <v>8</v>
      </c>
      <c r="D129" t="s">
        <v>442</v>
      </c>
      <c r="E129" t="s">
        <v>384</v>
      </c>
    </row>
    <row r="130" spans="1:5" x14ac:dyDescent="0.2">
      <c r="A130" t="str">
        <f>HYPERLINK("https://www.ebi.ac.uk/ols/ontologies/fbbt/terms?iri=http://purl.obolibrary.org/obo/FBbt_00004181","FBbt:00004181")</f>
        <v>FBbt:00004181</v>
      </c>
      <c r="B130" t="s">
        <v>443</v>
      </c>
      <c r="C130" t="s">
        <v>444</v>
      </c>
      <c r="D130" t="s">
        <v>445</v>
      </c>
      <c r="E130" t="s">
        <v>387</v>
      </c>
    </row>
    <row r="131" spans="1:5" x14ac:dyDescent="0.2">
      <c r="A131" t="str">
        <f>HYPERLINK("https://www.ebi.ac.uk/ols/ontologies/fbbt/terms?iri=http://purl.obolibrary.org/obo/FBbt_00004182","FBbt:00004182")</f>
        <v>FBbt:00004182</v>
      </c>
      <c r="B131" t="s">
        <v>446</v>
      </c>
      <c r="C131" t="s">
        <v>447</v>
      </c>
      <c r="D131" t="s">
        <v>448</v>
      </c>
      <c r="E131" t="s">
        <v>387</v>
      </c>
    </row>
    <row r="132" spans="1:5" x14ac:dyDescent="0.2">
      <c r="A132" t="str">
        <f>HYPERLINK("https://www.ebi.ac.uk/ols/ontologies/fbbt/terms?iri=http://purl.obolibrary.org/obo/FBbt_00004176","FBbt:00004176")</f>
        <v>FBbt:00004176</v>
      </c>
      <c r="B132" t="s">
        <v>449</v>
      </c>
      <c r="C132" t="s">
        <v>8</v>
      </c>
      <c r="D132" t="s">
        <v>450</v>
      </c>
      <c r="E132" t="s">
        <v>384</v>
      </c>
    </row>
    <row r="133" spans="1:5" x14ac:dyDescent="0.2">
      <c r="A133" t="str">
        <f>HYPERLINK("https://www.ebi.ac.uk/ols/ontologies/fbbt/terms?iri=http://purl.obolibrary.org/obo/FBbt_00110021","FBbt:00110021")</f>
        <v>FBbt:00110021</v>
      </c>
      <c r="B133" t="s">
        <v>451</v>
      </c>
      <c r="C133" t="s">
        <v>8</v>
      </c>
      <c r="D133" t="s">
        <v>452</v>
      </c>
      <c r="E133" t="s">
        <v>440</v>
      </c>
    </row>
    <row r="134" spans="1:5" x14ac:dyDescent="0.2">
      <c r="A134" t="str">
        <f>HYPERLINK("https://www.ebi.ac.uk/ols/ontologies/fbbt/terms?iri=http://purl.obolibrary.org/obo/FBbt_00110022","FBbt:00110022")</f>
        <v>FBbt:00110022</v>
      </c>
      <c r="B134" t="s">
        <v>453</v>
      </c>
      <c r="C134" t="s">
        <v>8</v>
      </c>
      <c r="D134" t="s">
        <v>454</v>
      </c>
      <c r="E134" t="s">
        <v>440</v>
      </c>
    </row>
    <row r="135" spans="1:5" x14ac:dyDescent="0.2">
      <c r="A135" t="str">
        <f>HYPERLINK("https://www.ebi.ac.uk/ols/ontologies/fbbt/terms?iri=http://purl.obolibrary.org/obo/FBbt_00110023","FBbt:00110023")</f>
        <v>FBbt:00110023</v>
      </c>
      <c r="B135" t="s">
        <v>455</v>
      </c>
      <c r="C135" t="s">
        <v>8</v>
      </c>
      <c r="D135" t="s">
        <v>456</v>
      </c>
      <c r="E135" t="s">
        <v>457</v>
      </c>
    </row>
    <row r="136" spans="1:5" x14ac:dyDescent="0.2">
      <c r="A136" t="str">
        <f>HYPERLINK("https://www.ebi.ac.uk/ols/ontologies/fbbt/terms?iri=http://purl.obolibrary.org/obo/FBbt_00048323","FBbt:00048323")</f>
        <v>FBbt:00048323</v>
      </c>
      <c r="B136" t="s">
        <v>458</v>
      </c>
      <c r="C136" t="s">
        <v>459</v>
      </c>
      <c r="D136" t="s">
        <v>460</v>
      </c>
      <c r="E136" t="s">
        <v>461</v>
      </c>
    </row>
    <row r="137" spans="1:5" x14ac:dyDescent="0.2">
      <c r="A137" t="str">
        <f>HYPERLINK("https://www.ebi.ac.uk/ols/ontologies/fbbt/terms?iri=http://purl.obolibrary.org/obo/FBbt_00048324","FBbt:00048324")</f>
        <v>FBbt:00048324</v>
      </c>
      <c r="B137" t="s">
        <v>462</v>
      </c>
      <c r="C137" t="s">
        <v>463</v>
      </c>
      <c r="D137" t="s">
        <v>464</v>
      </c>
      <c r="E137" t="s">
        <v>461</v>
      </c>
    </row>
    <row r="138" spans="1:5" x14ac:dyDescent="0.2">
      <c r="A138" t="str">
        <f>HYPERLINK("https://www.ebi.ac.uk/ols/ontologies/fbbt/terms?iri=http://purl.obolibrary.org/obo/FBbt_00047925","FBbt:00047925")</f>
        <v>FBbt:00047925</v>
      </c>
      <c r="B138" t="s">
        <v>465</v>
      </c>
      <c r="C138" t="s">
        <v>466</v>
      </c>
      <c r="D138" t="s">
        <v>467</v>
      </c>
      <c r="E138" t="s">
        <v>321</v>
      </c>
    </row>
    <row r="139" spans="1:5" x14ac:dyDescent="0.2">
      <c r="A139" t="str">
        <f>HYPERLINK("https://www.ebi.ac.uk/ols/ontologies/fbbt/terms?iri=http://purl.obolibrary.org/obo/FBbt_00110820","FBbt:00110820")</f>
        <v>FBbt:00110820</v>
      </c>
      <c r="B139" t="s">
        <v>468</v>
      </c>
      <c r="C139" t="s">
        <v>469</v>
      </c>
      <c r="D139" t="s">
        <v>470</v>
      </c>
      <c r="E139" t="s">
        <v>117</v>
      </c>
    </row>
    <row r="140" spans="1:5" x14ac:dyDescent="0.2">
      <c r="A140" t="str">
        <f>HYPERLINK("https://www.ebi.ac.uk/ols/ontologies/fbbt/terms?iri=http://purl.obolibrary.org/obo/FBbt_00110822","FBbt:00110822")</f>
        <v>FBbt:00110822</v>
      </c>
      <c r="B140" t="s">
        <v>471</v>
      </c>
      <c r="C140" t="s">
        <v>472</v>
      </c>
      <c r="D140" t="s">
        <v>473</v>
      </c>
      <c r="E140" t="s">
        <v>474</v>
      </c>
    </row>
    <row r="141" spans="1:5" x14ac:dyDescent="0.2">
      <c r="A141" t="str">
        <f>HYPERLINK("https://www.ebi.ac.uk/ols/ontologies/fbbt/terms?iri=http://purl.obolibrary.org/obo/FBbt_00110824","FBbt:00110824")</f>
        <v>FBbt:00110824</v>
      </c>
      <c r="B141" t="s">
        <v>475</v>
      </c>
      <c r="C141" t="s">
        <v>476</v>
      </c>
      <c r="D141" t="s">
        <v>477</v>
      </c>
      <c r="E141" t="s">
        <v>474</v>
      </c>
    </row>
    <row r="142" spans="1:5" x14ac:dyDescent="0.2">
      <c r="A142" t="str">
        <f>HYPERLINK("https://www.ebi.ac.uk/ols/ontologies/fbbt/terms?iri=http://purl.obolibrary.org/obo/FBbt_00100396","FBbt:00100396")</f>
        <v>FBbt:00100396</v>
      </c>
      <c r="B142" t="s">
        <v>478</v>
      </c>
      <c r="C142" t="s">
        <v>479</v>
      </c>
      <c r="D142" t="s">
        <v>480</v>
      </c>
      <c r="E142" t="s">
        <v>481</v>
      </c>
    </row>
    <row r="143" spans="1:5" x14ac:dyDescent="0.2">
      <c r="A143" t="str">
        <f>HYPERLINK("https://www.ebi.ac.uk/ols/ontologies/fbbt/terms?iri=http://purl.obolibrary.org/obo/FBbt_00100395","FBbt:00100395")</f>
        <v>FBbt:00100395</v>
      </c>
      <c r="B143" t="s">
        <v>482</v>
      </c>
      <c r="C143" t="s">
        <v>483</v>
      </c>
      <c r="D143" t="s">
        <v>484</v>
      </c>
      <c r="E143" t="s">
        <v>481</v>
      </c>
    </row>
    <row r="144" spans="1:5" x14ac:dyDescent="0.2">
      <c r="A144" t="str">
        <f>HYPERLINK("https://www.ebi.ac.uk/ols/ontologies/fbbt/terms?iri=http://purl.obolibrary.org/obo/FBbt_00007419","FBbt:00007419")</f>
        <v>FBbt:00007419</v>
      </c>
      <c r="B144" t="s">
        <v>485</v>
      </c>
      <c r="C144" t="s">
        <v>486</v>
      </c>
      <c r="D144" t="s">
        <v>487</v>
      </c>
      <c r="E144" t="s">
        <v>488</v>
      </c>
    </row>
    <row r="145" spans="1:5" x14ac:dyDescent="0.2">
      <c r="A145" t="str">
        <f>HYPERLINK("https://www.ebi.ac.uk/ols/ontologies/fbbt/terms?iri=http://purl.obolibrary.org/obo/FBbt_00007348","FBbt:00007348")</f>
        <v>FBbt:00007348</v>
      </c>
      <c r="B145" t="s">
        <v>489</v>
      </c>
      <c r="C145" t="s">
        <v>8</v>
      </c>
      <c r="D145" t="s">
        <v>490</v>
      </c>
      <c r="E145" t="s">
        <v>491</v>
      </c>
    </row>
    <row r="146" spans="1:5" x14ac:dyDescent="0.2">
      <c r="A146" t="str">
        <f>HYPERLINK("https://www.ebi.ac.uk/ols/ontologies/fbbt/terms?iri=http://purl.obolibrary.org/obo/FBbt_00007349","FBbt:00007349")</f>
        <v>FBbt:00007349</v>
      </c>
      <c r="B146" t="s">
        <v>492</v>
      </c>
      <c r="C146" t="s">
        <v>8</v>
      </c>
      <c r="D146" t="s">
        <v>493</v>
      </c>
      <c r="E146" t="s">
        <v>491</v>
      </c>
    </row>
    <row r="147" spans="1:5" x14ac:dyDescent="0.2">
      <c r="A147" t="str">
        <f>HYPERLINK("https://www.ebi.ac.uk/ols/ontologies/fbbt/terms?iri=http://purl.obolibrary.org/obo/FBbt_00100003","FBbt:00100003")</f>
        <v>FBbt:00100003</v>
      </c>
      <c r="B147" t="s">
        <v>494</v>
      </c>
      <c r="C147" t="s">
        <v>495</v>
      </c>
      <c r="D147" t="s">
        <v>496</v>
      </c>
      <c r="E147" t="s">
        <v>308</v>
      </c>
    </row>
    <row r="148" spans="1:5" x14ac:dyDescent="0.2">
      <c r="A148" t="str">
        <f>HYPERLINK("https://www.ebi.ac.uk/ols/ontologies/fbbt/terms?iri=http://purl.obolibrary.org/obo/FBbt_00007345","FBbt:00007345")</f>
        <v>FBbt:00007345</v>
      </c>
      <c r="B148" t="s">
        <v>497</v>
      </c>
      <c r="C148" t="s">
        <v>8</v>
      </c>
      <c r="D148" t="s">
        <v>498</v>
      </c>
      <c r="E148" t="s">
        <v>491</v>
      </c>
    </row>
    <row r="149" spans="1:5" x14ac:dyDescent="0.2">
      <c r="A149" t="str">
        <f>HYPERLINK("https://www.ebi.ac.uk/ols/ontologies/fbbt/terms?iri=http://purl.obolibrary.org/obo/FBbt_00100004","FBbt:00100004")</f>
        <v>FBbt:00100004</v>
      </c>
      <c r="B149" t="s">
        <v>499</v>
      </c>
      <c r="C149" t="s">
        <v>500</v>
      </c>
      <c r="D149" t="s">
        <v>501</v>
      </c>
      <c r="E149" t="s">
        <v>502</v>
      </c>
    </row>
    <row r="150" spans="1:5" x14ac:dyDescent="0.2">
      <c r="A150" t="str">
        <f>HYPERLINK("https://www.ebi.ac.uk/ols/ontologies/fbbt/terms?iri=http://purl.obolibrary.org/obo/FBbt_00007346","FBbt:00007346")</f>
        <v>FBbt:00007346</v>
      </c>
      <c r="B150" t="s">
        <v>503</v>
      </c>
      <c r="C150" t="s">
        <v>8</v>
      </c>
      <c r="D150" t="s">
        <v>504</v>
      </c>
      <c r="E150" t="s">
        <v>491</v>
      </c>
    </row>
    <row r="151" spans="1:5" x14ac:dyDescent="0.2">
      <c r="A151" t="str">
        <f>HYPERLINK("https://www.ebi.ac.uk/ols/ontologies/fbbt/terms?iri=http://purl.obolibrary.org/obo/FBbt_00007350","FBbt:00007350")</f>
        <v>FBbt:00007350</v>
      </c>
      <c r="B151" t="s">
        <v>505</v>
      </c>
      <c r="C151" t="s">
        <v>8</v>
      </c>
      <c r="D151" t="s">
        <v>506</v>
      </c>
      <c r="E151" t="s">
        <v>491</v>
      </c>
    </row>
    <row r="152" spans="1:5" x14ac:dyDescent="0.2">
      <c r="A152" t="str">
        <f>HYPERLINK("https://www.ebi.ac.uk/ols/ontologies/fbbt/terms?iri=http://purl.obolibrary.org/obo/FBbt_00110666","FBbt:00110666")</f>
        <v>FBbt:00110666</v>
      </c>
      <c r="B152" t="s">
        <v>507</v>
      </c>
      <c r="C152" t="s">
        <v>8</v>
      </c>
      <c r="D152" t="s">
        <v>508</v>
      </c>
      <c r="E152" t="s">
        <v>248</v>
      </c>
    </row>
    <row r="153" spans="1:5" x14ac:dyDescent="0.2">
      <c r="A153" t="str">
        <f>HYPERLINK("https://www.ebi.ac.uk/ols/ontologies/fbbt/terms?iri=http://purl.obolibrary.org/obo/FBbt_00110667","FBbt:00110667")</f>
        <v>FBbt:00110667</v>
      </c>
      <c r="B153" t="s">
        <v>509</v>
      </c>
      <c r="C153" t="s">
        <v>8</v>
      </c>
      <c r="D153" t="s">
        <v>508</v>
      </c>
      <c r="E153" t="s">
        <v>248</v>
      </c>
    </row>
    <row r="154" spans="1:5" x14ac:dyDescent="0.2">
      <c r="A154" t="str">
        <f>HYPERLINK("https://www.ebi.ac.uk/ols/ontologies/fbbt/terms?iri=http://purl.obolibrary.org/obo/FBbt_00067030","FBbt:00067030")</f>
        <v>FBbt:00067030</v>
      </c>
      <c r="B154" t="s">
        <v>510</v>
      </c>
      <c r="C154" t="s">
        <v>8</v>
      </c>
      <c r="D154" t="s">
        <v>511</v>
      </c>
      <c r="E154" t="s">
        <v>512</v>
      </c>
    </row>
    <row r="155" spans="1:5" x14ac:dyDescent="0.2">
      <c r="A155" t="str">
        <f>HYPERLINK("https://www.ebi.ac.uk/ols/ontologies/fbbt/terms?iri=http://purl.obolibrary.org/obo/FBbt_00067019","FBbt:00067019")</f>
        <v>FBbt:00067019</v>
      </c>
      <c r="B155" t="s">
        <v>513</v>
      </c>
      <c r="C155" t="s">
        <v>514</v>
      </c>
      <c r="D155" t="s">
        <v>515</v>
      </c>
      <c r="E155" t="s">
        <v>512</v>
      </c>
    </row>
    <row r="156" spans="1:5" x14ac:dyDescent="0.2">
      <c r="A156" t="str">
        <f>HYPERLINK("https://www.ebi.ac.uk/ols/ontologies/fbbt/terms?iri=http://purl.obolibrary.org/obo/FBbt_00067002","FBbt:00067002")</f>
        <v>FBbt:00067002</v>
      </c>
      <c r="B156" t="s">
        <v>516</v>
      </c>
      <c r="C156" t="s">
        <v>517</v>
      </c>
      <c r="D156" t="s">
        <v>518</v>
      </c>
      <c r="E156" t="s">
        <v>519</v>
      </c>
    </row>
    <row r="157" spans="1:5" x14ac:dyDescent="0.2">
      <c r="A157" t="str">
        <f>HYPERLINK("https://www.ebi.ac.uk/ols/ontologies/fbbt/terms?iri=http://purl.obolibrary.org/obo/FBbt_00067032","FBbt:00067032")</f>
        <v>FBbt:00067032</v>
      </c>
      <c r="B157" t="s">
        <v>520</v>
      </c>
      <c r="C157" t="s">
        <v>521</v>
      </c>
      <c r="D157" t="s">
        <v>522</v>
      </c>
      <c r="E157" t="s">
        <v>523</v>
      </c>
    </row>
    <row r="158" spans="1:5" x14ac:dyDescent="0.2">
      <c r="A158" t="str">
        <f>HYPERLINK("https://www.ebi.ac.uk/ols/ontologies/fbbt/terms?iri=http://purl.obolibrary.org/obo/FBbt_00067008","FBbt:00067008")</f>
        <v>FBbt:00067008</v>
      </c>
      <c r="B158" t="s">
        <v>524</v>
      </c>
      <c r="C158" t="s">
        <v>8</v>
      </c>
      <c r="D158" t="s">
        <v>525</v>
      </c>
      <c r="E158" t="s">
        <v>512</v>
      </c>
    </row>
    <row r="159" spans="1:5" x14ac:dyDescent="0.2">
      <c r="A159" t="str">
        <f>HYPERLINK("https://www.ebi.ac.uk/ols/ontologies/fbbt/terms?iri=http://purl.obolibrary.org/obo/FBbt_00067026","FBbt:00067026")</f>
        <v>FBbt:00067026</v>
      </c>
      <c r="B159" t="s">
        <v>526</v>
      </c>
      <c r="C159" t="s">
        <v>8</v>
      </c>
      <c r="D159" t="s">
        <v>527</v>
      </c>
      <c r="E159" t="s">
        <v>528</v>
      </c>
    </row>
    <row r="160" spans="1:5" x14ac:dyDescent="0.2">
      <c r="A160" t="str">
        <f>HYPERLINK("https://www.ebi.ac.uk/ols/ontologies/fbbt/terms?iri=http://purl.obolibrary.org/obo/FBbt_00067024","FBbt:00067024")</f>
        <v>FBbt:00067024</v>
      </c>
      <c r="B160" t="s">
        <v>529</v>
      </c>
      <c r="C160" t="s">
        <v>530</v>
      </c>
      <c r="D160" t="s">
        <v>531</v>
      </c>
      <c r="E160" t="s">
        <v>528</v>
      </c>
    </row>
    <row r="161" spans="1:5" x14ac:dyDescent="0.2">
      <c r="A161" t="str">
        <f>HYPERLINK("https://www.ebi.ac.uk/ols/ontologies/fbbt/terms?iri=http://purl.obolibrary.org/obo/FBbt_00067022","FBbt:00067022")</f>
        <v>FBbt:00067022</v>
      </c>
      <c r="B161" t="s">
        <v>532</v>
      </c>
      <c r="C161" t="s">
        <v>8</v>
      </c>
      <c r="D161" t="s">
        <v>533</v>
      </c>
      <c r="E161" t="s">
        <v>512</v>
      </c>
    </row>
    <row r="162" spans="1:5" x14ac:dyDescent="0.2">
      <c r="A162" t="str">
        <f>HYPERLINK("https://www.ebi.ac.uk/ols/ontologies/fbbt/terms?iri=http://purl.obolibrary.org/obo/FBbt_00067000","FBbt:00067000")</f>
        <v>FBbt:00067000</v>
      </c>
      <c r="B162" t="s">
        <v>534</v>
      </c>
      <c r="C162" t="s">
        <v>535</v>
      </c>
      <c r="D162" t="s">
        <v>536</v>
      </c>
      <c r="E162" t="s">
        <v>523</v>
      </c>
    </row>
    <row r="163" spans="1:5" x14ac:dyDescent="0.2">
      <c r="A163" t="str">
        <f>HYPERLINK("https://www.ebi.ac.uk/ols/ontologies/fbbt/terms?iri=http://purl.obolibrary.org/obo/FBbt_00007355","FBbt:00007355")</f>
        <v>FBbt:00007355</v>
      </c>
      <c r="B163" t="s">
        <v>537</v>
      </c>
      <c r="C163" t="s">
        <v>538</v>
      </c>
      <c r="D163" t="s">
        <v>539</v>
      </c>
      <c r="E163" t="s">
        <v>491</v>
      </c>
    </row>
    <row r="164" spans="1:5" x14ac:dyDescent="0.2">
      <c r="A164" t="str">
        <f>HYPERLINK("https://www.ebi.ac.uk/ols/ontologies/fbbt/terms?iri=http://purl.obolibrary.org/obo/FBbt_00007356","FBbt:00007356")</f>
        <v>FBbt:00007356</v>
      </c>
      <c r="B164" t="s">
        <v>540</v>
      </c>
      <c r="C164" t="s">
        <v>541</v>
      </c>
      <c r="D164" t="s">
        <v>542</v>
      </c>
      <c r="E164" t="s">
        <v>491</v>
      </c>
    </row>
    <row r="165" spans="1:5" x14ac:dyDescent="0.2">
      <c r="A165" t="str">
        <f>HYPERLINK("https://www.ebi.ac.uk/ols/ontologies/fbbt/terms?iri=http://purl.obolibrary.org/obo/FBbt_00067010","FBbt:00067010")</f>
        <v>FBbt:00067010</v>
      </c>
      <c r="B165" t="s">
        <v>543</v>
      </c>
      <c r="C165" t="s">
        <v>535</v>
      </c>
      <c r="D165" t="s">
        <v>544</v>
      </c>
      <c r="E165" t="s">
        <v>512</v>
      </c>
    </row>
    <row r="166" spans="1:5" x14ac:dyDescent="0.2">
      <c r="A166" t="str">
        <f>HYPERLINK("https://www.ebi.ac.uk/ols/ontologies/fbbt/terms?iri=http://purl.obolibrary.org/obo/FBbt_00007357","FBbt:00007357")</f>
        <v>FBbt:00007357</v>
      </c>
      <c r="B166" t="s">
        <v>545</v>
      </c>
      <c r="C166" t="s">
        <v>546</v>
      </c>
      <c r="D166" t="s">
        <v>547</v>
      </c>
      <c r="E166" t="s">
        <v>491</v>
      </c>
    </row>
    <row r="167" spans="1:5" x14ac:dyDescent="0.2">
      <c r="A167" t="str">
        <f>HYPERLINK("https://www.ebi.ac.uk/ols/ontologies/fbbt/terms?iri=http://purl.obolibrary.org/obo/FBbt_00007420","FBbt:00007420")</f>
        <v>FBbt:00007420</v>
      </c>
      <c r="B167" t="s">
        <v>548</v>
      </c>
      <c r="C167" t="s">
        <v>8</v>
      </c>
      <c r="D167" t="s">
        <v>549</v>
      </c>
      <c r="E167" t="s">
        <v>491</v>
      </c>
    </row>
    <row r="168" spans="1:5" x14ac:dyDescent="0.2">
      <c r="A168" t="str">
        <f>HYPERLINK("https://www.ebi.ac.uk/ols/ontologies/fbbt/terms?iri=http://purl.obolibrary.org/obo/FBbt_00007421","FBbt:00007421")</f>
        <v>FBbt:00007421</v>
      </c>
      <c r="B168" t="s">
        <v>550</v>
      </c>
      <c r="C168" t="s">
        <v>8</v>
      </c>
      <c r="D168" t="s">
        <v>551</v>
      </c>
      <c r="E168" t="s">
        <v>491</v>
      </c>
    </row>
    <row r="169" spans="1:5" x14ac:dyDescent="0.2">
      <c r="A169" t="str">
        <f>HYPERLINK("https://www.ebi.ac.uk/ols/ontologies/fbbt/terms?iri=http://purl.obolibrary.org/obo/FBbt_00067043","FBbt:00067043")</f>
        <v>FBbt:00067043</v>
      </c>
      <c r="B169" t="s">
        <v>552</v>
      </c>
      <c r="C169" t="s">
        <v>8</v>
      </c>
      <c r="D169" t="s">
        <v>553</v>
      </c>
      <c r="E169" t="s">
        <v>528</v>
      </c>
    </row>
    <row r="170" spans="1:5" x14ac:dyDescent="0.2">
      <c r="A170" t="str">
        <f>HYPERLINK("https://www.ebi.ac.uk/ols/ontologies/fbbt/terms?iri=http://purl.obolibrary.org/obo/FBbt_00067060","FBbt:00067060")</f>
        <v>FBbt:00067060</v>
      </c>
      <c r="B170" t="s">
        <v>554</v>
      </c>
      <c r="C170" t="s">
        <v>8</v>
      </c>
      <c r="D170" t="s">
        <v>555</v>
      </c>
      <c r="E170" t="s">
        <v>528</v>
      </c>
    </row>
    <row r="171" spans="1:5" x14ac:dyDescent="0.2">
      <c r="A171" t="str">
        <f>HYPERLINK("https://www.ebi.ac.uk/ols/ontologies/fbbt/terms?iri=http://purl.obolibrary.org/obo/FBbt_00067012","FBbt:00067012")</f>
        <v>FBbt:00067012</v>
      </c>
      <c r="B171" t="s">
        <v>556</v>
      </c>
      <c r="C171" t="s">
        <v>8</v>
      </c>
      <c r="D171" t="s">
        <v>557</v>
      </c>
      <c r="E171" t="s">
        <v>558</v>
      </c>
    </row>
    <row r="172" spans="1:5" x14ac:dyDescent="0.2">
      <c r="A172" t="str">
        <f>HYPERLINK("https://www.ebi.ac.uk/ols/ontologies/fbbt/terms?iri=http://purl.obolibrary.org/obo/FBbt_00067004","FBbt:00067004")</f>
        <v>FBbt:00067004</v>
      </c>
      <c r="B172" t="s">
        <v>559</v>
      </c>
      <c r="C172" t="s">
        <v>8</v>
      </c>
      <c r="D172" t="s">
        <v>560</v>
      </c>
      <c r="E172" t="s">
        <v>528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2019-11-05T12:48:23Z</dcterms:created>
  <dcterms:modified xsi:type="dcterms:W3CDTF">2019-11-05T15:29:05Z</dcterms:modified>
</cp:coreProperties>
</file>