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3"/>
  <workbookPr/>
  <mc:AlternateContent xmlns:mc="http://schemas.openxmlformats.org/markup-compatibility/2006">
    <mc:Choice Requires="x15">
      <x15ac:absPath xmlns:x15ac="http://schemas.microsoft.com/office/spreadsheetml/2010/11/ac" url="/Users/cp390/git/drosophila-anatomy-developmental-ontology/cell_type_reports/"/>
    </mc:Choice>
  </mc:AlternateContent>
  <xr:revisionPtr revIDLastSave="0" documentId="13_ncr:1_{6D3DF0FD-1B06-984A-9B66-2B1AD8F9C815}" xr6:coauthVersionLast="45" xr6:coauthVersionMax="45" xr10:uidLastSave="{00000000-0000-0000-0000-000000000000}"/>
  <bookViews>
    <workbookView xWindow="0" yWindow="460" windowWidth="51200" windowHeight="2994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166" i="1" l="1"/>
  <c r="A165" i="1"/>
  <c r="A164" i="1"/>
  <c r="A163" i="1"/>
  <c r="A162" i="1"/>
  <c r="A161" i="1"/>
  <c r="A160" i="1"/>
  <c r="A159" i="1"/>
  <c r="A158" i="1"/>
  <c r="A157" i="1"/>
  <c r="A156" i="1"/>
  <c r="A155" i="1"/>
  <c r="A154" i="1"/>
  <c r="A153" i="1"/>
  <c r="A152" i="1"/>
  <c r="A151" i="1"/>
  <c r="A150" i="1"/>
  <c r="A149" i="1"/>
  <c r="A148" i="1"/>
  <c r="A147" i="1"/>
  <c r="A146" i="1"/>
  <c r="A145" i="1"/>
  <c r="A144" i="1"/>
  <c r="A143" i="1"/>
  <c r="A142" i="1"/>
  <c r="A141" i="1"/>
  <c r="A140" i="1"/>
  <c r="A139" i="1"/>
  <c r="A138" i="1"/>
  <c r="A137" i="1"/>
  <c r="A136" i="1"/>
  <c r="A135" i="1"/>
  <c r="A134" i="1"/>
  <c r="A133" i="1"/>
  <c r="A132" i="1"/>
  <c r="A131" i="1"/>
  <c r="A130" i="1"/>
  <c r="A129" i="1"/>
  <c r="A128" i="1"/>
  <c r="A127" i="1"/>
  <c r="A126" i="1"/>
  <c r="A125" i="1"/>
  <c r="A124" i="1"/>
  <c r="A123" i="1"/>
  <c r="A122" i="1"/>
  <c r="A121" i="1"/>
  <c r="A120" i="1"/>
  <c r="A119" i="1"/>
  <c r="A118" i="1"/>
  <c r="A117" i="1"/>
  <c r="A116" i="1"/>
  <c r="A115" i="1"/>
  <c r="A114" i="1"/>
  <c r="A113" i="1"/>
  <c r="A112" i="1"/>
  <c r="A111" i="1"/>
  <c r="A110" i="1"/>
  <c r="A109" i="1"/>
  <c r="A108" i="1"/>
  <c r="A107" i="1"/>
  <c r="A106" i="1"/>
  <c r="A105" i="1"/>
  <c r="A104" i="1"/>
  <c r="A103" i="1"/>
  <c r="A102" i="1"/>
  <c r="A101" i="1"/>
  <c r="A100" i="1"/>
  <c r="A99" i="1"/>
  <c r="A98" i="1"/>
  <c r="A97" i="1"/>
  <c r="A96" i="1"/>
  <c r="A95" i="1"/>
  <c r="A94" i="1"/>
  <c r="A93" i="1"/>
  <c r="A92" i="1"/>
  <c r="A91" i="1"/>
  <c r="A90" i="1"/>
  <c r="A89" i="1"/>
  <c r="A88" i="1"/>
  <c r="A87" i="1"/>
  <c r="A86" i="1"/>
  <c r="A85" i="1"/>
  <c r="A84" i="1"/>
  <c r="A83" i="1"/>
  <c r="A82" i="1"/>
  <c r="A81" i="1"/>
  <c r="A80" i="1"/>
  <c r="A79" i="1"/>
  <c r="A78" i="1"/>
  <c r="A77" i="1"/>
  <c r="A76" i="1"/>
  <c r="A75" i="1"/>
  <c r="A74" i="1"/>
  <c r="A73" i="1"/>
  <c r="A72" i="1"/>
  <c r="A71" i="1"/>
  <c r="A70" i="1"/>
  <c r="A69" i="1"/>
  <c r="A68" i="1"/>
  <c r="A67" i="1"/>
  <c r="A66" i="1"/>
  <c r="A65" i="1"/>
  <c r="A64" i="1"/>
  <c r="A63" i="1"/>
  <c r="A62" i="1"/>
  <c r="A61" i="1"/>
  <c r="A60" i="1"/>
  <c r="A59" i="1"/>
  <c r="A58" i="1"/>
  <c r="A57" i="1"/>
  <c r="A56" i="1"/>
  <c r="A55" i="1"/>
  <c r="A54" i="1"/>
  <c r="A53" i="1"/>
  <c r="A52" i="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1" i="1"/>
  <c r="A20" i="1"/>
  <c r="A19" i="1"/>
  <c r="A18" i="1"/>
  <c r="A17" i="1"/>
  <c r="A16" i="1"/>
  <c r="A15" i="1"/>
  <c r="A14" i="1"/>
  <c r="A13" i="1"/>
  <c r="A12" i="1"/>
  <c r="A11" i="1"/>
  <c r="A10" i="1"/>
  <c r="A9" i="1"/>
  <c r="A8" i="1"/>
  <c r="A7" i="1"/>
  <c r="A6" i="1"/>
  <c r="A5" i="1"/>
  <c r="A4" i="1"/>
  <c r="A3" i="1"/>
  <c r="A2" i="1"/>
</calcChain>
</file>

<file path=xl/sharedStrings.xml><?xml version="1.0" encoding="utf-8"?>
<sst xmlns="http://schemas.openxmlformats.org/spreadsheetml/2006/main" count="651" uniqueCount="478">
  <si>
    <t>FBbt_ID</t>
  </si>
  <si>
    <t>Name</t>
  </si>
  <si>
    <t>Synonyms</t>
  </si>
  <si>
    <t>Definition</t>
  </si>
  <si>
    <t>References</t>
  </si>
  <si>
    <t>Review_notes</t>
  </si>
  <si>
    <t>Suggested_markers</t>
  </si>
  <si>
    <t>Abundance</t>
  </si>
  <si>
    <t>None</t>
  </si>
  <si>
    <t>wing vein segment</t>
  </si>
  <si>
    <t>Subdivision of a wing vein along its length.</t>
  </si>
  <si>
    <t>wing sensillum</t>
  </si>
  <si>
    <t>Any sensillum (FBbt:00007152) that is part of some wing (FBbt:00004729).</t>
  </si>
  <si>
    <t>Cole and Palka, 1982, J. Embryol. exp. Morphol. 71: 41--61 (flybase.org/reports/FBrf0038304); Stocker, 1994, Cell Tissue Res. 275(1): 3--26 (flybase.org/reports/FBrf0068700)</t>
  </si>
  <si>
    <t>chordotonal organ of wing</t>
  </si>
  <si>
    <t>Any chordotonal organ (FBbt:00005215) that is part of some wing (FBbt:00004729).</t>
  </si>
  <si>
    <t>[]</t>
  </si>
  <si>
    <t>wing blade dorsal compartment</t>
  </si>
  <si>
    <t>dorsal wing blade</t>
  </si>
  <si>
    <t>Parts of the wing blade and margin which develop from the dorsal compartment of the wing pouch.</t>
  </si>
  <si>
    <t>wing blade ventral compartment</t>
  </si>
  <si>
    <t>ventral wing blade</t>
  </si>
  <si>
    <t>Parts of the wing blade and margin which develop from the ventral compartment of the wing pouch.</t>
  </si>
  <si>
    <t>double row</t>
  </si>
  <si>
    <t>Two rows of sensilla located towards the distal end of the anterior wing margin. The boundary between the triple row and the double row is a short distance distal of the point where the second longitudinal vein merges with the wing margin.</t>
  </si>
  <si>
    <t>Hartenstein and Posakony, 1989, Development 107(2): 389--405 (flybase.org/reports/FBrf0049554)</t>
  </si>
  <si>
    <t>triple row</t>
  </si>
  <si>
    <t>Three rows of sensilla proximally located on the anterior wing margin. The boundary between the triple row and the double row is a short distance distal of the point where the second longitudinal vein merges with the wing margin.</t>
  </si>
  <si>
    <t>Palka et al., 1979, Dev. Biol. 69: 549--575 (flybase.org/reports/FBrf0032909); Hartenstein and Posakony, 1989, Development 107(2): 389--405 (flybase.org/reports/FBrf0049554)</t>
  </si>
  <si>
    <t>dorsal row</t>
  </si>
  <si>
    <t>DR</t>
  </si>
  <si>
    <t>The dorsal row consists of all of the wing margin bristles on the dorsal side of the wing: the medial and dorsal components of the triple row and the dorsal component of the double row.</t>
  </si>
  <si>
    <t>wing hinge</t>
  </si>
  <si>
    <t>wing base</t>
  </si>
  <si>
    <t>The small plates and sclerites at the proximal part of the wing lending support to the costal and radial veins.</t>
  </si>
  <si>
    <t>Zombori and Steinmann, 1999, Handbuch der Zoologie IV. Band: Arthropoda, 2. Halfte: Insecta, Teil: 34.: 405pp (flybase.org/reports/FBrf0166419)</t>
  </si>
  <si>
    <t>sensory neuron of wing sensillum campaniformium</t>
  </si>
  <si>
    <t>wing campaniform sensillum primary neuron; Wcs1N</t>
  </si>
  <si>
    <t>Neuron that has a dendrite in a campaniform sensillum of the wing. They are located on the dorsal and ventral surfaces of the wing base and they respond to mechanical stimuli. Their presynaptic terminals are found in the middle and dorsolateral parts of the wing neuropil and some of these neurons also ascend to the dorsal gnathal ganglion (Tsubouchi et al., 2017).</t>
  </si>
  <si>
    <t>Tsubouchi et al., 2017, Science 358(6363): 615--623 (flybase.org/reports/FBrf0237124)</t>
  </si>
  <si>
    <t>wing sclerite</t>
  </si>
  <si>
    <t>wing plate</t>
  </si>
  <si>
    <t>Any sclerite (FBbt:00004475) that is part of some wing hinge (FBbt:00004731).</t>
  </si>
  <si>
    <t>wing hair</t>
  </si>
  <si>
    <t>wing trichome</t>
  </si>
  <si>
    <t>The posteriorly oriented trichome of a cell of the wing blade. Each cell makes one of these trichomes at its posterior vertex.</t>
  </si>
  <si>
    <t>wing bristle mechanosensory neuron</t>
  </si>
  <si>
    <t>wing external sensillum primary neuron; Wes1N</t>
  </si>
  <si>
    <t>Mechanosensory neuron that has a dendrite in a bristle of the wing. It has presynaptic terminals in the wing neuropil (Tsubouchi et al., 2017).</t>
  </si>
  <si>
    <t>gustatory receptor neuron of the wing</t>
  </si>
  <si>
    <t>Wgs1N; wing gustatory sensillum primary neuron</t>
  </si>
  <si>
    <t>Sensory neuron of the adult that innervates a curved chemosensory bristle on the anterior wing margin and expresses taste receptors (Amrein and Thorne 2005). It has presynaptic terminals in the wing neuropil (Tsubouchi et al., 2017).</t>
  </si>
  <si>
    <t>Amrein and Thorne, 2005, Curr. Biol. 15(17): R673--R684 (flybase.org/reports/FBrf0187293); Tsubouchi et al., 2017, Science 358(6363): 615--623 (flybase.org/reports/FBrf0237124)</t>
  </si>
  <si>
    <t>proximal costal bract</t>
  </si>
  <si>
    <t>A bract associated with a bristle of the proximal costa.</t>
  </si>
  <si>
    <t>del Alamo et al., 2002, Development 129(8): 1975--1982 (flybase.org/reports/FBrf0146986)</t>
  </si>
  <si>
    <t>chemosensory neuron of dorsal triple row bristle</t>
  </si>
  <si>
    <t>dorsal triple row bristle chemosensory neuron</t>
  </si>
  <si>
    <t>Chemosensory neuron innervating a dorsal triple row chemosensory bristle.</t>
  </si>
  <si>
    <t>dorsal triple row</t>
  </si>
  <si>
    <t>dTR</t>
  </si>
  <si>
    <t>Dorsal-most row of the triple row. It is composed of multiply innervated, recurved chemosensory bristles, with females having approximately 23 and males approximately 22 (Hartenstein and Posakony, 1989).</t>
  </si>
  <si>
    <t>chemosensory neuron of dorsal double row bristle</t>
  </si>
  <si>
    <t>Chemosensory neuron that is part of a bristle of the dorsal double row.</t>
  </si>
  <si>
    <t>wing nerve</t>
  </si>
  <si>
    <t>A nerve that carries sensory fibers from the sense organs of the wing, eventually joining the anterior dorsal mesothoracic nerve (FBbt:00004060 ; Power, 1948).</t>
  </si>
  <si>
    <t>Murray et al., 1984, Dev. Biol. 104(2): 259--273 (flybase.org/reports/FBrf0040724)</t>
  </si>
  <si>
    <t>dorsal double row</t>
  </si>
  <si>
    <t>dDR</t>
  </si>
  <si>
    <t>The dorsal component of the double row, consisting of two sensillum types: slender, singly-innervated mechanosensory bristles and multiply-innervated, recurved bristles that are involved in chemosensation.</t>
  </si>
  <si>
    <t>section of wing margin</t>
  </si>
  <si>
    <t>margin</t>
  </si>
  <si>
    <t>A subdivision of the wing margin along its length.</t>
  </si>
  <si>
    <t>medial triple row</t>
  </si>
  <si>
    <t>mTR</t>
  </si>
  <si>
    <t>Medial-most sensilla row of the triple row. It is composed of approximately 80 (for males) and 86 (females) stout, singly innervated mechanosensory bristles (Hartenstein and Posakony, 1989).</t>
  </si>
  <si>
    <t>ventral triple row</t>
  </si>
  <si>
    <t>vTR</t>
  </si>
  <si>
    <t>Ventral-most row of the triple row bristles composed of approximately 77-79 singly innervated, slender mechanosensory bristles interspersed with approximately 17-20 multiply innervated, recurved chemosensory bristles (Hartenstein and Posakony, 1989).</t>
  </si>
  <si>
    <t>ventral row</t>
  </si>
  <si>
    <t>VR</t>
  </si>
  <si>
    <t>Single row of sensilla anteriorly located on the ventral aspect of the wing margin. It is composed of approximately 77-79 (for males/females) singly innervated, stout mechanosensory bristles interspersed with approximately 17-20 recurved, multiply innervated chemosensory bristles (Hartenstein and Posakony, 1989).</t>
  </si>
  <si>
    <t>ventral double row</t>
  </si>
  <si>
    <t>vDR</t>
  </si>
  <si>
    <t>Ventral-most row of the double row bristles of the adult wing composed of singly-innervated mechanosensory bristles and multiply-innervated chemosensory bristles.</t>
  </si>
  <si>
    <t>twin sensillum of margin 1 neuron</t>
  </si>
  <si>
    <t>tsm(1) neuron; TSM(1)</t>
  </si>
  <si>
    <t>Neuron innervating the twin sensillum of margin 1. This neuron, which begins axonogenesis 1hr AP, pioneers the segment of nerve L1 which joins the L3 bundle (Murray et al., 1984).</t>
  </si>
  <si>
    <t>twin sensillum of margin 2 neuron</t>
  </si>
  <si>
    <t>tsm(2) neuron; TSM(2)</t>
  </si>
  <si>
    <t>Neuron innervating the twin sensillum of margin 2. This neuron begins axonogenesis at approximately 9-10 hours AP (Murray et al., 1984).</t>
  </si>
  <si>
    <t>anterior-posterior compartment boundary of the wing blade</t>
  </si>
  <si>
    <t>anterior-posterior compartment boundary of the wing</t>
  </si>
  <si>
    <t>A compartment boundary that divides the wing blade into anterior and posterior compartments.</t>
  </si>
  <si>
    <t>dorsal-ventral compartment boundary of the wing blade</t>
  </si>
  <si>
    <t>dorsal-ventral compartment boundary of the wing</t>
  </si>
  <si>
    <t>A compartment boundary that divides the wing blade into dorsal and ventral compartments.</t>
  </si>
  <si>
    <t>E-1 neuron</t>
  </si>
  <si>
    <t>extra cell-1; first extra cell along vein L3</t>
  </si>
  <si>
    <t>Neuron associated with the anterior crossvein campaniform sensillum neuron, but does not possess a typical dendrite whose conspicuous distal tip can be seen near the surface of the epithelium (Murray et al., 1984).</t>
  </si>
  <si>
    <t>E-2 neuron</t>
  </si>
  <si>
    <t>second extra cell along vein L3; extra cell-2</t>
  </si>
  <si>
    <t>Neuron located near to the campaniform sensillum L3-2 of wing vein L3 neuron, but does not possess a typical dendrite whose conspicuous distal tip can be seen near the surface of the epithelium (Murray et al., 1984).</t>
  </si>
  <si>
    <t>wing pulsatile organ</t>
  </si>
  <si>
    <t>Pulsatile organ of the wing. There are 5 of these, all located in or near the wing hinge. They all beat independently of the main heartbeat and asynchronously with each other except for 3 and 4 which pulsate synchronously.</t>
  </si>
  <si>
    <t>Rizki, 1978, Ashburner, Wright, 1978-1980 b: 397--452 (flybase.org/reports/FBrf0031012)</t>
  </si>
  <si>
    <t>axillary pouch</t>
  </si>
  <si>
    <t>A pouch-shaped specialisation of the integument located at the base of the ventral side of the wing hinge, adjacent to the pleural wing process.</t>
  </si>
  <si>
    <t>Bryant, 1978, Ashburner, Wright, 1978-1980 c: 230--335 (flybase.org/reports/FBrf0031004)</t>
  </si>
  <si>
    <t>wing septum</t>
  </si>
  <si>
    <t>Septum on the dorsal surface of the wing, in the radial vein.</t>
  </si>
  <si>
    <t>Bryant, 1975, J. exp. Zool. 193: 49--77 (flybase.org/reports/FBrf0027793)</t>
  </si>
  <si>
    <t>alula</t>
  </si>
  <si>
    <t>alar lobe</t>
  </si>
  <si>
    <t>A small lobe at the posterior base of the wing.</t>
  </si>
  <si>
    <t>Ferris, 1950, Demerec, 1950: 368--419 (flybase.org/reports/FBrf0007734)</t>
  </si>
  <si>
    <t>E-T neuron</t>
  </si>
  <si>
    <t>extra cell E-T; extra cell associated with the TSM</t>
  </si>
  <si>
    <t>Neuron located near to the neuron innervating the twin sensillum of margin 1 and 2. It does not possess a typical dendrite whose conspicuous distal tip can be seen near the surface of the epithelium (Murray et al., 1984).</t>
  </si>
  <si>
    <t>wing vein</t>
  </si>
  <si>
    <t>Wing veins are epidermal sclerotizations above hemolymph lacunae that run between the dorsal and the ventral wing surfaces and carry trachea and nerves. The two-dimensional pattern of wing veins is the result of the cuticular differentiation of stripes of epidermal cells on the wing blade, which can be contrasted with the two-dimensional pattern of sensory organs derived from discrete cells.</t>
  </si>
  <si>
    <t>Garcia-Bellido and de Celis, 1992, A. Rev. Genet. 26: 277--304 (flybase.org/reports/FBrf0055233); Zombori and Steinmann, 1999, Handbuch der Zoologie IV. Band: Arthropoda, 2. Halfte: Insecta, Teil: 34.: 405pp (flybase.org/reports/FBrf0166419)</t>
  </si>
  <si>
    <t>wing blade</t>
  </si>
  <si>
    <t>The flat part of the wing that forms by the apposition of the dorsal and ventral surfaces of the wing pouch.</t>
  </si>
  <si>
    <t>Blair, 2009, Resh, Carde, 2009: 489--492 (flybase.org/reports/FBrf0239225)</t>
  </si>
  <si>
    <t>wing margin</t>
  </si>
  <si>
    <t>The border or edge of the wing. It separates the dorsal and ventral compartments.</t>
  </si>
  <si>
    <t>wing cell</t>
  </si>
  <si>
    <t>intervein</t>
  </si>
  <si>
    <t>A region of wing cuticle interposed between wing veins.</t>
  </si>
  <si>
    <t>wing posterior compartment</t>
  </si>
  <si>
    <t>posterior wing</t>
  </si>
  <si>
    <t>Parts of the wing which develop from the posterior compartment of the wing disc.</t>
  </si>
  <si>
    <t>wing anterior compartment</t>
  </si>
  <si>
    <t>anterior wing</t>
  </si>
  <si>
    <t>Parts of the wing which develop from the anterior compartment of the wing disc.</t>
  </si>
  <si>
    <t>crossvein</t>
  </si>
  <si>
    <t>A short wing vein that runs anterior-posterior, joining two longitudinal wing veins.</t>
  </si>
  <si>
    <t>costal nerve</t>
  </si>
  <si>
    <t>Nerve composed of axons collected from the marginal sensilla of the distal, medial and proximal costa, as well as the tegula.</t>
  </si>
  <si>
    <t>Palka et al., 1979, Dev. Biol. 69: 549--575 (flybase.org/reports/FBrf0032909)</t>
  </si>
  <si>
    <t>proximal radius</t>
  </si>
  <si>
    <t>Region of the radial vein that is closest to the body of the fly. Its distal boundary is marked by wing septum 1.</t>
  </si>
  <si>
    <t>Cole and Palka, 1982, J. Embryol. exp. Morphol. 71: 41--61 (flybase.org/reports/FBrf0038304)</t>
  </si>
  <si>
    <t>medial radius</t>
  </si>
  <si>
    <t>Region of the radial vein that is between the proximal radius and distal radius. Its proximal boundary is marked by wing septum 1 and its distal boundary is marked by wing septum 2.</t>
  </si>
  <si>
    <t>distal radius</t>
  </si>
  <si>
    <t>Region of the radial vein that is furthest from the body of the fly. Its proximal boundary is marked by wing septum 2 and it ends where wing vein L1 branches from the radial vein.</t>
  </si>
  <si>
    <t>posterior cell</t>
  </si>
  <si>
    <t>Distal wing cell (intervein) region posterior to wing vein L3. There are three of these per wing.</t>
  </si>
  <si>
    <t>FBim0000807; Ferris, 1950, Demerec, 1950: 368--419 (flybase.org/reports/FBrf0007734); Lindsley and Zimm, 1992, The Genome of Drosophila melanogaster. (flybase.org/reports/FBrf0066905)</t>
  </si>
  <si>
    <t>submarginal cell</t>
  </si>
  <si>
    <t>B cell</t>
  </si>
  <si>
    <t>Wing cell (intervein) region between L2 and L3.</t>
  </si>
  <si>
    <t>marginal cell</t>
  </si>
  <si>
    <t>A cell</t>
  </si>
  <si>
    <t>Wing cell (intervein) region between wing veins L1 (wing margin) and L2.</t>
  </si>
  <si>
    <t>costal cell</t>
  </si>
  <si>
    <t>Anterior/proximal wing cell (intervein) region bounded by wing vein L1 posteriorly, the costal vein anteriorly and the humeral crossvein proximally.</t>
  </si>
  <si>
    <t>mechanosensory neuron of dorsal triple row bristle</t>
  </si>
  <si>
    <t>dorsal triple row bristle mechanosensory neuron</t>
  </si>
  <si>
    <t>Mechanosensory neuron innervating a dorsal triple row chemosensory bristle.</t>
  </si>
  <si>
    <t>L3 nerve</t>
  </si>
  <si>
    <t>Nerve bundle running through wing vein L3.</t>
  </si>
  <si>
    <t>mechanosensory neuron of medial triple row bristle</t>
  </si>
  <si>
    <t>medial triple row bristle mechanosensory neuron</t>
  </si>
  <si>
    <t>Mechanosensory neuron innervating a medial triple row bristle.</t>
  </si>
  <si>
    <t>mechanosensory neuron of mechanosensory dorsal double row bristle</t>
  </si>
  <si>
    <t>neuron of mechanosensory dorsal double row bristle</t>
  </si>
  <si>
    <t>Mechanosensory neuron that innervates a mechanosensory dorsal double row bristle.</t>
  </si>
  <si>
    <t>mechanosensory neuron of chemosensory dorsal double row bristle</t>
  </si>
  <si>
    <t>Mechanosensory neuron that innervates a chemosensory dorsal double row bristle.</t>
  </si>
  <si>
    <t>marginal nerve</t>
  </si>
  <si>
    <t>The marginal nerve carries axons of bristle sensilla of the triple row and the double row plus the large twin sensilla of the margin and the giant sensillum of the radius (Palka et al., 1979).</t>
  </si>
  <si>
    <t>mechanosensory neuron of chemosensory ventral double row bristle</t>
  </si>
  <si>
    <t>Neuron involved in mechanosensation that is a part of the ventral double row chemosensory bristles.</t>
  </si>
  <si>
    <t>mechanosensory neuron of chemosensory ventral triple row bristle</t>
  </si>
  <si>
    <t>Mechanosensory neuron innervating a chemosensory ventral triple row bristle.</t>
  </si>
  <si>
    <t>wing margin bristle</t>
  </si>
  <si>
    <t>Any chaeta (FBbt:00005177) that is part of some wing margin (FBbt:00005378).</t>
  </si>
  <si>
    <t>wing blade posterior compartment</t>
  </si>
  <si>
    <t>Parts of the wing blade and margin which develop from the posterior compartment of the wing pouch.</t>
  </si>
  <si>
    <t>chemosensory neuron of ventral triple row bristle</t>
  </si>
  <si>
    <t>ventral triple row bristle chemosensory neuron</t>
  </si>
  <si>
    <t>Chemosensory neuron innervating a ventral triple row chemosensory bristle.</t>
  </si>
  <si>
    <t>wing blade anterior compartment</t>
  </si>
  <si>
    <t>Parts of the wing blade and margin which develop from the anterior compartment of the wing pouch.</t>
  </si>
  <si>
    <t>mechanosensory neuron of mechanosensory ventral triple row bristle</t>
  </si>
  <si>
    <t>ventral triple row bristle mechanosensory neuron</t>
  </si>
  <si>
    <t>Mechanosensory neuron innervating a mechanosensory ventral triple row bristle.</t>
  </si>
  <si>
    <t>giant sensillum of the dorsal radius neuron</t>
  </si>
  <si>
    <t>GSR</t>
  </si>
  <si>
    <t>Large sensory neuron (approximately 20 by 10 micrometres) innervating the single large campaniform sensillum of the dorsal radius (Palka et al., 1979).</t>
  </si>
  <si>
    <t>Palka et al., 1979, Dev. Biol. 69: 549--575 (flybase.org/reports/FBrf0032909); Murray et al., 1984, Dev. Biol. 104(2): 259--273 (flybase.org/reports/FBrf0040724)</t>
  </si>
  <si>
    <t>mechanosensory neuron of ventral double row bristle</t>
  </si>
  <si>
    <t>mechanosensory ventral double row bristle neuron</t>
  </si>
  <si>
    <t>Neuron involved in mechanosensation innervating a mechanosensory ventral double row bristle.</t>
  </si>
  <si>
    <t>chemosensory neuron of ventral double row bristle</t>
  </si>
  <si>
    <t>chemosensory ventral double row bristle neuron</t>
  </si>
  <si>
    <t>Chemosensory neuron innervating a chemosensory ventral double row bristle.</t>
  </si>
  <si>
    <t>tegula</t>
  </si>
  <si>
    <t>The most proximal part of the anterior margin of the wing hinge. It is tightly packed with sensilla, bearing ~16 campaniform, 7 trichoid, 3 macrochaetae, 4 microchaetae.</t>
  </si>
  <si>
    <t>Ferris, 1950, Demerec, 1950: 368--419 (flybase.org/reports/FBrf0007734); Bryant, 1978, Ashburner, Wright, 1978-1980 c: 230--335 (flybase.org/reports/FBrf0031004)</t>
  </si>
  <si>
    <t>anterior wing margin</t>
  </si>
  <si>
    <t>Wing margin of the anterior compartment of the wing.</t>
  </si>
  <si>
    <t>posterior wing margin</t>
  </si>
  <si>
    <t>Wing margin of the posterior compartment of the wing.</t>
  </si>
  <si>
    <t>campaniform sensillum anterior crossvein neuron</t>
  </si>
  <si>
    <t>ACV; sensillum campaniformium of anterior crossvein neuron; anterior crossvein campaniform sensillum neuron</t>
  </si>
  <si>
    <t>Neuron associated with the wing anterior crossvein sensillum (Murray et al., 1984).</t>
  </si>
  <si>
    <t>campaniform sensillum dorsal humeral crossvein neuron</t>
  </si>
  <si>
    <t>dorsal humeral crossvein campaniform sensillum neuron; dorsal humeral crossvein sensillum campaniformium neuron</t>
  </si>
  <si>
    <t>Neuron innervating the dorsal humeral crossvein campaniform sensillum.</t>
  </si>
  <si>
    <t>campaniform sensillum L3-v of wing vein L3 neuron</t>
  </si>
  <si>
    <t>ventral sensillum of wing vein 3 neuron; ventral sensillum of L3-v of wing vein L3 neuron; sensillum campaniformium L3-v of wing vein L3 neuron</t>
  </si>
  <si>
    <t>Neuron innervating the ventral sensillum of wing vein L3.</t>
  </si>
  <si>
    <t>wing sensillum campaniformium</t>
  </si>
  <si>
    <t>wing campaniform sensillum; Wcs</t>
  </si>
  <si>
    <t>Campaniform sensillum of the wing.</t>
  </si>
  <si>
    <t>campaniform sensillum ventral humeral crossvein neuron</t>
  </si>
  <si>
    <t>ventral humeral crossvein campaniform sensillum neuron; ventral humeral crossvein sensillum campaniformium neuron</t>
  </si>
  <si>
    <t>Neuron innervating the ventral humeral crossvein campaniform sensillum.</t>
  </si>
  <si>
    <t>campaniform sensillum L3-2 of wing vein L3 neuron</t>
  </si>
  <si>
    <t>sensillum campaniformium L3-2 of wing vein L3 neuron</t>
  </si>
  <si>
    <t>Neuron innervating the second, medially located campaniform sensillum of wing vein L3.</t>
  </si>
  <si>
    <t>campaniform sensillum L3-1 of wing vein L3 neuron</t>
  </si>
  <si>
    <t>sensillum campaniformium L3-1 of wing vein L3 neuron</t>
  </si>
  <si>
    <t>Neuron innervating the L3-1 campaniform sensillum of wing vein L3.</t>
  </si>
  <si>
    <t>campaniform sensillum L3-3 of wing vein L3 neuron</t>
  </si>
  <si>
    <t>L3-3; sensillum campaniformium L3-3 of wing vein L3 neuron</t>
  </si>
  <si>
    <t>Neuron innervating the campaniform sensillum L3-3 of wing vein L3.</t>
  </si>
  <si>
    <t>discal cell</t>
  </si>
  <si>
    <t>Distal part of the wing cell (intervein) region proximal to the posterior cross vein and bounded by L3 and L4.</t>
  </si>
  <si>
    <t>anal cell</t>
  </si>
  <si>
    <t>Small wing cell (intervein) region proximal to the anal crossvein.</t>
  </si>
  <si>
    <t>axillary cell</t>
  </si>
  <si>
    <t>Wing cell (intervein) region proximal to wing vein L6 and whose proximal border is a segment of the posterior wing margin.</t>
  </si>
  <si>
    <t>axillary cord</t>
  </si>
  <si>
    <t>A thickened, corrugated region of the posterior margin of the wing hinge.</t>
  </si>
  <si>
    <t>Bryant, 1975, J. exp. Zool. 193: 49--77 (flybase.org/reports/FBrf0027793); Snodgrass, 1935, Principles of Insect Morphology. (flybase.org/reports/FBrf0111704)</t>
  </si>
  <si>
    <t>medial triple row bristle</t>
  </si>
  <si>
    <t>mechanosensory medial triple row bristle; stout, mechanosensory, singly innervated bristle</t>
  </si>
  <si>
    <t>Stout, singly innervated bristle of the medial triple row. This bristle is mechanosensory.</t>
  </si>
  <si>
    <t>dorsal double row bristle</t>
  </si>
  <si>
    <t>Bristle that is part of the dorsal double row.</t>
  </si>
  <si>
    <t>trichome of the posterior wing margin</t>
  </si>
  <si>
    <t>posterior hair; posterior row hair</t>
  </si>
  <si>
    <t>Any wing hair (FBbt:00004340) that is part of some posterior wing margin (FBbt:00027001).</t>
  </si>
  <si>
    <t>wing basal cell</t>
  </si>
  <si>
    <t>Proximally located wing cell (intervein) region between longitudinal veins L3 and L5. There are two of these per wing.</t>
  </si>
  <si>
    <t>wing pulsatile organ 2</t>
  </si>
  <si>
    <t>.</t>
  </si>
  <si>
    <t>wing pulsatile organ 1</t>
  </si>
  <si>
    <t>proximal costal vein</t>
  </si>
  <si>
    <t>PCo</t>
  </si>
  <si>
    <t>Proximal-most segment of the costal vein. It bears two rows (dorsal an ventral) of bracted microchaetae with a single unbracted microchaeta between the two rows.</t>
  </si>
  <si>
    <t>distal costal vein</t>
  </si>
  <si>
    <t>DCo</t>
  </si>
  <si>
    <t>Distal-most of the three segments of the costal vein. It bears two rows of widely spaced, recurved microchaetae and two large macrochaetae at its distal tip.</t>
  </si>
  <si>
    <t>Bryant, 1978, Ashburner, Wright, 1978-1980 c: 230--335 (flybase.org/reports/FBrf0031004); Blair, 2007, Annu. Rev. Cell Dev. Biol. 23: 293--319 (flybase.org/reports/FBrf0202743)</t>
  </si>
  <si>
    <t>medial costal vein</t>
  </si>
  <si>
    <t>MCo</t>
  </si>
  <si>
    <t>Second most proximal (middle) segment of the costal vein. It bears 8 microchaetae, one of which curves away from the cuticle, and a single macrochaeta.</t>
  </si>
  <si>
    <t>chordotonal organ of tegula</t>
  </si>
  <si>
    <t>Chordotonal organ found in the tegula.</t>
  </si>
  <si>
    <t>Jarman et al., 1993, Cell 73(7): 1307--1321 (flybase.org/reports/FBrf0057896)</t>
  </si>
  <si>
    <t>basal sclerite</t>
  </si>
  <si>
    <t>Small sclerite of the wing that is embedded in the pleural membrane ventrally adjacent to where the wing articulates (Sink, 2006).</t>
  </si>
  <si>
    <t>Miller, 1950, Demerec, 1950: 420--534 (flybase.org/reports/FBrf0007735); Bryant, 1978, Ashburner, Wright, 1978-1980 c: 230--335 (flybase.org/reports/FBrf0031004); Bate, 1993, Bate, Martinez Arias, 1993: 1013--1090 (flybase.org/reports/FBrf0064793); Vigoreaux, 2006, Sink, 2006: 143--156 (flybase.org/reports/FBrf0192609); Hartenstein, 2006, Sink, 2006: 8--27 (flybase.org/reports/FBrf0193310)</t>
  </si>
  <si>
    <t>yellow club</t>
  </si>
  <si>
    <t>Club-shaped, anteriorly located ventral sclerite of the wing hinge.</t>
  </si>
  <si>
    <t>Bryant, 1975, J. exp. Zool. 193: 49--77 (flybase.org/reports/FBrf0027793); Bryant, 1978, Ashburner, Wright, 1978-1980 c: 230--335 (flybase.org/reports/FBrf0031004)</t>
  </si>
  <si>
    <t>ventral double row bristle</t>
  </si>
  <si>
    <t>Bristle located in the ventral double row.</t>
  </si>
  <si>
    <t>ventral triple row bristle</t>
  </si>
  <si>
    <t>Bristle of the ventral triple row.</t>
  </si>
  <si>
    <t>dorsal triple row bristle</t>
  </si>
  <si>
    <t>chemosensory dorsal triple row bristle; recurved, poly-innervated, chemosensory bristle</t>
  </si>
  <si>
    <t>Multiply innervated, recurved bristle of the dorsal triple row involved in chemosensation. This bristle has a conspicuous terminal pore.</t>
  </si>
  <si>
    <t>wing septum 1</t>
  </si>
  <si>
    <t>sepI</t>
  </si>
  <si>
    <t>Most proximal of the wing septa, located between the proximal radius (containing the Sc25 sensilla) and the medial radius (containing the Sc12 sensilla).</t>
  </si>
  <si>
    <t>longitudinal vein</t>
  </si>
  <si>
    <t>A wing vein that runs proximal to distal.</t>
  </si>
  <si>
    <t>subalar sclerite</t>
  </si>
  <si>
    <t>Sclerite embedded in the soft cuticle beneath the wing base located posterior to the basalar sclerite (Sink, 2006).</t>
  </si>
  <si>
    <t>Miller, 1950, Demerec, 1950: 420--534 (flybase.org/reports/FBrf0007735); Bate, 1993, Bate, Martinez Arias, 1993: 1013--1090 (flybase.org/reports/FBrf0064793); Vigoreaux, 2006, Sink, 2006: 143--156 (flybase.org/reports/FBrf0192609); Hartenstein, 2006, Sink, 2006: 8--27 (flybase.org/reports/FBrf0193310)</t>
  </si>
  <si>
    <t>wing septum 2</t>
  </si>
  <si>
    <t>sep2</t>
  </si>
  <si>
    <t>Most distal of the wing septa, located between the medial radius (containing the Sc12 sensilla) and the distal radius (containing the Sc1 sensilla).</t>
  </si>
  <si>
    <t>humeral sclerite</t>
  </si>
  <si>
    <t>humeral plate</t>
  </si>
  <si>
    <t>An anteriorly located sclerite of the wing hinge, closely associated with the anterior arm of the 1st axillary sclerite (FBbt:00004738). It is immediately distal to the tegula (FBbt:00004730) and its distal end as associates with the proximal end of the costal vein.</t>
  </si>
  <si>
    <t>FBim0000802; Ferris, 1950, Demerec, 1950: 368--419 (flybase.org/reports/FBrf0007734); Bryant, 1975, J. exp. Zool. 193: 49--77 (flybase.org/reports/FBrf0027793); Bryant, 1978, Ashburner, Wright, 1978-1980 c: 230--335 (flybase.org/reports/FBrf0031004)</t>
  </si>
  <si>
    <t>pleural wing sclerite</t>
  </si>
  <si>
    <t>pleural sclerite</t>
  </si>
  <si>
    <t>Ventrally located sclerite of the wing hinge, located immediately posterior to the pleural wing process (FBbt:00004595) and distal to the axillary pouch (FBbt:00004745).</t>
  </si>
  <si>
    <t>wing pulsatile organ 4</t>
  </si>
  <si>
    <t>wing pulsatile organ 5</t>
  </si>
  <si>
    <t>wing pulsatile organ 3</t>
  </si>
  <si>
    <t>axillary sclerite</t>
  </si>
  <si>
    <t>One of a small group of small sclerites in the middle and posterior of the wing hinge that function in articulation of the wing. Except for the proximal region of the 4th axillary sclerite, they are hairless.</t>
  </si>
  <si>
    <t>Ferris, 1950, Demerec, 1950: 368--419 (flybase.org/reports/FBrf0007734); Bryant, 1978, Ashburner, Wright, 1978-1980 c: 230--335 (flybase.org/reports/FBrf0031004); Snodgrass, 1935, Principles of Insect Morphology. (flybase.org/reports/FBrf0111704)</t>
  </si>
  <si>
    <t>unnamed wing hinge sclerite</t>
  </si>
  <si>
    <t>unnamed plate; unnamed sclerite</t>
  </si>
  <si>
    <t>Small sclerite of the wing hinge that lies immediately posterior to the humeral sclerite (FBbt:00004734) and closely associated with the 1st axillary sclerite (FBbt:00004738).</t>
  </si>
  <si>
    <t>median sclerite</t>
  </si>
  <si>
    <t>The small sclerite at the base of the first anal vein (FBbt:00004753).</t>
  </si>
  <si>
    <t>FBim0000802; Ferris, 1950, Demerec, 1950: 368--419 (flybase.org/reports/FBrf0007734)</t>
  </si>
  <si>
    <t>posterior crossvein</t>
  </si>
  <si>
    <t>PCV; medial cross-vein</t>
  </si>
  <si>
    <t>Crossvein that connects the wing vein L4 and wing vein L5.</t>
  </si>
  <si>
    <t>Ferris, 1950, Demerec, 1950: 368--419 (flybase.org/reports/FBrf0007734); Blair, 2007, Annu. Rev. Cell Dev. Biol. 23: 293--319 (flybase.org/reports/FBrf0202743)</t>
  </si>
  <si>
    <t>anterior crossvein</t>
  </si>
  <si>
    <t>ACV; radial-medial cross-vein</t>
  </si>
  <si>
    <t>Crossvein that connects the wing vein L3 and wing vein L4.</t>
  </si>
  <si>
    <t>humeral crossvein</t>
  </si>
  <si>
    <t>HCV; humeral cross-vein</t>
  </si>
  <si>
    <t>Crossvein that connects the anterior wing margin (proximal costal vein) and the axillary vein.</t>
  </si>
  <si>
    <t>ventral campaniform sensillum L3-v of wing vein L3</t>
  </si>
  <si>
    <t>ventral campaniform sensillum of wing vein L3; v.L.III; L3-v; wing nerve L3-v; ventral sensillum campaniformium of wing vein L3</t>
  </si>
  <si>
    <t>Mono-innervated campaniform sensilla of wing vein L3. It is found close to the point where L3 connects with wing vein L2. It is a large circular sensillum, with a high profile and a distinct discontinuity between the dome and socket.</t>
  </si>
  <si>
    <t>Cole and Palka, 1982, J. Embryol. exp. Morphol. 71: 41--61 (flybase.org/reports/FBrf0038304); Murray et al., 1984, Dev. Biol. 104(2): 259--273 (flybase.org/reports/FBrf0040724)</t>
  </si>
  <si>
    <t>twin sensillum of margin 2</t>
  </si>
  <si>
    <t>wing nerve TSM(2); TM2</t>
  </si>
  <si>
    <t>One of two large bristle sensilla at the most distal point of the wing margin of the distal costa. It is innervated by the second born of the twin sensilla neurons (Murray et al., 1984).</t>
  </si>
  <si>
    <t>1st posterior cell</t>
  </si>
  <si>
    <t>C cell</t>
  </si>
  <si>
    <t>Wing cell (intervein) region distal to the anterior cross-vein and bounded by longitudinal veins L3 and L4.</t>
  </si>
  <si>
    <t>twin sensillum of margin 1</t>
  </si>
  <si>
    <t>TM1; TSM1; wing nerve TSM(1); TSM; TSM(1)</t>
  </si>
  <si>
    <t>One of two large bristle sensilla at the most distal point of the wing margin of the distal costa. It is innervated by the first born of the twin sensilla neurons.</t>
  </si>
  <si>
    <t>sensillum campaniformium of ventral radius</t>
  </si>
  <si>
    <t>sensillum campaniformium of proximal ventral radius</t>
  </si>
  <si>
    <t>Sensillum campaniformium of the ventral side of the radial vein of the adult wing.</t>
  </si>
  <si>
    <t>wing margin mechanosensory bristle</t>
  </si>
  <si>
    <t>wing external sensillum; Wes</t>
  </si>
  <si>
    <t>Bristle of the anterior wing margin that is innervated by a mechanosensory neuron and can detect mechanical stimuli.</t>
  </si>
  <si>
    <t>wing margin taste bristle</t>
  </si>
  <si>
    <t>Wgs; wing gustatory sensillum</t>
  </si>
  <si>
    <t>Curved bristle of the anterior wing margin that is innervated by a chemosensory neuron.</t>
  </si>
  <si>
    <t>campaniform sensillum of dorsal humeral crossvein</t>
  </si>
  <si>
    <t>dHCV; wing nerve dHCV; d.HCV; dorsal humeral crossvein campaniform sensillum; HCV</t>
  </si>
  <si>
    <t>Humeral crossvein campaniform sensillum located on the dorsal side of the wing. It is situated close to the ventral humeral crossvein campaniform sensillum separated by the intermediate portion of the costal nerve (Murray et al., 1984). It is circular with a high profile and with a socket which is prominent on one side but becomes indistinct on the other. The sensillum is around 8 micrometers in diameter.</t>
  </si>
  <si>
    <t>campaniform sensillum of ventral humeral crossvein</t>
  </si>
  <si>
    <t>ventral humeral crossvein campaniform sensillum; v.HCV; vHCV; wing nerve vHCV</t>
  </si>
  <si>
    <t>Humeral crossvein campaniform sensillum located on the ventral side of the wing. It is situated close to the dorsal humeral crossvein campaniform sensillum separated by the intermediate portion of the costal nerve (Murray et al., 1984). It is a large circular sensillum which bears a socket that is tightly fused to the dome and diminishes on one side. The sensillum is around 6.5 micrometers in diameter.</t>
  </si>
  <si>
    <t>campaniform sensillum of anterior crossvein</t>
  </si>
  <si>
    <t>ACV; anterior crossvein campaniform sensillum; sensillum campaniformium of anterior crossvein; wing nerve ACV</t>
  </si>
  <si>
    <t>Campaniform sensillum associated with the anterior cross vein and wing vein L3. It is a large circular sensillum, with a high profile and a distinct discontinuity between the dome and socket.</t>
  </si>
  <si>
    <t>campaniform sensillum L3-1 of wing vein L3</t>
  </si>
  <si>
    <t>d.L.III 1; sensillum campaniformium L3-1 of wing vein L3; wing nerve L3-1; L3-1; proximal sensillum</t>
  </si>
  <si>
    <t>Most proximal of the three dorsal campaniform sensilla of wing vein L3. It is a large circular sensillum, with a high profile and a distinct discontinuity between the dome and socket.</t>
  </si>
  <si>
    <t>campaniform sensillum L3-2 of wing vein L3</t>
  </si>
  <si>
    <t>L3-2; middle sensillum; sensillum campaniformium L3-2 of wing vein L3; wing nerve L3-2; d.L.III 2</t>
  </si>
  <si>
    <t>Medial of the three dorsal campaniform sensilla of wing vein L3. It is a large circular sensillum, with a high profile and a distinct discontinuity between the dome and socket.</t>
  </si>
  <si>
    <t>campaniform sensillum L3-3 of wing vein L3</t>
  </si>
  <si>
    <t>sensillum campaniformium L3-3 of wing vein L3; distal sensillum; wing nerve L3-3; d.L.III 3; L3-3</t>
  </si>
  <si>
    <t>Distal most of the three dorsal campaniform sensilla of wing vein L3. It is a large circular sensillum, with a high profile and a distinct discontinuity between the dome and socket.</t>
  </si>
  <si>
    <t>chemosensory ventral triple row bristle</t>
  </si>
  <si>
    <t>recurved, poly-innervated, chemosensory bristle; vTR; ventral triple row chemosensory bristle</t>
  </si>
  <si>
    <t>Multiply innervated, recurved taste bristle of the ventral triple row and the ventral row. This bristle also shows a conspicuous terminal pore.</t>
  </si>
  <si>
    <t>radial vein</t>
  </si>
  <si>
    <t>radius</t>
  </si>
  <si>
    <t>Proximal region of the L1, L2 and L3 wing veins prior to branching. It can be further subdivided into proximal, medial and distal parts. This vein contains several fields of sensilla.</t>
  </si>
  <si>
    <t>Cole and Palka, 1982, J. Embryol. exp. Morphol. 71: 41--61 (flybase.org/reports/FBrf0038304); Murray et al., 1984, Dev. Biol. 104(2): 259--273 (flybase.org/reports/FBrf0040724); Blair, 2007, Annu. Rev. Cell Dev. Biol. 23: 293--319 (flybase.org/reports/FBrf0202743)</t>
  </si>
  <si>
    <t>mechanosensory ventral triple row bristle</t>
  </si>
  <si>
    <t>slender, mechanosensory, singly innervated bristle; vTR; ventral triple row mechanosensory bristle</t>
  </si>
  <si>
    <t>Slender, singly innervated mechanosensory bristle of the ventral triple row.</t>
  </si>
  <si>
    <t>sensillum campaniformium of dorsal radius</t>
  </si>
  <si>
    <t>Sensillum campaniformium found on the dorsal side of the radial vein of the adult wing.</t>
  </si>
  <si>
    <t>3rd posterior cell</t>
  </si>
  <si>
    <t>E cell</t>
  </si>
  <si>
    <t>Most posterior wing cell (intervein) region - from wing vein L5 to the posterior wing margin. Wing vein L6 marks the proximal boundary.</t>
  </si>
  <si>
    <t>2nd posterior cell</t>
  </si>
  <si>
    <t>D cell</t>
  </si>
  <si>
    <t>Wing cell (intervein) region bounded by L4, L5 and the posterior cross-vein.</t>
  </si>
  <si>
    <t>campaniform sensillum of tegula</t>
  </si>
  <si>
    <t>tegula sensillum campaniformium</t>
  </si>
  <si>
    <t>Campaniform sensillum of the tegula in the adult wing. There are two distinct fields of elliptical sensilla with high profile and with a socket (type 5): a main one with 18 sensilla and two peripheral sensilla located more anteriorly.</t>
  </si>
  <si>
    <t>wing basal cell 2</t>
  </si>
  <si>
    <t>Proximal part of the wing cell (intervein) region that is proximal to the posterior cross vein and bounded by wing veins L3 and L4.</t>
  </si>
  <si>
    <t>wing basal cell 1</t>
  </si>
  <si>
    <t>["C' cell"]</t>
  </si>
  <si>
    <t>Wing cell (intervein) region proximal to the anterior cross-vein and bounded by longitudinal veins L3 and L4.</t>
  </si>
  <si>
    <t>chemosensory dorsal double row bristle</t>
  </si>
  <si>
    <t>Multiply innervated, recurved bristle of the dorsal double row involved in chemosensation. This bristle also shows a conspicuous terminal pore.</t>
  </si>
  <si>
    <t>mechanosensory dorsal double row bristle</t>
  </si>
  <si>
    <t>Slender, singly-innervated mechanosensory bristle of the dorsal double row.</t>
  </si>
  <si>
    <t>chemosensory ventral double row bristle</t>
  </si>
  <si>
    <t>vTR; ventral triple row chemosensory bristle; recurved, poly-innervated, chemosensory bristle</t>
  </si>
  <si>
    <t>Multiply innervated, recurved chemosensory bristle of the ventral double row with a conspicuous terminal pore.</t>
  </si>
  <si>
    <t>mechanosensory ventral double row bristle</t>
  </si>
  <si>
    <t>ventral triple row mechanosensory bristle; slender, mechanosensory, singly innervated bristle; vTR</t>
  </si>
  <si>
    <t>Mechanosensory bristle of the ventral double row.</t>
  </si>
  <si>
    <t>giant sensillum of the dorsal radius</t>
  </si>
  <si>
    <t>wing nerve GSR; giant sensillum of the distal radius; giant sensillum of the radius; giant sensillum of radius; GSR; sensillum campaniformium of dorsal radius Sc1</t>
  </si>
  <si>
    <t>Large, singly-innervated campaniform sensillum on the posterior face of the distal radius of the adult wing. It is a large circular sensillum, with a high profile and a distinct discontinuity between the dome and socket. It is around 9 micrometers in diameter.</t>
  </si>
  <si>
    <t>Palka et al., 1979, Dev. Biol. 69: 549--575 (flybase.org/reports/FBrf0032909); Cole and Palka, 1982, J. Embryol. exp. Morphol. 71: 41--61 (flybase.org/reports/FBrf0038304); Murray et al., 1984, Dev. Biol. 104(2): 259--273 (flybase.org/reports/FBrf0040724)</t>
  </si>
  <si>
    <t>4th axillary sclerite</t>
  </si>
  <si>
    <t>The most posterior and proximal of the sclerites of the wing hinge. The proximal end of this sclerite is adjacent to the distal end of the posterior notal wing process.</t>
  </si>
  <si>
    <t>FBim0000802; Ferris, 1950, Demerec, 1950: 368--419 (flybase.org/reports/FBrf0007734); Bryant, 1975, J. exp. Zool. 193: 49--77 (flybase.org/reports/FBrf0027793)</t>
  </si>
  <si>
    <t>3rd axillary sclerite</t>
  </si>
  <si>
    <t>A small sclerite of the wing hinge, located immediately anterior to the alula (FBbt:00004747).</t>
  </si>
  <si>
    <t>wing vein L3</t>
  </si>
  <si>
    <t>radius 4+5; fused fourth and fifth branches of radius; medial anterior</t>
  </si>
  <si>
    <t>The third most anterior longitudinal vein of the wing blade.</t>
  </si>
  <si>
    <t>Stark et al., 1999, A. Rev. Ent. 44: 97--129 (flybase.org/reports/FBrf0107299)</t>
  </si>
  <si>
    <t>wing vein L2</t>
  </si>
  <si>
    <t>fused second and third branches of radius; radius 2+3</t>
  </si>
  <si>
    <t>The second most anterior longitudinal vein of the wing blade.</t>
  </si>
  <si>
    <t>wing vein L5</t>
  </si>
  <si>
    <t>first branch of cubitus anterior; postcubitus vein</t>
  </si>
  <si>
    <t>The fifth most anterior longitudinal vein of the wing blade.</t>
  </si>
  <si>
    <t>wing vein L4</t>
  </si>
  <si>
    <t>median vein; cubitus vein; putative first branch of medial vein; media 1; medial posterior and cubitus anterior</t>
  </si>
  <si>
    <t>The fourth most anterior longitudinal vein of the wing blade.</t>
  </si>
  <si>
    <t>wing vein L6</t>
  </si>
  <si>
    <t>1st anal vein; anal crossvein; anal vein; cubitus anterior 2 and 1 anal vein</t>
  </si>
  <si>
    <t>Smaller posterior vein that arises from the wing vein L5.</t>
  </si>
  <si>
    <t>sensillum campaniformium of ventral radius Sc4v</t>
  </si>
  <si>
    <t>v.Rad.A; sensillum campaniformium of ventral radius Sc4vm</t>
  </si>
  <si>
    <t>Sensillum campaniformium of the proximal radius on the ventral surface of the adult wing. There are four or five elliptical sensilla with low profile and with a socket (type 6), often arranged in a diamond pattern. Each sensillum is between 2.5-3.5 micrometers in length.</t>
  </si>
  <si>
    <t>Bryant, 1975, J. exp. Zool. 193: 49--77 (flybase.org/reports/FBrf0027793); Cole and Palka, 1982, J. Embryol. exp. Morphol. 71: 41--61 (flybase.org/reports/FBrf0038304)</t>
  </si>
  <si>
    <t>sensillum campaniformium of dorsal radius Sc12</t>
  </si>
  <si>
    <t>d.Rad.D + d.Rad.E</t>
  </si>
  <si>
    <t>Sensillum campaniformium of the dorsal side of the medial radius of the adult wing. These cells are arranged in two distinct fields. The first has four circular sensilla with high profile and with a socket (type 1), distributed on the anterior face of the medial radius, with each sensillum around 4.5 micrometers in diameter (d.Rad.D). The second has eight circular sensilla, with low profile and with socket (type 3), with each sensillum between 5.0-5.5 micrometers in diameter (d.Rad.E).</t>
  </si>
  <si>
    <t>sensillum campaniformium of proximal dorsal radius</t>
  </si>
  <si>
    <t>Sensillum campaniformium of the proximal dorsal radius of the adult wing.</t>
  </si>
  <si>
    <t>2nd axillary sclerite</t>
  </si>
  <si>
    <t>A small, irregularly shaped sclerite of the wing hinge, located immediately distal to the 1st axillary sclerite (FBbt:00004738) with which it articulates.</t>
  </si>
  <si>
    <t>1st axillary sclerite</t>
  </si>
  <si>
    <t>Sclerite of the wing hinge that articulates with the notal wing processes and the 2nd axillary sclerite. Its anterior end is immediately posterior to the humeral sclerite (FBbt:00004734).</t>
  </si>
  <si>
    <t>costal vein</t>
  </si>
  <si>
    <t>marginal vein; costa</t>
  </si>
  <si>
    <t>The vein that follows the anterior edge of the wing blade. It is made up of proximal, medial and distal segments. The distal vein is contiguous with the wing vein L1.</t>
  </si>
  <si>
    <t>Blair, 2007, Annu. Rev. Cell Dev. Biol. 23: 293--319 (flybase.org/reports/FBrf0202743)</t>
  </si>
  <si>
    <t>axillary vein</t>
  </si>
  <si>
    <t>subcostal vein; auxiliary vein; wing vein L0</t>
  </si>
  <si>
    <t>Smaller anterior longitudinal vein that arises from the humeral crossvein.</t>
  </si>
  <si>
    <t>Ferris, 1950, Demerec, 1950: 368--419 (flybase.org/reports/FBrf0007734); Stark et al., 1999, A. Rev. Ent. 44: 97--129 (flybase.org/reports/FBrf0107299)</t>
  </si>
  <si>
    <t>wing vein L1</t>
  </si>
  <si>
    <t>marginal vein; radius 1</t>
  </si>
  <si>
    <t>Anterior longitudinal vein of the wing blade. It is contiguous with the distal costal vein, which follows the anterior wing margin, and posterior to the proximal costal vein.</t>
  </si>
  <si>
    <t>sensillum campaniformium of ventral radius Sc5</t>
  </si>
  <si>
    <t>v.Rad.C</t>
  </si>
  <si>
    <t>Sensillum campaniformium of the medial radius on the ventral surface of the adult wing. There are five circular sensilla with low profile and with a socket (type 3), arranged linearly along the medial radius. Each sensillum is around 4.5 micrometers in diameter.</t>
  </si>
  <si>
    <t>second anal vein</t>
  </si>
  <si>
    <t>anal 2-3 vein</t>
  </si>
  <si>
    <t>Most proximal anal vein, that is connected to the wing vein L5.</t>
  </si>
  <si>
    <t>sensillum campaniformium of dorsal radius E</t>
  </si>
  <si>
    <t>d.Rad.E; campaniform sensillum of dorsal radius E</t>
  </si>
  <si>
    <t>Sensillum belonging to the posterior group of campaniform sensilla of the dorsal surface of the medial radius. There are eight of these circular sensilla, which have a low profile and a socket (type 3). Each sensillum is approximately 5.0-5.5 micrometers in diameter.</t>
  </si>
  <si>
    <t>sensillum campaniformium of dorsal radius D</t>
  </si>
  <si>
    <t>d.Rad.D; campaniform sensillum of dorsal radius D</t>
  </si>
  <si>
    <t>Sensillum belonging to the anterior group of campaniform sensilla of the dorsal surface of the medial radius. There are four of these circular sensilla, which have a high profile and a socket (type 1). Each sensillum is approximately 4.5 micrometers in diameter.</t>
  </si>
  <si>
    <t>sensillum campaniformium of ventral radius Sc3</t>
  </si>
  <si>
    <t>v.Rad.B</t>
  </si>
  <si>
    <t>Sensillum campaniformium on the border of the proximal and medial radius, on the ventral surface of the adult wing. There are three circular sensilla with a high profile and with a socket (type 1), with the cuticle of the domes often peaked. Each sensillum is between 2.5-3.5 micrometers in diameter.</t>
  </si>
  <si>
    <t>Bryant, 1975, J. exp. Zool. 193: 49--77 (flybase.org/reports/FBrf0027793); Cole and Palka, 1982, J. Embryol. exp. Morphol. 71: 41--61 (flybase.org/reports/FBrf0038304); Jan and Jan, 1993, Bate, Martinez Arias, 1993: 1207--1244 (flybase.org/reports/FBrf0064796)</t>
  </si>
  <si>
    <t>sensillum campaniformium of dorsal radius Sc4d</t>
  </si>
  <si>
    <t>d.Rad.A</t>
  </si>
  <si>
    <t>Sensillum campaniformium of the most proximal cluster of the dorsal side of the proximal radius of the adult wing. There are four of these circular sensilla with a high profile and without a socket (type 2), they are arranged in a row and increase in diameter distally, from 3.5 to 4.5 micrometers.</t>
  </si>
  <si>
    <t>sensillum campaniformium of dorsal radius Sc25</t>
  </si>
  <si>
    <t>d.Rad.B + d.Rad.C</t>
  </si>
  <si>
    <t>Sensillum campaniformium belonging to a more dispersed group of cells, distal to the Sc4d cells, on the dorsal side of the proximal radius of the adult wing. These cells belong to two distinct fields. The first has seven elliptical sensilla with low profile and with a socket (type 6), distributed in a round patch, with each sensillum between 2.5-3.0 micrometers in length (d.Rad.B). The second has around 17 circular sensilla, with low profile and without socket (type 4), with each sensillum between 2.5-3.5 micrometers in diameter (d.Rad.C).</t>
  </si>
  <si>
    <t>peripheral tegula sensillum campaniformium</t>
  </si>
  <si>
    <t>Teg. sensilla peripheral to main field</t>
  </si>
  <si>
    <t>Sensillum campaniformium found on the anterior medial surface of the tegula of the adult wing. There are two large elliptical sensilla with high profile and with a socket (type 5), arranged orthogonally to the main tegula sensillum campaniformium, with their long axis parallel to the proximo-distal axis of the wing. Each sensillum is around 5 micrometers in diameter.</t>
  </si>
  <si>
    <t>main tegula sensillum campaniformium</t>
  </si>
  <si>
    <t>Teg. main field</t>
  </si>
  <si>
    <t>Sensillum campaniformium found on the medial surface of the tegula of the adult wing. There are 18 elliptical sensilla with high profile and with a socket (type 5). Fourteen of these form a compact central population oriented with their major axis perpendicular to the proximodistal axis of the wing. Two larger sensilla of the same type flank this population, oriented parallel to the wing axis.</t>
  </si>
  <si>
    <t>sensillum campaniformium of dorsal radius B</t>
  </si>
  <si>
    <t>campaniform sensillum of dorsal radius B; d.Rad.B</t>
  </si>
  <si>
    <t>Sensillum belonging to the more proximal, posterior subgroup of Sc25 sensilla. There are seven of these elliptical sensilla, which have a low profile and a socket (type 6). Each sensillum is approximately 2.5-3.0 micrometers in length.</t>
  </si>
  <si>
    <t>sensillum campaniformium of dorsal radius C</t>
  </si>
  <si>
    <t>campaniform sensillum of dorsal radius C; d.Rad.C</t>
  </si>
  <si>
    <t>Sensillum belonging to the more distal, anterior subgroup of Sc25 sensilla. There are around 17 of these circular sensilla, which have a low profile and no socket (type 4). Each sensillum is approximately 2.5-3.5 micrometers in diameter.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</si>
</sst>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66"/>
  <sheetViews>
    <sheetView tabSelected="1" workbookViewId="0">
      <selection activeCell="A2" sqref="A2:XFD2"/>
    </sheetView>
  </sheetViews>
  <sheetFormatPr baseColWidth="10" defaultColWidth="8.83203125" defaultRowHeight="15" x14ac:dyDescent="0.2"/>
  <sheetData>
    <row r="1" spans="1:8" x14ac:dyDescent="0.2">
      <c r="A1" s="1" t="s">
        <v>0</v>
      </c>
      <c r="B1" s="1" t="s">
        <v>1</v>
      </c>
      <c r="C1" s="1" t="s">
        <v>2</v>
      </c>
      <c r="D1" s="1" t="s">
        <v>3</v>
      </c>
      <c r="E1" s="1" t="s">
        <v>4</v>
      </c>
      <c r="F1" s="1" t="s">
        <v>5</v>
      </c>
      <c r="G1" s="1" t="s">
        <v>6</v>
      </c>
      <c r="H1" s="1" t="s">
        <v>7</v>
      </c>
    </row>
    <row r="2" spans="1:8" x14ac:dyDescent="0.2">
      <c r="A2" t="str">
        <f>HYPERLINK("https://www.ebi.ac.uk/ols/ontologies/fbbt/terms?iri=http://purl.obolibrary.org/obo/FBbt_00084751","FBbt:00084751")</f>
        <v>FBbt:00084751</v>
      </c>
      <c r="B2" t="s">
        <v>9</v>
      </c>
      <c r="C2" t="s">
        <v>8</v>
      </c>
      <c r="D2" t="s">
        <v>10</v>
      </c>
    </row>
    <row r="3" spans="1:8" x14ac:dyDescent="0.2">
      <c r="A3" t="str">
        <f>HYPERLINK("https://www.ebi.ac.uk/ols/ontologies/fbbt/terms?iri=http://purl.obolibrary.org/obo/FBbt_00004323","FBbt:00004323")</f>
        <v>FBbt:00004323</v>
      </c>
      <c r="B3" t="s">
        <v>11</v>
      </c>
      <c r="C3" t="s">
        <v>8</v>
      </c>
      <c r="D3" t="s">
        <v>12</v>
      </c>
      <c r="E3" t="s">
        <v>13</v>
      </c>
    </row>
    <row r="4" spans="1:8" x14ac:dyDescent="0.2">
      <c r="A4" t="str">
        <f>HYPERLINK("https://www.ebi.ac.uk/ols/ontologies/fbbt/terms?iri=http://purl.obolibrary.org/obo/FBbt_00004324","FBbt:00004324")</f>
        <v>FBbt:00004324</v>
      </c>
      <c r="B4" t="s">
        <v>14</v>
      </c>
      <c r="C4" t="s">
        <v>8</v>
      </c>
      <c r="D4" t="s">
        <v>15</v>
      </c>
      <c r="E4" t="s">
        <v>16</v>
      </c>
    </row>
    <row r="5" spans="1:8" x14ac:dyDescent="0.2">
      <c r="A5" t="str">
        <f>HYPERLINK("https://www.ebi.ac.uk/ols/ontologies/fbbt/terms?iri=http://purl.obolibrary.org/obo/FBbt_00007165","FBbt:00007165")</f>
        <v>FBbt:00007165</v>
      </c>
      <c r="B5" t="s">
        <v>17</v>
      </c>
      <c r="C5" t="s">
        <v>18</v>
      </c>
      <c r="D5" t="s">
        <v>19</v>
      </c>
    </row>
    <row r="6" spans="1:8" x14ac:dyDescent="0.2">
      <c r="A6" t="str">
        <f>HYPERLINK("https://www.ebi.ac.uk/ols/ontologies/fbbt/terms?iri=http://purl.obolibrary.org/obo/FBbt_00007166","FBbt:00007166")</f>
        <v>FBbt:00007166</v>
      </c>
      <c r="B6" t="s">
        <v>20</v>
      </c>
      <c r="C6" t="s">
        <v>21</v>
      </c>
      <c r="D6" t="s">
        <v>22</v>
      </c>
    </row>
    <row r="7" spans="1:8" x14ac:dyDescent="0.2">
      <c r="A7" t="str">
        <f>HYPERLINK("https://www.ebi.ac.uk/ols/ontologies/fbbt/terms?iri=http://purl.obolibrary.org/obo/FBbt_00004328","FBbt:00004328")</f>
        <v>FBbt:00004328</v>
      </c>
      <c r="B7" t="s">
        <v>23</v>
      </c>
      <c r="C7" t="s">
        <v>8</v>
      </c>
      <c r="D7" t="s">
        <v>24</v>
      </c>
      <c r="E7" t="s">
        <v>25</v>
      </c>
    </row>
    <row r="8" spans="1:8" x14ac:dyDescent="0.2">
      <c r="A8" t="str">
        <f>HYPERLINK("https://www.ebi.ac.uk/ols/ontologies/fbbt/terms?iri=http://purl.obolibrary.org/obo/FBbt_00004327","FBbt:00004327")</f>
        <v>FBbt:00004327</v>
      </c>
      <c r="B8" t="s">
        <v>26</v>
      </c>
      <c r="C8" t="s">
        <v>8</v>
      </c>
      <c r="D8" t="s">
        <v>27</v>
      </c>
      <c r="E8" t="s">
        <v>28</v>
      </c>
    </row>
    <row r="9" spans="1:8" x14ac:dyDescent="0.2">
      <c r="A9" t="str">
        <f>HYPERLINK("https://www.ebi.ac.uk/ols/ontologies/fbbt/terms?iri=http://purl.obolibrary.org/obo/FBbt_00004329","FBbt:00004329")</f>
        <v>FBbt:00004329</v>
      </c>
      <c r="B9" t="s">
        <v>29</v>
      </c>
      <c r="C9" t="s">
        <v>30</v>
      </c>
      <c r="D9" t="s">
        <v>31</v>
      </c>
      <c r="E9" t="s">
        <v>25</v>
      </c>
    </row>
    <row r="10" spans="1:8" x14ac:dyDescent="0.2">
      <c r="A10" t="str">
        <f>HYPERLINK("https://www.ebi.ac.uk/ols/ontologies/fbbt/terms?iri=http://purl.obolibrary.org/obo/FBbt_00004731","FBbt:00004731")</f>
        <v>FBbt:00004731</v>
      </c>
      <c r="B10" t="s">
        <v>32</v>
      </c>
      <c r="C10" t="s">
        <v>33</v>
      </c>
      <c r="D10" t="s">
        <v>34</v>
      </c>
      <c r="E10" t="s">
        <v>35</v>
      </c>
    </row>
    <row r="11" spans="1:8" x14ac:dyDescent="0.2">
      <c r="A11" t="str">
        <f>HYPERLINK("https://www.ebi.ac.uk/ols/ontologies/fbbt/terms?iri=http://purl.obolibrary.org/obo/FBbt_00048279","FBbt:00048279")</f>
        <v>FBbt:00048279</v>
      </c>
      <c r="B11" t="s">
        <v>36</v>
      </c>
      <c r="C11" t="s">
        <v>37</v>
      </c>
      <c r="D11" t="s">
        <v>38</v>
      </c>
      <c r="E11" t="s">
        <v>39</v>
      </c>
    </row>
    <row r="12" spans="1:8" x14ac:dyDescent="0.2">
      <c r="A12" t="str">
        <f>HYPERLINK("https://www.ebi.ac.uk/ols/ontologies/fbbt/terms?iri=http://purl.obolibrary.org/obo/FBbt_00004732","FBbt:00004732")</f>
        <v>FBbt:00004732</v>
      </c>
      <c r="B12" t="s">
        <v>40</v>
      </c>
      <c r="C12" t="s">
        <v>41</v>
      </c>
      <c r="D12" t="s">
        <v>42</v>
      </c>
      <c r="E12" t="s">
        <v>16</v>
      </c>
    </row>
    <row r="13" spans="1:8" x14ac:dyDescent="0.2">
      <c r="A13" t="str">
        <f>HYPERLINK("https://www.ebi.ac.uk/ols/ontologies/fbbt/terms?iri=http://purl.obolibrary.org/obo/FBbt_00004340","FBbt:00004340")</f>
        <v>FBbt:00004340</v>
      </c>
      <c r="B13" t="s">
        <v>43</v>
      </c>
      <c r="C13" t="s">
        <v>44</v>
      </c>
      <c r="D13" t="s">
        <v>45</v>
      </c>
    </row>
    <row r="14" spans="1:8" x14ac:dyDescent="0.2">
      <c r="A14" t="str">
        <f>HYPERLINK("https://www.ebi.ac.uk/ols/ontologies/fbbt/terms?iri=http://purl.obolibrary.org/obo/FBbt_00048273","FBbt:00048273")</f>
        <v>FBbt:00048273</v>
      </c>
      <c r="B14" t="s">
        <v>46</v>
      </c>
      <c r="C14" t="s">
        <v>47</v>
      </c>
      <c r="D14" t="s">
        <v>48</v>
      </c>
      <c r="E14" t="s">
        <v>39</v>
      </c>
    </row>
    <row r="15" spans="1:8" x14ac:dyDescent="0.2">
      <c r="A15" t="str">
        <f>HYPERLINK("https://www.ebi.ac.uk/ols/ontologies/fbbt/terms?iri=http://purl.obolibrary.org/obo/FBbt_00048270","FBbt:00048270")</f>
        <v>FBbt:00048270</v>
      </c>
      <c r="B15" t="s">
        <v>49</v>
      </c>
      <c r="C15" t="s">
        <v>50</v>
      </c>
      <c r="D15" t="s">
        <v>51</v>
      </c>
      <c r="E15" t="s">
        <v>52</v>
      </c>
    </row>
    <row r="16" spans="1:8" x14ac:dyDescent="0.2">
      <c r="A16" t="str">
        <f>HYPERLINK("https://www.ebi.ac.uk/ols/ontologies/fbbt/terms?iri=http://purl.obolibrary.org/obo/FBbt_00004205","FBbt:00004205")</f>
        <v>FBbt:00004205</v>
      </c>
      <c r="B16" t="s">
        <v>53</v>
      </c>
      <c r="C16" t="s">
        <v>8</v>
      </c>
      <c r="D16" t="s">
        <v>54</v>
      </c>
      <c r="E16" t="s">
        <v>55</v>
      </c>
    </row>
    <row r="17" spans="1:5" x14ac:dyDescent="0.2">
      <c r="A17" t="str">
        <f>HYPERLINK("https://www.ebi.ac.uk/ols/ontologies/fbbt/terms?iri=http://purl.obolibrary.org/obo/FBbt_00100104","FBbt:00100104")</f>
        <v>FBbt:00100104</v>
      </c>
      <c r="B17" t="s">
        <v>56</v>
      </c>
      <c r="C17" t="s">
        <v>57</v>
      </c>
      <c r="D17" t="s">
        <v>58</v>
      </c>
      <c r="E17" t="s">
        <v>28</v>
      </c>
    </row>
    <row r="18" spans="1:5" x14ac:dyDescent="0.2">
      <c r="A18" t="str">
        <f>HYPERLINK("https://www.ebi.ac.uk/ols/ontologies/fbbt/terms?iri=http://purl.obolibrary.org/obo/FBbt_00004330","FBbt:00004330")</f>
        <v>FBbt:00004330</v>
      </c>
      <c r="B18" t="s">
        <v>59</v>
      </c>
      <c r="C18" t="s">
        <v>60</v>
      </c>
      <c r="D18" t="s">
        <v>61</v>
      </c>
      <c r="E18" t="s">
        <v>28</v>
      </c>
    </row>
    <row r="19" spans="1:5" x14ac:dyDescent="0.2">
      <c r="A19" t="str">
        <f>HYPERLINK("https://www.ebi.ac.uk/ols/ontologies/fbbt/terms?iri=http://purl.obolibrary.org/obo/FBbt_00100193","FBbt:00100193")</f>
        <v>FBbt:00100193</v>
      </c>
      <c r="B19" t="s">
        <v>62</v>
      </c>
      <c r="C19" t="s">
        <v>8</v>
      </c>
      <c r="D19" t="s">
        <v>63</v>
      </c>
      <c r="E19" t="s">
        <v>28</v>
      </c>
    </row>
    <row r="20" spans="1:5" x14ac:dyDescent="0.2">
      <c r="A20" t="str">
        <f>HYPERLINK("https://www.ebi.ac.uk/ols/ontologies/fbbt/terms?iri=http://purl.obolibrary.org/obo/FBbt_00004080","FBbt:00004080")</f>
        <v>FBbt:00004080</v>
      </c>
      <c r="B20" t="s">
        <v>64</v>
      </c>
      <c r="C20" t="s">
        <v>8</v>
      </c>
      <c r="D20" t="s">
        <v>65</v>
      </c>
      <c r="E20" t="s">
        <v>66</v>
      </c>
    </row>
    <row r="21" spans="1:5" x14ac:dyDescent="0.2">
      <c r="A21" t="str">
        <f>HYPERLINK("https://www.ebi.ac.uk/ols/ontologies/fbbt/terms?iri=http://purl.obolibrary.org/obo/FBbt_00004332","FBbt:00004332")</f>
        <v>FBbt:00004332</v>
      </c>
      <c r="B21" t="s">
        <v>67</v>
      </c>
      <c r="C21" t="s">
        <v>68</v>
      </c>
      <c r="D21" t="s">
        <v>69</v>
      </c>
      <c r="E21" t="s">
        <v>28</v>
      </c>
    </row>
    <row r="22" spans="1:5" x14ac:dyDescent="0.2">
      <c r="A22" t="str">
        <f>HYPERLINK("https://www.ebi.ac.uk/ols/ontologies/fbbt/terms?iri=http://purl.obolibrary.org/obo/FBbt_00085378","FBbt:00085378")</f>
        <v>FBbt:00085378</v>
      </c>
      <c r="B22" t="s">
        <v>70</v>
      </c>
      <c r="C22" t="s">
        <v>71</v>
      </c>
      <c r="D22" t="s">
        <v>72</v>
      </c>
    </row>
    <row r="23" spans="1:5" x14ac:dyDescent="0.2">
      <c r="A23" t="str">
        <f>HYPERLINK("https://www.ebi.ac.uk/ols/ontologies/fbbt/terms?iri=http://purl.obolibrary.org/obo/FBbt_00004331","FBbt:00004331")</f>
        <v>FBbt:00004331</v>
      </c>
      <c r="B23" t="s">
        <v>73</v>
      </c>
      <c r="C23" t="s">
        <v>74</v>
      </c>
      <c r="D23" t="s">
        <v>75</v>
      </c>
      <c r="E23" t="s">
        <v>28</v>
      </c>
    </row>
    <row r="24" spans="1:5" x14ac:dyDescent="0.2">
      <c r="A24" t="str">
        <f>HYPERLINK("https://www.ebi.ac.uk/ols/ontologies/fbbt/terms?iri=http://purl.obolibrary.org/obo/FBbt_00004334","FBbt:00004334")</f>
        <v>FBbt:00004334</v>
      </c>
      <c r="B24" t="s">
        <v>76</v>
      </c>
      <c r="C24" t="s">
        <v>77</v>
      </c>
      <c r="D24" t="s">
        <v>78</v>
      </c>
      <c r="E24" t="s">
        <v>28</v>
      </c>
    </row>
    <row r="25" spans="1:5" x14ac:dyDescent="0.2">
      <c r="A25" t="str">
        <f>HYPERLINK("https://www.ebi.ac.uk/ols/ontologies/fbbt/terms?iri=http://purl.obolibrary.org/obo/FBbt_00004333","FBbt:00004333")</f>
        <v>FBbt:00004333</v>
      </c>
      <c r="B25" t="s">
        <v>79</v>
      </c>
      <c r="C25" t="s">
        <v>80</v>
      </c>
      <c r="D25" t="s">
        <v>81</v>
      </c>
      <c r="E25" t="s">
        <v>28</v>
      </c>
    </row>
    <row r="26" spans="1:5" x14ac:dyDescent="0.2">
      <c r="A26" t="str">
        <f>HYPERLINK("https://www.ebi.ac.uk/ols/ontologies/fbbt/terms?iri=http://purl.obolibrary.org/obo/FBbt_00004337","FBbt:00004337")</f>
        <v>FBbt:00004337</v>
      </c>
      <c r="B26" t="s">
        <v>82</v>
      </c>
      <c r="C26" t="s">
        <v>83</v>
      </c>
      <c r="D26" t="s">
        <v>84</v>
      </c>
      <c r="E26" t="s">
        <v>28</v>
      </c>
    </row>
    <row r="27" spans="1:5" x14ac:dyDescent="0.2">
      <c r="A27" t="str">
        <f>HYPERLINK("https://www.ebi.ac.uk/ols/ontologies/fbbt/terms?iri=http://purl.obolibrary.org/obo/FBbt_00100114","FBbt:00100114")</f>
        <v>FBbt:00100114</v>
      </c>
      <c r="B27" t="s">
        <v>85</v>
      </c>
      <c r="C27" t="s">
        <v>86</v>
      </c>
      <c r="D27" t="s">
        <v>87</v>
      </c>
      <c r="E27" t="s">
        <v>66</v>
      </c>
    </row>
    <row r="28" spans="1:5" x14ac:dyDescent="0.2">
      <c r="A28" t="str">
        <f>HYPERLINK("https://www.ebi.ac.uk/ols/ontologies/fbbt/terms?iri=http://purl.obolibrary.org/obo/FBbt_00100115","FBbt:00100115")</f>
        <v>FBbt:00100115</v>
      </c>
      <c r="B28" t="s">
        <v>88</v>
      </c>
      <c r="C28" t="s">
        <v>89</v>
      </c>
      <c r="D28" t="s">
        <v>90</v>
      </c>
      <c r="E28" t="s">
        <v>66</v>
      </c>
    </row>
    <row r="29" spans="1:5" x14ac:dyDescent="0.2">
      <c r="A29" t="str">
        <f>HYPERLINK("https://www.ebi.ac.uk/ols/ontologies/fbbt/terms?iri=http://purl.obolibrary.org/obo/FBbt_00111530","FBbt:00111530")</f>
        <v>FBbt:00111530</v>
      </c>
      <c r="B29" t="s">
        <v>91</v>
      </c>
      <c r="C29" t="s">
        <v>92</v>
      </c>
      <c r="D29" t="s">
        <v>93</v>
      </c>
    </row>
    <row r="30" spans="1:5" x14ac:dyDescent="0.2">
      <c r="A30" t="str">
        <f>HYPERLINK("https://www.ebi.ac.uk/ols/ontologies/fbbt/terms?iri=http://purl.obolibrary.org/obo/FBbt_00111531","FBbt:00111531")</f>
        <v>FBbt:00111531</v>
      </c>
      <c r="B30" t="s">
        <v>94</v>
      </c>
      <c r="C30" t="s">
        <v>95</v>
      </c>
      <c r="D30" t="s">
        <v>96</v>
      </c>
    </row>
    <row r="31" spans="1:5" x14ac:dyDescent="0.2">
      <c r="A31" t="str">
        <f>HYPERLINK("https://www.ebi.ac.uk/ols/ontologies/fbbt/terms?iri=http://purl.obolibrary.org/obo/FBbt_00100121","FBbt:00100121")</f>
        <v>FBbt:00100121</v>
      </c>
      <c r="B31" t="s">
        <v>97</v>
      </c>
      <c r="C31" t="s">
        <v>98</v>
      </c>
      <c r="D31" t="s">
        <v>99</v>
      </c>
      <c r="E31" t="s">
        <v>66</v>
      </c>
    </row>
    <row r="32" spans="1:5" x14ac:dyDescent="0.2">
      <c r="A32" t="str">
        <f>HYPERLINK("https://www.ebi.ac.uk/ols/ontologies/fbbt/terms?iri=http://purl.obolibrary.org/obo/FBbt_00100129","FBbt:00100129")</f>
        <v>FBbt:00100129</v>
      </c>
      <c r="B32" t="s">
        <v>100</v>
      </c>
      <c r="C32" t="s">
        <v>101</v>
      </c>
      <c r="D32" t="s">
        <v>102</v>
      </c>
      <c r="E32" t="s">
        <v>66</v>
      </c>
    </row>
    <row r="33" spans="1:5" x14ac:dyDescent="0.2">
      <c r="A33" t="str">
        <f>HYPERLINK("https://www.ebi.ac.uk/ols/ontologies/fbbt/terms?iri=http://purl.obolibrary.org/obo/FBbt_00003177","FBbt:00003177")</f>
        <v>FBbt:00003177</v>
      </c>
      <c r="B33" t="s">
        <v>103</v>
      </c>
      <c r="C33" t="s">
        <v>8</v>
      </c>
      <c r="D33" t="s">
        <v>104</v>
      </c>
      <c r="E33" t="s">
        <v>105</v>
      </c>
    </row>
    <row r="34" spans="1:5" x14ac:dyDescent="0.2">
      <c r="A34" t="str">
        <f>HYPERLINK("https://www.ebi.ac.uk/ols/ontologies/fbbt/terms?iri=http://purl.obolibrary.org/obo/FBbt_00004745","FBbt:00004745")</f>
        <v>FBbt:00004745</v>
      </c>
      <c r="B34" t="s">
        <v>106</v>
      </c>
      <c r="C34" t="s">
        <v>8</v>
      </c>
      <c r="D34" t="s">
        <v>107</v>
      </c>
      <c r="E34" t="s">
        <v>108</v>
      </c>
    </row>
    <row r="35" spans="1:5" x14ac:dyDescent="0.2">
      <c r="A35" t="str">
        <f>HYPERLINK("https://www.ebi.ac.uk/ols/ontologies/fbbt/terms?iri=http://purl.obolibrary.org/obo/FBbt_00004748","FBbt:00004748")</f>
        <v>FBbt:00004748</v>
      </c>
      <c r="B35" t="s">
        <v>109</v>
      </c>
      <c r="C35" t="s">
        <v>8</v>
      </c>
      <c r="D35" t="s">
        <v>110</v>
      </c>
      <c r="E35" t="s">
        <v>111</v>
      </c>
    </row>
    <row r="36" spans="1:5" x14ac:dyDescent="0.2">
      <c r="A36" t="str">
        <f>HYPERLINK("https://www.ebi.ac.uk/ols/ontologies/fbbt/terms?iri=http://purl.obolibrary.org/obo/FBbt_00004747","FBbt:00004747")</f>
        <v>FBbt:00004747</v>
      </c>
      <c r="B36" t="s">
        <v>112</v>
      </c>
      <c r="C36" t="s">
        <v>113</v>
      </c>
      <c r="D36" t="s">
        <v>114</v>
      </c>
      <c r="E36" t="s">
        <v>115</v>
      </c>
    </row>
    <row r="37" spans="1:5" x14ac:dyDescent="0.2">
      <c r="A37" t="str">
        <f>HYPERLINK("https://www.ebi.ac.uk/ols/ontologies/fbbt/terms?iri=http://purl.obolibrary.org/obo/FBbt_00100130","FBbt:00100130")</f>
        <v>FBbt:00100130</v>
      </c>
      <c r="B37" t="s">
        <v>116</v>
      </c>
      <c r="C37" t="s">
        <v>117</v>
      </c>
      <c r="D37" t="s">
        <v>118</v>
      </c>
      <c r="E37" t="s">
        <v>66</v>
      </c>
    </row>
    <row r="38" spans="1:5" x14ac:dyDescent="0.2">
      <c r="A38" t="str">
        <f>HYPERLINK("https://www.ebi.ac.uk/ols/ontologies/fbbt/terms?iri=http://purl.obolibrary.org/obo/FBbt_00004751","FBbt:00004751")</f>
        <v>FBbt:00004751</v>
      </c>
      <c r="B38" t="s">
        <v>119</v>
      </c>
      <c r="C38" t="s">
        <v>8</v>
      </c>
      <c r="D38" t="s">
        <v>120</v>
      </c>
      <c r="E38" t="s">
        <v>121</v>
      </c>
    </row>
    <row r="39" spans="1:5" x14ac:dyDescent="0.2">
      <c r="A39" t="str">
        <f>HYPERLINK("https://www.ebi.ac.uk/ols/ontologies/fbbt/terms?iri=http://purl.obolibrary.org/obo/FBbt_00006015","FBbt:00006015")</f>
        <v>FBbt:00006015</v>
      </c>
      <c r="B39" t="s">
        <v>122</v>
      </c>
      <c r="C39" t="s">
        <v>8</v>
      </c>
      <c r="D39" t="s">
        <v>123</v>
      </c>
      <c r="E39" t="s">
        <v>124</v>
      </c>
    </row>
    <row r="40" spans="1:5" x14ac:dyDescent="0.2">
      <c r="A40" t="str">
        <f>HYPERLINK("https://www.ebi.ac.uk/ols/ontologies/fbbt/terms?iri=http://purl.obolibrary.org/obo/FBbt_00005378","FBbt:00005378")</f>
        <v>FBbt:00005378</v>
      </c>
      <c r="B40" t="s">
        <v>125</v>
      </c>
      <c r="C40" t="s">
        <v>71</v>
      </c>
      <c r="D40" t="s">
        <v>126</v>
      </c>
    </row>
    <row r="41" spans="1:5" x14ac:dyDescent="0.2">
      <c r="A41" t="str">
        <f>HYPERLINK("https://www.ebi.ac.uk/ols/ontologies/fbbt/terms?iri=http://purl.obolibrary.org/obo/FBbt_00004769","FBbt:00004769")</f>
        <v>FBbt:00004769</v>
      </c>
      <c r="B41" t="s">
        <v>127</v>
      </c>
      <c r="C41" t="s">
        <v>128</v>
      </c>
      <c r="D41" t="s">
        <v>129</v>
      </c>
    </row>
    <row r="42" spans="1:5" x14ac:dyDescent="0.2">
      <c r="A42" t="str">
        <f>HYPERLINK("https://www.ebi.ac.uk/ols/ontologies/fbbt/terms?iri=http://purl.obolibrary.org/obo/FBbt_00111627","FBbt:00111627")</f>
        <v>FBbt:00111627</v>
      </c>
      <c r="B42" t="s">
        <v>130</v>
      </c>
      <c r="C42" t="s">
        <v>131</v>
      </c>
      <c r="D42" t="s">
        <v>132</v>
      </c>
    </row>
    <row r="43" spans="1:5" x14ac:dyDescent="0.2">
      <c r="A43" t="str">
        <f>HYPERLINK("https://www.ebi.ac.uk/ols/ontologies/fbbt/terms?iri=http://purl.obolibrary.org/obo/FBbt_00111626","FBbt:00111626")</f>
        <v>FBbt:00111626</v>
      </c>
      <c r="B43" t="s">
        <v>133</v>
      </c>
      <c r="C43" t="s">
        <v>134</v>
      </c>
      <c r="D43" t="s">
        <v>135</v>
      </c>
    </row>
    <row r="44" spans="1:5" x14ac:dyDescent="0.2">
      <c r="A44" t="str">
        <f>HYPERLINK("https://www.ebi.ac.uk/ols/ontologies/fbbt/terms?iri=http://purl.obolibrary.org/obo/FBbt_00004765","FBbt:00004765")</f>
        <v>FBbt:00004765</v>
      </c>
      <c r="B44" t="s">
        <v>136</v>
      </c>
      <c r="C44" t="s">
        <v>8</v>
      </c>
      <c r="D44" t="s">
        <v>137</v>
      </c>
    </row>
    <row r="45" spans="1:5" x14ac:dyDescent="0.2">
      <c r="A45" t="str">
        <f>HYPERLINK("https://www.ebi.ac.uk/ols/ontologies/fbbt/terms?iri=http://purl.obolibrary.org/obo/FBbt_00100123","FBbt:00100123")</f>
        <v>FBbt:00100123</v>
      </c>
      <c r="B45" t="s">
        <v>138</v>
      </c>
      <c r="C45" t="s">
        <v>8</v>
      </c>
      <c r="D45" t="s">
        <v>139</v>
      </c>
      <c r="E45" t="s">
        <v>140</v>
      </c>
    </row>
    <row r="46" spans="1:5" x14ac:dyDescent="0.2">
      <c r="A46" t="str">
        <f>HYPERLINK("https://www.ebi.ac.uk/ols/ontologies/fbbt/terms?iri=http://purl.obolibrary.org/obo/FBbt_00047864","FBbt:00047864")</f>
        <v>FBbt:00047864</v>
      </c>
      <c r="B46" t="s">
        <v>141</v>
      </c>
      <c r="C46" t="s">
        <v>8</v>
      </c>
      <c r="D46" t="s">
        <v>142</v>
      </c>
      <c r="E46" t="s">
        <v>143</v>
      </c>
    </row>
    <row r="47" spans="1:5" x14ac:dyDescent="0.2">
      <c r="A47" t="str">
        <f>HYPERLINK("https://www.ebi.ac.uk/ols/ontologies/fbbt/terms?iri=http://purl.obolibrary.org/obo/FBbt_00047865","FBbt:00047865")</f>
        <v>FBbt:00047865</v>
      </c>
      <c r="B47" t="s">
        <v>144</v>
      </c>
      <c r="C47" t="s">
        <v>8</v>
      </c>
      <c r="D47" t="s">
        <v>145</v>
      </c>
      <c r="E47" t="s">
        <v>143</v>
      </c>
    </row>
    <row r="48" spans="1:5" x14ac:dyDescent="0.2">
      <c r="A48" t="str">
        <f>HYPERLINK("https://www.ebi.ac.uk/ols/ontologies/fbbt/terms?iri=http://purl.obolibrary.org/obo/FBbt_00047866","FBbt:00047866")</f>
        <v>FBbt:00047866</v>
      </c>
      <c r="B48" t="s">
        <v>146</v>
      </c>
      <c r="C48" t="s">
        <v>8</v>
      </c>
      <c r="D48" t="s">
        <v>147</v>
      </c>
      <c r="E48" t="s">
        <v>143</v>
      </c>
    </row>
    <row r="49" spans="1:5" x14ac:dyDescent="0.2">
      <c r="A49" t="str">
        <f>HYPERLINK("https://www.ebi.ac.uk/ols/ontologies/fbbt/terms?iri=http://purl.obolibrary.org/obo/FBbt_00004773","FBbt:00004773")</f>
        <v>FBbt:00004773</v>
      </c>
      <c r="B49" t="s">
        <v>148</v>
      </c>
      <c r="C49" t="s">
        <v>8</v>
      </c>
      <c r="D49" t="s">
        <v>149</v>
      </c>
      <c r="E49" t="s">
        <v>150</v>
      </c>
    </row>
    <row r="50" spans="1:5" x14ac:dyDescent="0.2">
      <c r="A50" t="str">
        <f>HYPERLINK("https://www.ebi.ac.uk/ols/ontologies/fbbt/terms?iri=http://purl.obolibrary.org/obo/FBbt_00004772","FBbt:00004772")</f>
        <v>FBbt:00004772</v>
      </c>
      <c r="B50" t="s">
        <v>151</v>
      </c>
      <c r="C50" t="s">
        <v>152</v>
      </c>
      <c r="D50" t="s">
        <v>153</v>
      </c>
      <c r="E50" t="s">
        <v>150</v>
      </c>
    </row>
    <row r="51" spans="1:5" x14ac:dyDescent="0.2">
      <c r="A51" t="str">
        <f>HYPERLINK("https://www.ebi.ac.uk/ols/ontologies/fbbt/terms?iri=http://purl.obolibrary.org/obo/FBbt_00004771","FBbt:00004771")</f>
        <v>FBbt:00004771</v>
      </c>
      <c r="B51" t="s">
        <v>154</v>
      </c>
      <c r="C51" t="s">
        <v>155</v>
      </c>
      <c r="D51" t="s">
        <v>156</v>
      </c>
      <c r="E51" t="s">
        <v>150</v>
      </c>
    </row>
    <row r="52" spans="1:5" x14ac:dyDescent="0.2">
      <c r="A52" t="str">
        <f>HYPERLINK("https://www.ebi.ac.uk/ols/ontologies/fbbt/terms?iri=http://purl.obolibrary.org/obo/FBbt_00004770","FBbt:00004770")</f>
        <v>FBbt:00004770</v>
      </c>
      <c r="B52" t="s">
        <v>157</v>
      </c>
      <c r="C52" t="s">
        <v>8</v>
      </c>
      <c r="D52" t="s">
        <v>158</v>
      </c>
      <c r="E52" t="s">
        <v>150</v>
      </c>
    </row>
    <row r="53" spans="1:5" x14ac:dyDescent="0.2">
      <c r="A53" t="str">
        <f>HYPERLINK("https://www.ebi.ac.uk/ols/ontologies/fbbt/terms?iri=http://purl.obolibrary.org/obo/FBbt_00100105","FBbt:00100105")</f>
        <v>FBbt:00100105</v>
      </c>
      <c r="B53" t="s">
        <v>159</v>
      </c>
      <c r="C53" t="s">
        <v>160</v>
      </c>
      <c r="D53" t="s">
        <v>161</v>
      </c>
      <c r="E53" t="s">
        <v>28</v>
      </c>
    </row>
    <row r="54" spans="1:5" x14ac:dyDescent="0.2">
      <c r="A54" t="str">
        <f>HYPERLINK("https://www.ebi.ac.uk/ols/ontologies/fbbt/terms?iri=http://purl.obolibrary.org/obo/FBbt_00100119","FBbt:00100119")</f>
        <v>FBbt:00100119</v>
      </c>
      <c r="B54" t="s">
        <v>162</v>
      </c>
      <c r="C54" t="s">
        <v>8</v>
      </c>
      <c r="D54" t="s">
        <v>163</v>
      </c>
      <c r="E54" t="s">
        <v>66</v>
      </c>
    </row>
    <row r="55" spans="1:5" x14ac:dyDescent="0.2">
      <c r="A55" t="str">
        <f>HYPERLINK("https://www.ebi.ac.uk/ols/ontologies/fbbt/terms?iri=http://purl.obolibrary.org/obo/FBbt_00100190","FBbt:00100190")</f>
        <v>FBbt:00100190</v>
      </c>
      <c r="B55" t="s">
        <v>164</v>
      </c>
      <c r="C55" t="s">
        <v>165</v>
      </c>
      <c r="D55" t="s">
        <v>166</v>
      </c>
      <c r="E55" t="s">
        <v>28</v>
      </c>
    </row>
    <row r="56" spans="1:5" x14ac:dyDescent="0.2">
      <c r="A56" t="str">
        <f>HYPERLINK("https://www.ebi.ac.uk/ols/ontologies/fbbt/terms?iri=http://purl.obolibrary.org/obo/FBbt_00100195","FBbt:00100195")</f>
        <v>FBbt:00100195</v>
      </c>
      <c r="B56" t="s">
        <v>167</v>
      </c>
      <c r="C56" t="s">
        <v>168</v>
      </c>
      <c r="D56" t="s">
        <v>169</v>
      </c>
      <c r="E56" t="s">
        <v>28</v>
      </c>
    </row>
    <row r="57" spans="1:5" x14ac:dyDescent="0.2">
      <c r="A57" t="str">
        <f>HYPERLINK("https://www.ebi.ac.uk/ols/ontologies/fbbt/terms?iri=http://purl.obolibrary.org/obo/FBbt_00100194","FBbt:00100194")</f>
        <v>FBbt:00100194</v>
      </c>
      <c r="B57" t="s">
        <v>170</v>
      </c>
      <c r="C57" t="s">
        <v>8</v>
      </c>
      <c r="D57" t="s">
        <v>171</v>
      </c>
      <c r="E57" t="s">
        <v>28</v>
      </c>
    </row>
    <row r="58" spans="1:5" x14ac:dyDescent="0.2">
      <c r="A58" t="str">
        <f>HYPERLINK("https://www.ebi.ac.uk/ols/ontologies/fbbt/terms?iri=http://purl.obolibrary.org/obo/FBbt_00100113","FBbt:00100113")</f>
        <v>FBbt:00100113</v>
      </c>
      <c r="B58" t="s">
        <v>172</v>
      </c>
      <c r="C58" t="s">
        <v>8</v>
      </c>
      <c r="D58" t="s">
        <v>173</v>
      </c>
      <c r="E58" t="s">
        <v>140</v>
      </c>
    </row>
    <row r="59" spans="1:5" x14ac:dyDescent="0.2">
      <c r="A59" t="str">
        <f>HYPERLINK("https://www.ebi.ac.uk/ols/ontologies/fbbt/terms?iri=http://purl.obolibrary.org/obo/FBbt_00100196","FBbt:00100196")</f>
        <v>FBbt:00100196</v>
      </c>
      <c r="B59" t="s">
        <v>174</v>
      </c>
      <c r="C59" t="s">
        <v>8</v>
      </c>
      <c r="D59" t="s">
        <v>175</v>
      </c>
      <c r="E59" t="s">
        <v>28</v>
      </c>
    </row>
    <row r="60" spans="1:5" x14ac:dyDescent="0.2">
      <c r="A60" t="str">
        <f>HYPERLINK("https://www.ebi.ac.uk/ols/ontologies/fbbt/terms?iri=http://purl.obolibrary.org/obo/FBbt_00100197","FBbt:00100197")</f>
        <v>FBbt:00100197</v>
      </c>
      <c r="B60" t="s">
        <v>176</v>
      </c>
      <c r="C60" t="s">
        <v>8</v>
      </c>
      <c r="D60" t="s">
        <v>177</v>
      </c>
      <c r="E60" t="s">
        <v>28</v>
      </c>
    </row>
    <row r="61" spans="1:5" x14ac:dyDescent="0.2">
      <c r="A61" t="str">
        <f>HYPERLINK("https://www.ebi.ac.uk/ols/ontologies/fbbt/terms?iri=http://purl.obolibrary.org/obo/FBbt_00004326","FBbt:00004326")</f>
        <v>FBbt:00004326</v>
      </c>
      <c r="B61" t="s">
        <v>178</v>
      </c>
      <c r="C61" t="s">
        <v>8</v>
      </c>
      <c r="D61" t="s">
        <v>179</v>
      </c>
      <c r="E61" t="s">
        <v>16</v>
      </c>
    </row>
    <row r="62" spans="1:5" x14ac:dyDescent="0.2">
      <c r="A62" t="str">
        <f>HYPERLINK("https://www.ebi.ac.uk/ols/ontologies/fbbt/terms?iri=http://purl.obolibrary.org/obo/FBbt_00111563","FBbt:00111563")</f>
        <v>FBbt:00111563</v>
      </c>
      <c r="B62" t="s">
        <v>180</v>
      </c>
      <c r="C62" t="s">
        <v>131</v>
      </c>
      <c r="D62" t="s">
        <v>181</v>
      </c>
    </row>
    <row r="63" spans="1:5" x14ac:dyDescent="0.2">
      <c r="A63" t="str">
        <f>HYPERLINK("https://www.ebi.ac.uk/ols/ontologies/fbbt/terms?iri=http://purl.obolibrary.org/obo/FBbt_00100110","FBbt:00100110")</f>
        <v>FBbt:00100110</v>
      </c>
      <c r="B63" t="s">
        <v>182</v>
      </c>
      <c r="C63" t="s">
        <v>183</v>
      </c>
      <c r="D63" t="s">
        <v>184</v>
      </c>
      <c r="E63" t="s">
        <v>28</v>
      </c>
    </row>
    <row r="64" spans="1:5" x14ac:dyDescent="0.2">
      <c r="A64" t="str">
        <f>HYPERLINK("https://www.ebi.ac.uk/ols/ontologies/fbbt/terms?iri=http://purl.obolibrary.org/obo/FBbt_00111562","FBbt:00111562")</f>
        <v>FBbt:00111562</v>
      </c>
      <c r="B64" t="s">
        <v>185</v>
      </c>
      <c r="C64" t="s">
        <v>134</v>
      </c>
      <c r="D64" t="s">
        <v>186</v>
      </c>
    </row>
    <row r="65" spans="1:5" x14ac:dyDescent="0.2">
      <c r="A65" t="str">
        <f>HYPERLINK("https://www.ebi.ac.uk/ols/ontologies/fbbt/terms?iri=http://purl.obolibrary.org/obo/FBbt_00100111","FBbt:00100111")</f>
        <v>FBbt:00100111</v>
      </c>
      <c r="B65" t="s">
        <v>187</v>
      </c>
      <c r="C65" t="s">
        <v>188</v>
      </c>
      <c r="D65" t="s">
        <v>189</v>
      </c>
      <c r="E65" t="s">
        <v>28</v>
      </c>
    </row>
    <row r="66" spans="1:5" x14ac:dyDescent="0.2">
      <c r="A66" t="str">
        <f>HYPERLINK("https://www.ebi.ac.uk/ols/ontologies/fbbt/terms?iri=http://purl.obolibrary.org/obo/FBbt_00100116","FBbt:00100116")</f>
        <v>FBbt:00100116</v>
      </c>
      <c r="B66" t="s">
        <v>190</v>
      </c>
      <c r="C66" t="s">
        <v>191</v>
      </c>
      <c r="D66" t="s">
        <v>192</v>
      </c>
      <c r="E66" t="s">
        <v>193</v>
      </c>
    </row>
    <row r="67" spans="1:5" x14ac:dyDescent="0.2">
      <c r="A67" t="str">
        <f>HYPERLINK("https://www.ebi.ac.uk/ols/ontologies/fbbt/terms?iri=http://purl.obolibrary.org/obo/FBbt_00100118","FBbt:00100118")</f>
        <v>FBbt:00100118</v>
      </c>
      <c r="B67" t="s">
        <v>194</v>
      </c>
      <c r="C67" t="s">
        <v>195</v>
      </c>
      <c r="D67" t="s">
        <v>196</v>
      </c>
      <c r="E67" t="s">
        <v>28</v>
      </c>
    </row>
    <row r="68" spans="1:5" x14ac:dyDescent="0.2">
      <c r="A68" t="str">
        <f>HYPERLINK("https://www.ebi.ac.uk/ols/ontologies/fbbt/terms?iri=http://purl.obolibrary.org/obo/FBbt_00100117","FBbt:00100117")</f>
        <v>FBbt:00100117</v>
      </c>
      <c r="B68" t="s">
        <v>197</v>
      </c>
      <c r="C68" t="s">
        <v>198</v>
      </c>
      <c r="D68" t="s">
        <v>199</v>
      </c>
      <c r="E68" t="s">
        <v>28</v>
      </c>
    </row>
    <row r="69" spans="1:5" x14ac:dyDescent="0.2">
      <c r="A69" t="str">
        <f>HYPERLINK("https://www.ebi.ac.uk/ols/ontologies/fbbt/terms?iri=http://purl.obolibrary.org/obo/FBbt_00004730","FBbt:00004730")</f>
        <v>FBbt:00004730</v>
      </c>
      <c r="B69" t="s">
        <v>200</v>
      </c>
      <c r="C69" t="s">
        <v>8</v>
      </c>
      <c r="D69" t="s">
        <v>201</v>
      </c>
      <c r="E69" t="s">
        <v>202</v>
      </c>
    </row>
    <row r="70" spans="1:5" x14ac:dyDescent="0.2">
      <c r="A70" t="str">
        <f>HYPERLINK("https://www.ebi.ac.uk/ols/ontologies/fbbt/terms?iri=http://purl.obolibrary.org/obo/FBbt_00027000","FBbt:00027000")</f>
        <v>FBbt:00027000</v>
      </c>
      <c r="B70" t="s">
        <v>203</v>
      </c>
      <c r="C70" t="s">
        <v>8</v>
      </c>
      <c r="D70" t="s">
        <v>204</v>
      </c>
    </row>
    <row r="71" spans="1:5" x14ac:dyDescent="0.2">
      <c r="A71" t="str">
        <f>HYPERLINK("https://www.ebi.ac.uk/ols/ontologies/fbbt/terms?iri=http://purl.obolibrary.org/obo/FBbt_00027001","FBbt:00027001")</f>
        <v>FBbt:00027001</v>
      </c>
      <c r="B71" t="s">
        <v>205</v>
      </c>
      <c r="C71" t="s">
        <v>8</v>
      </c>
      <c r="D71" t="s">
        <v>206</v>
      </c>
    </row>
    <row r="72" spans="1:5" x14ac:dyDescent="0.2">
      <c r="A72" t="str">
        <f>HYPERLINK("https://www.ebi.ac.uk/ols/ontologies/fbbt/terms?iri=http://purl.obolibrary.org/obo/FBbt_00100120","FBbt:00100120")</f>
        <v>FBbt:00100120</v>
      </c>
      <c r="B72" t="s">
        <v>207</v>
      </c>
      <c r="C72" t="s">
        <v>208</v>
      </c>
      <c r="D72" t="s">
        <v>209</v>
      </c>
      <c r="E72" t="s">
        <v>66</v>
      </c>
    </row>
    <row r="73" spans="1:5" x14ac:dyDescent="0.2">
      <c r="A73" t="str">
        <f>HYPERLINK("https://www.ebi.ac.uk/ols/ontologies/fbbt/terms?iri=http://purl.obolibrary.org/obo/FBbt_00100122","FBbt:00100122")</f>
        <v>FBbt:00100122</v>
      </c>
      <c r="B73" t="s">
        <v>210</v>
      </c>
      <c r="C73" t="s">
        <v>211</v>
      </c>
      <c r="D73" t="s">
        <v>212</v>
      </c>
      <c r="E73" t="s">
        <v>66</v>
      </c>
    </row>
    <row r="74" spans="1:5" x14ac:dyDescent="0.2">
      <c r="A74" t="str">
        <f>HYPERLINK("https://www.ebi.ac.uk/ols/ontologies/fbbt/terms?iri=http://purl.obolibrary.org/obo/FBbt_00100125","FBbt:00100125")</f>
        <v>FBbt:00100125</v>
      </c>
      <c r="B74" t="s">
        <v>213</v>
      </c>
      <c r="C74" t="s">
        <v>214</v>
      </c>
      <c r="D74" t="s">
        <v>215</v>
      </c>
      <c r="E74" t="s">
        <v>66</v>
      </c>
    </row>
    <row r="75" spans="1:5" x14ac:dyDescent="0.2">
      <c r="A75" t="str">
        <f>HYPERLINK("https://www.ebi.ac.uk/ols/ontologies/fbbt/terms?iri=http://purl.obolibrary.org/obo/FBbt_00048278","FBbt:00048278")</f>
        <v>FBbt:00048278</v>
      </c>
      <c r="B75" t="s">
        <v>216</v>
      </c>
      <c r="C75" t="s">
        <v>217</v>
      </c>
      <c r="D75" t="s">
        <v>218</v>
      </c>
      <c r="E75" t="s">
        <v>39</v>
      </c>
    </row>
    <row r="76" spans="1:5" x14ac:dyDescent="0.2">
      <c r="A76" t="str">
        <f>HYPERLINK("https://www.ebi.ac.uk/ols/ontologies/fbbt/terms?iri=http://purl.obolibrary.org/obo/FBbt_00100124","FBbt:00100124")</f>
        <v>FBbt:00100124</v>
      </c>
      <c r="B76" t="s">
        <v>219</v>
      </c>
      <c r="C76" t="s">
        <v>220</v>
      </c>
      <c r="D76" t="s">
        <v>221</v>
      </c>
      <c r="E76" t="s">
        <v>66</v>
      </c>
    </row>
    <row r="77" spans="1:5" x14ac:dyDescent="0.2">
      <c r="A77" t="str">
        <f>HYPERLINK("https://www.ebi.ac.uk/ols/ontologies/fbbt/terms?iri=http://purl.obolibrary.org/obo/FBbt_00100127","FBbt:00100127")</f>
        <v>FBbt:00100127</v>
      </c>
      <c r="B77" t="s">
        <v>222</v>
      </c>
      <c r="C77" t="s">
        <v>223</v>
      </c>
      <c r="D77" t="s">
        <v>224</v>
      </c>
      <c r="E77" t="s">
        <v>66</v>
      </c>
    </row>
    <row r="78" spans="1:5" x14ac:dyDescent="0.2">
      <c r="A78" t="str">
        <f>HYPERLINK("https://www.ebi.ac.uk/ols/ontologies/fbbt/terms?iri=http://purl.obolibrary.org/obo/FBbt_00100126","FBbt:00100126")</f>
        <v>FBbt:00100126</v>
      </c>
      <c r="B78" t="s">
        <v>225</v>
      </c>
      <c r="C78" t="s">
        <v>226</v>
      </c>
      <c r="D78" t="s">
        <v>227</v>
      </c>
      <c r="E78" t="s">
        <v>66</v>
      </c>
    </row>
    <row r="79" spans="1:5" x14ac:dyDescent="0.2">
      <c r="A79" t="str">
        <f>HYPERLINK("https://www.ebi.ac.uk/ols/ontologies/fbbt/terms?iri=http://purl.obolibrary.org/obo/FBbt_00100128","FBbt:00100128")</f>
        <v>FBbt:00100128</v>
      </c>
      <c r="B79" t="s">
        <v>228</v>
      </c>
      <c r="C79" t="s">
        <v>229</v>
      </c>
      <c r="D79" t="s">
        <v>230</v>
      </c>
      <c r="E79" t="s">
        <v>66</v>
      </c>
    </row>
    <row r="80" spans="1:5" x14ac:dyDescent="0.2">
      <c r="A80" t="str">
        <f>HYPERLINK("https://www.ebi.ac.uk/ols/ontologies/fbbt/terms?iri=http://purl.obolibrary.org/obo/FBbt_00004779","FBbt:00004779")</f>
        <v>FBbt:00004779</v>
      </c>
      <c r="B80" t="s">
        <v>231</v>
      </c>
      <c r="C80" t="s">
        <v>8</v>
      </c>
      <c r="D80" t="s">
        <v>232</v>
      </c>
      <c r="E80" t="s">
        <v>150</v>
      </c>
    </row>
    <row r="81" spans="1:5" x14ac:dyDescent="0.2">
      <c r="A81" t="str">
        <f>HYPERLINK("https://www.ebi.ac.uk/ols/ontologies/fbbt/terms?iri=http://purl.obolibrary.org/obo/FBbt_00004777","FBbt:00004777")</f>
        <v>FBbt:00004777</v>
      </c>
      <c r="B81" t="s">
        <v>233</v>
      </c>
      <c r="C81" t="s">
        <v>8</v>
      </c>
      <c r="D81" t="s">
        <v>234</v>
      </c>
      <c r="E81" t="s">
        <v>150</v>
      </c>
    </row>
    <row r="82" spans="1:5" x14ac:dyDescent="0.2">
      <c r="A82" t="str">
        <f>HYPERLINK("https://www.ebi.ac.uk/ols/ontologies/fbbt/terms?iri=http://purl.obolibrary.org/obo/FBbt_00004778","FBbt:00004778")</f>
        <v>FBbt:00004778</v>
      </c>
      <c r="B82" t="s">
        <v>235</v>
      </c>
      <c r="C82" t="s">
        <v>8</v>
      </c>
      <c r="D82" t="s">
        <v>236</v>
      </c>
      <c r="E82" t="s">
        <v>150</v>
      </c>
    </row>
    <row r="83" spans="1:5" x14ac:dyDescent="0.2">
      <c r="A83" t="str">
        <f>HYPERLINK("https://www.ebi.ac.uk/ols/ontologies/fbbt/terms?iri=http://purl.obolibrary.org/obo/FBbt_00004744","FBbt:00004744")</f>
        <v>FBbt:00004744</v>
      </c>
      <c r="B83" t="s">
        <v>237</v>
      </c>
      <c r="C83" t="s">
        <v>8</v>
      </c>
      <c r="D83" t="s">
        <v>238</v>
      </c>
      <c r="E83" t="s">
        <v>239</v>
      </c>
    </row>
    <row r="84" spans="1:5" x14ac:dyDescent="0.2">
      <c r="A84" t="str">
        <f>HYPERLINK("https://www.ebi.ac.uk/ols/ontologies/fbbt/terms?iri=http://purl.obolibrary.org/obo/FBbt_00100150","FBbt:00100150")</f>
        <v>FBbt:00100150</v>
      </c>
      <c r="B84" t="s">
        <v>240</v>
      </c>
      <c r="C84" t="s">
        <v>241</v>
      </c>
      <c r="D84" t="s">
        <v>242</v>
      </c>
      <c r="E84" t="s">
        <v>28</v>
      </c>
    </row>
    <row r="85" spans="1:5" x14ac:dyDescent="0.2">
      <c r="A85" t="str">
        <f>HYPERLINK("https://www.ebi.ac.uk/ols/ontologies/fbbt/terms?iri=http://purl.obolibrary.org/obo/FBbt_00100151","FBbt:00100151")</f>
        <v>FBbt:00100151</v>
      </c>
      <c r="B85" t="s">
        <v>243</v>
      </c>
      <c r="C85" t="s">
        <v>8</v>
      </c>
      <c r="D85" t="s">
        <v>244</v>
      </c>
      <c r="E85" t="s">
        <v>28</v>
      </c>
    </row>
    <row r="86" spans="1:5" x14ac:dyDescent="0.2">
      <c r="A86" t="str">
        <f>HYPERLINK("https://www.ebi.ac.uk/ols/ontologies/fbbt/terms?iri=http://purl.obolibrary.org/obo/FBbt_00004342","FBbt:00004342")</f>
        <v>FBbt:00004342</v>
      </c>
      <c r="B86" t="s">
        <v>245</v>
      </c>
      <c r="C86" t="s">
        <v>246</v>
      </c>
      <c r="D86" t="s">
        <v>247</v>
      </c>
      <c r="E86" t="s">
        <v>16</v>
      </c>
    </row>
    <row r="87" spans="1:5" x14ac:dyDescent="0.2">
      <c r="A87" t="str">
        <f>HYPERLINK("https://www.ebi.ac.uk/ols/ontologies/fbbt/terms?iri=http://purl.obolibrary.org/obo/FBbt_00004780","FBbt:00004780")</f>
        <v>FBbt:00004780</v>
      </c>
      <c r="B87" t="s">
        <v>248</v>
      </c>
      <c r="C87" t="s">
        <v>8</v>
      </c>
      <c r="D87" t="s">
        <v>249</v>
      </c>
      <c r="E87" t="s">
        <v>150</v>
      </c>
    </row>
    <row r="88" spans="1:5" x14ac:dyDescent="0.2">
      <c r="A88" t="str">
        <f>HYPERLINK("https://www.ebi.ac.uk/ols/ontologies/fbbt/terms?iri=http://purl.obolibrary.org/obo/FBbt_00003179","FBbt:00003179")</f>
        <v>FBbt:00003179</v>
      </c>
      <c r="B88" t="s">
        <v>250</v>
      </c>
      <c r="C88" t="s">
        <v>8</v>
      </c>
      <c r="D88" t="s">
        <v>251</v>
      </c>
      <c r="E88" t="s">
        <v>105</v>
      </c>
    </row>
    <row r="89" spans="1:5" x14ac:dyDescent="0.2">
      <c r="A89" t="str">
        <f>HYPERLINK("https://www.ebi.ac.uk/ols/ontologies/fbbt/terms?iri=http://purl.obolibrary.org/obo/FBbt_00003178","FBbt:00003178")</f>
        <v>FBbt:00003178</v>
      </c>
      <c r="B89" t="s">
        <v>252</v>
      </c>
      <c r="C89" t="s">
        <v>8</v>
      </c>
      <c r="D89" t="s">
        <v>251</v>
      </c>
      <c r="E89" t="s">
        <v>105</v>
      </c>
    </row>
    <row r="90" spans="1:5" x14ac:dyDescent="0.2">
      <c r="A90" t="str">
        <f>HYPERLINK("https://www.ebi.ac.uk/ols/ontologies/fbbt/terms?iri=http://purl.obolibrary.org/obo/FBbt_00004758","FBbt:00004758")</f>
        <v>FBbt:00004758</v>
      </c>
      <c r="B90" t="s">
        <v>253</v>
      </c>
      <c r="C90" t="s">
        <v>254</v>
      </c>
      <c r="D90" t="s">
        <v>255</v>
      </c>
      <c r="E90" t="s">
        <v>108</v>
      </c>
    </row>
    <row r="91" spans="1:5" x14ac:dyDescent="0.2">
      <c r="A91" t="str">
        <f>HYPERLINK("https://www.ebi.ac.uk/ols/ontologies/fbbt/terms?iri=http://purl.obolibrary.org/obo/FBbt_00004756","FBbt:00004756")</f>
        <v>FBbt:00004756</v>
      </c>
      <c r="B91" t="s">
        <v>256</v>
      </c>
      <c r="C91" t="s">
        <v>257</v>
      </c>
      <c r="D91" t="s">
        <v>258</v>
      </c>
      <c r="E91" t="s">
        <v>259</v>
      </c>
    </row>
    <row r="92" spans="1:5" x14ac:dyDescent="0.2">
      <c r="A92" t="str">
        <f>HYPERLINK("https://www.ebi.ac.uk/ols/ontologies/fbbt/terms?iri=http://purl.obolibrary.org/obo/FBbt_00004757","FBbt:00004757")</f>
        <v>FBbt:00004757</v>
      </c>
      <c r="B92" t="s">
        <v>260</v>
      </c>
      <c r="C92" t="s">
        <v>261</v>
      </c>
      <c r="D92" t="s">
        <v>262</v>
      </c>
      <c r="E92" t="s">
        <v>108</v>
      </c>
    </row>
    <row r="93" spans="1:5" x14ac:dyDescent="0.2">
      <c r="A93" t="str">
        <f>HYPERLINK("https://www.ebi.ac.uk/ols/ontologies/fbbt/terms?iri=http://purl.obolibrary.org/obo/FBbt_00004361","FBbt:00004361")</f>
        <v>FBbt:00004361</v>
      </c>
      <c r="B93" t="s">
        <v>263</v>
      </c>
      <c r="C93" t="s">
        <v>8</v>
      </c>
      <c r="D93" t="s">
        <v>264</v>
      </c>
      <c r="E93" t="s">
        <v>265</v>
      </c>
    </row>
    <row r="94" spans="1:5" x14ac:dyDescent="0.2">
      <c r="A94" t="str">
        <f>HYPERLINK("https://www.ebi.ac.uk/ols/ontologies/fbbt/terms?iri=http://purl.obolibrary.org/obo/FBbt_00004742","FBbt:00004742")</f>
        <v>FBbt:00004742</v>
      </c>
      <c r="B94" t="s">
        <v>266</v>
      </c>
      <c r="C94" t="s">
        <v>8</v>
      </c>
      <c r="D94" t="s">
        <v>267</v>
      </c>
      <c r="E94" t="s">
        <v>268</v>
      </c>
    </row>
    <row r="95" spans="1:5" x14ac:dyDescent="0.2">
      <c r="A95" t="str">
        <f>HYPERLINK("https://www.ebi.ac.uk/ols/ontologies/fbbt/terms?iri=http://purl.obolibrary.org/obo/FBbt_00004743","FBbt:00004743")</f>
        <v>FBbt:00004743</v>
      </c>
      <c r="B95" t="s">
        <v>269</v>
      </c>
      <c r="C95" t="s">
        <v>8</v>
      </c>
      <c r="D95" t="s">
        <v>270</v>
      </c>
      <c r="E95" t="s">
        <v>271</v>
      </c>
    </row>
    <row r="96" spans="1:5" x14ac:dyDescent="0.2">
      <c r="A96" t="str">
        <f>HYPERLINK("https://www.ebi.ac.uk/ols/ontologies/fbbt/terms?iri=http://purl.obolibrary.org/obo/FBbt_00100107","FBbt:00100107")</f>
        <v>FBbt:00100107</v>
      </c>
      <c r="B96" t="s">
        <v>272</v>
      </c>
      <c r="C96" t="s">
        <v>8</v>
      </c>
      <c r="D96" t="s">
        <v>273</v>
      </c>
      <c r="E96" t="s">
        <v>28</v>
      </c>
    </row>
    <row r="97" spans="1:5" x14ac:dyDescent="0.2">
      <c r="A97" t="str">
        <f>HYPERLINK("https://www.ebi.ac.uk/ols/ontologies/fbbt/terms?iri=http://purl.obolibrary.org/obo/FBbt_00100106","FBbt:00100106")</f>
        <v>FBbt:00100106</v>
      </c>
      <c r="B97" t="s">
        <v>274</v>
      </c>
      <c r="C97" t="s">
        <v>8</v>
      </c>
      <c r="D97" t="s">
        <v>275</v>
      </c>
      <c r="E97" t="s">
        <v>28</v>
      </c>
    </row>
    <row r="98" spans="1:5" x14ac:dyDescent="0.2">
      <c r="A98" t="str">
        <f>HYPERLINK("https://www.ebi.ac.uk/ols/ontologies/fbbt/terms?iri=http://purl.obolibrary.org/obo/FBbt_00100103","FBbt:00100103")</f>
        <v>FBbt:00100103</v>
      </c>
      <c r="B98" t="s">
        <v>276</v>
      </c>
      <c r="C98" t="s">
        <v>277</v>
      </c>
      <c r="D98" t="s">
        <v>278</v>
      </c>
      <c r="E98" t="s">
        <v>28</v>
      </c>
    </row>
    <row r="99" spans="1:5" x14ac:dyDescent="0.2">
      <c r="A99" t="str">
        <f>HYPERLINK("https://www.ebi.ac.uk/ols/ontologies/fbbt/terms?iri=http://purl.obolibrary.org/obo/FBbt_00004749","FBbt:00004749")</f>
        <v>FBbt:00004749</v>
      </c>
      <c r="B99" t="s">
        <v>279</v>
      </c>
      <c r="C99" t="s">
        <v>280</v>
      </c>
      <c r="D99" t="s">
        <v>281</v>
      </c>
      <c r="E99" t="s">
        <v>111</v>
      </c>
    </row>
    <row r="100" spans="1:5" x14ac:dyDescent="0.2">
      <c r="A100" t="str">
        <f>HYPERLINK("https://www.ebi.ac.uk/ols/ontologies/fbbt/terms?iri=http://purl.obolibrary.org/obo/FBbt_00047212","FBbt:00047212")</f>
        <v>FBbt:00047212</v>
      </c>
      <c r="B100" t="s">
        <v>282</v>
      </c>
      <c r="C100" t="s">
        <v>8</v>
      </c>
      <c r="D100" t="s">
        <v>283</v>
      </c>
    </row>
    <row r="101" spans="1:5" x14ac:dyDescent="0.2">
      <c r="A101" t="str">
        <f>HYPERLINK("https://www.ebi.ac.uk/ols/ontologies/fbbt/terms?iri=http://purl.obolibrary.org/obo/FBbt_00100793","FBbt:00100793")</f>
        <v>FBbt:00100793</v>
      </c>
      <c r="B101" t="s">
        <v>284</v>
      </c>
      <c r="C101" t="s">
        <v>8</v>
      </c>
      <c r="D101" t="s">
        <v>285</v>
      </c>
      <c r="E101" t="s">
        <v>286</v>
      </c>
    </row>
    <row r="102" spans="1:5" x14ac:dyDescent="0.2">
      <c r="A102" t="str">
        <f>HYPERLINK("https://www.ebi.ac.uk/ols/ontologies/fbbt/terms?iri=http://purl.obolibrary.org/obo/FBbt_00004750","FBbt:00004750")</f>
        <v>FBbt:00004750</v>
      </c>
      <c r="B102" t="s">
        <v>287</v>
      </c>
      <c r="C102" t="s">
        <v>288</v>
      </c>
      <c r="D102" t="s">
        <v>289</v>
      </c>
      <c r="E102" t="s">
        <v>111</v>
      </c>
    </row>
    <row r="103" spans="1:5" x14ac:dyDescent="0.2">
      <c r="A103" t="str">
        <f>HYPERLINK("https://www.ebi.ac.uk/ols/ontologies/fbbt/terms?iri=http://purl.obolibrary.org/obo/FBbt_00004734","FBbt:00004734")</f>
        <v>FBbt:00004734</v>
      </c>
      <c r="B103" t="s">
        <v>290</v>
      </c>
      <c r="C103" t="s">
        <v>291</v>
      </c>
      <c r="D103" t="s">
        <v>292</v>
      </c>
      <c r="E103" t="s">
        <v>293</v>
      </c>
    </row>
    <row r="104" spans="1:5" x14ac:dyDescent="0.2">
      <c r="A104" t="str">
        <f>HYPERLINK("https://www.ebi.ac.uk/ols/ontologies/fbbt/terms?iri=http://purl.obolibrary.org/obo/FBbt_00004733","FBbt:00004733")</f>
        <v>FBbt:00004733</v>
      </c>
      <c r="B104" t="s">
        <v>294</v>
      </c>
      <c r="C104" t="s">
        <v>295</v>
      </c>
      <c r="D104" t="s">
        <v>296</v>
      </c>
      <c r="E104" t="s">
        <v>111</v>
      </c>
    </row>
    <row r="105" spans="1:5" x14ac:dyDescent="0.2">
      <c r="A105" t="str">
        <f>HYPERLINK("https://www.ebi.ac.uk/ols/ontologies/fbbt/terms?iri=http://purl.obolibrary.org/obo/FBbt_00003181","FBbt:00003181")</f>
        <v>FBbt:00003181</v>
      </c>
      <c r="B105" t="s">
        <v>297</v>
      </c>
      <c r="C105" t="s">
        <v>8</v>
      </c>
      <c r="D105" t="s">
        <v>251</v>
      </c>
      <c r="E105" t="s">
        <v>105</v>
      </c>
    </row>
    <row r="106" spans="1:5" x14ac:dyDescent="0.2">
      <c r="A106" t="str">
        <f>HYPERLINK("https://www.ebi.ac.uk/ols/ontologies/fbbt/terms?iri=http://purl.obolibrary.org/obo/FBbt_00003182","FBbt:00003182")</f>
        <v>FBbt:00003182</v>
      </c>
      <c r="B106" t="s">
        <v>298</v>
      </c>
      <c r="C106" t="s">
        <v>8</v>
      </c>
      <c r="D106" t="s">
        <v>251</v>
      </c>
      <c r="E106" t="s">
        <v>105</v>
      </c>
    </row>
    <row r="107" spans="1:5" x14ac:dyDescent="0.2">
      <c r="A107" t="str">
        <f>HYPERLINK("https://www.ebi.ac.uk/ols/ontologies/fbbt/terms?iri=http://purl.obolibrary.org/obo/FBbt_00003180","FBbt:00003180")</f>
        <v>FBbt:00003180</v>
      </c>
      <c r="B107" t="s">
        <v>299</v>
      </c>
      <c r="C107" t="s">
        <v>8</v>
      </c>
      <c r="D107" t="s">
        <v>251</v>
      </c>
      <c r="E107" t="s">
        <v>105</v>
      </c>
    </row>
    <row r="108" spans="1:5" x14ac:dyDescent="0.2">
      <c r="A108" t="str">
        <f>HYPERLINK("https://www.ebi.ac.uk/ols/ontologies/fbbt/terms?iri=http://purl.obolibrary.org/obo/FBbt_00004737","FBbt:00004737")</f>
        <v>FBbt:00004737</v>
      </c>
      <c r="B108" t="s">
        <v>300</v>
      </c>
      <c r="C108" t="s">
        <v>8</v>
      </c>
      <c r="D108" t="s">
        <v>301</v>
      </c>
      <c r="E108" t="s">
        <v>302</v>
      </c>
    </row>
    <row r="109" spans="1:5" x14ac:dyDescent="0.2">
      <c r="A109" t="str">
        <f>HYPERLINK("https://www.ebi.ac.uk/ols/ontologies/fbbt/terms?iri=http://purl.obolibrary.org/obo/FBbt_00004736","FBbt:00004736")</f>
        <v>FBbt:00004736</v>
      </c>
      <c r="B109" t="s">
        <v>303</v>
      </c>
      <c r="C109" t="s">
        <v>304</v>
      </c>
      <c r="D109" t="s">
        <v>305</v>
      </c>
      <c r="E109" t="s">
        <v>293</v>
      </c>
    </row>
    <row r="110" spans="1:5" x14ac:dyDescent="0.2">
      <c r="A110" t="str">
        <f>HYPERLINK("https://www.ebi.ac.uk/ols/ontologies/fbbt/terms?iri=http://purl.obolibrary.org/obo/FBbt_00004735","FBbt:00004735")</f>
        <v>FBbt:00004735</v>
      </c>
      <c r="B110" t="s">
        <v>306</v>
      </c>
      <c r="C110" t="s">
        <v>8</v>
      </c>
      <c r="D110" t="s">
        <v>307</v>
      </c>
      <c r="E110" t="s">
        <v>308</v>
      </c>
    </row>
    <row r="111" spans="1:5" x14ac:dyDescent="0.2">
      <c r="A111" t="str">
        <f>HYPERLINK("https://www.ebi.ac.uk/ols/ontologies/fbbt/terms?iri=http://purl.obolibrary.org/obo/FBbt_00004768","FBbt:00004768")</f>
        <v>FBbt:00004768</v>
      </c>
      <c r="B111" t="s">
        <v>309</v>
      </c>
      <c r="C111" t="s">
        <v>310</v>
      </c>
      <c r="D111" t="s">
        <v>311</v>
      </c>
      <c r="E111" t="s">
        <v>312</v>
      </c>
    </row>
    <row r="112" spans="1:5" x14ac:dyDescent="0.2">
      <c r="A112" t="str">
        <f>HYPERLINK("https://www.ebi.ac.uk/ols/ontologies/fbbt/terms?iri=http://purl.obolibrary.org/obo/FBbt_00004767","FBbt:00004767")</f>
        <v>FBbt:00004767</v>
      </c>
      <c r="B112" t="s">
        <v>313</v>
      </c>
      <c r="C112" t="s">
        <v>314</v>
      </c>
      <c r="D112" t="s">
        <v>315</v>
      </c>
      <c r="E112" t="s">
        <v>312</v>
      </c>
    </row>
    <row r="113" spans="1:5" x14ac:dyDescent="0.2">
      <c r="A113" t="str">
        <f>HYPERLINK("https://www.ebi.ac.uk/ols/ontologies/fbbt/terms?iri=http://purl.obolibrary.org/obo/FBbt_00004766","FBbt:00004766")</f>
        <v>FBbt:00004766</v>
      </c>
      <c r="B113" t="s">
        <v>316</v>
      </c>
      <c r="C113" t="s">
        <v>317</v>
      </c>
      <c r="D113" t="s">
        <v>318</v>
      </c>
      <c r="E113" t="s">
        <v>312</v>
      </c>
    </row>
    <row r="114" spans="1:5" x14ac:dyDescent="0.2">
      <c r="A114" t="str">
        <f>HYPERLINK("https://www.ebi.ac.uk/ols/ontologies/fbbt/terms?iri=http://purl.obolibrary.org/obo/FBbt_00004090","FBbt:00004090")</f>
        <v>FBbt:00004090</v>
      </c>
      <c r="B114" t="s">
        <v>319</v>
      </c>
      <c r="C114" t="s">
        <v>320</v>
      </c>
      <c r="D114" t="s">
        <v>321</v>
      </c>
      <c r="E114" t="s">
        <v>322</v>
      </c>
    </row>
    <row r="115" spans="1:5" x14ac:dyDescent="0.2">
      <c r="A115" t="str">
        <f>HYPERLINK("https://www.ebi.ac.uk/ols/ontologies/fbbt/terms?iri=http://purl.obolibrary.org/obo/FBbt_00004339","FBbt:00004339")</f>
        <v>FBbt:00004339</v>
      </c>
      <c r="B115" t="s">
        <v>323</v>
      </c>
      <c r="C115" t="s">
        <v>324</v>
      </c>
      <c r="D115" t="s">
        <v>325</v>
      </c>
      <c r="E115" t="s">
        <v>66</v>
      </c>
    </row>
    <row r="116" spans="1:5" x14ac:dyDescent="0.2">
      <c r="A116" t="str">
        <f>HYPERLINK("https://www.ebi.ac.uk/ols/ontologies/fbbt/terms?iri=http://purl.obolibrary.org/obo/FBbt_00004774","FBbt:00004774")</f>
        <v>FBbt:00004774</v>
      </c>
      <c r="B116" t="s">
        <v>326</v>
      </c>
      <c r="C116" t="s">
        <v>327</v>
      </c>
      <c r="D116" t="s">
        <v>328</v>
      </c>
      <c r="E116" t="s">
        <v>150</v>
      </c>
    </row>
    <row r="117" spans="1:5" x14ac:dyDescent="0.2">
      <c r="A117" t="str">
        <f>HYPERLINK("https://www.ebi.ac.uk/ols/ontologies/fbbt/terms?iri=http://purl.obolibrary.org/obo/FBbt_00004338","FBbt:00004338")</f>
        <v>FBbt:00004338</v>
      </c>
      <c r="B117" t="s">
        <v>329</v>
      </c>
      <c r="C117" t="s">
        <v>330</v>
      </c>
      <c r="D117" t="s">
        <v>331</v>
      </c>
      <c r="E117" t="s">
        <v>66</v>
      </c>
    </row>
    <row r="118" spans="1:5" x14ac:dyDescent="0.2">
      <c r="A118" t="str">
        <f>HYPERLINK("https://www.ebi.ac.uk/ols/ontologies/fbbt/terms?iri=http://purl.obolibrary.org/obo/FBbt_00004348","FBbt:00004348")</f>
        <v>FBbt:00004348</v>
      </c>
      <c r="B118" t="s">
        <v>332</v>
      </c>
      <c r="C118" t="s">
        <v>333</v>
      </c>
      <c r="D118" t="s">
        <v>334</v>
      </c>
      <c r="E118" t="s">
        <v>143</v>
      </c>
    </row>
    <row r="119" spans="1:5" x14ac:dyDescent="0.2">
      <c r="A119" t="str">
        <f>HYPERLINK("https://www.ebi.ac.uk/ols/ontologies/fbbt/terms?iri=http://purl.obolibrary.org/obo/FBbt_00048272","FBbt:00048272")</f>
        <v>FBbt:00048272</v>
      </c>
      <c r="B119" t="s">
        <v>335</v>
      </c>
      <c r="C119" t="s">
        <v>336</v>
      </c>
      <c r="D119" t="s">
        <v>337</v>
      </c>
      <c r="E119" t="s">
        <v>39</v>
      </c>
    </row>
    <row r="120" spans="1:5" x14ac:dyDescent="0.2">
      <c r="A120" t="str">
        <f>HYPERLINK("https://www.ebi.ac.uk/ols/ontologies/fbbt/terms?iri=http://purl.obolibrary.org/obo/FBbt_00048271","FBbt:00048271")</f>
        <v>FBbt:00048271</v>
      </c>
      <c r="B120" t="s">
        <v>338</v>
      </c>
      <c r="C120" t="s">
        <v>339</v>
      </c>
      <c r="D120" t="s">
        <v>340</v>
      </c>
      <c r="E120" t="s">
        <v>52</v>
      </c>
    </row>
    <row r="121" spans="1:5" x14ac:dyDescent="0.2">
      <c r="A121" t="str">
        <f>HYPERLINK("https://www.ebi.ac.uk/ols/ontologies/fbbt/terms?iri=http://purl.obolibrary.org/obo/FBbt_00004084","FBbt:00004084")</f>
        <v>FBbt:00004084</v>
      </c>
      <c r="B121" t="s">
        <v>341</v>
      </c>
      <c r="C121" t="s">
        <v>342</v>
      </c>
      <c r="D121" t="s">
        <v>343</v>
      </c>
      <c r="E121" t="s">
        <v>322</v>
      </c>
    </row>
    <row r="122" spans="1:5" x14ac:dyDescent="0.2">
      <c r="A122" t="str">
        <f>HYPERLINK("https://www.ebi.ac.uk/ols/ontologies/fbbt/terms?iri=http://purl.obolibrary.org/obo/FBbt_00004085","FBbt:00004085")</f>
        <v>FBbt:00004085</v>
      </c>
      <c r="B122" t="s">
        <v>344</v>
      </c>
      <c r="C122" t="s">
        <v>345</v>
      </c>
      <c r="D122" t="s">
        <v>346</v>
      </c>
      <c r="E122" t="s">
        <v>322</v>
      </c>
    </row>
    <row r="123" spans="1:5" x14ac:dyDescent="0.2">
      <c r="A123" t="str">
        <f>HYPERLINK("https://www.ebi.ac.uk/ols/ontologies/fbbt/terms?iri=http://purl.obolibrary.org/obo/FBbt_00004086","FBbt:00004086")</f>
        <v>FBbt:00004086</v>
      </c>
      <c r="B123" t="s">
        <v>347</v>
      </c>
      <c r="C123" t="s">
        <v>348</v>
      </c>
      <c r="D123" t="s">
        <v>349</v>
      </c>
      <c r="E123" t="s">
        <v>322</v>
      </c>
    </row>
    <row r="124" spans="1:5" x14ac:dyDescent="0.2">
      <c r="A124" t="str">
        <f>HYPERLINK("https://www.ebi.ac.uk/ols/ontologies/fbbt/terms?iri=http://purl.obolibrary.org/obo/FBbt_00004087","FBbt:00004087")</f>
        <v>FBbt:00004087</v>
      </c>
      <c r="B124" t="s">
        <v>350</v>
      </c>
      <c r="C124" t="s">
        <v>351</v>
      </c>
      <c r="D124" t="s">
        <v>352</v>
      </c>
      <c r="E124" t="s">
        <v>322</v>
      </c>
    </row>
    <row r="125" spans="1:5" x14ac:dyDescent="0.2">
      <c r="A125" t="str">
        <f>HYPERLINK("https://www.ebi.ac.uk/ols/ontologies/fbbt/terms?iri=http://purl.obolibrary.org/obo/FBbt_00004088","FBbt:00004088")</f>
        <v>FBbt:00004088</v>
      </c>
      <c r="B125" t="s">
        <v>353</v>
      </c>
      <c r="C125" t="s">
        <v>354</v>
      </c>
      <c r="D125" t="s">
        <v>355</v>
      </c>
      <c r="E125" t="s">
        <v>322</v>
      </c>
    </row>
    <row r="126" spans="1:5" x14ac:dyDescent="0.2">
      <c r="A126" t="str">
        <f>HYPERLINK("https://www.ebi.ac.uk/ols/ontologies/fbbt/terms?iri=http://purl.obolibrary.org/obo/FBbt_00004089","FBbt:00004089")</f>
        <v>FBbt:00004089</v>
      </c>
      <c r="B126" t="s">
        <v>356</v>
      </c>
      <c r="C126" t="s">
        <v>357</v>
      </c>
      <c r="D126" t="s">
        <v>358</v>
      </c>
      <c r="E126" t="s">
        <v>322</v>
      </c>
    </row>
    <row r="127" spans="1:5" x14ac:dyDescent="0.2">
      <c r="A127" t="str">
        <f>HYPERLINK("https://www.ebi.ac.uk/ols/ontologies/fbbt/terms?iri=http://purl.obolibrary.org/obo/FBbt_00004335","FBbt:00004335")</f>
        <v>FBbt:00004335</v>
      </c>
      <c r="B127" t="s">
        <v>359</v>
      </c>
      <c r="C127" t="s">
        <v>360</v>
      </c>
      <c r="D127" t="s">
        <v>361</v>
      </c>
      <c r="E127" t="s">
        <v>28</v>
      </c>
    </row>
    <row r="128" spans="1:5" x14ac:dyDescent="0.2">
      <c r="A128" t="str">
        <f>HYPERLINK("https://www.ebi.ac.uk/ols/ontologies/fbbt/terms?iri=http://purl.obolibrary.org/obo/FBbt_00047863","FBbt:00047863")</f>
        <v>FBbt:00047863</v>
      </c>
      <c r="B128" t="s">
        <v>362</v>
      </c>
      <c r="C128" t="s">
        <v>363</v>
      </c>
      <c r="D128" t="s">
        <v>364</v>
      </c>
      <c r="E128" t="s">
        <v>365</v>
      </c>
    </row>
    <row r="129" spans="1:5" x14ac:dyDescent="0.2">
      <c r="A129" t="str">
        <f>HYPERLINK("https://www.ebi.ac.uk/ols/ontologies/fbbt/terms?iri=http://purl.obolibrary.org/obo/FBbt_00004336","FBbt:00004336")</f>
        <v>FBbt:00004336</v>
      </c>
      <c r="B129" t="s">
        <v>366</v>
      </c>
      <c r="C129" t="s">
        <v>367</v>
      </c>
      <c r="D129" t="s">
        <v>368</v>
      </c>
      <c r="E129" t="s">
        <v>28</v>
      </c>
    </row>
    <row r="130" spans="1:5" x14ac:dyDescent="0.2">
      <c r="A130" t="str">
        <f>HYPERLINK("https://www.ebi.ac.uk/ols/ontologies/fbbt/terms?iri=http://purl.obolibrary.org/obo/FBbt_00004352","FBbt:00004352")</f>
        <v>FBbt:00004352</v>
      </c>
      <c r="B130" t="s">
        <v>369</v>
      </c>
      <c r="C130" t="s">
        <v>8</v>
      </c>
      <c r="D130" t="s">
        <v>370</v>
      </c>
      <c r="E130" t="s">
        <v>143</v>
      </c>
    </row>
    <row r="131" spans="1:5" x14ac:dyDescent="0.2">
      <c r="A131" t="str">
        <f>HYPERLINK("https://www.ebi.ac.uk/ols/ontologies/fbbt/terms?iri=http://purl.obolibrary.org/obo/FBbt_00004776","FBbt:00004776")</f>
        <v>FBbt:00004776</v>
      </c>
      <c r="B131" t="s">
        <v>371</v>
      </c>
      <c r="C131" t="s">
        <v>372</v>
      </c>
      <c r="D131" t="s">
        <v>373</v>
      </c>
      <c r="E131" t="s">
        <v>150</v>
      </c>
    </row>
    <row r="132" spans="1:5" x14ac:dyDescent="0.2">
      <c r="A132" t="str">
        <f>HYPERLINK("https://www.ebi.ac.uk/ols/ontologies/fbbt/terms?iri=http://purl.obolibrary.org/obo/FBbt_00004775","FBbt:00004775")</f>
        <v>FBbt:00004775</v>
      </c>
      <c r="B132" t="s">
        <v>374</v>
      </c>
      <c r="C132" t="s">
        <v>375</v>
      </c>
      <c r="D132" t="s">
        <v>376</v>
      </c>
      <c r="E132" t="s">
        <v>150</v>
      </c>
    </row>
    <row r="133" spans="1:5" x14ac:dyDescent="0.2">
      <c r="A133" t="str">
        <f>HYPERLINK("https://www.ebi.ac.uk/ols/ontologies/fbbt/terms?iri=http://purl.obolibrary.org/obo/FBbt_00004359","FBbt:00004359")</f>
        <v>FBbt:00004359</v>
      </c>
      <c r="B133" t="s">
        <v>377</v>
      </c>
      <c r="C133" t="s">
        <v>378</v>
      </c>
      <c r="D133" t="s">
        <v>379</v>
      </c>
      <c r="E133" t="s">
        <v>143</v>
      </c>
    </row>
    <row r="134" spans="1:5" x14ac:dyDescent="0.2">
      <c r="A134" t="str">
        <f>HYPERLINK("https://www.ebi.ac.uk/ols/ontologies/fbbt/terms?iri=http://purl.obolibrary.org/obo/FBbt_00004782","FBbt:00004782")</f>
        <v>FBbt:00004782</v>
      </c>
      <c r="B134" t="s">
        <v>380</v>
      </c>
      <c r="C134" t="s">
        <v>8</v>
      </c>
      <c r="D134" t="s">
        <v>381</v>
      </c>
      <c r="E134" t="s">
        <v>150</v>
      </c>
    </row>
    <row r="135" spans="1:5" x14ac:dyDescent="0.2">
      <c r="A135" t="str">
        <f>HYPERLINK("https://www.ebi.ac.uk/ols/ontologies/fbbt/terms?iri=http://purl.obolibrary.org/obo/FBbt_00004781","FBbt:00004781")</f>
        <v>FBbt:00004781</v>
      </c>
      <c r="B135" t="s">
        <v>382</v>
      </c>
      <c r="C135" t="s">
        <v>383</v>
      </c>
      <c r="D135" t="s">
        <v>384</v>
      </c>
      <c r="E135" t="s">
        <v>150</v>
      </c>
    </row>
    <row r="136" spans="1:5" x14ac:dyDescent="0.2">
      <c r="A136" t="str">
        <f>HYPERLINK("https://www.ebi.ac.uk/ols/ontologies/fbbt/terms?iri=http://purl.obolibrary.org/obo/FBbt_00100191","FBbt:00100191")</f>
        <v>FBbt:00100191</v>
      </c>
      <c r="B136" t="s">
        <v>385</v>
      </c>
      <c r="C136" t="s">
        <v>8</v>
      </c>
      <c r="D136" t="s">
        <v>386</v>
      </c>
      <c r="E136" t="s">
        <v>28</v>
      </c>
    </row>
    <row r="137" spans="1:5" x14ac:dyDescent="0.2">
      <c r="A137" t="str">
        <f>HYPERLINK("https://www.ebi.ac.uk/ols/ontologies/fbbt/terms?iri=http://purl.obolibrary.org/obo/FBbt_00100192","FBbt:00100192")</f>
        <v>FBbt:00100192</v>
      </c>
      <c r="B137" t="s">
        <v>387</v>
      </c>
      <c r="C137" t="s">
        <v>8</v>
      </c>
      <c r="D137" t="s">
        <v>388</v>
      </c>
      <c r="E137" t="s">
        <v>28</v>
      </c>
    </row>
    <row r="138" spans="1:5" x14ac:dyDescent="0.2">
      <c r="A138" t="str">
        <f>HYPERLINK("https://www.ebi.ac.uk/ols/ontologies/fbbt/terms?iri=http://purl.obolibrary.org/obo/FBbt_00100108","FBbt:00100108")</f>
        <v>FBbt:00100108</v>
      </c>
      <c r="B138" t="s">
        <v>389</v>
      </c>
      <c r="C138" t="s">
        <v>390</v>
      </c>
      <c r="D138" t="s">
        <v>391</v>
      </c>
      <c r="E138" t="s">
        <v>28</v>
      </c>
    </row>
    <row r="139" spans="1:5" x14ac:dyDescent="0.2">
      <c r="A139" t="str">
        <f>HYPERLINK("https://www.ebi.ac.uk/ols/ontologies/fbbt/terms?iri=http://purl.obolibrary.org/obo/FBbt_00100109","FBbt:00100109")</f>
        <v>FBbt:00100109</v>
      </c>
      <c r="B139" t="s">
        <v>392</v>
      </c>
      <c r="C139" t="s">
        <v>393</v>
      </c>
      <c r="D139" t="s">
        <v>394</v>
      </c>
      <c r="E139" t="s">
        <v>28</v>
      </c>
    </row>
    <row r="140" spans="1:5" x14ac:dyDescent="0.2">
      <c r="A140" t="str">
        <f>HYPERLINK("https://www.ebi.ac.uk/ols/ontologies/fbbt/terms?iri=http://purl.obolibrary.org/obo/FBbt_00004083","FBbt:00004083")</f>
        <v>FBbt:00004083</v>
      </c>
      <c r="B140" t="s">
        <v>395</v>
      </c>
      <c r="C140" t="s">
        <v>396</v>
      </c>
      <c r="D140" t="s">
        <v>397</v>
      </c>
      <c r="E140" t="s">
        <v>398</v>
      </c>
    </row>
    <row r="141" spans="1:5" x14ac:dyDescent="0.2">
      <c r="A141" t="str">
        <f>HYPERLINK("https://www.ebi.ac.uk/ols/ontologies/fbbt/terms?iri=http://purl.obolibrary.org/obo/FBbt_00004741","FBbt:00004741")</f>
        <v>FBbt:00004741</v>
      </c>
      <c r="B141" t="s">
        <v>399</v>
      </c>
      <c r="C141" t="s">
        <v>8</v>
      </c>
      <c r="D141" t="s">
        <v>400</v>
      </c>
      <c r="E141" t="s">
        <v>401</v>
      </c>
    </row>
    <row r="142" spans="1:5" x14ac:dyDescent="0.2">
      <c r="A142" t="str">
        <f>HYPERLINK("https://www.ebi.ac.uk/ols/ontologies/fbbt/terms?iri=http://purl.obolibrary.org/obo/FBbt_00004740","FBbt:00004740")</f>
        <v>FBbt:00004740</v>
      </c>
      <c r="B142" t="s">
        <v>402</v>
      </c>
      <c r="C142" t="s">
        <v>8</v>
      </c>
      <c r="D142" t="s">
        <v>403</v>
      </c>
      <c r="E142" t="s">
        <v>401</v>
      </c>
    </row>
    <row r="143" spans="1:5" x14ac:dyDescent="0.2">
      <c r="A143" t="str">
        <f>HYPERLINK("https://www.ebi.ac.uk/ols/ontologies/fbbt/terms?iri=http://purl.obolibrary.org/obo/FBbt_00004761","FBbt:00004761")</f>
        <v>FBbt:00004761</v>
      </c>
      <c r="B143" t="s">
        <v>404</v>
      </c>
      <c r="C143" t="s">
        <v>405</v>
      </c>
      <c r="D143" t="s">
        <v>406</v>
      </c>
      <c r="E143" t="s">
        <v>407</v>
      </c>
    </row>
    <row r="144" spans="1:5" x14ac:dyDescent="0.2">
      <c r="A144" t="str">
        <f>HYPERLINK("https://www.ebi.ac.uk/ols/ontologies/fbbt/terms?iri=http://purl.obolibrary.org/obo/FBbt_00004760","FBbt:00004760")</f>
        <v>FBbt:00004760</v>
      </c>
      <c r="B144" t="s">
        <v>408</v>
      </c>
      <c r="C144" t="s">
        <v>409</v>
      </c>
      <c r="D144" t="s">
        <v>410</v>
      </c>
      <c r="E144" t="s">
        <v>407</v>
      </c>
    </row>
    <row r="145" spans="1:5" x14ac:dyDescent="0.2">
      <c r="A145" t="str">
        <f>HYPERLINK("https://www.ebi.ac.uk/ols/ontologies/fbbt/terms?iri=http://purl.obolibrary.org/obo/FBbt_00004763","FBbt:00004763")</f>
        <v>FBbt:00004763</v>
      </c>
      <c r="B145" t="s">
        <v>411</v>
      </c>
      <c r="C145" t="s">
        <v>412</v>
      </c>
      <c r="D145" t="s">
        <v>413</v>
      </c>
      <c r="E145" t="s">
        <v>407</v>
      </c>
    </row>
    <row r="146" spans="1:5" x14ac:dyDescent="0.2">
      <c r="A146" t="str">
        <f>HYPERLINK("https://www.ebi.ac.uk/ols/ontologies/fbbt/terms?iri=http://purl.obolibrary.org/obo/FBbt_00004762","FBbt:00004762")</f>
        <v>FBbt:00004762</v>
      </c>
      <c r="B146" t="s">
        <v>414</v>
      </c>
      <c r="C146" t="s">
        <v>415</v>
      </c>
      <c r="D146" t="s">
        <v>416</v>
      </c>
      <c r="E146" t="s">
        <v>407</v>
      </c>
    </row>
    <row r="147" spans="1:5" x14ac:dyDescent="0.2">
      <c r="A147" t="str">
        <f>HYPERLINK("https://www.ebi.ac.uk/ols/ontologies/fbbt/terms?iri=http://purl.obolibrary.org/obo/FBbt_00004764","FBbt:00004764")</f>
        <v>FBbt:00004764</v>
      </c>
      <c r="B147" t="s">
        <v>417</v>
      </c>
      <c r="C147" t="s">
        <v>418</v>
      </c>
      <c r="D147" t="s">
        <v>419</v>
      </c>
      <c r="E147" t="s">
        <v>312</v>
      </c>
    </row>
    <row r="148" spans="1:5" x14ac:dyDescent="0.2">
      <c r="A148" t="str">
        <f>HYPERLINK("https://www.ebi.ac.uk/ols/ontologies/fbbt/terms?iri=http://purl.obolibrary.org/obo/FBbt_00004349","FBbt:00004349")</f>
        <v>FBbt:00004349</v>
      </c>
      <c r="B148" t="s">
        <v>420</v>
      </c>
      <c r="C148" t="s">
        <v>421</v>
      </c>
      <c r="D148" t="s">
        <v>422</v>
      </c>
      <c r="E148" t="s">
        <v>423</v>
      </c>
    </row>
    <row r="149" spans="1:5" x14ac:dyDescent="0.2">
      <c r="A149" t="str">
        <f>HYPERLINK("https://www.ebi.ac.uk/ols/ontologies/fbbt/terms?iri=http://purl.obolibrary.org/obo/FBbt_00004346","FBbt:00004346")</f>
        <v>FBbt:00004346</v>
      </c>
      <c r="B149" t="s">
        <v>424</v>
      </c>
      <c r="C149" t="s">
        <v>425</v>
      </c>
      <c r="D149" t="s">
        <v>426</v>
      </c>
      <c r="E149" t="s">
        <v>423</v>
      </c>
    </row>
    <row r="150" spans="1:5" x14ac:dyDescent="0.2">
      <c r="A150" t="str">
        <f>HYPERLINK("https://www.ebi.ac.uk/ols/ontologies/fbbt/terms?iri=http://purl.obolibrary.org/obo/FBbt_00004343","FBbt:00004343")</f>
        <v>FBbt:00004343</v>
      </c>
      <c r="B150" t="s">
        <v>427</v>
      </c>
      <c r="C150" t="s">
        <v>8</v>
      </c>
      <c r="D150" t="s">
        <v>428</v>
      </c>
      <c r="E150" t="s">
        <v>143</v>
      </c>
    </row>
    <row r="151" spans="1:5" x14ac:dyDescent="0.2">
      <c r="A151" t="str">
        <f>HYPERLINK("https://www.ebi.ac.uk/ols/ontologies/fbbt/terms?iri=http://purl.obolibrary.org/obo/FBbt_00004739","FBbt:00004739")</f>
        <v>FBbt:00004739</v>
      </c>
      <c r="B151" t="s">
        <v>429</v>
      </c>
      <c r="C151" t="s">
        <v>8</v>
      </c>
      <c r="D151" t="s">
        <v>430</v>
      </c>
      <c r="E151" t="s">
        <v>401</v>
      </c>
    </row>
    <row r="152" spans="1:5" x14ac:dyDescent="0.2">
      <c r="A152" t="str">
        <f>HYPERLINK("https://www.ebi.ac.uk/ols/ontologies/fbbt/terms?iri=http://purl.obolibrary.org/obo/FBbt_00004738","FBbt:00004738")</f>
        <v>FBbt:00004738</v>
      </c>
      <c r="B152" t="s">
        <v>431</v>
      </c>
      <c r="C152" t="s">
        <v>8</v>
      </c>
      <c r="D152" t="s">
        <v>432</v>
      </c>
      <c r="E152" t="s">
        <v>401</v>
      </c>
    </row>
    <row r="153" spans="1:5" x14ac:dyDescent="0.2">
      <c r="A153" t="str">
        <f>HYPERLINK("https://www.ebi.ac.uk/ols/ontologies/fbbt/terms?iri=http://purl.obolibrary.org/obo/FBbt_00004755","FBbt:00004755")</f>
        <v>FBbt:00004755</v>
      </c>
      <c r="B153" t="s">
        <v>433</v>
      </c>
      <c r="C153" t="s">
        <v>434</v>
      </c>
      <c r="D153" t="s">
        <v>435</v>
      </c>
      <c r="E153" t="s">
        <v>436</v>
      </c>
    </row>
    <row r="154" spans="1:5" x14ac:dyDescent="0.2">
      <c r="A154" t="str">
        <f>HYPERLINK("https://www.ebi.ac.uk/ols/ontologies/fbbt/terms?iri=http://purl.obolibrary.org/obo/FBbt_00004754","FBbt:00004754")</f>
        <v>FBbt:00004754</v>
      </c>
      <c r="B154" t="s">
        <v>437</v>
      </c>
      <c r="C154" t="s">
        <v>438</v>
      </c>
      <c r="D154" t="s">
        <v>439</v>
      </c>
      <c r="E154" t="s">
        <v>440</v>
      </c>
    </row>
    <row r="155" spans="1:5" x14ac:dyDescent="0.2">
      <c r="A155" t="str">
        <f>HYPERLINK("https://www.ebi.ac.uk/ols/ontologies/fbbt/terms?iri=http://purl.obolibrary.org/obo/FBbt_00004759","FBbt:00004759")</f>
        <v>FBbt:00004759</v>
      </c>
      <c r="B155" t="s">
        <v>441</v>
      </c>
      <c r="C155" t="s">
        <v>442</v>
      </c>
      <c r="D155" t="s">
        <v>443</v>
      </c>
      <c r="E155" t="s">
        <v>436</v>
      </c>
    </row>
    <row r="156" spans="1:5" x14ac:dyDescent="0.2">
      <c r="A156" t="str">
        <f>HYPERLINK("https://www.ebi.ac.uk/ols/ontologies/fbbt/terms?iri=http://purl.obolibrary.org/obo/FBbt_00004351","FBbt:00004351")</f>
        <v>FBbt:00004351</v>
      </c>
      <c r="B156" t="s">
        <v>444</v>
      </c>
      <c r="C156" t="s">
        <v>445</v>
      </c>
      <c r="D156" t="s">
        <v>446</v>
      </c>
      <c r="E156" t="s">
        <v>423</v>
      </c>
    </row>
    <row r="157" spans="1:5" x14ac:dyDescent="0.2">
      <c r="A157" t="str">
        <f>HYPERLINK("https://www.ebi.ac.uk/ols/ontologies/fbbt/terms?iri=http://purl.obolibrary.org/obo/FBbt_00004752","FBbt:00004752")</f>
        <v>FBbt:00004752</v>
      </c>
      <c r="B157" t="s">
        <v>447</v>
      </c>
      <c r="C157" t="s">
        <v>448</v>
      </c>
      <c r="D157" t="s">
        <v>449</v>
      </c>
      <c r="E157" t="s">
        <v>407</v>
      </c>
    </row>
    <row r="158" spans="1:5" x14ac:dyDescent="0.2">
      <c r="A158" t="str">
        <f>HYPERLINK("https://www.ebi.ac.uk/ols/ontologies/fbbt/terms?iri=http://purl.obolibrary.org/obo/FBbt_00047868","FBbt:00047868")</f>
        <v>FBbt:00047868</v>
      </c>
      <c r="B158" t="s">
        <v>450</v>
      </c>
      <c r="C158" t="s">
        <v>451</v>
      </c>
      <c r="D158" t="s">
        <v>452</v>
      </c>
      <c r="E158" t="s">
        <v>143</v>
      </c>
    </row>
    <row r="159" spans="1:5" x14ac:dyDescent="0.2">
      <c r="A159" t="str">
        <f>HYPERLINK("https://www.ebi.ac.uk/ols/ontologies/fbbt/terms?iri=http://purl.obolibrary.org/obo/FBbt_00047867","FBbt:00047867")</f>
        <v>FBbt:00047867</v>
      </c>
      <c r="B159" t="s">
        <v>453</v>
      </c>
      <c r="C159" t="s">
        <v>454</v>
      </c>
      <c r="D159" t="s">
        <v>455</v>
      </c>
      <c r="E159" t="s">
        <v>143</v>
      </c>
    </row>
    <row r="160" spans="1:5" x14ac:dyDescent="0.2">
      <c r="A160" t="str">
        <f>HYPERLINK("https://www.ebi.ac.uk/ols/ontologies/fbbt/terms?iri=http://purl.obolibrary.org/obo/FBbt_00004350","FBbt:00004350")</f>
        <v>FBbt:00004350</v>
      </c>
      <c r="B160" t="s">
        <v>456</v>
      </c>
      <c r="C160" t="s">
        <v>457</v>
      </c>
      <c r="D160" t="s">
        <v>458</v>
      </c>
      <c r="E160" t="s">
        <v>459</v>
      </c>
    </row>
    <row r="161" spans="1:5" x14ac:dyDescent="0.2">
      <c r="A161" t="str">
        <f>HYPERLINK("https://www.ebi.ac.uk/ols/ontologies/fbbt/terms?iri=http://purl.obolibrary.org/obo/FBbt_00004344","FBbt:00004344")</f>
        <v>FBbt:00004344</v>
      </c>
      <c r="B161" t="s">
        <v>460</v>
      </c>
      <c r="C161" t="s">
        <v>461</v>
      </c>
      <c r="D161" t="s">
        <v>462</v>
      </c>
      <c r="E161" t="s">
        <v>423</v>
      </c>
    </row>
    <row r="162" spans="1:5" x14ac:dyDescent="0.2">
      <c r="A162" t="str">
        <f>HYPERLINK("https://www.ebi.ac.uk/ols/ontologies/fbbt/terms?iri=http://purl.obolibrary.org/obo/FBbt_00004345","FBbt:00004345")</f>
        <v>FBbt:00004345</v>
      </c>
      <c r="B162" t="s">
        <v>463</v>
      </c>
      <c r="C162" t="s">
        <v>464</v>
      </c>
      <c r="D162" t="s">
        <v>465</v>
      </c>
      <c r="E162" t="s">
        <v>423</v>
      </c>
    </row>
    <row r="163" spans="1:5" x14ac:dyDescent="0.2">
      <c r="A163" t="str">
        <f>HYPERLINK("https://www.ebi.ac.uk/ols/ontologies/fbbt/terms?iri=http://purl.obolibrary.org/obo/FBbt_00004360","FBbt:00004360")</f>
        <v>FBbt:00004360</v>
      </c>
      <c r="B163" t="s">
        <v>466</v>
      </c>
      <c r="C163" t="s">
        <v>467</v>
      </c>
      <c r="D163" t="s">
        <v>468</v>
      </c>
      <c r="E163" t="s">
        <v>143</v>
      </c>
    </row>
    <row r="164" spans="1:5" x14ac:dyDescent="0.2">
      <c r="A164" t="str">
        <f>HYPERLINK("https://www.ebi.ac.uk/ols/ontologies/fbbt/terms?iri=http://purl.obolibrary.org/obo/FBbt_00111362","FBbt:00111362")</f>
        <v>FBbt:00111362</v>
      </c>
      <c r="B164" t="s">
        <v>469</v>
      </c>
      <c r="C164" t="s">
        <v>470</v>
      </c>
      <c r="D164" t="s">
        <v>471</v>
      </c>
      <c r="E164" t="s">
        <v>143</v>
      </c>
    </row>
    <row r="165" spans="1:5" x14ac:dyDescent="0.2">
      <c r="A165" t="str">
        <f>HYPERLINK("https://www.ebi.ac.uk/ols/ontologies/fbbt/terms?iri=http://purl.obolibrary.org/obo/FBbt_00047869","FBbt:00047869")</f>
        <v>FBbt:00047869</v>
      </c>
      <c r="B165" t="s">
        <v>472</v>
      </c>
      <c r="C165" t="s">
        <v>473</v>
      </c>
      <c r="D165" t="s">
        <v>474</v>
      </c>
      <c r="E165" t="s">
        <v>143</v>
      </c>
    </row>
    <row r="166" spans="1:5" x14ac:dyDescent="0.2">
      <c r="A166" t="str">
        <f>HYPERLINK("https://www.ebi.ac.uk/ols/ontologies/fbbt/terms?iri=http://purl.obolibrary.org/obo/FBbt_00047870","FBbt:00047870")</f>
        <v>FBbt:00047870</v>
      </c>
      <c r="B166" t="s">
        <v>475</v>
      </c>
      <c r="C166" t="s">
        <v>476</v>
      </c>
      <c r="D166" t="s">
        <v>477</v>
      </c>
      <c r="E166" t="s">
        <v>143</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Clare Pilgrim</cp:lastModifiedBy>
  <dcterms:created xsi:type="dcterms:W3CDTF">2019-11-05T12:50:07Z</dcterms:created>
  <dcterms:modified xsi:type="dcterms:W3CDTF">2019-11-05T15:34:24Z</dcterms:modified>
</cp:coreProperties>
</file>