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cp390/git/drosophila-anatomy-developmental-ontology/cell_type_reports/"/>
    </mc:Choice>
  </mc:AlternateContent>
  <xr:revisionPtr revIDLastSave="0" documentId="13_ncr:1_{014A3E27-219C-F949-B0B3-830AA2C96629}" xr6:coauthVersionLast="45" xr6:coauthVersionMax="45" xr10:uidLastSave="{00000000-0000-0000-0000-000000000000}"/>
  <bookViews>
    <workbookView xWindow="0" yWindow="460" windowWidth="51200" windowHeight="299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30" i="1" l="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<sst xmlns="http://schemas.openxmlformats.org/spreadsheetml/2006/main" count="2522" uniqueCount="1510">
  <si>
    <t>FBbt_ID</t>
  </si>
  <si>
    <t>Name</t>
  </si>
  <si>
    <t>Synonyms</t>
  </si>
  <si>
    <t>Definition</t>
  </si>
  <si>
    <t>References</t>
  </si>
  <si>
    <t>Review_notes</t>
  </si>
  <si>
    <t>Suggested_markers</t>
  </si>
  <si>
    <t>Abundance</t>
  </si>
  <si>
    <t>None</t>
  </si>
  <si>
    <t>abdominal 8 sensory neuron</t>
  </si>
  <si>
    <t>Any neuron (FBbt:00005106) that is part of some larval abdominal segment 8 (FBbt:00001755) and capable of some detection of stimulus involved in sensory perception (GO:0050906).</t>
  </si>
  <si>
    <t>[]</t>
  </si>
  <si>
    <t>larval multidendritic neuron</t>
  </si>
  <si>
    <t>Multidendritic neuron of the larva. This includes fully-developed neurons in the late embryo.</t>
  </si>
  <si>
    <t>larval abdominal sensory neuron</t>
  </si>
  <si>
    <t>Any sensory neuron that enters the larval central nervous system via the abdominal nerve. These neurons receive sensory input from internal and external sensory organs of the peripheral nervous system. They may respond to proprioceptive, tactile, nociceptive or other stimuli.</t>
  </si>
  <si>
    <t>Schlegel et al., 2016, eLife 5: e16799 (flybase.org/reports/FBrf0234450)</t>
  </si>
  <si>
    <t>larval antennal nerve sensory neuron</t>
  </si>
  <si>
    <t>larval AN sensory neuron</t>
  </si>
  <si>
    <t>Any sensory neuron that enters the larval central nervous system via the antennal nerve. This includes (but may not be limited to) many olfactory receptor neurons and gustatory receptor neurons from internal and external sensilla.</t>
  </si>
  <si>
    <t>posterior fascicle sensory neuron</t>
  </si>
  <si>
    <t>Any sensory neuron (FBbt:00005124) that fasciculates with some segmental nerve (FBbt:00002037).</t>
  </si>
  <si>
    <t>photoreceptor cell of Bolwig organ</t>
  </si>
  <si>
    <t>["photoreceptor cell of Bolwig's organ", 'larval photoreceptor neuron</t>
  </si>
  <si>
    <t>Photoreceptor cell that is part of a Bolwig's organ. Unlike the photoreceptors of the adult eye, eyelet and ocellus, these photoreceptors do not contain rhabdomeres, but instead have apical surfaces which are folded into numerous microtubule containing lamellae (Green et al., 1993). There are around 12 of these per hemisphere and their axons enter the brain ventrolaterally via the Bolwig nerve and terminate in the larval optic neuropil (Larderet et al., 2017).</t>
  </si>
  <si>
    <t>Green et al., 1993, Cell Tissue Res. 273(3): 583--598 (flybase.org/reports/FBrf0064481); Larderet et al., 2017, eLife 6: e28387 (flybase.org/reports/FBrf0237760)</t>
  </si>
  <si>
    <t>mechanosensory neuron of terminal organ distal group</t>
  </si>
  <si>
    <t>Mechanosensory neuron that has a dendrite in the terminal organ on the surface of the larval head and has a soma located in the terminal organ ganglion, it projects via the antennal nerve (Rist and Thum, 2017). There are 6 of these neurons, one innervating each of: sensillum campaniformium P1, P2 and P3, pit sensillum T1 and T5, and the spot sensillum of the distal group (Rist and Thum, 2017).</t>
  </si>
  <si>
    <t>Rist and Thum, 2017, J. Comp. Neurol. 525(18): 3865--3889 (flybase.org/reports/FBrf0236934)</t>
  </si>
  <si>
    <t>anterior fascicle sensory neuron</t>
  </si>
  <si>
    <t>Any sensory neuron (FBbt:00005124) that fasciculates with some intersegmental nerve (FBbt:00001997).</t>
  </si>
  <si>
    <t>dorsal organ sensory neuron</t>
  </si>
  <si>
    <t>Any sensory neuron (FBbt:00005124) that overlaps some dorsal organ (FBbt:00002655).</t>
  </si>
  <si>
    <t>embryonic/larval olfactory receptor neuron</t>
  </si>
  <si>
    <t>larval olfactory receptor neuron; larval ORN; larval olfactory neuron; larval olfactory sensory neuron; larval odorant receptor neuron; larval OSN</t>
  </si>
  <si>
    <t>Any olfactory receptor neuron (FBbt:00005926) that is part of some larva (FBbt:00001727).</t>
  </si>
  <si>
    <t>larval anus sensory neuron</t>
  </si>
  <si>
    <t>ASN</t>
  </si>
  <si>
    <t>Larval mechanosensory neuron with dendrites forming a thin layer of arbors covering the body wall around the anal slit, with some arborization extending along the rectal sphincter. It is activated when the anus opens and stretches. It projects to the posteriormost part of the ventral nerve cord, and has more intense axonal projections ipsilaterally, forming synapses with the Pdf neurons in this region. There is only one of these cells and its cell body is located stochastically on one side of the midline on the anterior side of the anal slit.</t>
  </si>
  <si>
    <t>Zhang et al., 2014, eLife 3: e03293 (flybase.org/reports/FBrf0226857)</t>
  </si>
  <si>
    <t>gustatory receptor neuron of terminal organ</t>
  </si>
  <si>
    <t>Gustatory receptor neuron associated with the terminal organ on the surface of the larval head. There is around 23 of these neurons, 3 in the dorso-lateral terminal organ group and 21 in the distal group.</t>
  </si>
  <si>
    <t>Campos-Ortega and Hartenstein, 1997, The embryonic development of Drosophila melanogaster. 2nd ed. (flybase.org/reports/FBrf0089570); Scott et al., 2001, Cell 104(5): 661--673 (flybase.org/reports/FBrf0134489); Python and Stocker, 2002, J. Comp. Neurol. 445(4): 374--387 (flybase.org/reports/FBrf0147119); Colomb et al., 2007, J. Comp. Neurol. 502(5): 834--847 (flybase.org/reports/FBrf0201176)</t>
  </si>
  <si>
    <t>gustatory receptor neuron of the ventral organ</t>
  </si>
  <si>
    <t>Gustatory receptor neuron that innervates the ventral organ on the surface of the larval head.</t>
  </si>
  <si>
    <t>Campos-Ortega and Hartenstein, 1997, The embryonic development of Drosophila melanogaster. 2nd ed. (flybase.org/reports/FBrf0089570); Scott et al., 2001, Cell 104(5): 661--673 (flybase.org/reports/FBrf0134489); Python and Stocker, 2002, J. Comp. Neurol. 445(4): 374--387 (flybase.org/reports/FBrf0147119)</t>
  </si>
  <si>
    <t>gustatory receptor neuron of the hypophysis</t>
  </si>
  <si>
    <t>gustatory receptor neuron of the ventral pharyngeal organ</t>
  </si>
  <si>
    <t>Gustatory receptor neuron that innervates the hypophysis in the larval pharynx.</t>
  </si>
  <si>
    <t>gustatory receptor neuron of the epiphysis</t>
  </si>
  <si>
    <t>gustatory receptor neuron of the dorsal pharyngeal sense organ</t>
  </si>
  <si>
    <t>Gustatory receptor that innervates the epiphysis in the larval pharynx.</t>
  </si>
  <si>
    <t>gustatory receptor neuron of the hypopharyngeal organ</t>
  </si>
  <si>
    <t>gustatory receptor neuron of the posterior pharyngeal sense organ</t>
  </si>
  <si>
    <t>Gustatory receptor organ that innervates hypopharyngeal organ in the larval pharynx.</t>
  </si>
  <si>
    <t>larval TrpA1 BLP neuron</t>
  </si>
  <si>
    <t>Neuron that expresses TrpA1 and has a cell body in the posterior part of the lateral region of the larval brain. It is activated by fast changes in temperature, with smaller responses to gradual changes in temperature.</t>
  </si>
  <si>
    <t>Luo et al., 2017, Nat. Neurosci. 20(1): 34--41 (flybase.org/reports/FBrf0234407)</t>
  </si>
  <si>
    <t>larval TrpA1 BLA neuron</t>
  </si>
  <si>
    <t>Neuron that expresses TrpA1 and has a cell body in the anterior part of the lateral region of the larval brain. It is activated by fast changes in temperature, with smaller responses to gradual changes in temperature.</t>
  </si>
  <si>
    <t>abdominal 8 des3 neuron</t>
  </si>
  <si>
    <t>Sensory des3 neuron that innervates the dorsomedial sensillum trichodeum ALSOp of larval abdominal segment 8.</t>
  </si>
  <si>
    <t>Campos-Ortega and Hartenstein, 1997, The embryonic development of Drosophila melanogaster. 2nd ed. (flybase.org/reports/FBrf0089570)</t>
  </si>
  <si>
    <t>lesC neuron</t>
  </si>
  <si>
    <t>les C</t>
  </si>
  <si>
    <t>Sensory neuron of the peripheral nervous system that innervates a lateral external sense (les) organ of the abdominal, mesothoracic, metathoracic or prothoracic segment of the embryo/larva.</t>
  </si>
  <si>
    <t>Dambly-Chaudiere and Ghysen, 1986, Rouxs Arch. Dev. Biol. 195(4): 222--228 (flybase.org/reports/FBrf0045359); Dambly-Chaudiere and Ghysen, 1987, Genes Dev. 1(3): 297--306 (flybase.org/reports/FBrf0046281); Campos-Ortega and Hartenstein, 1997, The embryonic development of Drosophila melanogaster. 2nd ed. (flybase.org/reports/FBrf0089570)</t>
  </si>
  <si>
    <t>lesD neuron</t>
  </si>
  <si>
    <t>les D</t>
  </si>
  <si>
    <t>Sensory neuron of the peripheral nervous system that innervates a lateral external sense (les) organ of the prothoracic segment of the embryo/larva.</t>
  </si>
  <si>
    <t>abdominal intersegmental bidendritic neuron isbp</t>
  </si>
  <si>
    <t>abdominal lateral bipolar dendrite neuron lbd; lateral bipolar md neuron; isbp; abdominal intersegmental bidendritic neuron isbd; intersegmental bipolar neuron; ldb</t>
  </si>
  <si>
    <t>Bipolar multidendritic neuron in the lateral sensory cluster of a larval abdominal segment. Located at the anterior segment boundary, it emits two long dendritic branches along the segment border muscle (muscle 8) (Williams and Shepherd, 1999).</t>
  </si>
  <si>
    <t>Campos-Ortega and Hartenstein, 1997, The embryonic development of Drosophila melanogaster. 2nd ed. (flybase.org/reports/FBrf0089570); Williams and Shepherd, 1999, J. Neurobiol. 39(2): 275--286 (flybase.org/reports/FBrf0108300); http://www.normalesup.org/~vorgogoz/FlyPNS/PNSdescription.html#lbd</t>
  </si>
  <si>
    <t>lesA neuron</t>
  </si>
  <si>
    <t>les A</t>
  </si>
  <si>
    <t>lesB neuron</t>
  </si>
  <si>
    <t>les B</t>
  </si>
  <si>
    <t>dch3 neuron</t>
  </si>
  <si>
    <t>Sensory neuron that innervates a triscolopidial chordotonal organ, located in the dorsal region of a larval thoracic segment. There are three of these neurons.</t>
  </si>
  <si>
    <t>Ghysen et al., 1986, Rouxs Arch. Dev. Biol. 195(5): 281--289 (flybase.org/reports/FBrf0045361); Campos-Ortega and Hartenstein, 1997, The embryonic development of Drosophila melanogaster. 2nd ed. (flybase.org/reports/FBrf0089570)</t>
  </si>
  <si>
    <t>dch3/1 neuron</t>
  </si>
  <si>
    <t>lch3/1</t>
  </si>
  <si>
    <t>Sensory neuron that innervates a lateral chordotonal organ lch3/1, located in the lateral region of a larval abdominal segment.</t>
  </si>
  <si>
    <t>abdominal lch5 neuron</t>
  </si>
  <si>
    <t>lch5 neuron; lch5x</t>
  </si>
  <si>
    <t>Neuron of abdominal lateral pentascolopidial chordotonal organ lch5. Five of these exist per abdominal lateral pentascolopidial chordotonal organ, numbered 1 to 5 in an anterior to posterior direction (Merritt and Whitington, 1994). Fasciculates with the intersegmental nerve.</t>
  </si>
  <si>
    <t>Campos-Ortega and Hartenstein, 1985, The Embryonic development of Drosophila melanogaster. (flybase.org/reports/FBrf0041814); Merritt and Whitington, 1995, J. Neurosci. 15(3 Pt. 1): 1755--1767 (flybase.org/reports/FBrf0080250)</t>
  </si>
  <si>
    <t>abdominal lesA neuron</t>
  </si>
  <si>
    <t>lh2; sensory hair C; b; h1</t>
  </si>
  <si>
    <t>Sensory neuron of abdominal lateral sensillum trichodeum lh2. Fasciculates with the intersegmental nerve (Campos-Ortega and Hartenstein, 1997). It outputs to the ipsilateral larval A08e3 local neuron.</t>
  </si>
  <si>
    <t>Campos-Ortega and Hartenstein, 1997, The embryonic development of Drosophila melanogaster. 2nd ed. (flybase.org/reports/FBrf0089570); Heckscher et al., 2015, Neuron 88(2): 314--329 (flybase.org/reports/FBrf0229965); http://www.normalesup.org/~vorgogoz/FlyPNS/PNSnomenclature.html</t>
  </si>
  <si>
    <t>les3 neuron</t>
  </si>
  <si>
    <t>les 3</t>
  </si>
  <si>
    <t>A neuron innervating the lateral Kolbchen of the embryonic/larval meso- or metathoracic segment (Dambly-Chaudiere and Ghysen, 1986). There are three such neurons innervating each dorsal Kolbchen.</t>
  </si>
  <si>
    <t>abdominal 8 des1 neuron</t>
  </si>
  <si>
    <t>sk; des1/3</t>
  </si>
  <si>
    <t>Sensory des1 neuron that innervates the dorsomedial sensillum trichodeum ALSOh of larval abdominal segment 8.</t>
  </si>
  <si>
    <t>abdominal dorsal/lateral multidendritic neuron</t>
  </si>
  <si>
    <t>Multidendritic neuron of the dorsal or lateral sensory cluster of the embryonic/larval abdominal segments.</t>
  </si>
  <si>
    <t>abdominal 8 desn neuron</t>
  </si>
  <si>
    <t>sk</t>
  </si>
  <si>
    <t>Sensory desn neuron that innervates the dorsal sensillum basiconicum DMSOp and DMSOh of larval abdominal segment 8.</t>
  </si>
  <si>
    <t>abdominal lesB neuron</t>
  </si>
  <si>
    <t>p7; lp2; lc1</t>
  </si>
  <si>
    <t>Sensory neuron of abdominal lateral sensillum campaniformium lc1. Fasciculates with the intersegmental nerve (Campos-Ortega and Hartenstein, 1997).</t>
  </si>
  <si>
    <t>Campos-Ortega and Hartenstein, 1997, The embryonic development of Drosophila melanogaster. 2nd ed. (flybase.org/reports/FBrf0089570); http://www.normalesup.org/~vorgogoz/FlyPNS/PNSdescription.html#lp2</t>
  </si>
  <si>
    <t>abdominal 8 dch3/1 neuron</t>
  </si>
  <si>
    <t>Sensory neuron that innervates the lateral chordotonal organ lch3 of larval abdominal segment 8.</t>
  </si>
  <si>
    <t>abdominal 8 spA neuron</t>
  </si>
  <si>
    <t>sso; spA; sensory neuron of the posterior spiracles</t>
  </si>
  <si>
    <t>Sensory neuron whose long dendrite innervates spiracular sensillum trichodeum 1 (spiracular hair 1).</t>
  </si>
  <si>
    <t>abdominal 8 spB neuron</t>
  </si>
  <si>
    <t>spB; sso; sensory neuron of the posterior spiracles</t>
  </si>
  <si>
    <t>Sensory neuron whose long dendrite innervates spiracular sensillum trichodeum 2 (spiracular hair 2).</t>
  </si>
  <si>
    <t>abdominal lch1 neuron</t>
  </si>
  <si>
    <t>lch1x', "v'ch", "v'ch1"]</t>
  </si>
  <si>
    <t>Neuron of abdominal lateral monoscolopidial chordotonal organ lch1. Fasciculates in branch a of the segmental nerve (Campos-Ortega and Hartenstein, 1997).</t>
  </si>
  <si>
    <t>Campos-Ortega and Hartenstein, 1997, The embryonic development of Drosophila melanogaster. 2nd ed. (flybase.org/reports/FBrf0089570); http://www.normalesup.org/~vorgogoz/FlyPNS/PNSdescription.html#lch1</t>
  </si>
  <si>
    <t>abdominal intersegmental trachea-associated neuron istd</t>
  </si>
  <si>
    <t>ltd</t>
  </si>
  <si>
    <t>Trachea associated multidendritic neuron located anteriorly in the lateral sensory cluster of larval abdominal segments 1-7.</t>
  </si>
  <si>
    <t>Bodmer and Jan, 1987, Rouxs Arch. Dev. Biol. 196(2): 69--77 (flybase.org/reports/FBrf0047289); Campos-Ortega and Hartenstein, 1997, The embryonic development of Drosophila melanogaster. 2nd ed. (flybase.org/reports/FBrf0089570); http://www.normalesup.org/~vorgogoz/FlyPNS/PNSdescription.html#ltd</t>
  </si>
  <si>
    <t>abdominal ventral multidendritic neuron vdaC</t>
  </si>
  <si>
    <t>vmd2; vmd5</t>
  </si>
  <si>
    <t>Class II dendritic arborizing neuron of larval segments A1-7. Its cell body is located in the ventral cluster of sense organs within the vmd5 group. It outputs to A05x, A27h (axo-dendritically), GDL (axo-axonically) and A27k.</t>
  </si>
  <si>
    <t>Grueber et al., 2002, Development 129(12): 2867--2878 (flybase.org/reports/FBrf0148966); http://www.normalesup.org/~vorgogoz/FlyPNS/PNSdescription.html#vmd2; http://www.normalesup.org/~vorgogoz/FlyPNS/PNSorganization0.html</t>
  </si>
  <si>
    <t>desC neuron</t>
  </si>
  <si>
    <t>Sensory neuron of the peripheral nervous system that innervates a dorsal external sense (des) organ of the abdominal, mesothoracic, metathoracic or prothoracic segment of the embryo/larva.</t>
  </si>
  <si>
    <t>desD neuron</t>
  </si>
  <si>
    <t>desB neuron</t>
  </si>
  <si>
    <t>abdominal ventral multidendritic neuron vdaA</t>
  </si>
  <si>
    <t>vmd5; vmd4; vdaD</t>
  </si>
  <si>
    <t>Multidendritic neuron in the ventral sensory cluster of larval abdominal segments 1-7. Based on its dendritic pattern, it is a class I dendritic arborizing neuron. It outputs to A05x, A27h (axo-dendritically), GDL (axo-axonically) and A27k. It does not persist into the adult stage (Shimono et al., 2009).</t>
  </si>
  <si>
    <t>Grueber et al., 2002, Development 129(12): 2867--2878 (flybase.org/reports/FBrf0148966); Shimono et al., 2009, Neural Dev. 4: 37 (flybase.org/reports/FBrf0209127); Fushiki et al., 2016, eLife 5: e13253 (flybase.org/reports/FBrf0231611); http://www.normalesup.org/~vorgogoz/FlyPNS/PNSdescription.html#vmd4; http://www.normalesup.org/~vorgogoz/FlyPNS/PNSnomenclature.html#Swe2002</t>
  </si>
  <si>
    <t>des3+1+1 neuron</t>
  </si>
  <si>
    <t>Sensory bipolar neuron that innervates a sensillum basiconicum, together with several multidendritic neurons, located in the ventral region of a larval abdominal segment. Its dendrites are apposed to the other two bipolar neurons that innervate this sensillum.</t>
  </si>
  <si>
    <t>abdominal ventral bipolar neuron vbp</t>
  </si>
  <si>
    <t>vmd3; vbd; vbd</t>
  </si>
  <si>
    <t>Bipolar multidendritic neuron in the ventral sensory cluster of larval abdominal segments 1-7. It emits two dendritic branches along the anterior posterior axis. It outputs to the ipsilateral larval A08e3 local neuron and contralateral larval Jaam1 and Jaam2 neurons, and ipsi- and contralateral A02b neuron.</t>
  </si>
  <si>
    <t>Campos-Ortega and Hartenstein, 1997, The embryonic development of Drosophila melanogaster. 2nd ed. (flybase.org/reports/FBrf0089570); Heckscher et al., 2015, Neuron 88(2): 314--329 (flybase.org/reports/FBrf0229965); Schneider-Mizell et al., 2016, eLife 5: e12059 (flybase.org/reports/FBrf0231328); http://www.normalesup.org/~vorgogoz/FlyPNS/PNSdescription.html#vmd3</t>
  </si>
  <si>
    <t>abdominal vesC neuron</t>
  </si>
  <si>
    <t>vp3; vc3</t>
  </si>
  <si>
    <t>Sensory neuron of vc3. Fasciculates in branch c of the segmental nerve, SNc (Campos-Ortega and Hartenstein, 1997).</t>
  </si>
  <si>
    <t>Campos-Ortega and Hartenstein, 1997, The embryonic development of Drosophila melanogaster. 2nd ed. (flybase.org/reports/FBrf0089570); http://www.normalesup.org/~vorgogoz/FlyPNS/PNSdescription.html#vc3</t>
  </si>
  <si>
    <t>des3 neuron</t>
  </si>
  <si>
    <t>Sensory neuron that innervates an external sensory organ. It is part of a group of 3 neurons with apposed dendrites, located in the dorsal region of a larval abdominal segment.</t>
  </si>
  <si>
    <t>Ghysen et al., 1986, Rouxs Arch. Dev. Biol. 195(5): 281--289 (flybase.org/reports/FBrf0045361)</t>
  </si>
  <si>
    <t>des3+1 neuron</t>
  </si>
  <si>
    <t>Sensory neuron that innervates an external sensory organ. It is part of a group of 3 neurons with apposed neurites, plus a single neurite. It is located in the dorsal region of a larval abdominal segment.</t>
  </si>
  <si>
    <t>des1 neuron</t>
  </si>
  <si>
    <t>Single sensory neuron that innervates an external sensory organ, located in the dorsal region of a larval abdominal segment.</t>
  </si>
  <si>
    <t>des2 neuron</t>
  </si>
  <si>
    <t>dk</t>
  </si>
  <si>
    <t>A neuron innervating the dorsal Kolbchen of the embryonic/larval prothorax (Dambly-Chaudiere and Ghysen, 1986). There are two such neurons innervating each dorsal Kolbchen.</t>
  </si>
  <si>
    <t>desE neuron</t>
  </si>
  <si>
    <t>Most dorsal of the sensory neurons of the peripheral nervous system that innervate a dorsal external sense (des) organ of the mesothoracic, metathoracic or prothoracic segment of the embryo/larva (Dambly-Chaudiere and Ghysen, 1986).</t>
  </si>
  <si>
    <t>desn neuron</t>
  </si>
  <si>
    <t>Sensory neuron that innervates an external sensory organ. It is part of a group of neurons with apposed dendrites, located in the dorsal region of a larval abdominal segment.</t>
  </si>
  <si>
    <t>abdominal desD neuron</t>
  </si>
  <si>
    <t>dp2; b; dc2; p9</t>
  </si>
  <si>
    <t>Sensory neuron of abdominal dorsal sensillum campaniformium dc2. Fasciculates with the intersegmental nerve (Campos-Ortega and Hartenstein, 1997).</t>
  </si>
  <si>
    <t>Campos-Ortega and Hartenstein, 1997, The embryonic development of Drosophila melanogaster. 2nd ed. (flybase.org/reports/FBrf0089570); http://www.normalesup.org/~vorgogoz/FlyPNS/PNSdescription.html#dp2</t>
  </si>
  <si>
    <t>larval ventral multidendritic neuron vdaA</t>
  </si>
  <si>
    <t>ventral multidendritic neuron vdaA</t>
  </si>
  <si>
    <t>One of four dendritic arborizing neurons found in each larval thoracic/abdominal ventral sensory cluster. Its axon fasciculates with the segmental nerve.</t>
  </si>
  <si>
    <t>larval ventral multidendritic neuron vdaB</t>
  </si>
  <si>
    <t>ventral multidendritic neuron vdaB</t>
  </si>
  <si>
    <t>abdominal 9 multidendritic neuron</t>
  </si>
  <si>
    <t>Multidendritic neuron of the ventral region of larval abdominal segment 9. There are several of these neurons.</t>
  </si>
  <si>
    <t>v''esB neuron</t>
  </si>
  <si>
    <t>Sensory PNS neuron of embryonic/larval prothoracic segment (Dambly-Chaudiere and Ghysen, 1986) that innervates a papillar sensilla. It lies on the anterior border, dorsal to v''esA.</t>
  </si>
  <si>
    <t>Dambly-Chaudiere and Ghysen, 1986, Rouxs Arch. Dev. Biol. 195(4): 222--228 (flybase.org/reports/FBrf0045359); http://www.normalesup.org/~vorgogoz/FlyPNS/PNSdescription0.html</t>
  </si>
  <si>
    <t>abdominal v'esA neuron</t>
  </si>
  <si>
    <t>p4; vc4; vp4</t>
  </si>
  <si>
    <t>Sensory neuron of vc4. Fasciculates in branch b of the intersegmental nerve, ISNb (Campos-Ortega and Hartenstein, 1997).</t>
  </si>
  <si>
    <t>v'es3 neuron</t>
  </si>
  <si>
    <t>ves3 neuron</t>
  </si>
  <si>
    <t>Sensory PNS neuron of embryonic/larval pro-, meta- or mesothoracic segments (Dambly-Chaudiere and Ghysen, 1986). There are 3 of these neurons with apposed dendrites. It is located dorsal to v'esB neuron.</t>
  </si>
  <si>
    <t>v''esA neuron</t>
  </si>
  <si>
    <t>Sensory PNS neuron of embryonic/larval prothoracic segment (Dambly-Chaudiere and Ghysen, 1986) that innervates a papillar sensilla. It lies on the anterior border, ventral to v''esB.</t>
  </si>
  <si>
    <t>abdominal 10 bipolar neuron</t>
  </si>
  <si>
    <t>v'es2 neuron</t>
  </si>
  <si>
    <t>Sensory PNS neuron of embryonic/larval abdominal segments 1-7 (Dambly-Chaudiere and Ghysen, 1986). There are 3 of these neurons with two closely apposed dendrites. It is located posterioventral to lesA.</t>
  </si>
  <si>
    <t>metathoracic dorsal/lateral multidendritic neuron</t>
  </si>
  <si>
    <t>Multidendritic neuron of the dorsal or lateral sensory clusters in the embryonic/larval metathoracic segment. It fasciculates with the intersegmental nerve.</t>
  </si>
  <si>
    <t>larval lateral multidendritic neuron</t>
  </si>
  <si>
    <t>lateral multidendritic neuron</t>
  </si>
  <si>
    <t>Any multidendritic neuron (FBbt:00005209) that is part of some embryonic/larval thoracic/abdominal lateral sensory cluster (FBbt:00007297).</t>
  </si>
  <si>
    <t>olfactory receptor neuron of dorsal organ</t>
  </si>
  <si>
    <t>DO ORN; DO OSN; odorant receptor neuron of dorsal organ</t>
  </si>
  <si>
    <t>Odorant receptor expressing bipolar neuron whose dendrite innervates the central dome sensillum of the larval dorsal organ, whose cell body is part of the dorsal organ ganglion and whose axon is carried by the antennal nerve to innervate a larval antennal lobe glomerulus. There are 21 neurons of this type.</t>
  </si>
  <si>
    <t>Python and Stocker, 2002, J. Comp. Neurol. 445(4): 374--387 (flybase.org/reports/FBrf0147119); Ramaekers et al., 2005, Curr. Biol. 15(11): 982--992 (flybase.org/reports/FBrf0187327)</t>
  </si>
  <si>
    <t>larval ventral multidendritic neuron vdaC</t>
  </si>
  <si>
    <t>ventral multidendritic neuron vdaC</t>
  </si>
  <si>
    <t>abdominal ventral multidendritic neuron vdaB</t>
  </si>
  <si>
    <t>vmd1a; vmd5</t>
  </si>
  <si>
    <t>Multidendritic neuron in the ventral sensory cluster of larval abdominal segments 1-7. Based on its dendritic pattern, it is a class IV dendritic arborizing neuron. It does not persist into the adult stage (Shimono et al., 2009).</t>
  </si>
  <si>
    <t>Shimono et al., 2009, Neural Dev. 4: 37 (flybase.org/reports/FBrf0209127); http://www.normalesup.org/~vorgogoz/FlyPNS/PNSdescription.html#vmd1a; http://www.normalesup.org/~vorgogoz/FlyPNS/PNSnomenclature.html#Swe2002</t>
  </si>
  <si>
    <t>larval ventral multidendritic neuron vdaD</t>
  </si>
  <si>
    <t>ventral multidendritic neuron vdaD</t>
  </si>
  <si>
    <t>mesothoracic ventral multidendritic neuron</t>
  </si>
  <si>
    <t>A multidendritic neuron of the ventral cluster sensory cluster of the larval mesothoracic segment. There are four of these per cluster, all of which have axons that fasciculate with the mesothoracic segmental nerve.</t>
  </si>
  <si>
    <t>abdominal 8 spC neuron</t>
  </si>
  <si>
    <t>sso; spC; sensory neuron of the posterior spiracles</t>
  </si>
  <si>
    <t>Sensory neuron whose long dendrite innervates spiracular sensillum trichodeum 3 (spiracular hair 3).</t>
  </si>
  <si>
    <t>mesothoracic dorsal/lateral multidendritic neuron</t>
  </si>
  <si>
    <t>Multidendritic neuron of the dorsal or lateral sensory clusters in the embryonic/larval mesothoracic segment. It fasciculates with the intersegmental nerve.</t>
  </si>
  <si>
    <t>abdominal ventral multidendritic neuron v'dap</t>
  </si>
  <si>
    <t>vpda', "v'pda", "ventral multidendritic neuron v'dap", 'vdap</t>
  </si>
  <si>
    <t>Multidendritic neuron in the ventral sensory cluster of larval abdominal segments 1-7. Based on its dendritic pattern, it is a class III dendritic arborizing neuron. It does not persist into the adult stage (Shimono et al., 2009).</t>
  </si>
  <si>
    <t>Shimono et al., 2009, Neural Dev. 4: 37 (flybase.org/reports/FBrf0209127); http://www.normalesup.org/~vorgogoz/FlyPNS/PNSdescription.html#vppda</t>
  </si>
  <si>
    <t>abdominal 8 ventral multidendritic neuron</t>
  </si>
  <si>
    <t>Multidendritic neuron of the ventral region of larval abdominal segment 8. There are several of these neurons.</t>
  </si>
  <si>
    <t>abdominal 8 spD neuron</t>
  </si>
  <si>
    <t>sensory neuron of the posterior spiracles; sso; spD</t>
  </si>
  <si>
    <t>abdominal 8 lateral multidendritic neuron</t>
  </si>
  <si>
    <t>Multidendritic neuron of the lateral region of larval abdominal segment 8. It is located in the niche between the lateral transverse muscle LT1 and the epidermis. There are 4 to 5 neurons.</t>
  </si>
  <si>
    <t>vesM neuron</t>
  </si>
  <si>
    <t>vs</t>
  </si>
  <si>
    <t>Sensory neuron of a embryonic/larval abdominal segment that innervates the unpaired ventral papilla vas.</t>
  </si>
  <si>
    <t>Dambly-Chaudiere and Ghysen, 1986, Rouxs Arch. Dev. Biol. 195(4): 222--228 (flybase.org/reports/FBrf0045359); Campos-Ortega and Hartenstein, 1997, The embryonic development of Drosophila melanogaster. 2nd ed. (flybase.org/reports/FBrf0089570)</t>
  </si>
  <si>
    <t>abdominal ventral multidendritic neuron vdaD</t>
  </si>
  <si>
    <t>vmd1; vmd5; vdaA</t>
  </si>
  <si>
    <t>Class III dendritic arborizing neuron of larval segments A1-7. Its cell body is located in the ventral cluster of sense organs within the vmd5 group. It does not persist into the adult stage (Shimono et al., 2009).</t>
  </si>
  <si>
    <t>Shimono et al., 2009, Neural Dev. 4: 37 (flybase.org/reports/FBrf0209127); http://www.normalesup.org/~vorgogoz/FlyPNS/PNSdescription.html#vmd1; http://www.normalesup.org/~vorgogoz/FlyPNS/PNSorganization0.html</t>
  </si>
  <si>
    <t>larval dorsal multidendritic neuron</t>
  </si>
  <si>
    <t>dorsal multidendritic neuron</t>
  </si>
  <si>
    <t>Any multidendritic neuron (FBbt:00005209) that is part of some embryonic/larval thoracic/abdominal dorsal sensory cluster (FBbt:00007296).</t>
  </si>
  <si>
    <t>abdominal anterior ventral multidendritic neuron vdaa</t>
  </si>
  <si>
    <t>vmd4a', "v'ada"]</t>
  </si>
  <si>
    <t>Multidendritic neuron in the anterior ventral sensory cluster of larval abdominal segments 1-7. Based on its dendritic pattern, it is a class IV dendritic arborizing neuron. It is remodeled into the adult vdaa neuron during metamorphosis (Shimono et al., 2009).</t>
  </si>
  <si>
    <t>Shimono et al., 2009, Neural Dev. 4: 37 (flybase.org/reports/FBrf0209127); http://www.normalesup.org/~vorgogoz/FlyPNS/PNSdescription.html#vmd4a</t>
  </si>
  <si>
    <t>abdominal 9 sensory neuron</t>
  </si>
  <si>
    <t>Any neuron (FBbt:00005106) that is part of some larval abdominal segment 9 (FBbt:00001756) and capable of some detection of stimulus involved in sensory perception (GO:0050906).</t>
  </si>
  <si>
    <t>abdominal lesC neuron</t>
  </si>
  <si>
    <t>shC; h2; lh1; H</t>
  </si>
  <si>
    <t>Sensory neuron of abdominal lateral sensillum trichodeum lh1. Fasciculates with the intersegmental nerve (Campos-Ortega and Hartenstein, 1997).</t>
  </si>
  <si>
    <t>Campos-Ortega and Hartenstein, 1997, The embryonic development of Drosophila melanogaster. 2nd ed. (flybase.org/reports/FBrf0089570); http://www.normalesup.org/~vorgogoz/FlyPNS/PNSdescription.html#lh1</t>
  </si>
  <si>
    <t>abdominal 10 sensory neuron</t>
  </si>
  <si>
    <t>Any neuron (FBbt:00005106) that is part of some larval abdominal segment 10 (FBbt:00001757) and capable of some detection of stimulus involved in sensory perception (GO:0050906).</t>
  </si>
  <si>
    <t>ventral multidendritic neuron</t>
  </si>
  <si>
    <t>Any multidendritic neuron (FBbt:00005209) that is part of some embryonic/larval thoracic/abdominal ventral sensory cluster (FBbt:00007295).</t>
  </si>
  <si>
    <t>abdominal posterior ventral multidendritic neuron vdap</t>
  </si>
  <si>
    <t>vpda</t>
  </si>
  <si>
    <t>Class I dendritic arborizing neuron of larval segments A1-7. Its cell body is located in the ventral cluster of sense organs and is the most posteriorly located of the multidendritic neurons found in these segments. Fasciculates in branch c of the abdominal segmental nerve, SNc (Campos-Ortega and Hartenstein, 1997). It outputs to the contralateral larval Jaam1 and Jaam2 neurons. It does not persist into the adult stage (Shimono et al., 2009).</t>
  </si>
  <si>
    <t>Campos-Ortega and Hartenstein, 1997, The embryonic development of Drosophila melanogaster. 2nd ed. (flybase.org/reports/FBrf0089570); Grueber et al., 2002, Development 129(12): 2867--2878 (flybase.org/reports/FBrf0148966); Shimono et al., 2009, Neural Dev. 4: 37 (flybase.org/reports/FBrf0209127); Heckscher et al., 2015, Neuron 88(2): 314--329 (flybase.org/reports/FBrf0229965); http://www.normalesup.org/~vorgogoz/FlyPNS/PNSdescription.html#vdap; http://www.normalesup.org/~vorgogoz/FlyPNS/PNSorganization0.html</t>
  </si>
  <si>
    <t>dorsal organ cool cell</t>
  </si>
  <si>
    <t>DOCC</t>
  </si>
  <si>
    <t>Ir21a, Ir25a and Ir93a -expressing neuron of the dorsal organ ganglion (DOG), activated by temperature decreases. All three of these Ir genes are necessary for cold-induced activity of the cell. Three of these cells are found in each DOG and they are required for cold avoidance behavior. The sensory dendrites of the three thermosensory neurons exhibit a large membrane-rich bulb before reaching the central dome, unlike the olfactory neurons in the DOG.</t>
  </si>
  <si>
    <t>Klein et al., 2015, Proc. Natl. Acad. Sci. U.S.A. 112(2): E220--E229 (flybase.org/reports/FBrf0227329); Ni et al., 2016, eLife 5: e13254 (flybase.org/reports/FBrf0232228); Knecht et al., 2016, eLife 5: e17879 (flybase.org/reports/FBrf0233685)</t>
  </si>
  <si>
    <t>Rh5 photoreceptor of Bolwig organ</t>
  </si>
  <si>
    <t>["Rh5 photoreceptor of Bolwig's organ", "Rh5-expressing photoreceptor of Bolwig's organ"]</t>
  </si>
  <si>
    <t>Cholinergic photoreceptor cell of the larval Bolwig's organ that expresses the blue-absorbing rhodopsin Rh5 (lambda[max] = 437nm; FBgn0014019). Fibers pass along the Bolwig nerve and terminate in the intermediate larval optic neuropil (Larderet et al., 2017). Some neurites bypass the larval optic neuropil and project to the adjacent ipsilateral central brain (Keene et al., 2011). Their projections in the larval optic neuropil have been shown to overlap with serotonergic arborizations (Rodriguez Moncalvo and Campos, 2005) and with the dendrites of pacemaker lateral neurons (LNs) (Keene et al., 2011; Mazzoni et al., 2005). There are about 4 Rh5 photoreceptors per Bolwig organ.</t>
  </si>
  <si>
    <t>Malpel et al., 2002, Development 129(6): 1443--1453 (flybase.org/reports/FBrf0144829); Mazzoni et al., 2005, Neuron 45(2): 293--300 (flybase.org/reports/FBrf0184213); Rodriguez Moncalvo and Campos, 2005, Dev. Biol. 286(2): 549--558 (flybase.org/reports/FBrf0190156); Keene et al., 2011, J. Neurosci. 31(17): 6527--6534 (flybase.org/reports/FBrf0213587); Larderet et al., 2017, eLife 6: e28387 (flybase.org/reports/FBrf0237760)</t>
  </si>
  <si>
    <t>lch1 neuron</t>
  </si>
  <si>
    <t>Sensory neuron that innervates the monoscolopidial chordotonal organ lch1 of the lateral cluster in a larval segment.</t>
  </si>
  <si>
    <t>abdominal v'es2 neuron</t>
  </si>
  <si>
    <t>p6; vc5; vp5</t>
  </si>
  <si>
    <t>Sensory neuron of v'es2. Fasciculates in branch a of the segmental nerve, SNa (Campos-Ortega and Hartenstein, 1997).</t>
  </si>
  <si>
    <t>Campos-Ortega and Hartenstein, 1997, The embryonic development of Drosophila melanogaster. 2nd ed. (flybase.org/reports/FBrf0089570); http://www.normalesup.org/~vorgogoz/FlyPNS/PNSdescription.html#vp5</t>
  </si>
  <si>
    <t>larval olfactory receptor neuron Or45b</t>
  </si>
  <si>
    <t>ORN (Or45b); OSN (Or45b); larval olfactory sensory neuron Or45b; larval ORN Or45b; larval OSN Or45b; larval odorant receptor neuron Or45b</t>
  </si>
  <si>
    <t>Larval olfactory receptor neuron (ORN) that expresses Or45b (FBgn0033422). It outputs mostly to larval uniglomerular projection neuron 45b but also to uPN 63a.</t>
  </si>
  <si>
    <t>http://neuro.uni-konstanz.de/DoOR/content/receptor.php?OR=Or45b; Masuda-Nakagawa et al., 2009, Proc. Natl. Acad. Sci. U.S.A. 106(25): 10314--10319 (flybase.org/reports/FBrf0208205); Berck et al., 2016, eLife 5: e14859 (flybase.org/reports/FBrf0232785)</t>
  </si>
  <si>
    <t>larval olfactory receptor neuron Or45a</t>
  </si>
  <si>
    <t>OSN (Or45a); larval ORN Or45a; larval olfactory sensory neuron Or45a; larval odorant receptor neuron Or45a; ORN (Or45a); larval OSN Or45a</t>
  </si>
  <si>
    <t>Larval olfactory receptor neuron (ORN) that expresses Or45a (FBgn0033404). It outputs mostly to larval uniglomerular projection neuron 45a, but also to uPN 33a and uPN 82a.</t>
  </si>
  <si>
    <t>http://neuro.uni-konstanz.de/DoOR/content/receptor.php?OR=Or45a; Masuda-Nakagawa et al., 2009, Proc. Natl. Acad. Sci. U.S.A. 106(25): 10314--10319 (flybase.org/reports/FBrf0208205); Berck et al., 2016, eLife 5: e14859 (flybase.org/reports/FBrf0232785)</t>
  </si>
  <si>
    <t>larval olfactory receptor neuron Or42b</t>
  </si>
  <si>
    <t>OSN (Or42b); larval ORN Or42b; larval olfactory sensory neuron Or42b; ORN (Or42b); larval OSN Or42b; larval odorant receptor neuron Or42b</t>
  </si>
  <si>
    <t>Larval olfactory receptor neuron (ORN) that expresses Or42b (FBgn0033043). It outputs to larval uniglomerular projection neuron 42b.</t>
  </si>
  <si>
    <t>http://neuro.uni-konstanz.de/DoOR/content/receptor.php?OR=Or42b; Masuda-Nakagawa et al., 2009, Proc. Natl. Acad. Sci. U.S.A. 106(25): 10314--10319 (flybase.org/reports/FBrf0208205); Berck et al., 2016, eLife 5: e14859 (flybase.org/reports/FBrf0232785)</t>
  </si>
  <si>
    <t>abdominal vch neuron</t>
  </si>
  <si>
    <t>Sensory neuron that innervates a ventral chordotonal organ of the larval abdomen. There are two chordotonal organs in each segment.</t>
  </si>
  <si>
    <t>larval olfactory receptor neuron Or42a</t>
  </si>
  <si>
    <t>ORN (Or42a); larval ORN Or42a; larval olfactory sensory neuron Or42a; OSN (Or42a); larval odorant receptor neuron Or42a; larval OSN Or42a</t>
  </si>
  <si>
    <t>Larval olfactory receptor neuron (ORN) that expresses Or42a (FBgn0033041). It outputs mostly to larval uniglomerular projection neuron 42a.</t>
  </si>
  <si>
    <t>http://neuro.uni-konstanz.de/DoOR/content/receptor.php?OR=Or42a; Masuda-Nakagawa et al., 2009, Proc. Natl. Acad. Sci. U.S.A. 106(25): 10314--10319 (flybase.org/reports/FBrf0208205); Berck et al., 2016, eLife 5: e14859 (flybase.org/reports/FBrf0232785)</t>
  </si>
  <si>
    <t>larval olfactory receptor neuron Or35a</t>
  </si>
  <si>
    <t>ORN (Or35a); larval ORN Or35a; larval olfactory sensory neuron Or35a; OSN (Or35a); larval odorant receptor neuron Or35a; larval OSN Or35a</t>
  </si>
  <si>
    <t>Larval olfactory receptor neuron (ORN) that expresses Or35a (FBgn0028946). It outputs mostly to larval uniglomerular projection neuron 35a but also to the larval ORN 74a.</t>
  </si>
  <si>
    <t>http://neuro.uni-konstanz.de/DoOR/content/receptor.php?OR=Or35a; Masuda-Nakagawa et al., 2009, Proc. Natl. Acad. Sci. U.S.A. 106(25): 10314--10319 (flybase.org/reports/FBrf0208205); Berck et al., 2016, eLife 5: e14859 (flybase.org/reports/FBrf0232785)</t>
  </si>
  <si>
    <t>larval olfactory receptor neuron Or33b/Or47a</t>
  </si>
  <si>
    <t>larval OSN Or33b/47a; OSN (Or33b); ORN (Or33b/47a); larval ORN Or33b/Or47a; larval olfactory sensory neuron Or33b; larval ORN Or33b; larval olfactory sensory neuron Or33b/Or47a; larval OSN Or33b; ORN (Or33b); larval odorant receptor neuron Or33b/Or47a; OSN (Or33b/47a); larval odorant receptor neuron Or33b</t>
  </si>
  <si>
    <t>Larval olfactory receptor neuron (ORN) that expresses Or33b (FBgn0026391) and Or47a (FBgn0026386). It outputs to larval uniglomerular projection neuron 33b/47a and also to uPN 45b.</t>
  </si>
  <si>
    <t>http://neuro.uni-konstanz.de/DoOR/content/receptor.php?OR=Or33b; Masuda-Nakagawa et al., 2009, Proc. Natl. Acad. Sci. U.S.A. 106(25): 10314--10319 (flybase.org/reports/FBrf0208205); Berck et al., 2016, eLife 5: e14859 (flybase.org/reports/FBrf0232785)</t>
  </si>
  <si>
    <t>larval olfactory receptor neuron Or33a</t>
  </si>
  <si>
    <t>larval odorant receptor neuron Or33a; larval OSN Or33a; ORN (Or33a); larval olfactory sensory neuron Or33a; OSN (Or33a); larval ORN Or33a</t>
  </si>
  <si>
    <t>Larval olfactory receptor neuron (ORN) that expresses Or33a (FBgn0026392). It outputs mostly to larval uniglomerular projection neuron 33a, but also to larval uPN 45b.</t>
  </si>
  <si>
    <t>http://neuro.uni-konstanz.de/DoOR/content/receptor.php?OR=Or33a; Masuda-Nakagawa et al., 2009, Proc. Natl. Acad. Sci. U.S.A. 106(25): 10314--10319 (flybase.org/reports/FBrf0208205); Berck et al., 2016, eLife 5: e14859 (flybase.org/reports/FBrf0232785)</t>
  </si>
  <si>
    <t>larval olfactory receptor neuron Or30a</t>
  </si>
  <si>
    <t>larval ORN Or30a; larval olfactory sensory neuron Or30a; larval odorant receptor neuron Or30a; ORN (Or30a); larval OSN Or30a; OSN (Or30a)</t>
  </si>
  <si>
    <t>Larval olfactory receptor neuron (ORN) that expresses Or30a (FBgn0032096). It receives some input from the broad local neurons and outputs mostly to larval uniglomerular projection neuron 30a.</t>
  </si>
  <si>
    <t>http://neuro.uni-konstanz.de/DoOR/content/receptor.php?OR=Or30a; Masuda-Nakagawa et al., 2009, Proc. Natl. Acad. Sci. U.S.A. 106(25): 10314--10319 (flybase.org/reports/FBrf0208205); Berck et al., 2016, eLife 5: e14859 (flybase.org/reports/FBrf0232785)</t>
  </si>
  <si>
    <t>larval olfactory receptor neuron Or24a</t>
  </si>
  <si>
    <t>OSN (Or24a); larval ORN Or24a; larval olfactory sensory neuron Or24a; larval odorant receptor neuron Or24a; larval OSN Or24a; ORN (Or24a)</t>
  </si>
  <si>
    <t>Larval olfactory receptor neuron (ORN) that expresses Or24a (FBgn0026394). It receives some input from the broad local neurons and outputs mostly to larval uniglomerular projection neuron 24a.</t>
  </si>
  <si>
    <t>http://neuro.uni-konstanz.de/DoOR/content/receptor.php?OR=Or24a; Masuda-Nakagawa et al., 2009, Proc. Natl. Acad. Sci. U.S.A. 106(25): 10314--10319 (flybase.org/reports/FBrf0208205); Berck et al., 2016, eLife 5: e14859 (flybase.org/reports/FBrf0232785)</t>
  </si>
  <si>
    <t>larval olfactory receptor neuron Or22c</t>
  </si>
  <si>
    <t>OSN (Or22c); larval ORN Or22c; larval olfactory sensory neuron Or22c; larval OSN Or22c; larval odorant receptor neuron Or22c; ORN (Or22c)</t>
  </si>
  <si>
    <t>Larval olfactory receptor neuron (ORN) that expresses Or22c (FBgn0026396). It receives some input from the broad local neurons and outputs mostly to larval uniglomerular projection neuron 22c.</t>
  </si>
  <si>
    <t>http://neuro.uni-konstanz.de/DoOR/content/receptor.php?OR=Or22c; Masuda-Nakagawa et al., 2009, Proc. Natl. Acad. Sci. U.S.A. 106(25): 10314--10319 (flybase.org/reports/FBrf0208205); Berck et al., 2016, eLife 5: e14859 (flybase.org/reports/FBrf0232785)</t>
  </si>
  <si>
    <t>prothoracic dorsal/lateral multidendritic neuron</t>
  </si>
  <si>
    <t>Multidendritic neuron of the dorsal or lateral sensory clusters in the embryonic/larval prothoracic segment. It fasciculates with the intersegmental nerve.</t>
  </si>
  <si>
    <t>abdominal 8 vesM neuron</t>
  </si>
  <si>
    <t>Sensory neuron of the embryonic/larval 8th abdominal segment that innervates the unpaired ventral papilla vas. There are two of these neurons.</t>
  </si>
  <si>
    <t>larval olfactory receptor neuron Or13a</t>
  </si>
  <si>
    <t>ORN (Or13a); OSN (Or13a); larval ORN Or13a; larval olfactory sensory neuron Or13a; larval odorant receptor neuron Or13a; larval OSN Or13a</t>
  </si>
  <si>
    <t>Larval olfactory receptor neuron (ORN) that expresses Or13a (FBgn0030715). It receives some input from the broad local neurons and outputs mostly to larval uniglomerular projection neuron 13a.</t>
  </si>
  <si>
    <t>http://neuro.uni-konstanz.de/DoOR/content/receptor.php?OR=Or13a; Masuda-Nakagawa et al., 2009, Proc. Natl. Acad. Sci. U.S.A. 106(25): 10314--10319 (flybase.org/reports/FBrf0208205); Berck et al., 2016, eLife 5: e14859 (flybase.org/reports/FBrf0232785)</t>
  </si>
  <si>
    <t>prothoracic ventral multidendritic neuron</t>
  </si>
  <si>
    <t>A multidendritic neuron of the ventral cluster sensory cluster of the larval prothoracic segment. There are four of these per cluster, all of which have axons that fasciculate with the prothoracic segmental nerve.</t>
  </si>
  <si>
    <t>larval olfactory receptor neuron Or1a</t>
  </si>
  <si>
    <t>OSN (Or1a); larval olfactory sensory neuron Or1a; larval ORN Or1a; ORN (Or1a); larval OSN Or1a; larval odorant receptor neuron Or1a</t>
  </si>
  <si>
    <t>Larval olfactory receptor neuron (ORN) that expresses Or1a (FBgn0029521). It receives some input from the broad local neurons and outputs mostly to larval uniglomerular projection neuron 1a and to local neurons.</t>
  </si>
  <si>
    <t>http://neuro.uni-konstanz.de/DoOR/content/receptor.php?OR=Or1a; Masuda-Nakagawa et al., 2009, Proc. Natl. Acad. Sci. U.S.A. 106(25): 10314--10319 (flybase.org/reports/FBrf0208205); Berck et al., 2016, eLife 5: e14859 (flybase.org/reports/FBrf0232785)</t>
  </si>
  <si>
    <t>abdominal v'esB neuron</t>
  </si>
  <si>
    <t>vc4a; p5; vp4a</t>
  </si>
  <si>
    <t>Sensory neuron of vc5. Fasciculates in branch b of the intersegmental nerve, ISNb (Campos-Ortega and Hartenstein, 1997).</t>
  </si>
  <si>
    <t>Campos-Ortega and Hartenstein, 1997, The embryonic development of Drosophila melanogaster. 2nd ed. (flybase.org/reports/FBrf0089570); http://www.normalesup.org/~vorgogoz/FlyPNS/PNSdescription.html#vp4a</t>
  </si>
  <si>
    <t>desA neuron</t>
  </si>
  <si>
    <t>gustatory receptor neuron of terminal organ distal group</t>
  </si>
  <si>
    <t>TO-distal class</t>
  </si>
  <si>
    <t>Gustatory receptor neuron whose dendrites innervate the terminal organ on the surface of the larval head and whose soma is located in the terminal organ ganglion (terminal organ distal group). The axons of these neurons project via the maxillary nerve into area 4 of the subesophageal ganglion. There are 21 of these neurons per terminal organ.</t>
  </si>
  <si>
    <t>Python and Stocker, 2002, J. Comp. Neurol. 445(4): 374--387 (flybase.org/reports/FBrf0147119); Colomb et al., 2007, J. Comp. Neurol. 502(5): 834--847 (flybase.org/reports/FBrf0201176)</t>
  </si>
  <si>
    <t>mechanosensory neuron of terminal organ dorsolateral group</t>
  </si>
  <si>
    <t>Mechanosensory neuron with a dendrite in the terminal organ on the surface of the larval head, but whose soma is located in the dorsal organ ganglion (Rist and Thum, 2017). There are 2 of these neurons, one innervating the dorsolateral papilla and one innervating the spot sensillum, and they project via the antennal nerve (Rist and Thum, 2017).</t>
  </si>
  <si>
    <t>abdominal desC neuron</t>
  </si>
  <si>
    <t>p8; s; dc1; dp1</t>
  </si>
  <si>
    <t>Sensory neuron of abdominal dorsal sensillum campaniformium dc1. Fasciculates with the intersegmental nerve (Campos-Ortega and Hartenstein, 1997).</t>
  </si>
  <si>
    <t>Campos-Ortega and Hartenstein, 1997, The embryonic development of Drosophila melanogaster. 2nd ed. (flybase.org/reports/FBrf0089570); http://www.normalesup.org/~vorgogoz/FlyPNS/PNSdescription.html#dp1</t>
  </si>
  <si>
    <t>larval gustatory receptor neuron of the hypophysis VP5</t>
  </si>
  <si>
    <t>GRN VP5</t>
  </si>
  <si>
    <t>Gustatory receptor neuron of the larval hypophysis. This subclass represents one bilateral pair of cells that express Gr28a.</t>
  </si>
  <si>
    <t>Choi et al., 2016, Front. Cell. Neurosci. 10: 181 (flybase.org/reports/FBrf0233050)</t>
  </si>
  <si>
    <t>larval gustatory receptor neuron of the hypophysis VP3</t>
  </si>
  <si>
    <t>GRN VP3</t>
  </si>
  <si>
    <t>Gustatory receptor neuron of the larval hypophysis. This subclass represents one bilateral pair of cells.</t>
  </si>
  <si>
    <t>larval gustatory receptor neuron of the hypophysis VP4</t>
  </si>
  <si>
    <t>GRN VP4</t>
  </si>
  <si>
    <t>abdominal vesB neuron</t>
  </si>
  <si>
    <t>vp2; vc2</t>
  </si>
  <si>
    <t>Sensory neuron of vc2. Fasciculates in branch c of the segmental nerve, SNc (Campos-Ortega and Hartenstein, 1997).</t>
  </si>
  <si>
    <t>Campos-Ortega and Hartenstein, 1997, The embryonic development of Drosophila melanogaster. 2nd ed. (flybase.org/reports/FBrf0089570); http://www.normalesup.org/~vorgogoz/FlyPNS/PNSdescription.html#vc2</t>
  </si>
  <si>
    <t>vesB neuron</t>
  </si>
  <si>
    <t>Sensory PNS neuron of embryonic/larval abdominal segments 1-7, the pro-, meta- or mesothoracic segments (Dambly-Chaudiere and Ghysen, 1986). In the thoracic segments it innervates the anterior medial hair of the Keilin's organ, together with the vesC neuron. In the abdominal segments it is located dorsal to vesA and ventral to vesC.</t>
  </si>
  <si>
    <t>Dambly-Chaudiere and Ghysen, 1986, Rouxs Arch. Dev. Biol. 195(4): 222--228 (flybase.org/reports/FBrf0045359); Campos-Ortega and Hartenstein, 1997, The embryonic development of Drosophila melanogaster. 2nd ed. (flybase.org/reports/FBrf0089570); http://www.normalesup.org/~vorgogoz/FlyPNS/PNSdescription0.html</t>
  </si>
  <si>
    <t>larval gustatory receptor neuron of the hypopharyngeal organ PP5</t>
  </si>
  <si>
    <t>GRN PP5</t>
  </si>
  <si>
    <t>Gustatory receptor neuron of the larval hypopharyngeal organ. This subclass represents one bilateral pair of cells that express Gr28a.</t>
  </si>
  <si>
    <t>vesC neuron</t>
  </si>
  <si>
    <t>Sensory PNS neuron of embryonic/larval abdominal segments 1-7, the pro-, meta- or mesothoracic segments (Dambly-Chaudiere and Ghysen, 1986). In the thoracic segments it innervates the anterior medial hair of the Keilin's organ, together with the vesB neuron. In the abdominal segments it is located dorsal to vesB.</t>
  </si>
  <si>
    <t>larval gustatory receptor neuron of the hypopharyngeal organ PP6</t>
  </si>
  <si>
    <t>GRN PP6</t>
  </si>
  <si>
    <t>larval gustatory receptor neuron of the hypopharyngeal organ PP2</t>
  </si>
  <si>
    <t>GRN PP2</t>
  </si>
  <si>
    <t>Gustatory receptor neuron of the larval hypopharyngeal organ. This subclass represents one bilateral pair of cells that express Gr33a, Gr66a, Gr32a, Gr22b, Gr39a.a and Gr39b.</t>
  </si>
  <si>
    <t>vesA neuron</t>
  </si>
  <si>
    <t>Sensory PNS neuron of embryonic/larval abdominal segments 1-7, the pro-, meta- or mesothoracic segments (Dambly-Chaudiere and Ghysen, 1986). In the thoracic segments it innervates the anterior lateral hair of the Keilin's organ. In the abdominal segments it is located ventral to vesB.</t>
  </si>
  <si>
    <t>larval gustatory receptor neuron of the hypopharyngeal organ PP4</t>
  </si>
  <si>
    <t>GRN PP4</t>
  </si>
  <si>
    <t>Gustatory receptor neuron of the larval hypopharyngeal organ. This subclass represents one bilateral pair of cells that express Gr33a, Gr66a, Gr28a, Gr22b, Gr39a.a and Gr39b.</t>
  </si>
  <si>
    <t>larval gustatory receptor neuron of the hypopharyngeal organ PP3</t>
  </si>
  <si>
    <t>GRN PP3</t>
  </si>
  <si>
    <t>Gustatory receptor neuron of the larval hypopharyngeal organ. This subclass represents one bilateral pair of cells that express Gr33a, Gr66a, Gr32a, Gr28a, Gr22b, Gr39a.a and Gr39b.</t>
  </si>
  <si>
    <t>gustatory receptor neuron of terminal organ dorsolateral group</t>
  </si>
  <si>
    <t>TO-dorsolateral class; TODO neuron; TO-dorsolateral group; atypical TODO neuron; terminal organ neuron of dorsal organ ganglion</t>
  </si>
  <si>
    <t>Gustatory receptor neuron whose dendrites innervate the terminal organ on the surface of the larval head, but whose soma is located in the dorsal organ ganglion. The axons of these neurons project via the antennal nerve into area 4 of the subesophageal ganglion. There are 3 of these neurons, and all have a dendrite in the dorsomedial papilla of the terminal organ dorsolateral group (Rist and Thum, 2017).</t>
  </si>
  <si>
    <t>Python and Stocker, 2002, J. Comp. Neurol. 445(4): 374--387 (flybase.org/reports/FBrf0147119); Colomb et al., 2007, J. Comp. Neurol. 502(5): 834--847 (flybase.org/reports/FBrf0201176); Rist and Thum, 2017, J. Comp. Neurol. 525(18): 3865--3889 (flybase.org/reports/FBrf0236934)</t>
  </si>
  <si>
    <t>v'esA neuron</t>
  </si>
  <si>
    <t>Sensory PNS neuron of embryonic/larval abdominal segments 1-7, the pro-, meta- or mesothoracic segments (Dambly-Chaudiere and Ghysen, 1986). In the abdominal segments it is located dorsal to vesC, and ventral to v'esB. In the thoracic segments 2 and 3 it is located ventral to the cluster of vesA-E neurons, but is located anterior to it in thoracic segment T1.</t>
  </si>
  <si>
    <t>v'esB neuron</t>
  </si>
  <si>
    <t>Sensory PNS neuron of embryonic/larval abdominal segments 1-7, the pro-, meta- or mesothoracic segments (Dambly-Chaudiere and Ghysen, 1986). In the abdominal segments it is located anterodorsal to v'esA. In the thoracic segments it is located ventral to v'es3.</t>
  </si>
  <si>
    <t>gustatory receptor neuron of the dorsal organ</t>
  </si>
  <si>
    <t>DO class</t>
  </si>
  <si>
    <t>Gustatory receptor neuron that has its cell body in the dorsal organ ganglion and innervates the dorsal organ on the surface of the larval head. Projections from at least some of these neurons innervate `subesophageal ganglion area 3` (FBbt:00100141) (Colomb et al., 2007). There are 11 of these neurons.</t>
  </si>
  <si>
    <t>larval gustatory receptor neuron of the hypopharyngeal organ PP1</t>
  </si>
  <si>
    <t>GRN PP1</t>
  </si>
  <si>
    <t>vesD neuron</t>
  </si>
  <si>
    <t>ko</t>
  </si>
  <si>
    <t>Sensory neuron that innervates the posterior hair of the Keilin's organ in the embryonic/larval thoracic segments, together with the vesE neuron. It is located in the ventral cluster of a larval thoracic segment.</t>
  </si>
  <si>
    <t>vesE neuron</t>
  </si>
  <si>
    <t>Sensory neuron that innervates the posterior hair of the Keilin's organ in the embryonic/larval thoracic segments, together with the vesD neuron. It is located in the ventral cluster of a larval thoracic segment.</t>
  </si>
  <si>
    <t>abdominal desA neuron</t>
  </si>
  <si>
    <t>des2; desA2; dh2; sensory hair F; b+st; desB; h4</t>
  </si>
  <si>
    <t>Sensory neuron associated either with abdominal dorsal sensillum trichodeum dh1 or with abdominal dorsal sensillum trichodeum dh2. Fasciculates with the intersegmental nerve (Campos-Ortega and Hartenstein, 1997).</t>
  </si>
  <si>
    <t>Campos-Ortega and Hartenstein, 1997, The embryonic development of Drosophila melanogaster. 2nd ed. (flybase.org/reports/FBrf0089570); http://www.normalesup.org/~vorgogoz/FlyPNS/PNSdescription.html#dh1</t>
  </si>
  <si>
    <t>abdominal vesA neuron</t>
  </si>
  <si>
    <t>vp1; vc1</t>
  </si>
  <si>
    <t>Sensory neuron of vc1. Fasciculates in branch c of the segmental nerve, SNc (Campos-Ortega and Hartenstein, 1997).</t>
  </si>
  <si>
    <t>Campos-Ortega and Hartenstein, 1997, The embryonic development of Drosophila melanogaster. 2nd ed. (flybase.org/reports/FBrf0089570); http://www.normalesup.org/~vorgogoz/FlyPNS/PNSdescription.html#vc1</t>
  </si>
  <si>
    <t>Rh6 photoreceptor of Bolwig organ</t>
  </si>
  <si>
    <t>["Rh6 photoreceptor of Bolwig's organ", 'Rh6-expressing photoreceptor of Bolwig organ</t>
  </si>
  <si>
    <t>Cholinergic photoreceptor cell of the larval Bolwig's organ expressing the green-absorbing opsin Rh6 (lambda[max] = 508nm; FBgn0019940). Fibers pass along the Bolwig nerve and terminate in the distal larval optic neuropil (Larderet et al., 2017). Their projections in the larval optic neuropil have been shown to overlap with, and influence the development of, serotonergic arborizations (Rodriguez Moncalvo and Campos, 2005), and to overlap with the dendrites of pacemaker lateral neurons (LNs) (Keene et al., 2011; Mazzoni et al., 2005). There are approximately 8 of these per Bolwig organ.</t>
  </si>
  <si>
    <t>larval olfactory receptor neuron Or94a/Or94b</t>
  </si>
  <si>
    <t>larval odorant receptor neuron Or94a/94b; larval OSN Or94a/94b; ORN (Or94a/94b); larval olfactory receptor neuron Or94b; OSN (Or94a/94b); larval olfactory sensory neuron Or94a/94b; larval ORN Or94a/94b</t>
  </si>
  <si>
    <t>Larval olfactory receptor neuron (ORN) that expresses Or94a (FBgn0039033) and Or94b (FBgn0039034). It outputs to larval uniglomerular projection neuron 94a/94b.</t>
  </si>
  <si>
    <t>http://neuro.uni-konstanz.de/DoOR/content/receptor.php?OR=Or94a; http://neuro.uni-konstanz.de/DoOR/content/receptor.php?OR=Or94b; Fishilevich et al., 2005, Curr. Biol. 15(23): 2086--2096 (flybase.org/reports/FBrf0190010); Masuda-Nakagawa et al., 2009, Proc. Natl. Acad. Sci. U.S.A. 106(25): 10314--10319 (flybase.org/reports/FBrf0208205); Berck et al., 2016, eLife 5: e14859 (flybase.org/reports/FBrf0232785)</t>
  </si>
  <si>
    <t>larval gustatory receptor neuron of the epiphysis DP2</t>
  </si>
  <si>
    <t>GRN DP2</t>
  </si>
  <si>
    <t>Gustatory receptor neuron of the larval epiphysis. This subclass represents one bilateral pair of cells that express Gr33a, Gr66a, Gr32a, Gr77a and Gr93b. This neuron projects to the subesophageal ganglion.</t>
  </si>
  <si>
    <t>larval gustatory receptor neuron of the epiphysis DP1</t>
  </si>
  <si>
    <t>GRN DP1</t>
  </si>
  <si>
    <t>Gustatory receptor neuron of the larval epiphysis. This subclass represents one bilateral pair of cells that express a wide range of gustatory receptor genes (at least 14). This neuron responds to caffeine and projects to the subesophageal ganglion.</t>
  </si>
  <si>
    <t>larval olfactory receptor neuron Or85c</t>
  </si>
  <si>
    <t>OSN (Or85c); larval olfactory sensory neuron Or85c; larval ORN Or85c; larval odorant receptor neuron Or85c; ORN (Or85c); larval OSN Or85c</t>
  </si>
  <si>
    <t>Larval olfactory receptor neuron (ORN) that expresses Or85c (FBgn0037591). It outputs mostly to larval uniglomerular projection neuron 85c but also to uPN 33b/47a.</t>
  </si>
  <si>
    <t>http://neuro.uni-konstanz.de/DoOR/content/receptor.php?OR=Or85c; Masuda-Nakagawa et al., 2009, Proc. Natl. Acad. Sci. U.S.A. 106(25): 10314--10319 (flybase.org/reports/FBrf0208205); Berck et al., 2016, eLife 5: e14859 (flybase.org/reports/FBrf0232785)</t>
  </si>
  <si>
    <t>larval gustatory receptor neuron of the epiphysis DP3</t>
  </si>
  <si>
    <t>GRN DP3</t>
  </si>
  <si>
    <t>Gustatory receptor neuron of the larval epiphysis. This subclass represents one bilateral pair of cells that express Gr2a, Gr23a, Gr57a and Gr93d. This neuron projects to the subesophageal ganglion.</t>
  </si>
  <si>
    <t>larval olfactory receptor neuron Or83a</t>
  </si>
  <si>
    <t>OSN (Or83a); larval ORN Or83a; larval olfactory sensory neuron Or83a; ORN (Or83a); larval OSN Or83a; larval odorant receptor neuron Or83a</t>
  </si>
  <si>
    <t>Larval olfactory receptor neuron (ORN) that expresses Or83a (FBgn0037322). It outputs mostly to larval uniglomerular projection neuron 83a but also to uPN 42a and 85c.</t>
  </si>
  <si>
    <t>http://neuro.uni-konstanz.de/DoOR/content/receptor.php?OR=Or83a; Masuda-Nakagawa et al., 2009, Proc. Natl. Acad. Sci. U.S.A. 106(25): 10314--10319 (flybase.org/reports/FBrf0208205); Berck et al., 2016, eLife 5: e14859 (flybase.org/reports/FBrf0232785)</t>
  </si>
  <si>
    <t>metathoracic ventral multidendritic neuron</t>
  </si>
  <si>
    <t>A multidendritic neuron of the ventral cluster sensory cluster of the larval metathoracic segment. There are four of these per cluster, all of which have axons that fasciculate with the metathoracic segmental nerve.</t>
  </si>
  <si>
    <t>larval olfactory receptor neuron Or82a</t>
  </si>
  <si>
    <t>larval olfactory sensory neuron Or82a; larval ORN Or82a; OSN (Or82a); larval odorant receptor neuron Or82a; larval OSN Or82a; ORN (Or82a)</t>
  </si>
  <si>
    <t>Larval olfactory receptor neuron (ORN) that expresses Or82a (FBgn0041621). It outputs mostly to larval uniglomerular projection neuron 82a, but also to uPN 22c and 45a.</t>
  </si>
  <si>
    <t>http://neuro.uni-konstanz.de/DoOR/content/receptor.php?OR=Or82a; Masuda-Nakagawa et al., 2009, Proc. Natl. Acad. Sci. U.S.A. 106(25): 10314--10319 (flybase.org/reports/FBrf0208205); Berck et al., 2016, eLife 5: e14859 (flybase.org/reports/FBrf0232785)</t>
  </si>
  <si>
    <t>prothoracic lch3 neuron</t>
  </si>
  <si>
    <t>Lateral triscolopidial chordotonal organ of the embryonic/larval prothorax (Campos-Ortega and Hartenstein, 1985).</t>
  </si>
  <si>
    <t>Campos-Ortega and Hartenstein, 1985, The Embryonic development of Drosophila melanogaster. (flybase.org/reports/FBrf0041814)</t>
  </si>
  <si>
    <t>larval gustatory receptor neuron of the hypophysis VP1</t>
  </si>
  <si>
    <t>GRN VP1</t>
  </si>
  <si>
    <t>Gustatory receptor neuron of the larval hypophysis. This subclass represents one bilateral pair of cells that express Gr33a, Gr66a and Gr68a.</t>
  </si>
  <si>
    <t>larval olfactory receptor neuron Or74a</t>
  </si>
  <si>
    <t>larval odorant receptor neuron Or74a; larval OSN Or74a; ORN (Or74a); OSN (Or74a); larval olfactory sensory neuron Or74a; larval ORN Or74a</t>
  </si>
  <si>
    <t>Larval olfactory receptor neuron (ORN) that expresses Or74a (FBgn0036709). It outputs to larval uniglomerular projection neuron 74a.</t>
  </si>
  <si>
    <t>http://neuro.uni-konstanz.de/DoOR/content/receptor.php?OR=Or74a; Masuda-Nakagawa et al., 2009, Proc. Natl. Acad. Sci. U.S.A. 106(25): 10314--10319 (flybase.org/reports/FBrf0208205); Berck et al., 2016, eLife 5: e14859 (flybase.org/reports/FBrf0232785)</t>
  </si>
  <si>
    <t>larval gustatory receptor neuron of the hypophysis VP2</t>
  </si>
  <si>
    <t>GRN VP2</t>
  </si>
  <si>
    <t>larval olfactory receptor neuron Or67b</t>
  </si>
  <si>
    <t>ORN (Or67b); OSN (Or67b); larval ORN Or67b; larval olfactory sensory neuron Or67b; larval OSN Or67b; larval odorant receptor neuron Or67b</t>
  </si>
  <si>
    <t>Larval olfactory receptor neuron (ORN) that expresses Or67b (FBgn0036019). It outputs to larval uniglomerular projection neuron 67b.</t>
  </si>
  <si>
    <t>http://neuro.uni-konstanz.de/DoOR/content/receptor.php?OR=Or67b; Masuda-Nakagawa et al., 2009, Proc. Natl. Acad. Sci. U.S.A. 106(25): 10314--10319 (flybase.org/reports/FBrf0208205); Berck et al., 2016, eLife 5: e14859 (flybase.org/reports/FBrf0232785)</t>
  </si>
  <si>
    <t>larval olfactory receptor neuron Or63a</t>
  </si>
  <si>
    <t>OSN (Or63a); larval olfactory sensory neuron Or63a; larval ORN Or63a; larval odorant receptor neuron Or63a; ORN (Or63a); larval OSN Or63a</t>
  </si>
  <si>
    <t>Larval olfactory receptor neuron (ORN) that expresses Or63a (FBgn0035382). It outputs to larval uniglomerular projection neuron 63a.</t>
  </si>
  <si>
    <t>http://neuro.uni-konstanz.de/DoOR/content/receptor.php?OR=Or63a; Masuda-Nakagawa et al., 2009, Proc. Natl. Acad. Sci. U.S.A. 106(25): 10314--10319 (flybase.org/reports/FBrf0208205); Berck et al., 2016, eLife 5: e14859 (flybase.org/reports/FBrf0232785)</t>
  </si>
  <si>
    <t>larval gustatory receptor neuron of the epiphysis DP4</t>
  </si>
  <si>
    <t>GRN DP4</t>
  </si>
  <si>
    <t>Gustatory receptor neuron of the larval epiphysis. This subclass represents one bilateral pair of cells that express Gr43a. This neuron projects to the subesophageal ganglion.</t>
  </si>
  <si>
    <t>larval olfactory receptor neuron Or59a</t>
  </si>
  <si>
    <t>ORN (Or59a); larval ORN Or59a; larval olfactory sensory neuron Or59a; OSN (Or59a); larval odorant receptor neuron Or59a; larval OSN Or59a</t>
  </si>
  <si>
    <t>Larval olfactory receptor neuron (ORN) that expresses Or59a (FBgn0026384). It outputs mostly to larval uniglomerular projection neuron 59a but also to uPN 63a.</t>
  </si>
  <si>
    <t>http://neuro.uni-konstanz.de/DoOR/content/receptor.php?OR=Or59a; Masuda-Nakagawa et al., 2009, Proc. Natl. Acad. Sci. U.S.A. 106(25): 10314--10319 (flybase.org/reports/FBrf0208205); Berck et al., 2016, eLife 5: e14859 (flybase.org/reports/FBrf0232785)</t>
  </si>
  <si>
    <t>larval gustatory receptor neuron of the epiphysis DP5</t>
  </si>
  <si>
    <t>GRN DP5</t>
  </si>
  <si>
    <t>Gustatory receptor neuron of the larval epiphysis. This subclass represents one bilateral pair of cells that express Gr93a.</t>
  </si>
  <si>
    <t>larval olfactory receptor neuron Or49a</t>
  </si>
  <si>
    <t>larval ORN Or49a; larval olfactory sensory neuron Or49a; ORN (Or49a); larval odorant receptor neuron Or49a; larval OSN Or49a; OSN (Or49a)</t>
  </si>
  <si>
    <t>Larval olfactory receptor neuron (ORN) that expresses Or49a (FBgn0033727). It outputs to larval uniglomerular projection neuron 49a.</t>
  </si>
  <si>
    <t>http://neuro.uni-konstanz.de/DoOR/content/receptor.php?OR=Or49a; Masuda-Nakagawa et al., 2009, Proc. Natl. Acad. Sci. U.S.A. 106(25): 10314--10319 (flybase.org/reports/FBrf0208205); Berck et al., 2016, eLife 5: e14859 (flybase.org/reports/FBrf0232785)</t>
  </si>
  <si>
    <t>abdominal desB neuron</t>
  </si>
  <si>
    <t>desA; b+st; dh1; sensory hair F</t>
  </si>
  <si>
    <t>vch neuron</t>
  </si>
  <si>
    <t>Sensory neuron that innervates a ventral chordotonal organ of the larval abdomen or thorax.</t>
  </si>
  <si>
    <t>abdominal 2 ventral multidendritic neuron vdaA</t>
  </si>
  <si>
    <t>Any abdominal ventral multidendritic neuron vdaA (FBbt:00002541) that is part of some larval abdominal segment 2 (FBbt:00001749).</t>
  </si>
  <si>
    <t>abdominal 3 ventral multidendritic neuron vdaA</t>
  </si>
  <si>
    <t>Any abdominal ventral multidendritic neuron vdaA (FBbt:00002541) that is part of some larval abdominal segment 3 (FBbt:00001750).</t>
  </si>
  <si>
    <t>mesothoracic les3 neuron</t>
  </si>
  <si>
    <t>Sensory neuron innervating the mesothoracic lateral Kolbchen of the embryo/larva (Dambly-Chaudiere and Ghysen, 1986).</t>
  </si>
  <si>
    <t>abdominal 1 ventral multidendritic neuron vdaA</t>
  </si>
  <si>
    <t>Any abdominal ventral multidendritic neuron vdaA (FBbt:00002541) that is part of some larval abdominal segment 1 (FBbt:00001748).</t>
  </si>
  <si>
    <t>abdominal dorsal multidendritic neuron</t>
  </si>
  <si>
    <t>Dorsally located PNS sensory neuron of larval abdominal segments A1-7 that has multiple dendrites.</t>
  </si>
  <si>
    <t>Bodmer and Jan, 1987, Rouxs Arch. Dev. Biol. 196(2): 69--77 (flybase.org/reports/FBrf0047289); Campos-Ortega and Hartenstein, 1997, The embryonic development of Drosophila melanogaster. 2nd ed. (flybase.org/reports/FBrf0089570)</t>
  </si>
  <si>
    <t>abdominal lateral multidendritic neuron</t>
  </si>
  <si>
    <t>Laterally located PNS sensory neuron of larval abdominal segments A1-7 that has multiple dendrites.</t>
  </si>
  <si>
    <t>mesothoracic lesB neuron</t>
  </si>
  <si>
    <t>Any lesB neuron (FBbt:00002013) that fasciculates with some mesothoracic intersegmental nerve (FBbt:00002104) and has postsynaptic terminal in some mesothoracic lateral sensillum trichodeum lh1 (FBbt:00002754).</t>
  </si>
  <si>
    <t>Dambly-Chaudiere and Ghysen, 1986, Rouxs Arch. Dev. Biol. 195(4): 222--228 (flybase.org/reports/FBrf0045359)</t>
  </si>
  <si>
    <t>abdominal 7 ventral multidendritic neuron v'dap</t>
  </si>
  <si>
    <t>Any abdominal ventral multidendritic neuron v'dap (FBbt:00002533) that is part of some larval abdominal segment 7 (FBbt:00001754).</t>
  </si>
  <si>
    <t>mesothoracic lesC neuron</t>
  </si>
  <si>
    <t>Any lesC neuron (FBbt:00002014) that fasciculates with some mesothoracic intersegmental nerve (FBbt:00002104) and has postsynaptic terminal in some mesothoracic lateral sensillum campaniformium lc2 (FBbt:00002756).</t>
  </si>
  <si>
    <t>mesothoracic desE neuron</t>
  </si>
  <si>
    <t>Any desE neuron (FBbt:00002003) that fasciculates with some mesothoracic intersegmental nerve (FBbt:00002104) and has postsynaptic terminal in some mesothoracic dorsal sensillum trichodeum dh2 (FBbt:00002748).</t>
  </si>
  <si>
    <t>abdominal 6 lesB neuron</t>
  </si>
  <si>
    <t>Any abdominal lesB neuron (FBbt:00002361) that has postsynaptic terminal in some abdominal 6 lateral sensillum campaniformium lc1 (FBbt:00002861).</t>
  </si>
  <si>
    <t>mesothoracic lesA neuron</t>
  </si>
  <si>
    <t>Any lesA neuron (FBbt:00002012) that fasciculates with some mesothoracic intersegmental nerve (FBbt:00002104) and has postsynaptic terminal in some mesothoracic lateral sensillum campaniformium lc1 (FBbt:00002755).</t>
  </si>
  <si>
    <t>abdominal 7 lesB neuron</t>
  </si>
  <si>
    <t>Any abdominal lesB neuron (FBbt:00002361) that has postsynaptic terminal in some abdominal 7 lateral sensillum campaniformium lc1 (FBbt:00002862).</t>
  </si>
  <si>
    <t>abdominal 2 intersegmental trachea-associated neuron istd</t>
  </si>
  <si>
    <t>Any abdominal intersegmental trachea-associated neuron istd (FBbt:00002189) that is part of some larval abdominal segment 2 (FBbt:00001749).</t>
  </si>
  <si>
    <t>abdominal 3 intersegmental trachea-associated neuron istd</t>
  </si>
  <si>
    <t>Any abdominal intersegmental trachea-associated neuron istd (FBbt:00002189) that is part of some larval abdominal segment 3 (FBbt:00001750).</t>
  </si>
  <si>
    <t>abdominal 1 intersegmental trachea-associated neuron istd</t>
  </si>
  <si>
    <t>Any abdominal intersegmental trachea-associated neuron istd (FBbt:00002189) that is part of some larval abdominal segment 1 (FBbt:00001748).</t>
  </si>
  <si>
    <t>abdominal 6 ventral multidendritic neuron vdaA</t>
  </si>
  <si>
    <t>Any abdominal ventral multidendritic neuron vdaA (FBbt:00002541) that is part of some larval abdominal segment 6 (FBbt:00001753).</t>
  </si>
  <si>
    <t>abdominal 7 ventral multidendritic neuron vdaA</t>
  </si>
  <si>
    <t>Any abdominal ventral multidendritic neuron vdaA (FBbt:00002541) that is part of some larval abdominal segment 7 (FBbt:00001754).</t>
  </si>
  <si>
    <t>abdominal 4 ventral multidendritic neuron vdaA</t>
  </si>
  <si>
    <t>Any abdominal ventral multidendritic neuron vdaA (FBbt:00002541) that is part of some larval abdominal segment 4 (FBbt:00001751).</t>
  </si>
  <si>
    <t>abdominal 5 ventral multidendritic neuron vdaA</t>
  </si>
  <si>
    <t>Any abdominal ventral multidendritic neuron vdaA (FBbt:00002541) that is part of some larval abdominal segment 5 (FBbt:00001752).</t>
  </si>
  <si>
    <t>abdominal 1 lesC neuron</t>
  </si>
  <si>
    <t>Any abdominal lesC neuron (FBbt:00002369) that has postsynaptic terminal in some abdominal 1 lateral sensillum trichodeum lh2 (FBbt:00002848).</t>
  </si>
  <si>
    <t>prothoracic desD neuron</t>
  </si>
  <si>
    <t>Any desD neuron (FBbt:00002002) that fasciculates with some prothoracic intersegmental nerve (FBbt:00002064) and has postsynaptic terminal in some prothoracic dorsal sensillum campaniformium dc3 (FBbt:00002733).</t>
  </si>
  <si>
    <t>abdominal 1 lch1 neuron</t>
  </si>
  <si>
    <t>["abdominal 1 v'ch1 neuron"]</t>
  </si>
  <si>
    <t>Any abdominal lch1 neuron (FBbt:00100024) that has postsynaptic terminal in some abdominal 1 lateral monoscolopidial chordotonal organ lch1 (FBbt:00002824).</t>
  </si>
  <si>
    <t>abdominal 6 intersegmental trachea-associated neuron istd</t>
  </si>
  <si>
    <t>Any abdominal intersegmental trachea-associated neuron istd (FBbt:00002189) that is part of some larval abdominal segment 6 (FBbt:00001753).</t>
  </si>
  <si>
    <t>prothoracic desB neuron</t>
  </si>
  <si>
    <t>Any desB neuron (FBbt:00002000) that fasciculates with some prothoracic intersegmental nerve (FBbt:00002064) and has postsynaptic terminal in some prothoracic dorsal sensillum trichodeum dh1 (FBbt:00002729).</t>
  </si>
  <si>
    <t>abdominal 7 intersegmental trachea-associated neuron istd</t>
  </si>
  <si>
    <t>Any abdominal intersegmental trachea-associated neuron istd (FBbt:00002189) that is part of some larval abdominal segment 7 (FBbt:00001754).</t>
  </si>
  <si>
    <t>prothoracic desC neuron</t>
  </si>
  <si>
    <t>Any desC neuron (FBbt:00002001) that fasciculates with some prothoracic intersegmental nerve (FBbt:00002064) and has postsynaptic terminal in some prothoracic dorsal sensillum campaniformium dc2 (FBbt:00002732).</t>
  </si>
  <si>
    <t>abdominal 4 intersegmental trachea-associated neuron istd</t>
  </si>
  <si>
    <t>Any abdominal intersegmental trachea-associated neuron istd (FBbt:00002189) that is part of some larval abdominal segment 4 (FBbt:00001751).</t>
  </si>
  <si>
    <t>abdominal 5 intersegmental trachea-associated neuron istd</t>
  </si>
  <si>
    <t>Any abdominal intersegmental trachea-associated neuron istd (FBbt:00002189) that is part of some larval abdominal segment 5 (FBbt:00001752).</t>
  </si>
  <si>
    <t>vch2 neuron</t>
  </si>
  <si>
    <t>Sensory neuron that innervates the monoscolopidial chordotonal organ vch2 of the ventral cluster in a larval segment.</t>
  </si>
  <si>
    <t>abdominal 6 lesC neuron</t>
  </si>
  <si>
    <t>Any abdominal lesC neuron (FBbt:00002369) that has postsynaptic terminal in some abdominal 6 lateral sensillum trichodeum lh2 (FBbt:00002853).</t>
  </si>
  <si>
    <t>abdominal 7 lesC neuron</t>
  </si>
  <si>
    <t>Any abdominal lesC neuron (FBbt:00002369) that has postsynaptic terminal in some abdominal 7 lateral pentascolopidial chordotonal organ lch5 (FBbt:00002838).</t>
  </si>
  <si>
    <t>abdominal 4 lesC neuron</t>
  </si>
  <si>
    <t>Any abdominal lesC neuron (FBbt:00002369) that has postsynaptic terminal in some abdominal 4 lateral sensillum trichodeum lh2 (FBbt:00002851).</t>
  </si>
  <si>
    <t>abdominal 5 lesC neuron</t>
  </si>
  <si>
    <t>Any abdominal lesC neuron (FBbt:00002369) that has postsynaptic terminal in some abdominal 5 lateral sensillum trichodeum lh2 (FBbt:00002852).</t>
  </si>
  <si>
    <t>abdominal 2 lesC neuron</t>
  </si>
  <si>
    <t>Any abdominal lesC neuron (FBbt:00002369) that has postsynaptic terminal in some abdominal 2 lateral sensillum trichodeum lh2 (FBbt:00002849).</t>
  </si>
  <si>
    <t>abdominal 3 lesC neuron</t>
  </si>
  <si>
    <t>Any abdominal lesC neuron (FBbt:00002369) that has postsynaptic terminal in some abdominal 3 lateral sensillum trichodeum lh2 (FBbt:00002850).</t>
  </si>
  <si>
    <t>abdominal 6 posterior ventral multidendritic neuron vdap</t>
  </si>
  <si>
    <t>Any abdominal posterior ventral multidendritic neuron vdap (FBbt:00002525) that is part of some larval abdominal segment 6 (FBbt:00001753).</t>
  </si>
  <si>
    <t>abdominal 7 posterior ventral multidendritic neuron vdap</t>
  </si>
  <si>
    <t>Any abdominal posterior ventral multidendritic neuron vdap (FBbt:00002525) that is part of some larval abdominal segment 7 (FBbt:00001754).</t>
  </si>
  <si>
    <t>prothoracic ventral multidendritic neuron vdaB</t>
  </si>
  <si>
    <t>Any larval ventral multidendritic neuron vdaB (FBbt:00002056) that is part of some embryonic/larval prothoracic ventral sensory cluster (FBbt:00007306).</t>
  </si>
  <si>
    <t>abdominal 6 lesA neuron</t>
  </si>
  <si>
    <t>Any abdominal lesA neuron (FBbt:00002353) that has postsynaptic terminal in some abdominal 6 lateral sensillum trichodeum lh1 (FBbt:00002845).</t>
  </si>
  <si>
    <t>abdominal 5 posterior ventral multidendritic neuron vdap</t>
  </si>
  <si>
    <t>Any abdominal posterior ventral multidendritic neuron vdap (FBbt:00002525) that is part of some larval abdominal segment 5 (FBbt:00001752).</t>
  </si>
  <si>
    <t>abdominal 4 lesA neuron</t>
  </si>
  <si>
    <t>Any abdominal lesA neuron (FBbt:00002353) that has postsynaptic terminal in some abdominal 4 lateral sensillum trichodeum lh1 (FBbt:00002843).</t>
  </si>
  <si>
    <t>metathoracic desA neuron</t>
  </si>
  <si>
    <t>Any desA neuron (FBbt:00001999) that fasciculates with some metathoracic intersegmental nerve (FBbt:00002142) and has postsynaptic terminal in some mesothoracic dorsal sensillum campaniformium dc1 (FBbt:00002749).</t>
  </si>
  <si>
    <t>abdominal 5 lesA neuron</t>
  </si>
  <si>
    <t>Any abdominal lesA neuron (FBbt:00002353) that has postsynaptic terminal in some abdominal 5 lateral sensillum trichodeum lh1 (FBbt:00002844).</t>
  </si>
  <si>
    <t>abdominal 2 lesA neuron</t>
  </si>
  <si>
    <t>Any abdominal lesA neuron (FBbt:00002353) that has postsynaptic terminal in some abdominal 2 lateral sensillum trichodeum lh1 (FBbt:00002841).</t>
  </si>
  <si>
    <t>abdominal 4 vesC neuron</t>
  </si>
  <si>
    <t>Any abdominal vesC neuron (FBbt:00002484) that has postsynaptic terminal in some abdominal 4 ventral sensillum campaniformium vc3 (FBbt:00002883).</t>
  </si>
  <si>
    <t>abdominal 5 vesC neuron</t>
  </si>
  <si>
    <t>Any abdominal vesC neuron (FBbt:00002484) that has postsynaptic terminal in some abdominal 5 ventral sensillum campaniformium vc3 (FBbt:00002884).</t>
  </si>
  <si>
    <t>abdominal 3 lesA neuron</t>
  </si>
  <si>
    <t>Any abdominal lesA neuron (FBbt:00002353) that has postsynaptic terminal in some abdominal 3 lateral sensillum trichodeum lh1 (FBbt:00002842).</t>
  </si>
  <si>
    <t>abdominal 6 ventral multidendritic neuron v'dap</t>
  </si>
  <si>
    <t>Any abdominal ventral multidendritic neuron v'dap (FBbt:00002533) that is part of some larval abdominal segment 6 (FBbt:00001753).</t>
  </si>
  <si>
    <t>abdominal 4 ventral multidendritic neuron v'dap</t>
  </si>
  <si>
    <t>Any abdominal ventral multidendritic neuron v'dap (FBbt:00002533) that is part of some larval abdominal segment 4 (FBbt:00001751).</t>
  </si>
  <si>
    <t>prothoracic ventral multidendritic neuron vdaC</t>
  </si>
  <si>
    <t>Any larval ventral multidendritic neuron vdaC (FBbt:00002057) that is part of some embryonic/larval prothoracic ventral sensory cluster (FBbt:00007306).</t>
  </si>
  <si>
    <t>prothoracic ventral multidendritic neuron vdaD</t>
  </si>
  <si>
    <t>Any larval ventral multidendritic neuron vdaD (FBbt:00002058) that is part of some embryonic/larval prothoracic ventral sensory cluster (FBbt:00007306).</t>
  </si>
  <si>
    <t>abdominal 5 ventral multidendritic neuron v'dap</t>
  </si>
  <si>
    <t>Any abdominal ventral multidendritic neuron v'dap (FBbt:00002533) that is part of some larval abdominal segment 5 (FBbt:00001752).</t>
  </si>
  <si>
    <t>mesothoracic desC neuron</t>
  </si>
  <si>
    <t>Any desC neuron (FBbt:00002001) that fasciculates with some mesothoracic intersegmental nerve (FBbt:00002104) and has postsynaptic terminal in some mesothoracic dorsal sensillum campaniformium dc2 (FBbt:00002750).</t>
  </si>
  <si>
    <t>abdominal 2 lch1 neuron</t>
  </si>
  <si>
    <t>["abdominal 2 v'ch1 neuron"]</t>
  </si>
  <si>
    <t>Any abdominal lch1 neuron (FBbt:00100024) that has postsynaptic terminal in some abdominal 2 lateral monoscolopidial chordotonal organ lch1 (FBbt:00002825).</t>
  </si>
  <si>
    <t>abdominal 2 ventral multidendritic neuron v'dap</t>
  </si>
  <si>
    <t>Any abdominal ventral multidendritic neuron v'dap (FBbt:00002533) that is part of some larval abdominal segment 2 (FBbt:00001749).</t>
  </si>
  <si>
    <t>mesothoracic desD neuron</t>
  </si>
  <si>
    <t>Any desD neuron (FBbt:00002002) that fasciculates with some mesothoracic intersegmental nerve (FBbt:00002104) and has postsynaptic terminal in some mesothoracic dorsal sensillum campaniformium dc3 (FBbt:00002751).</t>
  </si>
  <si>
    <t>abdominal 3 lch1 neuron</t>
  </si>
  <si>
    <t>["abdominal 3 v'ch1 neuron"]</t>
  </si>
  <si>
    <t>Any abdominal lch1 neuron (FBbt:00100024) that has postsynaptic terminal in some abdominal 3 lateral monoscolopidial chordotonal organ lch1 (FBbt:00002826).</t>
  </si>
  <si>
    <t>abdominal 3 ventral multidendritic neuron v'dap</t>
  </si>
  <si>
    <t>Any abdominal ventral multidendritic neuron v'dap (FBbt:00002533) that is part of some larval abdominal segment 3 (FBbt:00001750).</t>
  </si>
  <si>
    <t>abdominal 4 lch1 neuron</t>
  </si>
  <si>
    <t>["abdominal 4 v'ch1 neuron"]</t>
  </si>
  <si>
    <t>Any abdominal lch1 neuron (FBbt:00100024) that has postsynaptic terminal in some abdominal 4 lateral monoscolopidial chordotonal organ lch1 (FBbt:00002827).</t>
  </si>
  <si>
    <t>abdominal 5 lch1 neuron</t>
  </si>
  <si>
    <t>["abdominal 5 v'ch1 neuron"]</t>
  </si>
  <si>
    <t>Any abdominal lch1 neuron (FBbt:00100024) that has postsynaptic terminal in some abdominal 5 lateral monoscolopidial chordotonal organ lch1 (FBbt:00002828).</t>
  </si>
  <si>
    <t>abdominal 1 ventral multidendritic neuron v'dap</t>
  </si>
  <si>
    <t>Any abdominal ventral multidendritic neuron v'dap (FBbt:00002533) that is part of some larval abdominal segment 1 (FBbt:00001748).</t>
  </si>
  <si>
    <t>mesothoracic desB neuron</t>
  </si>
  <si>
    <t>Any desB neuron (FBbt:00002000) that fasciculates with some mesothoracic intersegmental nerve (FBbt:00002104) and has postsynaptic terminal in some mesothoracic dorsal sensillum trichodeum dh1 (FBbt:00002747).</t>
  </si>
  <si>
    <t>abdominal 6 vesC neuron</t>
  </si>
  <si>
    <t>Any abdominal vesC neuron (FBbt:00002484) that has postsynaptic terminal in some abdominal 6 ventral sensillum campaniformium vc3 (FBbt:00002885).</t>
  </si>
  <si>
    <t>abdominal 6 intersegmental bidendritic neuron isbp</t>
  </si>
  <si>
    <t>abdominal 6 intersegmental bidendritic neuron isbd</t>
  </si>
  <si>
    <t>Any abdominal intersegmental bidendritic neuron isbp (FBbt:00002181) that is part of some larval abdominal segment 6 (FBbt:00001753).</t>
  </si>
  <si>
    <t>abdominal 7 vesC neuron</t>
  </si>
  <si>
    <t>Any abdominal vesC neuron (FBbt:00002484) that has postsynaptic terminal in some abdominal 7 ventral sensillum campaniformium vc3 (FBbt:00002886).</t>
  </si>
  <si>
    <t>abdominal 7 intersegmental bidendritic neuron isbp</t>
  </si>
  <si>
    <t>abdominal 7 intersegmental bidendritic neuron isbd</t>
  </si>
  <si>
    <t>Any abdominal intersegmental bidendritic neuron isbp (FBbt:00002181) that is part of some larval abdominal segment 7 (FBbt:00001754).</t>
  </si>
  <si>
    <t>abdominal 3 intersegmental bidendritic neuron isbp</t>
  </si>
  <si>
    <t>abdominal 3 intersegmental bidendritic neuron isbd</t>
  </si>
  <si>
    <t>Any abdominal intersegmental bidendritic neuron isbp (FBbt:00002181) that is part of some larval abdominal segment 3 (FBbt:00001750).</t>
  </si>
  <si>
    <t>abdominal 4 intersegmental bidendritic neuron isbp</t>
  </si>
  <si>
    <t>abdominal 4 intersegmental bidendritic neuron isbd</t>
  </si>
  <si>
    <t>Any abdominal intersegmental bidendritic neuron isbp (FBbt:00002181) that is part of some larval abdominal segment 4 (FBbt:00001751).</t>
  </si>
  <si>
    <t>abdominal 5 intersegmental bidendritic neuron isbp</t>
  </si>
  <si>
    <t>abdominal 5 intersegmental bidendritic neuron isbd</t>
  </si>
  <si>
    <t>Any abdominal intersegmental bidendritic neuron isbp (FBbt:00002181) that is part of some larval abdominal segment 5 (FBbt:00001752).</t>
  </si>
  <si>
    <t>abdominal 1 intersegmental bidendritic neuron isbp</t>
  </si>
  <si>
    <t>abdominal 1 intersegmental bidendritic neuron isbd</t>
  </si>
  <si>
    <t>Any abdominal intersegmental bidendritic neuron isbp (FBbt:00002181) that is part of some larval abdominal segment 1 (FBbt:00001748).</t>
  </si>
  <si>
    <t>abdominal 6 lch1 neuron</t>
  </si>
  <si>
    <t>["abdominal 6 v'ch1 neuron"]</t>
  </si>
  <si>
    <t>Any abdominal lch1 neuron (FBbt:00100024) that has postsynaptic terminal in some abdominal 6 lateral monoscolopidial chordotonal organ lch1 (FBbt:00002829).</t>
  </si>
  <si>
    <t>abdominal 2 intersegmental bidendritic neuron isbp</t>
  </si>
  <si>
    <t>abdominal 2 intersegmental bidendritic neuron isbd</t>
  </si>
  <si>
    <t>Any abdominal intersegmental bidendritic neuron isbp (FBbt:00002181) that is part of some larval abdominal segment 2 (FBbt:00001749).</t>
  </si>
  <si>
    <t>abdominal 7 lch1 neuron</t>
  </si>
  <si>
    <t>["abdominal 7 v'ch1 neuron"]</t>
  </si>
  <si>
    <t>Any abdominal lch1 neuron (FBbt:00100024) that has postsynaptic terminal in some abdominal 7 lateral monoscolopidial chordotonal organ lch1 (FBbt:00002830).</t>
  </si>
  <si>
    <t>abdominal 4 lesB neuron</t>
  </si>
  <si>
    <t>Any abdominal lesB neuron (FBbt:00002361) that has postsynaptic terminal in some abdominal 4 lateral sensillum campaniformium lc1 (FBbt:00002859).</t>
  </si>
  <si>
    <t>abdominal 6 v'esA neuron</t>
  </si>
  <si>
    <t>Any abdominal v'esA neuron (FBbt:00002492) that has postsynaptic terminal in some abdominal 6 ventral sensillum campaniformium vc4b (FBbt:00002901).</t>
  </si>
  <si>
    <t>abdominal 5 lesB neuron</t>
  </si>
  <si>
    <t>Any abdominal lesB neuron (FBbt:00002361) that has postsynaptic terminal in some abdominal 5 lateral sensillum campaniformium lc1 (FBbt:00002860).</t>
  </si>
  <si>
    <t>abdominal 7 v'esA neuron</t>
  </si>
  <si>
    <t>Any abdominal v'esA neuron (FBbt:00002492) that has postsynaptic terminal in some abdominal 7 ventral sensillum campaniformium vc4b (FBbt:00002902).</t>
  </si>
  <si>
    <t>abdominal 1 lesB neuron</t>
  </si>
  <si>
    <t>Any abdominal lesB neuron (FBbt:00002361) that has postsynaptic terminal in some abdominal 1 lateral sensillum campaniformium lc1 (FBbt:00002856).</t>
  </si>
  <si>
    <t>abdominal 4 v'esA neuron</t>
  </si>
  <si>
    <t>Any abdominal v'esA neuron (FBbt:00002492) that has postsynaptic terminal in some abdominal 4 ventral sensillum campaniformium vc4b (FBbt:00002899).</t>
  </si>
  <si>
    <t>abdominal 2 lesB neuron</t>
  </si>
  <si>
    <t>Any abdominal lesB neuron (FBbt:00002361) that has postsynaptic terminal in some abdominal 2 lateral sensillum campaniformium lc1 (FBbt:00002857).</t>
  </si>
  <si>
    <t>abdominal 3 lesB neuron</t>
  </si>
  <si>
    <t>Any abdominal lesB neuron (FBbt:00002361) that has postsynaptic terminal in some abdominal 3 lateral sensillum campaniformium lc1 (FBbt:00002858).</t>
  </si>
  <si>
    <t>abdominal 5 v'esA neuron</t>
  </si>
  <si>
    <t>Any abdominal v'esA neuron (FBbt:00002492) that has postsynaptic terminal in some abdominal 5 ventral sensillum campaniformium vc4b (FBbt:00002900).</t>
  </si>
  <si>
    <t>gustatory receptor neuron B1 of the terminal organ dorsolateral group</t>
  </si>
  <si>
    <t>Larval gustatory receptor neuron of the terminal organ dorsolateral group. This neuron has a cell body in the dorsal organ ganglion and innervates the  the dorsomedial papilla of the terminal organ (Thum and Rist, 2017).  This subclass represents one bilateral pair of cells that express Gr33a and Gr66a (Kwon et al., 2011).</t>
  </si>
  <si>
    <t>Kwon et al., 2011, J. Neurosci. 31(43): 15300--15309 (flybase.org/reports/FBrf0216529); Rist and Thum, 2017, J. Comp. Neurol. 525(18): 3865--3889 (flybase.org/reports/FBrf0236934)</t>
  </si>
  <si>
    <t>abdominal 1 v'esA neuron</t>
  </si>
  <si>
    <t>Any abdominal v'esA neuron (FBbt:00002492) that has postsynaptic terminal in some abdominal 1 ventral sensillum campaniformium vc4b (FBbt:00002896).</t>
  </si>
  <si>
    <t>gustatory receptor neuron A2 of the dorsal organ group</t>
  </si>
  <si>
    <t>Larval gustatory receptor neuron of the dorsal organ group. This neuron has a cell body in the dorsal organ ganglion and innervates the dorsal organ. This subclass represents one bilateral pair of cells that express Gr2a and Gr28a (Kwon et al., 2011).</t>
  </si>
  <si>
    <t>Kwon et al., 2011, J. Neurosci. 31(43): 15300--15309 (flybase.org/reports/FBrf0216529)</t>
  </si>
  <si>
    <t>abdominal 2 v'esA neuron</t>
  </si>
  <si>
    <t>Any abdominal v'esA neuron (FBbt:00002492) that has postsynaptic terminal in some abdominal 2 ventral sensillum campaniformium vc4b (FBbt:00002897).</t>
  </si>
  <si>
    <t>gustatory receptor neuron B2 of the terminal organ dorsolateral group</t>
  </si>
  <si>
    <t>Larval gustatory receptor neuron of the terminal organ dorsolateral group. This neuron has a cell body in the dorsal organ ganglion and innervates the  the dorsomedial papilla of the terminal organ (Thum and Rist, 2017). This subclass represents one bilateral pair of cells that express Gr33a, Gr66a, Gr32a and Gr10a (Kwon et al., 2011). The B2 neuron responds to bitter stimuli, including quinine and denatonium (van Giesen et al., 2016).</t>
  </si>
  <si>
    <t>Kwon et al., 2011, J. Neurosci. 31(43): 15300--15309 (flybase.org/reports/FBrf0216529); van Giesen et al., 2016, Nat. Commun. 7: 10687 (flybase.org/reports/FBrf0230951); Rist and Thum, 2017, J. Comp. Neurol. 525(18): 3865--3889 (flybase.org/reports/FBrf0236934)</t>
  </si>
  <si>
    <t>abdominal 3 v'esA neuron</t>
  </si>
  <si>
    <t>Any abdominal v'esA neuron (FBbt:00002492) that has postsynaptic terminal in some abdominal 3 ventral sensillum campaniformium vc4b (FBbt:00002898).</t>
  </si>
  <si>
    <t>abdominal 7 lesA neuron</t>
  </si>
  <si>
    <t>Any abdominal lesA neuron (FBbt:00002353) that has postsynaptic terminal in some abdominal 7 lateral sensillum trichodeum lh1 (FBbt:00002846).</t>
  </si>
  <si>
    <t>gustatory receptor neuron A1 of the dorsal organ group</t>
  </si>
  <si>
    <t>abdominal 2 ventral multidendritic neuron vdaD</t>
  </si>
  <si>
    <t>Any abdominal ventral multidendritic neuron vdaD (FBbt:00002565) that is part of some larval abdominal segment 2 (FBbt:00001749).</t>
  </si>
  <si>
    <t>mesothoracic ventral multidendritic neuron vdaB</t>
  </si>
  <si>
    <t>Any larval ventral multidendritic neuron vdaB (FBbt:00002056) that is part of some embryonic/larval mesothoracic ventral sensory cluster (FBbt:00007307).</t>
  </si>
  <si>
    <t>abdominal 3 ventral multidendritic neuron vdaD</t>
  </si>
  <si>
    <t>Any abdominal ventral multidendritic neuron vdaD (FBbt:00002565) that is part of some larval abdominal segment 3 (FBbt:00001750).</t>
  </si>
  <si>
    <t>mesothoracic ventral multidendritic neuron vdaC</t>
  </si>
  <si>
    <t>Any larval ventral multidendritic neuron vdaC (FBbt:00002057) that is part of some embryonic/larval mesothoracic ventral sensory cluster (FBbt:00007307).</t>
  </si>
  <si>
    <t>abdominal 1 ventral multidendritic neuron vdaD</t>
  </si>
  <si>
    <t>Any abdominal ventral multidendritic neuron vdaD (FBbt:00002565) that is part of some larval abdominal segment 1 (FBbt:00001748).</t>
  </si>
  <si>
    <t>mesothoracic ventral multidendritic neuron vdaA</t>
  </si>
  <si>
    <t>Any larval ventral multidendritic neuron vdaA (FBbt:00002055) that is part of some embryonic/larval mesothoracic ventral sensory cluster (FBbt:00007307).</t>
  </si>
  <si>
    <t>mesothoracic v'esB neuron</t>
  </si>
  <si>
    <t>Any v'esB neuron (FBbt:00002049) that fasciculates with some mesothoracic segmental nerve (FBbt:00002125) and has postsynaptic terminal in some mesothoracic ventral sensillum campaniformium vc2 (FBbt:00002759).</t>
  </si>
  <si>
    <t>abdominal 6 ventral multidendritic neuron vdaC</t>
  </si>
  <si>
    <t>Any abdominal ventral multidendritic neuron vdaC (FBbt:00002557) that is part of some larval abdominal segment 6 (FBbt:00001753).</t>
  </si>
  <si>
    <t>abdominal 7 ventral multidendritic neuron vdaC</t>
  </si>
  <si>
    <t>Any abdominal ventral multidendritic neuron vdaC (FBbt:00002557) that is part of some larval abdominal segment 7 (FBbt:00001754).</t>
  </si>
  <si>
    <t>abdominal 4 ventral multidendritic neuron vdaC</t>
  </si>
  <si>
    <t>Any abdominal ventral multidendritic neuron vdaC (FBbt:00002557) that is part of some larval abdominal segment 4 (FBbt:00001751).</t>
  </si>
  <si>
    <t>mesothoracic v'es3 neuron</t>
  </si>
  <si>
    <t>V'es3 neuron of the mesothoracic segment. It is located dorsal to the v'esB neuron.</t>
  </si>
  <si>
    <t>abdominal 5 ventral multidendritic neuron vdaC</t>
  </si>
  <si>
    <t>Any abdominal ventral multidendritic neuron vdaC (FBbt:00002557) that is part of some larval abdominal segment 5 (FBbt:00001752).</t>
  </si>
  <si>
    <t>mesothoracic v'esA neuron</t>
  </si>
  <si>
    <t>Any v'esA neuron (FBbt:00002048) that fasciculates with some mesothoracic segmental nerve (FBbt:00002125) and has postsynaptic terminal in some mesothoracic ventral sensillum campaniformium vc1 (FBbt:00002758).</t>
  </si>
  <si>
    <t>prothoracic lateral multidendritic neuron ldaB</t>
  </si>
  <si>
    <t>Multidendritic ldaB neuron of the lateral sensory cluster in the embryonic/larval prothoracic segment.</t>
  </si>
  <si>
    <t>prothoracic lateral multidendritic neuron ldaC</t>
  </si>
  <si>
    <t>Multidendritic ldaC neuron of the lateral sensory cluster in the embryonic/larval prothoracic segment.</t>
  </si>
  <si>
    <t>prothoracic dorsal multidendritic neuron ddaE</t>
  </si>
  <si>
    <t>Multidendritic ddaE neuron of the dorsal sensory cluster in the embryonic/larval prothoracic segment.</t>
  </si>
  <si>
    <t>prothoracic lateral multidendritic neuron ldaA</t>
  </si>
  <si>
    <t>Multidendritic ldaA neuron of the lateral sensory cluster in the embryonic/larval prothoracic segment.</t>
  </si>
  <si>
    <t>abdominal 4 ventral multidendritic neuron vdaD</t>
  </si>
  <si>
    <t>Any abdominal ventral multidendritic neuron vdaD (FBbt:00002565) that is part of some larval abdominal segment 4 (FBbt:00001751).</t>
  </si>
  <si>
    <t>prothoracic vesC neuron</t>
  </si>
  <si>
    <t>Any vesC neuron (FBbt:00002043) that fasciculates with some prothoracic segmental nerve (FBbt:00002085) and has postsynaptic terminal in some prothoracic Keilin's organ (FBbt:00111639).</t>
  </si>
  <si>
    <t>prothoracic lateral multidendritic neuron ldaD</t>
  </si>
  <si>
    <t>Multidendritic ldaD neuron of the lateral sensory cluster in the embryonic/larval prothoracic segment.</t>
  </si>
  <si>
    <t>prothoracic vesA neuron</t>
  </si>
  <si>
    <t>Any vesA neuron (FBbt:00002041) that fasciculates with some prothoracic segmental nerve (FBbt:00002085) and has postsynaptic terminal in some prothoracic Keilin's organ (FBbt:00111639).</t>
  </si>
  <si>
    <t>prothoracic vesB neuron</t>
  </si>
  <si>
    <t>Any vesB neuron (FBbt:00002042) that fasciculates with some prothoracic segmental nerve (FBbt:00002085) and has postsynaptic terminal in some prothoracic Keilin's organ (FBbt:00111639).</t>
  </si>
  <si>
    <t>abdominal 6 ventral multidendritic neuron vdaD</t>
  </si>
  <si>
    <t>Any abdominal ventral multidendritic neuron vdaD (FBbt:00002565) that is part of some larval abdominal segment 6 (FBbt:00001753).</t>
  </si>
  <si>
    <t>metathoracic desE neuron</t>
  </si>
  <si>
    <t>Any desE neuron (FBbt:00002003) that fasciculates with some metathoracic intersegmental nerve (FBbt:00002142) and has postsynaptic terminal in some metathoracic dorsal sensillum trichodeum dh2 (FBbt:00002766).</t>
  </si>
  <si>
    <t>abdominal 7 ventral multidendritic neuron vdaD</t>
  </si>
  <si>
    <t>Any abdominal ventral multidendritic neuron vdaD (FBbt:00002565) that is part of some larval abdominal segment 7 (FBbt:00001754).</t>
  </si>
  <si>
    <t>mesothoracic ventral multidendritic neuron vdaD</t>
  </si>
  <si>
    <t>Any larval ventral multidendritic neuron vdaD (FBbt:00002058) that is part of some embryonic/larval mesothoracic ventral sensory cluster (FBbt:00007307).</t>
  </si>
  <si>
    <t>metathoracic desB neuron</t>
  </si>
  <si>
    <t>Any desB neuron (FBbt:00002000) that fasciculates with some metathoracic intersegmental nerve (FBbt:00002142) and has postsynaptic terminal in some metathoracic dorsal sensillum trichodeum dh1 (FBbt:00002765).</t>
  </si>
  <si>
    <t>metathoracic desC neuron</t>
  </si>
  <si>
    <t>Any desC neuron (FBbt:00002001) that fasciculates with some metathoracic intersegmental nerve (FBbt:00002142) and has postsynaptic terminal in some metathoracic dorsal sensillum campaniformium dc2 (FBbt:00002768).</t>
  </si>
  <si>
    <t>abdominal 5 ventral multidendritic neuron vdaD</t>
  </si>
  <si>
    <t>Any abdominal ventral multidendritic neuron vdaD (FBbt:00002565) that is part of some larval abdominal segment 5 (FBbt:00001752).</t>
  </si>
  <si>
    <t>metathoracic desD neuron</t>
  </si>
  <si>
    <t>Any desD neuron (FBbt:00002002) that fasciculates with some metathoracic intersegmental nerve (FBbt:00002142) and has postsynaptic terminal in some metathoracic dorsal sensillum campaniformium dc3 (FBbt:00002769).</t>
  </si>
  <si>
    <t>abdominal 6 ventral multidendritic neuron vdaB</t>
  </si>
  <si>
    <t>Any abdominal ventral multidendritic neuron vdaB (FBbt:00002549) that is part of some larval abdominal segment 6 (FBbt:00001753).</t>
  </si>
  <si>
    <t>mesothoracic dorsal multidendritic neuron ddaD</t>
  </si>
  <si>
    <t>Multidendritic ddaD neuron of the dorsal sensory cluster in the embryonic/larval mesothoracic segment.</t>
  </si>
  <si>
    <t>mesothoracic vesA neuron</t>
  </si>
  <si>
    <t>Any vesA neuron (FBbt:00002041) that fasciculates with some mesothoracic segmental nerve (FBbt:00002125) and has postsynaptic terminal in some mesothoracic Keilin's organ (FBbt:00002761).</t>
  </si>
  <si>
    <t>abdominal 7 ventral multidendritic neuron vdaB</t>
  </si>
  <si>
    <t>Any abdominal ventral multidendritic neuron vdaB (FBbt:00002549) that is part of some larval abdominal segment 7 (FBbt:00001754).</t>
  </si>
  <si>
    <t>abdominal 4 ventral multidendritic neuron vdaB</t>
  </si>
  <si>
    <t>Any abdominal ventral multidendritic neuron vdaB (FBbt:00002549) that is part of some larval abdominal segment 4 (FBbt:00001751).</t>
  </si>
  <si>
    <t>mesothoracic dorsal multidendritic neuron ddaB</t>
  </si>
  <si>
    <t>Multidendritic ddaB neuron of the dorsal sensory cluster in the embryonic/larval mesothoracic segment.</t>
  </si>
  <si>
    <t>abdominal 5 ventral multidendritic neuron vdaB</t>
  </si>
  <si>
    <t>Any abdominal ventral multidendritic neuron vdaB (FBbt:00002549) that is part of some larval abdominal segment 5 (FBbt:00001752).</t>
  </si>
  <si>
    <t>mesothoracic dorsal multidendritic neuron ddaC</t>
  </si>
  <si>
    <t>Multidendritic ddaC neuron of the dorsal sensory cluster in the embryonic/larval mesothoracic segment.</t>
  </si>
  <si>
    <t>abdominal 2 ventral multidendritic neuron vdaB</t>
  </si>
  <si>
    <t>Any abdominal ventral multidendritic neuron vdaB (FBbt:00002549) that is part of some larval abdominal segment 2 (FBbt:00001749).</t>
  </si>
  <si>
    <t>abdominal 3 ventral multidendritic neuron vdaB</t>
  </si>
  <si>
    <t>Any abdominal ventral multidendritic neuron vdaB (FBbt:00002549) that is part of some larval abdominal segment 3 (FBbt:00001750).</t>
  </si>
  <si>
    <t>mesothoracic dorsal multidendritic neuron ddaA</t>
  </si>
  <si>
    <t>Multidendritic ddaA neuron of the dorsal sensory cluster in the embryonic/larval mesothoracic segment.</t>
  </si>
  <si>
    <t>abdominal 1 ventral multidendritic neuron vdaB</t>
  </si>
  <si>
    <t>Any abdominal ventral multidendritic neuron vdaB (FBbt:00002549) that is part of some larval abdominal segment 1 (FBbt:00001748).</t>
  </si>
  <si>
    <t>abdominal ventral multidendritic neuron</t>
  </si>
  <si>
    <t>Any multidendritic neuron (FBbt:00005209) that is part of some embryonic/larval ventral sensory cluster of A1-7 (FBbt:00007309).</t>
  </si>
  <si>
    <t>prothoracic lesC neuron</t>
  </si>
  <si>
    <t>Any lesC neuron (FBbt:00002014) that fasciculates with some prothoracic intersegmental nerve (FBbt:00002064) and has postsynaptic terminal in some prothoracic lateral sensillum campaniformium lc2 (FBbt:00002737).</t>
  </si>
  <si>
    <t>abdominal 2 ventral multidendritic neuron vdaC</t>
  </si>
  <si>
    <t>Any abdominal ventral multidendritic neuron vdaC (FBbt:00002557) that is part of some larval abdominal segment 2 (FBbt:00001749).</t>
  </si>
  <si>
    <t>prothoracic lesA neuron</t>
  </si>
  <si>
    <t>Any lesA neuron (FBbt:00002012) that fasciculates with some prothoracic intersegmental nerve (FBbt:00002064) and has postsynaptic terminal in some prothoracic lateral sensillum campaniformium lc1 (FBbt:00002736).</t>
  </si>
  <si>
    <t>prothoracic lesB neuron</t>
  </si>
  <si>
    <t>Any lesB neuron (FBbt:00002013) that fasciculates with some prothoracic intersegmental nerve (FBbt:00002064) and has postsynaptic terminal in some prothoracic lateral sensillum trichodeum lh1 (FBbt:00002735).</t>
  </si>
  <si>
    <t>mesothoracic vesB neuron</t>
  </si>
  <si>
    <t>Any vesB neuron (FBbt:00002042) that fasciculates with some mesothoracic segmental nerve (FBbt:00002125) and has postsynaptic terminal in some mesothoracic Keilin's organ (FBbt:00002761).</t>
  </si>
  <si>
    <t>prothoracic desE neuron</t>
  </si>
  <si>
    <t>Any desE neuron (FBbt:00002003) that fasciculates with some prothoracic intersegmental nerve (FBbt:00002064) and has postsynaptic terminal in some prothoracic dorsal sensillum trichodeum dh2 (FBbt:00002730).</t>
  </si>
  <si>
    <t>mesothoracic vesC neuron</t>
  </si>
  <si>
    <t>Any vesC neuron (FBbt:00002043) that fasciculates with some mesothoracic segmental nerve (FBbt:00002125) and has postsynaptic terminal in some mesothoracic Keilin's organ (FBbt:00002761).</t>
  </si>
  <si>
    <t>abdominal 1 ventral multidendritic neuron vdaC</t>
  </si>
  <si>
    <t>Any abdominal ventral multidendritic neuron vdaC (FBbt:00002557) that is part of some larval abdominal segment 1 (FBbt:00001748).</t>
  </si>
  <si>
    <t>prothoracic dorsal multidendritic neuron ddaB</t>
  </si>
  <si>
    <t>Multidendritic ddaB neuron of the dorsal sensory cluster in the embryonic/larval prothoracic segment.</t>
  </si>
  <si>
    <t>prothoracic dorsal multidendritic neuron ddaC</t>
  </si>
  <si>
    <t>Multidendritic ddaC neuron of the dorsal sensory cluster in the embryonic/larval prothoracic segment.</t>
  </si>
  <si>
    <t>prothoracic dorsal multidendritic neuron ddaD</t>
  </si>
  <si>
    <t>Multidendritic ddaD neuron of the dorsal sensory cluster in the embryonic/larval prothoracic segment.</t>
  </si>
  <si>
    <t>prothoracic dorsal multidendritic neuron ddaA</t>
  </si>
  <si>
    <t>Multidendritic ddaA neuron of the dorsal sensory cluster in the embryonic/larval prothoracic segment.</t>
  </si>
  <si>
    <t>mesothoracic vesD neuron</t>
  </si>
  <si>
    <t>Any vesD neuron (FBbt:00002044) that fasciculates with some mesothoracic segmental nerve (FBbt:00002125) and has postsynaptic terminal in some mesothoracic Keilin's organ (FBbt:00002761).</t>
  </si>
  <si>
    <t>mesothoracic lateral multidendritic neuron ldaC</t>
  </si>
  <si>
    <t>Multidendritic ldaC neuron of the lateral sensory cluster in the embryonic/larval mesothoracic segment.</t>
  </si>
  <si>
    <t>abdominal 3 ventral multidendritic neuron vdaC</t>
  </si>
  <si>
    <t>Any abdominal ventral multidendritic neuron vdaC (FBbt:00002557) that is part of some larval abdominal segment 3 (FBbt:00001750).</t>
  </si>
  <si>
    <t>mesothoracic lateral multidendritic neuron ldaD</t>
  </si>
  <si>
    <t>Multidendritic ldaD neuron of the lateral sensory cluster in the embryonic/larval mesothoracic segment.</t>
  </si>
  <si>
    <t>mesothoracic vesE neuron</t>
  </si>
  <si>
    <t>Any vesE neuron (FBbt:00002045) that fasciculates with some mesothoracic segmental nerve (FBbt:00002125) and has postsynaptic terminal in some mesothoracic Keilin's organ (FBbt:00002761).</t>
  </si>
  <si>
    <t>mesothoracic lateral multidendritic neuron ldaA</t>
  </si>
  <si>
    <t>Multidendritic ldaA neuron of the lateral sensory cluster in the embryonic/larval mesothoracic segment.</t>
  </si>
  <si>
    <t>mesothoracic lateral multidendritic neuron ldaB</t>
  </si>
  <si>
    <t>Multidendritic ldaB neuron of the lateral sensory cluster in the embryonic/larval mesothoracic segment.</t>
  </si>
  <si>
    <t>mesothoracic dorsal multidendritic neuron ddaE</t>
  </si>
  <si>
    <t>Multidendritic ddaE neuron of the dorsal sensory cluster in the embryonic/larval mesothoracic segment.</t>
  </si>
  <si>
    <t>abdominal vch2 neuron</t>
  </si>
  <si>
    <t>vchB neuron</t>
  </si>
  <si>
    <t>Neuron of abdominal ventral monoscolopidial chordotonal organ vch2. Fasciculates in branch c of the segmental nerve, SNc (Campos-Ortega and Hartenstein, 1997).</t>
  </si>
  <si>
    <t>Campos-Ortega and Hartenstein, 1997, The embryonic development of Drosophila melanogaster. 2nd ed. (flybase.org/reports/FBrf0089570); http://www.normalesup.org/~vorgogoz/FlyPNS/PNSdescription.html#vch2</t>
  </si>
  <si>
    <t>abdominal 4 desA neuron</t>
  </si>
  <si>
    <t>Any abdominal desA neuron (FBbt:00002321) that is part of some larval abdominal segment 4 (FBbt:00001751).</t>
  </si>
  <si>
    <t>abdominal 6 vch neuron</t>
  </si>
  <si>
    <t>Any abdominal vch neuron (FBbt:00002452) that has postsynaptic terminal in some larval abdominal segment 6 (FBbt:00001753).</t>
  </si>
  <si>
    <t>abdominal 5 desA neuron</t>
  </si>
  <si>
    <t>Any abdominal desA neuron (FBbt:00002321) that is part of some larval abdominal segment 5 (FBbt:00001752).</t>
  </si>
  <si>
    <t>abdominal 7 vch neuron</t>
  </si>
  <si>
    <t>Any abdominal vch neuron (FBbt:00002452) that has postsynaptic terminal in some larval abdominal segment 7 (FBbt:00001754).</t>
  </si>
  <si>
    <t>abdominal 2 desA neuron</t>
  </si>
  <si>
    <t>Any abdominal desA neuron (FBbt:00002321) that is part of some larval abdominal segment 2 (FBbt:00001749).</t>
  </si>
  <si>
    <t>abdominal 4 vch neuron</t>
  </si>
  <si>
    <t>Any abdominal vch neuron (FBbt:00002452) that has postsynaptic terminal in some larval abdominal segment 4 (FBbt:00001751).</t>
  </si>
  <si>
    <t>abdominal 3 desA neuron</t>
  </si>
  <si>
    <t>Any abdominal desA neuron (FBbt:00002321) that is part of some larval abdominal segment 3 (FBbt:00001750).</t>
  </si>
  <si>
    <t>abdominal 5 vch neuron</t>
  </si>
  <si>
    <t>Any abdominal vch neuron (FBbt:00002452) that has postsynaptic terminal in some larval abdominal segment 5 (FBbt:00001752).</t>
  </si>
  <si>
    <t>abdominal 2 vch neuron</t>
  </si>
  <si>
    <t>Any abdominal vch neuron (FBbt:00002452) that has postsynaptic terminal in some larval abdominal segment 2 (FBbt:00001749).</t>
  </si>
  <si>
    <t>abdominal 1 desA neuron</t>
  </si>
  <si>
    <t>Any abdominal desA neuron (FBbt:00002321) that is part of some larval abdominal segment 1 (FBbt:00001748).</t>
  </si>
  <si>
    <t>abdominal 3 vch neuron</t>
  </si>
  <si>
    <t>Any abdominal vch neuron (FBbt:00002452) that has postsynaptic terminal in some larval abdominal segment 3 (FBbt:00001750).</t>
  </si>
  <si>
    <t>abdominal 1 vch neuron</t>
  </si>
  <si>
    <t>Any abdominal vch neuron (FBbt:00002452) that has postsynaptic terminal in some larval abdominal segment 1 (FBbt:00001748).</t>
  </si>
  <si>
    <t>abdominal 3 v'esB neuron</t>
  </si>
  <si>
    <t>Any abdominal v'esB neuron (FBbt:00002500) that has postsynaptic terminal in some abdominal 3 ventral sensillum campaniformium vc4a (FBbt:00002890).</t>
  </si>
  <si>
    <t>abdominal 4 v'esB neuron</t>
  </si>
  <si>
    <t>Any abdominal v'esB neuron (FBbt:00002500) that has postsynaptic terminal in some abdominal 4 ventral sensillum campaniformium vc4a (FBbt:00002891).</t>
  </si>
  <si>
    <t>abdominal 1 v'esB neuron</t>
  </si>
  <si>
    <t>Any abdominal v'esB neuron (FBbt:00002500) that has postsynaptic terminal in some abdominal 1 ventral sensillum campaniformium vc4a (FBbt:00002888).</t>
  </si>
  <si>
    <t>abdominal 2 v'esB neuron</t>
  </si>
  <si>
    <t>Any abdominal v'esB neuron (FBbt:00002500) that has postsynaptic terminal in some abdominal 2 ventral sensillum campaniformium vc4a (FBbt:00002889).</t>
  </si>
  <si>
    <t>abdominal 6 desA neuron</t>
  </si>
  <si>
    <t>Any abdominal desA neuron (FBbt:00002321) that is part of some larval abdominal segment 6 (FBbt:00001753).</t>
  </si>
  <si>
    <t>abdominal 7 desA neuron</t>
  </si>
  <si>
    <t>Any abdominal desA neuron (FBbt:00002321) that is part of some larval abdominal segment 7 (FBbt:00001754).</t>
  </si>
  <si>
    <t>metathoracic dorsal multidendritic neuron ddaF</t>
  </si>
  <si>
    <t>Multidendritic ddaF neuron of the dorsal sensory cluster in the embryonic/larval metathoracic segment.</t>
  </si>
  <si>
    <t>Grueber et al., 2002, Development 129(12): 2867--2878 (flybase.org/reports/FBrf0148966)</t>
  </si>
  <si>
    <t>gustatory receptor neuron C1 of the terminal organ distal group</t>
  </si>
  <si>
    <t>Larval gustatory receptor neuron of the terminal organ distal group. It has a cell body in the terminal organ ganglion and innervates sensillum campaniformium P2 of the terminal organ distal group (Rist and Thum, 2017). This subclass represents one bilateral pair of cells that express a wide range of gustatory receptors (at least 17) (Kwon et al., 2011). The C1 neuron has a weak response to caffeine (Choi et al., 2016).</t>
  </si>
  <si>
    <t>Kwon et al., 2011, J. Neurosci. 31(43): 15300--15309 (flybase.org/reports/FBrf0216529); Choi et al., 2016, Front. Cell. Neurosci. 10: 181 (flybase.org/reports/FBrf0233050); Rist and Thum, 2017, J. Comp. Neurol. 525(18): 3865--3889 (flybase.org/reports/FBrf0236934)</t>
  </si>
  <si>
    <t>abdominal 1 v'es2 neuron</t>
  </si>
  <si>
    <t>Any abdominal v'es2 neuron (FBbt:00002508) that has postsynaptic terminal in some abdominal 1 ventral sensillum campaniformium vc5 (FBbt:00005224).</t>
  </si>
  <si>
    <t>abdominal 7 v'esB neuron</t>
  </si>
  <si>
    <t>Any abdominal v'esB neuron (FBbt:00002500) that has postsynaptic terminal in some abdominal 7 ventral sensillum campaniformium vc4a (FBbt:00002894).</t>
  </si>
  <si>
    <t>gustatory receptor neuron C5 of the terminal organ distal group</t>
  </si>
  <si>
    <t>Larval gustatory receptor neuron of the terminal organ distal group.  It has a cell body in the terminal organ ganglion and innervates pit sensillum T2 of the terminal organ distal group (Rist and Thum, 2017). This subclass represents one bilateral pair of cells that express Gr59e and Gr59f (Kwon et al., 2011).</t>
  </si>
  <si>
    <t>abdominal lch5-1/3/5 neuron</t>
  </si>
  <si>
    <t>lch5-1/3/5</t>
  </si>
  <si>
    <t>Neuron of abdominal lateral pentascolopidial chordotonal organ lch5 that has more restricted rostrocaudal branches than lch5 2/4. This describes the first, middle and last neurons of the five in each abdominal lateral pentascolopidial chordotonal organ lch5 (Merritt and Whitington, 1995).</t>
  </si>
  <si>
    <t>Merritt and Whitington, 1995, J. Neurosci. 15(3 Pt. 1): 1755--1767 (flybase.org/reports/FBrf0080250); Jovanic et al., 2016, Cell 167(3): 858--870.e19 (flybase.org/reports/FBrf0233796)</t>
  </si>
  <si>
    <t>gustatory receptor neuron C4 of the terminal organ distal group</t>
  </si>
  <si>
    <t>Larval gustatory receptor neuron of the terminal organ distal group. It has a cell body in the terminal organ ganglion and innervates pit sensillum T5 of the terminal organ distal group (Rist and Thum, 2017). This subclass represents one bilateral pair of cells that express Gr33a, Gr66a, Gr39a.b and Gr59d (Kwon et al., 2011).</t>
  </si>
  <si>
    <t>abdominal lch5-2/4 neuron</t>
  </si>
  <si>
    <t>lch5-2/4</t>
  </si>
  <si>
    <t>Neuron of abdominal lateral pentascolopidial chordotonal organ lch5 that has extensive rostrocaudal branches, which may extend into neighboring neuromeres. This describes the second and penultimate neurons of the five in each abdominal lateral pentascolopidial chordotonal organ lch5 (Merritt and Whitington, 1995).</t>
  </si>
  <si>
    <t>gustatory receptor neuron C3 of the terminal organ distal group</t>
  </si>
  <si>
    <t>Larval gustatory receptor neuron of the terminal organ distal group. It has a cell body in the terminal organ ganglion and innervates sensillum campaniformium P3 of the terminal organ distal group (Rist and Thum, 2017). This subclass represents one bilateral pair of cells that express Gr33a, Gr66a, Gr57a and Gr97a (Kwon et al., 2011).</t>
  </si>
  <si>
    <t>abdominal 5 v'esB neuron</t>
  </si>
  <si>
    <t>Any abdominal v'esB neuron (FBbt:00002500) that has postsynaptic terminal in some abdominal 5 ventral sensillum campaniformium vc4a (FBbt:00002892).</t>
  </si>
  <si>
    <t>gustatory receptor neuron C2 of the terminal organ distal group</t>
  </si>
  <si>
    <t>Larval gustatory receptor neuron of the terminal organ distal group. It has a cell body in the terminal organ ganglion and innervates sensillum campaniformium P1 of the terminal organ distal group (Rist and Thum, 2017). This subclass represents one bilateral pair of cells that express at least 7 different gustatory receptors (Kwon et al., 2011). The C2 neuron responds to changes in salt concentration, some amino acids and sucrose (van Giesen et al., 2016).</t>
  </si>
  <si>
    <t>abdominal 6 v'esB neuron</t>
  </si>
  <si>
    <t>Any abdominal v'esB neuron (FBbt:00002500) that has postsynaptic terminal in some abdominal 6 ventral sensillum campaniformium vc4a (FBbt:00002893).</t>
  </si>
  <si>
    <t>abdominal 6 ventral bipolar neuron vbp</t>
  </si>
  <si>
    <t>Any abdominal ventral bipolar neuron vbp (FBbt:00002589) that is part of some larval abdominal segment 6 (FBbt:00001753).</t>
  </si>
  <si>
    <t>larval dorsal multidendritic neuron ddaB</t>
  </si>
  <si>
    <t>dorsal multidendritic neuron ddaB</t>
  </si>
  <si>
    <t>Larval neuron whose cell body is located ventrally in the dorsal group of dendritic arborization neurons, slightly dorsal to the dorsal multidendritic neuron ddaA. It has long and sinuous dendrites with few higher order branches (Grueber et al., 2002).</t>
  </si>
  <si>
    <t>Campos-Ortega and Hartenstein, 1997, The embryonic development of Drosophila melanogaster. 2nd ed. (flybase.org/reports/FBrf0089570); Orgogozo and Grueber, 2005, BMC Dev. Biol. 5(1): 4 (flybase.org/reports/FBrf0183734); http://www.normalesup.org/~vorgogoz/FlyPNS/PNSdescription0.html</t>
  </si>
  <si>
    <t>metathoracic lateral multidendritic neuron ldaA</t>
  </si>
  <si>
    <t>Multidendritic ldaA neuron of the lateral sensory cluster in the embryonic/larval metathoracic segment.</t>
  </si>
  <si>
    <t>abdominal 1 desB neuron</t>
  </si>
  <si>
    <t>Any abdominal desB neuron (FBbt:00002329) that is part of some larval abdominal segment 1 (FBbt:00001748).</t>
  </si>
  <si>
    <t>abdominal 7 ventral bipolar neuron vbp</t>
  </si>
  <si>
    <t>Any abdominal ventral bipolar neuron vbp (FBbt:00002589) that is part of some larval abdominal segment 7 (FBbt:00001754).</t>
  </si>
  <si>
    <t>larval dorsal multidendritic neuron ddaC</t>
  </si>
  <si>
    <t>dorsal multidendritic neuron ddaC</t>
  </si>
  <si>
    <t>Larval neuron whose cell body is located centrally in the dorsal group of dendritic arborization neurons. It presents a highly complex dendritic arborization pattern (Grueber et al., 2002).</t>
  </si>
  <si>
    <t>Campos-Ortega and Hartenstein, 1997, The embryonic development of Drosophila melanogaster. 2nd ed. (flybase.org/reports/FBrf0089570); Grueber et al., 2002, Development 129(12): 2867--2878 (flybase.org/reports/FBrf0148966); Orgogozo and Grueber, 2005, BMC Dev. Biol. 5(1): 4 (flybase.org/reports/FBrf0183734); http://www.normalesup.org/~vorgogoz/FlyPNS/PNSdescription0.html</t>
  </si>
  <si>
    <t>abdominal vch1 neuron</t>
  </si>
  <si>
    <t>vchA neuron</t>
  </si>
  <si>
    <t>Neuron of abdominal ventral monoscolopidial chordotonal organ vch1. Fasciculates in branch c of the segmental nerve, SNc (Campos-Ortega and Hartenstein, 1997).</t>
  </si>
  <si>
    <t>Campos-Ortega and Hartenstein, 1997, The embryonic development of Drosophila melanogaster. 2nd ed. (flybase.org/reports/FBrf0089570); http://www.normalesup.org/~vorgogoz/FlyPNS/PNSdescription.html#vch1</t>
  </si>
  <si>
    <t>abdominal 4 ventral bipolar neuron vbp</t>
  </si>
  <si>
    <t>Any abdominal ventral bipolar neuron vbp (FBbt:00002589) that is part of some larval abdominal segment 4 (FBbt:00001751).</t>
  </si>
  <si>
    <t>metathoracic dorsal multidendritic neuron ddaD</t>
  </si>
  <si>
    <t>Multidendritic ddaD neuron of the dorsal sensory cluster in the embryonic/larval metathoracic segment.</t>
  </si>
  <si>
    <t>metathoracic vesD neuron</t>
  </si>
  <si>
    <t>Any vesD neuron (FBbt:00002044) that fasciculates with some metathoracic segmental nerve (FBbt:00002163) and has postsynaptic terminal in some metathoracic Keilin's organ (FBbt:00002779).</t>
  </si>
  <si>
    <t>abdominal 5 ventral bipolar neuron vbp</t>
  </si>
  <si>
    <t>Any abdominal ventral bipolar neuron vbp (FBbt:00002589) that is part of some larval abdominal segment 5 (FBbt:00001752).</t>
  </si>
  <si>
    <t>metathoracic vesE neuron</t>
  </si>
  <si>
    <t>Any vesE neuron (FBbt:00002045) that fasciculates with some metathoracic segmental nerve (FBbt:00002163) and has postsynaptic terminal in some metathoracic Keilin's organ (FBbt:00002779).</t>
  </si>
  <si>
    <t>metathoracic dorsal multidendritic neuron ddaE</t>
  </si>
  <si>
    <t>Multidendritic ddaE neuron of the dorsal sensory cluster in the embryonic/larval metathoracic segment.</t>
  </si>
  <si>
    <t>larval dorsal multidendritic neuron ddaA</t>
  </si>
  <si>
    <t>dorsal multidendritic neuron ddaA</t>
  </si>
  <si>
    <t>Larval neuron whose cell-body is located ventrally in the dorsal group of dendritic arborization neurons (da). It has long primary and secondary branches marked by spiked protrusions (1-20um) along most of its length (Grueber et al., 2002).</t>
  </si>
  <si>
    <t>abdominal 2 ventral bipolar neuron vbp</t>
  </si>
  <si>
    <t>Any abdominal ventral bipolar neuron vbp (FBbt:00002589) that is part of some larval abdominal segment 2 (FBbt:00001749).</t>
  </si>
  <si>
    <t>metathoracic dorsal multidendritic neuron ddaA</t>
  </si>
  <si>
    <t>Multidendritic ddaA neuron of the dorsal sensory cluster in the embryonic/larval metathoracic segment.</t>
  </si>
  <si>
    <t>metathoracic dorsal multidendritic neuron ddaB</t>
  </si>
  <si>
    <t>Multidendritic ddaB neuron of the dorsal sensory cluster in the embryonic/larval metathoracic segment.</t>
  </si>
  <si>
    <t>metathoracic vesB neuron</t>
  </si>
  <si>
    <t>Any vesB neuron (FBbt:00002042) that fasciculates with some metathoracic segmental nerve (FBbt:00002163) and has postsynaptic terminal in some metathoracic Keilin's organ (FBbt:00002779).</t>
  </si>
  <si>
    <t>abdominal 3 ventral bipolar neuron vbp</t>
  </si>
  <si>
    <t>Any abdominal ventral bipolar neuron vbp (FBbt:00002589) that is part of some larval abdominal segment 3 (FBbt:00001750).</t>
  </si>
  <si>
    <t>metathoracic vesC neuron</t>
  </si>
  <si>
    <t>Any vesC neuron (FBbt:00002043) that fasciculates with some metathoracic segmental nerve (FBbt:00002163) and has postsynaptic terminal in some metathoracic Keilin's organ (FBbt:00002779).</t>
  </si>
  <si>
    <t>metathoracic dorsal multidendritic neuron ddaC</t>
  </si>
  <si>
    <t>Multidendritic ddaC neuron of the dorsal sensory cluster in the embryonic/larval metathoracic segment.</t>
  </si>
  <si>
    <t>metathoracic vesA neuron</t>
  </si>
  <si>
    <t>Any vesA neuron (FBbt:00002041) that fasciculates with some metathoracic segmental nerve (FBbt:00002163) and has postsynaptic terminal in some metathoracic Keilin's organ (FBbt:00002779).</t>
  </si>
  <si>
    <t>prothoracic desA neuron</t>
  </si>
  <si>
    <t>Any desA neuron (FBbt:00001999) that fasciculates with some prothoracic intersegmental nerve (FBbt:00002064) and has postsynaptic terminal in some prothoracic dorsal sensillum campaniformium dc1 (FBbt:00002731).</t>
  </si>
  <si>
    <t>abdominal 1 ventral bipolar neuron vbp</t>
  </si>
  <si>
    <t>Any abdominal ventral bipolar neuron vbp (FBbt:00002589) that is part of some larval abdominal segment 1 (FBbt:00001748).</t>
  </si>
  <si>
    <t>prothoracic vesD neuron</t>
  </si>
  <si>
    <t>Any vesD neuron (FBbt:00002044) that fasciculates with some prothoracic segmental nerve (FBbt:00002085) and has postsynaptic terminal in some prothoracic Keilin's organ (FBbt:00111639).</t>
  </si>
  <si>
    <t>gustatory receptor neuron C16 of the terminal organ distal group</t>
  </si>
  <si>
    <t>C16 neuron</t>
  </si>
  <si>
    <t>Larval gustatory receptor neuron of the terminal organ distal group. It has a cell body in the terminal organ ganglion and innervates sensillum campaniformium P3 of the terminal organ distal group (Rist and Thum, 2017). There is one bilateral pair of C16 neurons and they express Ppk23 (Rist and Thum, 2017).</t>
  </si>
  <si>
    <t>prothoracic vesE neuron</t>
  </si>
  <si>
    <t>Any vesE neuron (FBbt:00002045) that fasciculates with some prothoracic segmental nerve (FBbt:00002085) and has postsynaptic terminal in some prothoracic Keilin's organ (FBbt:00111639).</t>
  </si>
  <si>
    <t>gustatory receptor neuron C15 of the terminal organ distal group</t>
  </si>
  <si>
    <t>C15 neuron</t>
  </si>
  <si>
    <t>Larval gustatory receptor neuron of the terminal organ distal group. It has a cell body in the terminal organ ganglion and innervates knob sensillum K1 of the terminal organ distal group (Rist and Thum, 2017). There is one bilateral pair of C15 neurons and they express Gr28a (Rist and Thum, 2017).</t>
  </si>
  <si>
    <t>gustatory receptor neuron C14 of the terminal organ distal group</t>
  </si>
  <si>
    <t>C14 neuron</t>
  </si>
  <si>
    <t>Larval gustatory receptor neuron of the terminal organ distal group. It has a cell body in the terminal organ ganglion and innervates pit sensillum T4 of the terminal organ distal group (Rist and Thum, 2017). There is one bilateral pair of C14 neurons and they express Ir25a (Rist and Thum, 2017).</t>
  </si>
  <si>
    <t>gustatory receptor neuron C13 of the terminal organ distal group</t>
  </si>
  <si>
    <t>C13 neuron</t>
  </si>
  <si>
    <t>Larval gustatory receptor neuron of the terminal organ distal group. It has a cell body in the terminal organ ganglion and innervates pit sensillum T3 of the terminal organ distal group (Rist and Thum, 2017). There is one bilateral pair of C13 neurons and they express Gr2a (Rist and Thum, 2017).</t>
  </si>
  <si>
    <t>metathoracic lesA neuron</t>
  </si>
  <si>
    <t>Any lesA neuron (FBbt:00002012) that fasciculates with some metathoracic intersegmental nerve (FBbt:00002142) and has postsynaptic terminal in some metathoracic lateral sensillum campaniformium lc1 (FBbt:00002773).</t>
  </si>
  <si>
    <t>abdominal 10 des3+1+1 neuron</t>
  </si>
  <si>
    <t>Bipolar neuron that innervates the caudal sensillum basiconicum ASO of larval abdominal segment 10. There are 3 of these.</t>
  </si>
  <si>
    <t>prothoracic v''esA neuron</t>
  </si>
  <si>
    <t>Any v''esA neuron (FBbt:00002052) that fasciculates with some prothoracic segmental nerve (FBbt:00002085) and has postsynaptic terminal in some prothoracic slit papilla sensillum px (FBbt:00002726).</t>
  </si>
  <si>
    <t>prothoracic v''esB neuron</t>
  </si>
  <si>
    <t>Any v''esB neuron (FBbt:00002053) that fasciculates with some prothoracic segmental nerve (FBbt:00002085) and has postsynaptic terminal in some prothoracic slit papilla sensillum py (FBbt:00002727).</t>
  </si>
  <si>
    <t>abdominal 9 des3+1 neuron</t>
  </si>
  <si>
    <t>Sensory des3+1 neuron that innervates the dorsocaudal sensory organ PSLOh and PSLOp of larval abdominal segment 9.</t>
  </si>
  <si>
    <t>gustatory receptor neuron C12 of the terminal organ distal group</t>
  </si>
  <si>
    <t>C12 neuron</t>
  </si>
  <si>
    <t>Larval gustatory receptor neuron of the terminal organ distal group. It has a cell body in the terminal organ ganglion and innervates pit sensillum T2 of the terminal organ distal group (Rist and Thum, 2017). There is one bilateral pair of C12 neurons and they express Gr28a (Rist and Thum, 2017).</t>
  </si>
  <si>
    <t>prothoracic v'es3 neuron</t>
  </si>
  <si>
    <t>Any v'es3 neuron (FBbt:00002051) that fasciculates with some prothoracic segmental nerve (FBbt:00002085) and has postsynaptic terminal in some prothoracic ventral Kolbchen vbd (FBbt:00002739).</t>
  </si>
  <si>
    <t>abdominal 9 dch3/1 neuron</t>
  </si>
  <si>
    <t>Sensory neuron that innervates the lateral chordotonal organ lch3/1 of larval abdominal segment 9.</t>
  </si>
  <si>
    <t>gustatory receptor neuron C11 of the terminal organ distal group</t>
  </si>
  <si>
    <t>C11 neuron</t>
  </si>
  <si>
    <t>Larval gustatory receptor neuron of the terminal organ distal group. It has a cell body in the terminal organ ganglion and innervates pit sensillum T1 of the terminal organ distal group (Rist and Thum, 2017). There is one bilateral pair of C11 neurons and they express Ir25a (Rist and Thum, 2017).</t>
  </si>
  <si>
    <t>gustatory receptor neuron C9 of the terminal organ distal group</t>
  </si>
  <si>
    <t>C9 neuron</t>
  </si>
  <si>
    <t>Larval gustatory receptor neuron of the terminal organ distal group. It has a cell body in the terminal organ ganglion and innervates sensillum campaniformium P2 of the terminal organ distal group (Rist and Thum, 2017). There is one bilateral pair of C9 neurons and they express Ir25a (Rist and Thum, 2017).</t>
  </si>
  <si>
    <t>gustatory receptor neuron C10 of the terminal organ distal group</t>
  </si>
  <si>
    <t>C10 neuron</t>
  </si>
  <si>
    <t>Larval gustatory receptor neuron of the terminal organ distal group. It has a cell body in the terminal organ ganglion and innervates pit sensillum T1 of the terminal organ distal group (Rist and Thum, 2017). There is one bilateral pair of C10 neurons and they express Ppk11 (Rist and Thum, 2017).</t>
  </si>
  <si>
    <t>prothoracic v'esA neuron</t>
  </si>
  <si>
    <t>Any v'esA neuron (FBbt:00002048) that fasciculates with some prothoracic segmental nerve (FBbt:00002085) and has postsynaptic terminal in some prothoracic ventral sensillum campaniformium vc1 (FBbt:00002740).</t>
  </si>
  <si>
    <t>gustatory receptor neuron C8 of the terminal organ distal group</t>
  </si>
  <si>
    <t>C8 neuron</t>
  </si>
  <si>
    <t>Larval gustatory receptor neuron of the terminal organ distal group. It has a cell body in the terminal organ ganglion and innervates sensillum campaniformium P1 of the terminal organ distal group (Rist and Thum, 2017). There is one bilateral pair of C8 neurons and they express Ppk23 (Rist and Thum, 2017).</t>
  </si>
  <si>
    <t>prothoracic v'esB neuron</t>
  </si>
  <si>
    <t>Any v'esB neuron (FBbt:00002049) that fasciculates with some prothoracic segmental nerve (FBbt:00002085) and has postsynaptic terminal in some prothoracic ventral sensillum campaniformium vc2 (FBbt:00002741).</t>
  </si>
  <si>
    <t>metathoracic lesC neuron</t>
  </si>
  <si>
    <t>Any lesC neuron (FBbt:00002014) that fasciculates with some metathoracic intersegmental nerve (FBbt:00002142) and has postsynaptic terminal in some metathoracic lateral sensillum campaniformium lc2 (FBbt:00002774).</t>
  </si>
  <si>
    <t>metathoracic les3 neuron</t>
  </si>
  <si>
    <t>Sensory neuron innervating the metathoracic lateral Kolbchen of the embryo/larva (Dambly-Chaudiere and Ghysen, 1986).</t>
  </si>
  <si>
    <t>prothoracic ventral multidendritic neuron vdaA</t>
  </si>
  <si>
    <t>Any larval ventral multidendritic neuron vdaA (FBbt:00002055) that is part of some embryonic/larval prothoracic ventral sensory cluster (FBbt:00007306).</t>
  </si>
  <si>
    <t>metathoracic lesB neuron</t>
  </si>
  <si>
    <t>Any lesB neuron (FBbt:00002013) that fasciculates with some metathoracic intersegmental nerve (FBbt:00002142) and has postsynaptic terminal in some metathoracic lateral sensillum trichodeum lh1 (FBbt:00002772).</t>
  </si>
  <si>
    <t>mesothoracic desA neuron</t>
  </si>
  <si>
    <t>Any desA neuron (FBbt:00001999) that fasciculates with some mesothoracic intersegmental nerve (FBbt:00002104) and has postsynaptic terminal in some mesothoracic dorsal sensillum campaniformium dc1 (FBbt:00002749).</t>
  </si>
  <si>
    <t>larval dorsal multidendritic neuron ddaF</t>
  </si>
  <si>
    <t>ddaD; dorsal multidendritic neuron ddaF</t>
  </si>
  <si>
    <t>Neuron whose cell body is located most dorsally in the dorsal group of dendritic arborization neurons. It has long primary and secondary branches marked by spiked protrusions (1-20um) along most of its length (Grueber et al., 2002).</t>
  </si>
  <si>
    <t>Sweeney et al., 2002, Dev. Biol. 247(1): 76--88 (flybase.org/reports/FBrf0148943); Grueber et al., 2002, Development 129(12): 2867--2878 (flybase.org/reports/FBrf0148966); Orgogozo and Grueber, 2005, BMC Dev. Biol. 5(1): 4 (flybase.org/reports/FBrf0183734); http://www.normalesup.org/~vorgogoz/FlyPNS/PNSdescription.html#ddaF; http://www.normalesup.org/~vorgogoz/FlyPNS/PNSnomenclature.html</t>
  </si>
  <si>
    <t>abdominal 4 desD neuron</t>
  </si>
  <si>
    <t>Any abdominal desD neuron (FBbt:00002345) that has postsynaptic terminal in some abdominal 4 dorsal sensillum campaniformium dc2 (FBbt:00002811).</t>
  </si>
  <si>
    <t>abdominal 3 anterior ventral multidendritic neuron vdaa</t>
  </si>
  <si>
    <t>Any abdominal anterior ventral multidendritic neuron vdaa (FBbt:00002517) that is part of some larval abdominal segment 3 (FBbt:00001750).</t>
  </si>
  <si>
    <t>abdominal 2 lch5 neuron</t>
  </si>
  <si>
    <t>Any abdominal lch5 neuron (FBbt:00002019) that has postsynaptic terminal in some abdominal 2 lateral pentascolopidial chordotonal organ lch5 (FBbt:00002833).</t>
  </si>
  <si>
    <t>abdominal 2 desD neuron</t>
  </si>
  <si>
    <t>Any abdominal desD neuron (FBbt:00002345) that has postsynaptic terminal in some abdominal 2 dorsal sensillum campaniformium dc2 (FBbt:00002809).</t>
  </si>
  <si>
    <t>abdominal 3 desD neuron</t>
  </si>
  <si>
    <t>Any abdominal desD neuron (FBbt:00002345) that has postsynaptic terminal in some abdominal 3 dorsal sensillum campaniformium dc2 (FBbt:00002810).</t>
  </si>
  <si>
    <t>abdominal 2 vesB neuron</t>
  </si>
  <si>
    <t>Any abdominal vesB neuron (FBbt:00002476) that has postsynaptic terminal in some abdominal 2 ventral sensillum campaniformium vc2 (FBbt:00002873).</t>
  </si>
  <si>
    <t>abdominal 1 lch5 neuron</t>
  </si>
  <si>
    <t>Any abdominal lch5 neuron (FBbt:00002019) that has postsynaptic terminal in some abdominal 1 lateral pentascolopidial chordotonal organ lch5 (FBbt:00002832).</t>
  </si>
  <si>
    <t>abdominal 1 desD neuron</t>
  </si>
  <si>
    <t>Any abdominal desD neuron (FBbt:00002345) that has postsynaptic terminal in some abdominal 1 dorsal sensillum campaniformium dc2 (FBbt:00002808).</t>
  </si>
  <si>
    <t>abdominal 3 vesB neuron</t>
  </si>
  <si>
    <t>Any abdominal vesB neuron (FBbt:00002476) that has postsynaptic terminal in some abdominal 3 ventral sensillum campaniformium vc2 (FBbt:00002874).</t>
  </si>
  <si>
    <t>abdominal 6 desC neuron</t>
  </si>
  <si>
    <t>Any abdominal desC neuron (FBbt:00002337) that has postsynaptic terminal in some abdominal 6 dorsal sensillum campaniformium dc1 (FBbt:00002805).</t>
  </si>
  <si>
    <t>abdominal 7 desC neuron</t>
  </si>
  <si>
    <t>Any abdominal desC neuron (FBbt:00002337) that has postsynaptic terminal in some abdominal 7 dorsal sensillum campaniformium dc1 (FBbt:00002806).</t>
  </si>
  <si>
    <t>abdominal 1 vesB neuron</t>
  </si>
  <si>
    <t>Any abdominal vesB neuron (FBbt:00002476) that has postsynaptic terminal in some abdominal 1 ventral sensillum campaniformium vc2 (FBbt:00002872).</t>
  </si>
  <si>
    <t>abdominal 2 posterior ventral multidendritic neuron vdap</t>
  </si>
  <si>
    <t>Any abdominal posterior ventral multidendritic neuron vdap (FBbt:00002525) that is part of some larval abdominal segment 2 (FBbt:00001749).</t>
  </si>
  <si>
    <t>abdominal 3 posterior ventral multidendritic neuron vdap</t>
  </si>
  <si>
    <t>Any abdominal posterior ventral multidendritic neuron vdap (FBbt:00002525) that is part of some larval abdominal segment 3 (FBbt:00001750).</t>
  </si>
  <si>
    <t>abdominal 1 posterior ventral multidendritic neuron vdap</t>
  </si>
  <si>
    <t>Any abdominal posterior ventral multidendritic neuron vdap (FBbt:00002525) that is part of some larval abdominal segment 1 (FBbt:00001748).</t>
  </si>
  <si>
    <t>abdominal 6 anterior ventral multidendritic neuron vdaa</t>
  </si>
  <si>
    <t>Any abdominal anterior ventral multidendritic neuron vdaa (FBbt:00002517) that is part of some larval abdominal segment 6 (FBbt:00001753).</t>
  </si>
  <si>
    <t>abdominal 7 anterior ventral multidendritic neuron vdaa</t>
  </si>
  <si>
    <t>Any abdominal anterior ventral multidendritic neuron vdaa (FBbt:00002517) that is part of some larval abdominal segment 7 (FBbt:00001754).</t>
  </si>
  <si>
    <t>abdominal 4 anterior ventral multidendritic neuron vdaa</t>
  </si>
  <si>
    <t>Any abdominal anterior ventral multidendritic neuron vdaa (FBbt:00002517) that is part of some larval abdominal segment 4 (FBbt:00001751).</t>
  </si>
  <si>
    <t>abdominal 5 anterior ventral multidendritic neuron vdaa</t>
  </si>
  <si>
    <t>Any abdominal anterior ventral multidendritic neuron vdaa (FBbt:00002517) that is part of some larval abdominal segment 5 (FBbt:00001752).</t>
  </si>
  <si>
    <t>metathoracic ventral multidendritic neuron vdaA</t>
  </si>
  <si>
    <t>Any larval ventral multidendritic neuron vdaA (FBbt:00002055) that is part of some embryonic/larval metathoracic ventral sensory cluster (FBbt:00007308).</t>
  </si>
  <si>
    <t>vch1 neuron</t>
  </si>
  <si>
    <t>Sensory neuron that innervates the monoscolopidial chordotonal organ vch1 of the ventral cluster in a larval segment.</t>
  </si>
  <si>
    <t>abdominal 4 posterior ventral multidendritic neuron vdap</t>
  </si>
  <si>
    <t>Any abdominal posterior ventral multidendritic neuron vdap (FBbt:00002525) that is part of some larval abdominal segment 4 (FBbt:00001751).</t>
  </si>
  <si>
    <t>abdominal 1 vesC neuron</t>
  </si>
  <si>
    <t>Any abdominal vesC neuron (FBbt:00002484) that has postsynaptic terminal in some abdominal 1 ventral sensillum campaniformium vc3 (FBbt:00002880).</t>
  </si>
  <si>
    <t>abdominal 2 vesC neuron</t>
  </si>
  <si>
    <t>Any abdominal vesC neuron (FBbt:00002484) that has postsynaptic terminal in some abdominal 2 ventral sensillum campaniformium vc3 (FBbt:00002881).</t>
  </si>
  <si>
    <t>abdominal 3 vesC neuron</t>
  </si>
  <si>
    <t>Any abdominal vesC neuron (FBbt:00002484) that has postsynaptic terminal in some abdominal 3 ventral sensillum campaniformium vc3 (FBbt:00002882).</t>
  </si>
  <si>
    <t>abdominal 1 lesA neuron</t>
  </si>
  <si>
    <t>Any abdominal lesA neuron (FBbt:00002353) that has postsynaptic terminal in some abdominal 1 lateral sensillum trichodeum lh1 (FBbt:00002840).</t>
  </si>
  <si>
    <t>abdominal 7 lch5 neuron</t>
  </si>
  <si>
    <t>Any abdominal lch5 neuron (FBbt:00002019) that has postsynaptic terminal in some abdominal 7 lateral pentascolopidial chordotonal organ lch5 (FBbt:00002838).</t>
  </si>
  <si>
    <t>abdominal 6 desD neuron</t>
  </si>
  <si>
    <t>Any abdominal desD neuron (FBbt:00002345) that has postsynaptic terminal in some abdominal 6 dorsal sensillum campaniformium dc2 (FBbt:00002813).</t>
  </si>
  <si>
    <t>abdominal 7 desD neuron</t>
  </si>
  <si>
    <t>Any abdominal desD neuron (FBbt:00002345) that has postsynaptic terminal in some abdominal 7 dorsal sensillum campaniformium dc2 (FBbt:00002814).</t>
  </si>
  <si>
    <t>abdominal 6 vesB neuron</t>
  </si>
  <si>
    <t>Any abdominal vesB neuron (FBbt:00002476) that has postsynaptic terminal in some abdominal 6 ventral sensillum campaniformium vc2 (FBbt:00002877).</t>
  </si>
  <si>
    <t>abdominal 5 lch5 neuron</t>
  </si>
  <si>
    <t>Any abdominal lch5 neuron (FBbt:00002019) that has postsynaptic terminal in some abdominal 5 lateral pentascolopidial chordotonal organ lch5 (FBbt:00002836).</t>
  </si>
  <si>
    <t>abdominal 6 lch5 neuron</t>
  </si>
  <si>
    <t>Any abdominal lch5 neuron (FBbt:00002019) that has postsynaptic terminal in some abdominal 6 lateral pentascolopidial chordotonal organ lch5 (FBbt:00002837).</t>
  </si>
  <si>
    <t>abdominal 7 vesB neuron</t>
  </si>
  <si>
    <t>Any abdominal vesB neuron (FBbt:00002476) that has postsynaptic terminal in some abdominal 7 ventral sensillum campaniformium vc2 (FBbt:00002878).</t>
  </si>
  <si>
    <t>abdominal 5 desD neuron</t>
  </si>
  <si>
    <t>Any abdominal desD neuron (FBbt:00002345) that has postsynaptic terminal in some abdominal 5 dorsal sensillum campaniformium dc2 (FBbt:00002812).</t>
  </si>
  <si>
    <t>abdominal 4 vesB neuron</t>
  </si>
  <si>
    <t>Any abdominal vesB neuron (FBbt:00002476) that has postsynaptic terminal in some abdominal 4 ventral sensillum campaniformium vc2 (FBbt:00002875).</t>
  </si>
  <si>
    <t>metathoracic ventral multidendritic neuron vdaB</t>
  </si>
  <si>
    <t>Any larval ventral multidendritic neuron vdaB (FBbt:00002056) that is part of some embryonic/larval metathoracic ventral sensory cluster (FBbt:00007308).</t>
  </si>
  <si>
    <t>metathoracic ventral multidendritic neuron vdaC</t>
  </si>
  <si>
    <t>Any larval ventral multidendritic neuron vdaC (FBbt:00002057) that is part of some embryonic/larval metathoracic ventral sensory cluster (FBbt:00007308).</t>
  </si>
  <si>
    <t>abdominal 3 lch5 neuron</t>
  </si>
  <si>
    <t>Any abdominal lch5 neuron (FBbt:00002019) that has postsynaptic terminal in some abdominal 3 lateral pentascolopidial chordotonal organ lch5 (FBbt:00002834).</t>
  </si>
  <si>
    <t>abdominal 5 vesB neuron</t>
  </si>
  <si>
    <t>Any abdominal vesB neuron (FBbt:00002476) that has postsynaptic terminal in some abdominal 5 ventral sensillum campaniformium vc2 (FBbt:00002876).</t>
  </si>
  <si>
    <t>metathoracic ventral multidendritic neuron vdaD</t>
  </si>
  <si>
    <t>Any larval ventral multidendritic neuron vdaD (FBbt:00002058) that is part of some embryonic/larval metathoracic ventral sensory cluster (FBbt:00007308).</t>
  </si>
  <si>
    <t>abdominal 4 lch5 neuron</t>
  </si>
  <si>
    <t>Any abdominal lch5 neuron (FBbt:00002019) that has postsynaptic terminal in some abdominal 4 lateral pentascolopidial chordotonal organ lch5 (FBbt:00002835).</t>
  </si>
  <si>
    <t>gustatory receptor neuron B3 of the terminal organ dorsolateral group</t>
  </si>
  <si>
    <t>Larval gustatory receptor neuron of the terminal organ dorsolateral group. This neuron has a cell body in the dorsal organ ganglion and innervates the dorsomedial papilla of the terminal organ (Thum and Rist, 2017). This subclass represents one bilateral pair of cells that express Ppk23 (Thum and Rist, 2017).</t>
  </si>
  <si>
    <t>mesothoracic dorsal multidendritic neuron ddaF</t>
  </si>
  <si>
    <t>Multidendritic ddaF neuron of the dorsal sensory cluster in the embryonic/larval mesothoracic segment.</t>
  </si>
  <si>
    <t>abdominal 1 desC neuron</t>
  </si>
  <si>
    <t>Any abdominal desC neuron (FBbt:00002337) that has postsynaptic terminal in some abdominal 1 dorsal sensillum campaniformium dc1 (FBbt:00002800).</t>
  </si>
  <si>
    <t>abdominal 6 desB neuron</t>
  </si>
  <si>
    <t>Any abdominal desB neuron (FBbt:00002329) that is part of some larval abdominal segment 6 (FBbt:00001753).</t>
  </si>
  <si>
    <t>abdominal 7 desB neuron</t>
  </si>
  <si>
    <t>Any abdominal desB neuron (FBbt:00002329) that is part of some larval abdominal segment 7 (FBbt:00001754).</t>
  </si>
  <si>
    <t>abdominal 1 vesA neuron</t>
  </si>
  <si>
    <t>Any abdominal vesA neuron (FBbt:00002468) that has postsynaptic terminal in some abdominal 1 ventral sensillum campaniformium vc1 (FBbt:00002864).</t>
  </si>
  <si>
    <t>abdominal 4 desB neuron</t>
  </si>
  <si>
    <t>Any abdominal desB neuron (FBbt:00002329) that is part of some larval abdominal segment 4 (FBbt:00001751).</t>
  </si>
  <si>
    <t>abdominal 5 desB neuron</t>
  </si>
  <si>
    <t>Any abdominal desB neuron (FBbt:00002329) that is part of some larval abdominal segment 5 (FBbt:00001752).</t>
  </si>
  <si>
    <t>abdominal 2 desB neuron</t>
  </si>
  <si>
    <t>Any abdominal desB neuron (FBbt:00002329) that is part of some larval abdominal segment 2 (FBbt:00001749).</t>
  </si>
  <si>
    <t>larval dorsal multidendritic neuron ddaD</t>
  </si>
  <si>
    <t>dorsal multidendritic neuron ddaD</t>
  </si>
  <si>
    <t>Larval neuron whose cell body is located dorsally in the dorsal group of dendritic arborization neurons. It presents a long single dendrite from which originate anterior-directed secondary dendrites (Grueber et al., 2002).</t>
  </si>
  <si>
    <t>abdominal 3 desB neuron</t>
  </si>
  <si>
    <t>Any abdominal desB neuron (FBbt:00002329) that is part of some larval abdominal segment 3 (FBbt:00001750).</t>
  </si>
  <si>
    <t>larval dorsal multidendritic neuron ddaE</t>
  </si>
  <si>
    <t>dorsal multidendritic neuron ddaE</t>
  </si>
  <si>
    <t>Larval neuron whose cell body is located dorsally in the dorsal group of dendritic arborization neurons, usually posterior to dorsal multidendritic neuron ddaD. It presents a long single dendrite from which originate anterior-directed secondary dendrites (Grueber et al., 2002).</t>
  </si>
  <si>
    <t>abdominal 5 v'es2 neuron</t>
  </si>
  <si>
    <t>Any abdominal v'es2 neuron (FBbt:00002508) that has postsynaptic terminal in some abdominal 5 ventral sensillum campaniformium vc5 (FBbt:00005228).</t>
  </si>
  <si>
    <t>abdominal 6 v'es2 neuron</t>
  </si>
  <si>
    <t>Any abdominal v'es2 neuron (FBbt:00002508) that has postsynaptic terminal in some abdominal 6 ventral sensillum campaniformium vc5 (FBbt:00005229).</t>
  </si>
  <si>
    <t>abdominal 7 v'es2 neuron</t>
  </si>
  <si>
    <t>Any abdominal v'es2 neuron (FBbt:00002508) that has postsynaptic terminal in some abdominal 7 ventral sensillum campaniformium vc5 (FBbt:00005230).</t>
  </si>
  <si>
    <t>abdominal 3 v'es2 neuron</t>
  </si>
  <si>
    <t>Any abdominal v'es2 neuron (FBbt:00002508) that has postsynaptic terminal in some abdominal 3 ventral sensillum campaniformium vc5 (FBbt:00005226).</t>
  </si>
  <si>
    <t>abdominal 4 v'es2 neuron</t>
  </si>
  <si>
    <t>Any abdominal v'es2 neuron (FBbt:00002508) that has postsynaptic terminal in some abdominal 4 ventral sensillum campaniformium vc5 (FBbt:00005227).</t>
  </si>
  <si>
    <t>abdominal 2 desC neuron</t>
  </si>
  <si>
    <t>Any abdominal desC neuron (FBbt:00002337) that has postsynaptic terminal in some abdominal 2 dorsal sensillum campaniformium dc1 (FBbt:00002801).</t>
  </si>
  <si>
    <t>abdominal 2 v'es2 neuron</t>
  </si>
  <si>
    <t>Any abdominal v'es2 neuron (FBbt:00002508) that has postsynaptic terminal in some abdominal 2 ventral sensillum campaniformium vc5 (FBbt:00005225).</t>
  </si>
  <si>
    <t>metathoracic lateral multidendritic neuron ldaC</t>
  </si>
  <si>
    <t>Multidendritic ldaC neuron of the lateral sensory cluster in the embryonic/larval metathoracic segment.</t>
  </si>
  <si>
    <t>metathoracic v'esB neuron</t>
  </si>
  <si>
    <t>Any v'esB neuron (FBbt:00002049) that fasciculates with some metathoracic segmental nerve (FBbt:00002163) and has postsynaptic terminal in some metathoracic ventral sensillum campaniformium vc2 (FBbt:00002777).</t>
  </si>
  <si>
    <t>metathoracic lateral multidendritic neuron ldaD</t>
  </si>
  <si>
    <t>Multidendritic ldaD neuron of the lateral sensory cluster in the embryonic/larval metathoracic segment.</t>
  </si>
  <si>
    <t>abdominal 2 anterior ventral multidendritic neuron vdaa</t>
  </si>
  <si>
    <t>Any abdominal anterior ventral multidendritic neuron vdaa (FBbt:00002517) that is part of some larval abdominal segment 2 (FBbt:00001749).</t>
  </si>
  <si>
    <t>metathoracic v'es3 neuron</t>
  </si>
  <si>
    <t>V'es3 neuron of the metathoracic segment. It is located dorsal to the v'esB neuron.</t>
  </si>
  <si>
    <t>metathoracic lateral multidendritic neuron ldaB</t>
  </si>
  <si>
    <t>Multidendritic ldaB neuron of the lateral sensory cluster in the embryonic/larval metathoracic segment.</t>
  </si>
  <si>
    <t>metathoracic v'esA neuron</t>
  </si>
  <si>
    <t>Any v'esA neuron (FBbt:00002048) that fasciculates with some metathoracic segmental nerve (FBbt:00002163) and has postsynaptic terminal in some metathoracic ventral sensillum campaniformium vc1 (FBbt:00002776).</t>
  </si>
  <si>
    <t>abdominal 1 anterior ventral multidendritic neuron vdaa</t>
  </si>
  <si>
    <t>Any abdominal anterior ventral multidendritic neuron vdaa (FBbt:00002517) that is part of some larval abdominal segment 1 (FBbt:00001748).</t>
  </si>
  <si>
    <t>abdominal 4 desC neuron</t>
  </si>
  <si>
    <t>Any abdominal desC neuron (FBbt:00002337) that has postsynaptic terminal in some abdominal 4 dorsal sensillum campaniformium dc1 (FBbt:00002803).</t>
  </si>
  <si>
    <t>abdominal 6 vesA neuron</t>
  </si>
  <si>
    <t>Any abdominal vesA neuron (FBbt:00002468) that has postsynaptic terminal in some abdominal 6 ventral sensillum campaniformium vc1 (FBbt:00002869).</t>
  </si>
  <si>
    <t>gustatory receptor neuron C6 of the terminal organ distal group</t>
  </si>
  <si>
    <t>Larval gustatory receptor neuron of the terminal organ distal group. It has a cell body in the terminal organ ganglion and innervates knob sensillum K2 of the terminal organ distal group with a dendrite that is folded and densely packed at the distal end (Rist and Thum, 2017). This subclass represents one bilateral pair of cells that express Gr21a and Gr63a (Kwon et al., 2011). The C6 neuron responds to high salt concentrations, hydrochloric acid and some sugars (van Giesen et al., 2016).</t>
  </si>
  <si>
    <t>abdominal 5 desC neuron</t>
  </si>
  <si>
    <t>Any abdominal desC neuron (FBbt:00002337) that has postsynaptic terminal in some abdominal 5 dorsal sensillum campaniformium dc1 (FBbt:00002804).</t>
  </si>
  <si>
    <t>abdominal 7 vesA neuron</t>
  </si>
  <si>
    <t>Any abdominal vesA neuron (FBbt:00002468) that has postsynaptic terminal in some abdominal 7 ventral sensillum campaniformium vc1 (FBbt:00002870).</t>
  </si>
  <si>
    <t>abdominal 4 vesA neuron</t>
  </si>
  <si>
    <t>Any abdominal vesA neuron (FBbt:00002468) that has postsynaptic terminal in some abdominal 4 ventral sensillum campaniformium vc1 (FBbt:00002867).</t>
  </si>
  <si>
    <t>abdominal 3 desC neuron</t>
  </si>
  <si>
    <t>Any abdominal desC neuron (FBbt:00002337) that has postsynaptic terminal in some abdominal 3 dorsal sensillum campaniformium dc1 (FBbt:00002802).</t>
  </si>
  <si>
    <t>abdominal 5 vesA neuron</t>
  </si>
  <si>
    <t>Any abdominal vesA neuron (FBbt:00002468) that has postsynaptic terminal in some abdominal 5 ventral sensillum campaniformium vc1 (FBbt:00002868).</t>
  </si>
  <si>
    <t>abdominal 2 vesA neuron</t>
  </si>
  <si>
    <t>Any abdominal vesA neuron (FBbt:00002468) that has postsynaptic terminal in some abdominal 2 ventral sensillum campaniformium vc1 (FBbt:00002865).</t>
  </si>
  <si>
    <t>larval lateral multidendritic neuron ldaD</t>
  </si>
  <si>
    <t>lateral multidendritic neuron ldaD</t>
  </si>
  <si>
    <t>Multidendritic neuron located in the lateral complex of the second and third thoracic segments of the larva.</t>
  </si>
  <si>
    <t>abdominal 3 vesA neuron</t>
  </si>
  <si>
    <t>Any abdominal vesA neuron (FBbt:00002468) that has postsynaptic terminal in some abdominal 3 ventral sensillum campaniformium vc1 (FBbt:00002866).</t>
  </si>
  <si>
    <t>larval lateral multidendritic neuron ldaA</t>
  </si>
  <si>
    <t>lateral multidendritic neuron ldaA; lda</t>
  </si>
  <si>
    <t>Multidendritic neuron ventrally located in the lateral complex of the second and third thoracic segments of the larva. Its long and sinuous dendrites are simply branched, but are symmetrically bifurcating.</t>
  </si>
  <si>
    <t>Campos-Ortega and Hartenstein, 1997, The embryonic development of Drosophila melanogaster. 2nd ed. (flybase.org/reports/FBrf0089570); Grueber et al., 2002, Development 129(12): 2867--2878 (flybase.org/reports/FBrf0148966); http://www.normalesup.org/~vorgogoz/FlyPNS/PNSdescription0.html</t>
  </si>
  <si>
    <t>larval lateral multidendritic neuron ldaB</t>
  </si>
  <si>
    <t>lateral multidendritic neuron ldaB</t>
  </si>
  <si>
    <t>Multidendritic neuron located in the lateral complex of the second and third thoracic segments of the larva. Its dendritic arborization extends long primary and secondary branches and its dendrites have spiked protrusions (1-20um long) along almost their whole length.</t>
  </si>
  <si>
    <t>http://www.normalesup.org/~vorgogoz/FlyPNS/PNSdescription0.html</t>
  </si>
  <si>
    <t>larval lateral multidendritic neuron ldaC</t>
  </si>
  <si>
    <t>lateral multidendritic neuron ldaC</t>
  </si>
  <si>
    <t>gustatory receptor neuron C7 of the terminal organ distal group</t>
  </si>
  <si>
    <t>C7 neuron</t>
  </si>
  <si>
    <t>Larval gustatory receptor neuron of the terminal organ distal group. It has a cell body in the terminal organ ganglion and innervates pit sensillum T2 of the terminal organ distal group (Rist and Thum, 2017). There is one bilateral pair of C7 cells that respond to diverse taste stimuli, with some of their functionality requiring Ir25a (van Giesen et al., 2016).</t>
  </si>
  <si>
    <t>van Giesen et al., 2016, Nat. Commun. 7: 10687 (flybase.org/reports/FBrf0230951); Rist and Thum, 2017, J. Comp. Neurol. 525(18): 3865--3889 (flybase.org/reports/FBrf0236934)</t>
  </si>
  <si>
    <t>larval abdominal dorsal multidendritic neuron dda1</t>
  </si>
  <si>
    <t>dmd1; abdominal dorsal multidendritic neuron dda1</t>
  </si>
  <si>
    <t>Dendritic arborizing neuron whose cell body is located dorsal to the ddaB neuron in the abdominal segments. Its dendritic arborization projects relatively deep below the cuticle to trachea or muscles. The formation of this neuron depends on the expression of the amos gene (FBgn0003270). It outputs to the ipsilateral larval Jaam2 and contralateral Jaam3 neurons, A27j neuron, and ipsi- and contralateral A02b neuron.</t>
  </si>
  <si>
    <t>Brewster et al., 2001, Mech. Dev. 105(1-2): 57--68 (flybase.org/reports/FBrf0137018); Grueber et al., 2003, Cell 112(6): 805--818 (flybase.org/reports/FBrf0157166); Orgogozo and Grueber, 2005, BMC Dev. Biol. 5(1): 4 (flybase.org/reports/FBrf0183734); Heckscher et al., 2015, Neuron 88(2): 314--329 (flybase.org/reports/FBrf0229965); Schneider-Mizell et al., 2016, eLife 5: e12059 (flybase.org/reports/FBrf0231328); http://www.normalesup.org/~vorgogoz/FlyPNS/PNSdescription.html#dda1</t>
  </si>
  <si>
    <t>abdominal 3 vch2 neuron</t>
  </si>
  <si>
    <t>Any abdominal vch2 neuron (FBbt:00007257) that has postsynaptic terminal in some abdominal 3 ventral monoscolopidial chordotonal organ vch2 (FBbt:00007267).</t>
  </si>
  <si>
    <t>abdominal 4 vch2 neuron</t>
  </si>
  <si>
    <t>Any abdominal vch2 neuron (FBbt:00007257) that has postsynaptic terminal in some abdominal 4 ventral monoscolopidial chordotonal organ vch2 (FBbt:00007268).</t>
  </si>
  <si>
    <t>abdominal 5 vch2 neuron</t>
  </si>
  <si>
    <t>Any abdominal vch2 neuron (FBbt:00007257) that has postsynaptic terminal in some abdominal 5 ventral monoscolopidial chordotonal organ vch2 (FBbt:00007269).</t>
  </si>
  <si>
    <t>abdominal dorsal multidendritic neuron ddaA</t>
  </si>
  <si>
    <t>dmd6; dmd5</t>
  </si>
  <si>
    <t>Multidendritic neuron in the dorsal sensory cluster of larval abdominal segments 1-7. Based on its dendritic pattern, it is a class III dendritic arborizing neuron. It does not persist into the adult stage (Shimono et al., 2009).</t>
  </si>
  <si>
    <t>Merritt and Whitington, 1995, J. Neurosci. 15(3 Pt. 1): 1755--1767 (flybase.org/reports/FBrf0080250); Shimono et al., 2009, Neural Dev. 4: 37 (flybase.org/reports/FBrf0209127); http://www.normalesup.org/~vorgogoz/FlyPNS/PNSdescription.html#ddaA; http://www.normalesup.org/~vorgogoz/FlyPNS/PNSnomenclature.html</t>
  </si>
  <si>
    <t>abdominal 6 vch2 neuron</t>
  </si>
  <si>
    <t>Any abdominal vch2 neuron (FBbt:00007257) that has postsynaptic terminal in some abdominal 6 ventral monoscolopidial chordotonal organ vch2 (FBbt:00007270).</t>
  </si>
  <si>
    <t>abdominal 1 vch2 neuron</t>
  </si>
  <si>
    <t>Any abdominal vch2 neuron (FBbt:00007257) that has postsynaptic terminal in some abdominal 1 ventral monoscolopidial chordotonal organ vch2 (FBbt:00007271).</t>
  </si>
  <si>
    <t>abdominal dorsal bipolar neuron dbp</t>
  </si>
  <si>
    <t>dbd; DLN; dorsal bipolar neuron; dbd</t>
  </si>
  <si>
    <t>Bipolar multidendritic neuron in the dorsal sensory cluster of larval abdominal segments 1-7. It emits two longitudinal dendritic branches along dorsal acute muscle 3 (Williams and Shepherd, 1999), and fasciculates with the intersegmental nerve (Campos-Ortega and Hartenstein, 1997). It outputs to the ipsilateral larval A08e1 and A08e2 local neurons, larval Jaam1 and Jaam3, A02l, A02a and A03a1 neurons.</t>
  </si>
  <si>
    <t>Bodmer et al., 1989, Neuron 3: 21--32 (flybase.org/reports/FBrf0050677); Smith and Shepherd, 1996, J. Comp. Neurol. 364(2): 311--323 (flybase.org/reports/FBrf0085956); Campos-Ortega and Hartenstein, 1997, The embryonic development of Drosophila melanogaster. 2nd ed. (flybase.org/reports/FBrf0089570); Williams and Shepherd, 1999, J. Neurobiol. 39(2): 275--286 (flybase.org/reports/FBrf0108300); Heckscher et al., 2015, Neuron 88(2): 314--329 (flybase.org/reports/FBrf0229965); Schneider-Mizell et al., 2016, eLife 5: e12059 (flybase.org/reports/FBrf0231328); http://www.normalesup.org/~vorgogoz/FlyPNS/PNSdescription.html#dbd</t>
  </si>
  <si>
    <t>abdominal lch5-3 neuron</t>
  </si>
  <si>
    <t>lch5(3); lch5-3</t>
  </si>
  <si>
    <t>Middle lch5 neuron. This neuron has a relatively restricted branching pattern (Merritt and Whitington, 1995).</t>
  </si>
  <si>
    <t>Merritt and Whitington, 1995, J. Neurosci. 15(3 Pt. 1): 1755--1767 (flybase.org/reports/FBrf0080250)</t>
  </si>
  <si>
    <t>abdominal lch5-1 neuron</t>
  </si>
  <si>
    <t>lch5-1; lch5(1)</t>
  </si>
  <si>
    <t>Anteriormost lch5 neuron. This neuron has a relatively restricted branching pattern (Merritt and Whitington, 1995).</t>
  </si>
  <si>
    <t>abdominal lateral multidendritic neuron ldaB</t>
  </si>
  <si>
    <t>ltd; abdominal lateral multidendritic neuron ltd</t>
  </si>
  <si>
    <t>Multidendritic neuron in the lateral sensory cluster of larval abdominal segments 1-7. Its dendrites harbour long primary and secondary branches with many spiked protrusions (1-20um) along most of their length.</t>
  </si>
  <si>
    <t>Grueber et al., 2002, Development 129(12): 2867--2878 (flybase.org/reports/FBrf0148966); http://www.normalesup.org/~vorgogoz/FlyPNS/PNSdescription.html#ldaB</t>
  </si>
  <si>
    <t>abdominal 2 vch2 neuron</t>
  </si>
  <si>
    <t>Any abdominal vch2 neuron (FBbt:00007257) that has postsynaptic terminal in some abdominal 2 ventral monoscolopidial chordotonal organ vch2 (FBbt:00007266).</t>
  </si>
  <si>
    <t>abdominal 7 vch2 neuron</t>
  </si>
  <si>
    <t>Any abdominal vch2 neuron (FBbt:00007257) that has postsynaptic terminal in some abdominal 7 ventral monoscolopidial chordotonal organ vch2 (FBbt:00007265).</t>
  </si>
  <si>
    <t>abdominal 2 lch5-2/4 neuron</t>
  </si>
  <si>
    <t>lch5-2/4 neuron that is part of abdominal 2 lateral pentascolopidial chordotonal organ lch5.</t>
  </si>
  <si>
    <t>Ohyama et al., 2015, Nature 520(7549): 633--639 (flybase.org/reports/FBrf0228257)</t>
  </si>
  <si>
    <t>larval abdominal 3 lch5-2/4 neuron</t>
  </si>
  <si>
    <t>lch5-2/4 neuron that is part of abdominal 3 lateral pentascolopidial chordotonal organ lch5.</t>
  </si>
  <si>
    <t>abdominal 1 lch5-2/4 neuron</t>
  </si>
  <si>
    <t>lch5-2/4 neuron that is part of abdominal 1 lateral pentascolopidial chordotonal organ lch5.</t>
  </si>
  <si>
    <t>abdominal lateral multidendritic neuron ldaA</t>
  </si>
  <si>
    <t>abdominal lateral multidendritic neuron lda; lda</t>
  </si>
  <si>
    <t>Multidendritic neuron in the lateral sensory cluster of larval abdominal segments 1-7. Based on its dendritic pattern, it is a class II dendritic arborizing neuron. It is remodeled into the adult ldaA neuron during metamorphosis (Shimono et al., 2009).</t>
  </si>
  <si>
    <t>Campos-Ortega and Hartenstein, 1997, The embryonic development of Drosophila melanogaster. 2nd ed. (flybase.org/reports/FBrf0089570); Grueber et al., 2002, Development 129(12): 2867--2878 (flybase.org/reports/FBrf0148966); Shimono et al., 2009, Neural Dev. 4: 37 (flybase.org/reports/FBrf0209127); http://www.normalesup.org/~vorgogoz/FlyPNS/PNSdescription.html#ldaA</t>
  </si>
  <si>
    <t>abdominal 7 lch5-1/3/5 neuron</t>
  </si>
  <si>
    <t>lch5-1/3/5 neuron that is part of abdominal 7 lateral pentascolopidial chordotonal organ lch5.</t>
  </si>
  <si>
    <t>abdominal dorsal multidendritic neuron ddaB</t>
  </si>
  <si>
    <t>dmd6</t>
  </si>
  <si>
    <t>Multidendritic neuron in the dorsal sensory cluster of larval abdominal segments 1-7. Based on its dendritic pattern, it is a class II dendritic arborizing neuron. It does not persist into the adult stage (Shimono et al., 2009).</t>
  </si>
  <si>
    <t>Merritt and Whitington, 1995, J. Neurosci. 15(3 Pt. 1): 1755--1767 (flybase.org/reports/FBrf0080250); Shimono et al., 2009, Neural Dev. 4: 37 (flybase.org/reports/FBrf0209127); http://www.normalesup.org/~vorgogoz/FlyPNS/PNSdescription.html#ddaB; http://www.normalesup.org/~vorgogoz/FlyPNS/PNSnomenclature.html</t>
  </si>
  <si>
    <t>mesothoracic vch1 neuron</t>
  </si>
  <si>
    <t>Any vch1 neuron (FBbt:00002040) that fasciculates with some mesothoracic segmental nerve (FBbt:00002125) and has postsynaptic terminal in some mesothoracic ventral monoscolopidial chordotonal organ vch1 (FBbt:00002760).</t>
  </si>
  <si>
    <t>abdominal 4 lch5-1/3/5 neuron</t>
  </si>
  <si>
    <t>lch5-1/3/5 neuron that is part of abdominal 4 lateral pentascolopidial chordotonal organ lch5.</t>
  </si>
  <si>
    <t>abdominal lch5-4 neuron</t>
  </si>
  <si>
    <t>lch5(4); lch5-4</t>
  </si>
  <si>
    <t>Second most posterior lch5 neuron. This neuron has a relatively extensive branching pattern (Merritt and Whitington, 1995).</t>
  </si>
  <si>
    <t>abdominal 3 lch5-1/3/5 neuron</t>
  </si>
  <si>
    <t>lch5-1/3/5 neuron that is part of abdominal 3 lateral pentascolopidial chordotonal organ lch5.</t>
  </si>
  <si>
    <t>abdominal lch5-2 neuron</t>
  </si>
  <si>
    <t>lch5(2); lch5-2</t>
  </si>
  <si>
    <t>Second most anterior lch5 neuron. This neuron has a relatively extensive branching pattern (Merritt and Whitington, 1995).</t>
  </si>
  <si>
    <t>abdominal 6 lch5-1/3/5 neuron</t>
  </si>
  <si>
    <t>lch5-1/3/5 neuron that is part of abdominal 6 lateral pentascolopidial chordotonal organ lch5.</t>
  </si>
  <si>
    <t>abdominal lch5-5 neuron</t>
  </si>
  <si>
    <t>lch5(5); lch5-5</t>
  </si>
  <si>
    <t>Posteriormost lch5 neuron. This neuron has a relatively restricted branching pattern (Merritt and Whitington, 1995).</t>
  </si>
  <si>
    <t>abdominal 5 lch5-1/3/5 neuron</t>
  </si>
  <si>
    <t>lch5-1/3/5 neuron that is part of abdominal 5 lateral pentascolopidial chordotonal organ lch5.</t>
  </si>
  <si>
    <t>abdominal 7 lch5-2/4 neuron</t>
  </si>
  <si>
    <t>lch5-2/4 neuron that is part of abdominal 7 lateral pentascolopidial chordotonal organ lch5.</t>
  </si>
  <si>
    <t>abdominal 6 lch5-2/4 neuron</t>
  </si>
  <si>
    <t>lch5-2/4 neuron that is part of abdominal 6 lateral pentascolopidial chordotonal organ lch5.</t>
  </si>
  <si>
    <t>abdominal 2 lch5-1/3/5 neuron</t>
  </si>
  <si>
    <t>lch5-1/3/5 neuron that is part of abdominal 2 lateral pentascolopidial chordotonal organ lch5.</t>
  </si>
  <si>
    <t>abdominal 1 lch5-1/3/5 neuron</t>
  </si>
  <si>
    <t>lch5-1/3/5 neuron that is part of abdominal 1 lateral pentascolopidial chordotonal organ lch5.</t>
  </si>
  <si>
    <t>abdominal 4 lch5-2/4 neuron</t>
  </si>
  <si>
    <t>lch5-2/4 neuron that is part of abdominal 4 lateral pentascolopidial chordotonal organ lch5.</t>
  </si>
  <si>
    <t>abdominal 5 lch5-2/4 neuron</t>
  </si>
  <si>
    <t>lch5-2/4 neuron that is part of abdominal 5 lateral pentascolopidial chordotonal organ lch5.</t>
  </si>
  <si>
    <t>abdominal ventral multidendritic neuron vtd1</t>
  </si>
  <si>
    <t>ventral multidendritic neuron vtd1', "v'td2"]</t>
  </si>
  <si>
    <t>Tracheal associated multidendritic neuron of the ventral cluster of segments A1-7. Unlike other sensory neurons of the abdominal segments, it and vtd2 do not project their neurons within the segment where they originate but project more anteriorly up to segment T3 where they cross the midline.</t>
  </si>
  <si>
    <t>Merritt and Whitington, 1995, J. Neurosci. 15(3 Pt. 1): 1755--1767 (flybase.org/reports/FBrf0080250); Campos-Ortega and Hartenstein, 1997, The embryonic development of Drosophila melanogaster. 2nd ed. (flybase.org/reports/FBrf0089570); http://www.normalesup.org/~vorgogoz/FlyPNS/PNSdescription.html#vtd1</t>
  </si>
  <si>
    <t>abdominal dorsal multidendritic neuron ddaF</t>
  </si>
  <si>
    <t>Multidendritic ddaF neuron of the dorsal sensory cluster in the embryonic/larval abdominal segments. It does not persist into the adult stage (Shimono et al., 2009).</t>
  </si>
  <si>
    <t>Grueber et al., 2002, Development 129(12): 2867--2878 (flybase.org/reports/FBrf0148966); Shimono et al., 2009, Neural Dev. 4: 37 (flybase.org/reports/FBrf0209127)</t>
  </si>
  <si>
    <t>abdominal dorsal multidendritic neuron ddaD</t>
  </si>
  <si>
    <t>Multidendritic neuron in the dorsal sensory cluster of larval abdominal segments 1-7. Based on its dendritic pattern, it is a class I dendritic arborizing neuron. It outputs to the ipsilateral larval Jaam2 and contralateral Jaam3 neurons, A27j neuron and ipsi- and contralateral A02b neuron. It is remodeled into the adult ddaD neuron during metamorphosis (Shimono et al., 2009).</t>
  </si>
  <si>
    <t>Merritt and Whitington, 1995, J. Neurosci. 15(3 Pt. 1): 1755--1767 (flybase.org/reports/FBrf0080250); Shimono et al., 2009, Neural Dev. 4: 37 (flybase.org/reports/FBrf0209127); Heckscher et al., 2015, Neuron 88(2): 314--329 (flybase.org/reports/FBrf0229965); Schneider-Mizell et al., 2016, eLife 5: e12059 (flybase.org/reports/FBrf0231328); http://www.normalesup.org/~vorgogoz/FlyPNS/PNSdescription.html#ddaD; http://www.normalesup.org/~vorgogoz/FlyPNS/PNSnomenclature.html</t>
  </si>
  <si>
    <t>abdominal 2 vch1 neuron</t>
  </si>
  <si>
    <t>Any abdominal vch1 neuron (FBbt:00002460) that has postsynaptic terminal in some abdominal 2 ventral monoscolopidial chordotonal organ vch1 (FBbt:00002906).</t>
  </si>
  <si>
    <t>abdominal 1 vch1 neuron</t>
  </si>
  <si>
    <t>Any abdominal vch1 neuron (FBbt:00002460) that has postsynaptic terminal in some abdominal 1 ventral monoscolopidial chordotonal organ vch1 (FBbt:00002905).</t>
  </si>
  <si>
    <t>abdominal 3 vch1 neuron</t>
  </si>
  <si>
    <t>Any abdominal vch1 neuron (FBbt:00002460) that has postsynaptic terminal in some abdominal 3 ventral monoscolopidial chordotonal organ vch1 (FBbt:00002907).</t>
  </si>
  <si>
    <t>abdominal dorsal multidendritic neuron ddaE</t>
  </si>
  <si>
    <t>Multidendritic neuron in the dorsal sensory cluster of larval abdominal segments 1-7. Based on its dendritic pattern, it is a class I dendritic arborizing neuron. It outputs to the ipsilateral larval Jaam2, contralateral Jaam3 neurons and A27j neuron. Some of these are remodeled into (short-lived) adult ddaE neurons during metamorphosis, neurons in posterior segments degenerate prior to eclosion (Shimono et al., 2009).</t>
  </si>
  <si>
    <t>Merritt and Whitington, 1995, J. Neurosci. 15(3 Pt. 1): 1755--1767 (flybase.org/reports/FBrf0080250); Shimono et al., 2009, Neural Dev. 4: 37 (flybase.org/reports/FBrf0209127); Heckscher et al., 2015, Neuron 88(2): 314--329 (flybase.org/reports/FBrf0229965); Schneider-Mizell et al., 2016, eLife 5: e12059 (flybase.org/reports/FBrf0231328); http://www.normalesup.org/~vorgogoz/FlyPNS/PNSdescription.html#ddaE; http://www.normalesup.org/~vorgogoz/FlyPNS/PNSnomenclature.html</t>
  </si>
  <si>
    <t>prothoracic vch1 neuron</t>
  </si>
  <si>
    <t>Any vch1 neuron (FBbt:00002040) that fasciculates with some prothoracic segmental nerve (FBbt:00002085) and has postsynaptic terminal in some prothoracic ventral monoscolopidial chordotonal organ vch1 (FBbt:00002742).</t>
  </si>
  <si>
    <t>abdominal ventral multidendritic neuron vtd2</t>
  </si>
  <si>
    <t>["v'td2", 'ventral multidendritic neuron vtd2</t>
  </si>
  <si>
    <t>Tracheal associated multidendritic neuron of the ventral cluster of segments A1-7. Unlike other sensory neurons of the abdominal segments, it and vtd1 do not project their neurons within the segment where they originate but project more anteriorly up to segment T3 where they cross the midline.</t>
  </si>
  <si>
    <t>Merritt and Whitington, 1995, J. Neurosci. 15(3 Pt. 1): 1755--1767 (flybase.org/reports/FBrf0080250); Campos-Ortega and Hartenstein, 1997, The embryonic development of Drosophila melanogaster. 2nd ed. (flybase.org/reports/FBrf0089570); http://www.normalesup.org/~vorgogoz/FlyPNS/PNSdescription.html#vtd2</t>
  </si>
  <si>
    <t>abdominal dorsal multidendritic neuron ddaC</t>
  </si>
  <si>
    <t>ddaF</t>
  </si>
  <si>
    <t>Multidendritic neuron in the dorsal sensory cluster of larval abdominal segments 1-7. Based on its dendritic pattern, it is a class IV dendritic arborizing neuron. It is remodeled into the adult ddaC neuron during metamorphosis (Shimono et al., 2009).</t>
  </si>
  <si>
    <t>Merritt and Whitington, 1995, J. Neurosci. 15(3 Pt. 1): 1755--1767 (flybase.org/reports/FBrf0080250); Shimono et al., 2009, Neural Dev. 4: 37 (flybase.org/reports/FBrf0209127); http://www.normalesup.org/~vorgogoz/FlyPNS/PNSdescription.html#ddaC; http://www.normalesup.org/~vorgogoz/FlyPNS/PNSnomenclature.html</t>
  </si>
  <si>
    <t>abdominal 6 vch1 neuron</t>
  </si>
  <si>
    <t>Any abdominal vch1 neuron (FBbt:00002460) that has postsynaptic terminal in some abdominal 6 ventral monoscolopidial chordotonal organ vch1 (FBbt:00002910).</t>
  </si>
  <si>
    <t>abdominal 7 vch1 neuron</t>
  </si>
  <si>
    <t>Any abdominal vch1 neuron (FBbt:00002460) that has postsynaptic terminal in some abdominal 7 ventral monoscolopidial chordotonal organ vch1 (FBbt:00002911).</t>
  </si>
  <si>
    <t>abdominal 4 vch1 neuron</t>
  </si>
  <si>
    <t>Any abdominal vch1 neuron (FBbt:00002460) that has postsynaptic terminal in some abdominal 4 ventral monoscolopidial chordotonal organ vch1 (FBbt:00002908).</t>
  </si>
  <si>
    <t>abdominal 5 vch1 neuron</t>
  </si>
  <si>
    <t>Any abdominal vch1 neuron (FBbt:00002460) that has postsynaptic terminal in some abdominal 5 ventral monoscolopidial chordotonal organ vch1 (FBbt:00002909).</t>
  </si>
  <si>
    <t>metathoracic vch1 neuron</t>
  </si>
  <si>
    <t>Any vch1 neuron (FBbt:00002040) that fasciculates with some metathoracic segmental nerve (FBbt:00002163) and has postsynaptic terminal in some metathoracic ventral monoscolopidial chordotonal organ vch1 (FBbt:00002778).</t>
  </si>
  <si>
    <t>abdominal 1 dorsal multidendritic neuron ddaD</t>
  </si>
  <si>
    <t>Any abdominal dorsal multidendritic neuron ddaD (FBbt:00002410) that is part of some larval abdominal segment 1 (FBbt:00001748).</t>
  </si>
  <si>
    <t>abdominal 7 lch5-3 neuron</t>
  </si>
  <si>
    <t>Any abdominal lch5-3 neuron (FBbt:00047269) that has postsynaptic terminal in some abdominal 7 lateral pentascolopidial chordotonal organ lch5 (FBbt:00002838).</t>
  </si>
  <si>
    <t>abdominal 7 lch5-5 neuron</t>
  </si>
  <si>
    <t>Any abdominal lch5-5 neuron (FBbt:00047270) that has postsynaptic terminal in some abdominal 7 lateral pentascolopidial chordotonal organ lch5 (FBbt:00002838).</t>
  </si>
  <si>
    <t>abdominal 1 dorsal multidendritic neuron ddaE</t>
  </si>
  <si>
    <t>Any abdominal dorsal multidendritic neuron ddaE (FBbt:00002418) that is part of some larval abdominal segment 1 (FBbt:00001748).</t>
  </si>
  <si>
    <t>abdominal 6 lch5-5 neuron</t>
  </si>
  <si>
    <t>Any abdominal lch5-5 neuron (FBbt:00047270) that has postsynaptic terminal in some abdominal 6 lateral pentascolopidial chordotonal organ lch5 (FBbt:00002837).</t>
  </si>
  <si>
    <t>abdominal 6 dorsal multidendritic neuron ddaD</t>
  </si>
  <si>
    <t>Any abdominal dorsal multidendritic neuron ddaD (FBbt:00002410) that is part of some larval abdominal segment 6 (FBbt:00001753).</t>
  </si>
  <si>
    <t>abdominal 5 lch5-5 neuron</t>
  </si>
  <si>
    <t>Any abdominal lch5-5 neuron (FBbt:00047270) that has postsynaptic terminal in some abdominal 5 lateral pentascolopidial chordotonal organ lch5 (FBbt:00002836).</t>
  </si>
  <si>
    <t>abdominal 7 dorsal multidendritic neuron ddaD</t>
  </si>
  <si>
    <t>Any abdominal dorsal multidendritic neuron ddaD (FBbt:00002410) that is part of some larval abdominal segment 7 (FBbt:00001754).</t>
  </si>
  <si>
    <t>abdominal 4 lch5-5 neuron</t>
  </si>
  <si>
    <t>Any abdominal lch5-5 neuron (FBbt:00047270) that has postsynaptic terminal in some abdominal 4 lateral pentascolopidial chordotonal organ lch5 (FBbt:00002835).</t>
  </si>
  <si>
    <t>abdominal 4 dorsal multidendritic neuron ddaD</t>
  </si>
  <si>
    <t>Any abdominal dorsal multidendritic neuron ddaD (FBbt:00002410) that is part of some larval abdominal segment 4 (FBbt:00001751).</t>
  </si>
  <si>
    <t>abdominal 3 lch5-5 neuron</t>
  </si>
  <si>
    <t>Any abdominal lch5-5 neuron (FBbt:00047270) that has postsynaptic terminal in some abdominal 3 lateral pentascolopidial chordotonal organ lch5 (FBbt:00002834).</t>
  </si>
  <si>
    <t>abdominal 5 dorsal multidendritic neuron ddaD</t>
  </si>
  <si>
    <t>Any abdominal dorsal multidendritic neuron ddaD (FBbt:00002410) that is part of some larval abdominal segment 5 (FBbt:00001752).</t>
  </si>
  <si>
    <t>abdominal 2 lch5-5 neuron</t>
  </si>
  <si>
    <t>Any abdominal lch5-5 neuron (FBbt:00047270) that has postsynaptic terminal in some abdominal 2 lateral pentascolopidial chordotonal organ lch5 (FBbt:00002833).</t>
  </si>
  <si>
    <t>abdominal 2 dorsal multidendritic neuron ddaD</t>
  </si>
  <si>
    <t>Any abdominal dorsal multidendritic neuron ddaD (FBbt:00002410) that is part of some larval abdominal segment 2 (FBbt:00001749).</t>
  </si>
  <si>
    <t>abdominal 1 lch5-5 neuron</t>
  </si>
  <si>
    <t>Any abdominal lch5-5 neuron (FBbt:00047270) that has postsynaptic terminal in some abdominal 1 lateral pentascolopidial chordotonal organ lch5 (FBbt:00002832).</t>
  </si>
  <si>
    <t>abdominal 3 dorsal multidendritic neuron ddaD</t>
  </si>
  <si>
    <t>Any abdominal dorsal multidendritic neuron ddaD (FBbt:00002410) that is part of some larval abdominal segment 3 (FBbt:00001750).</t>
  </si>
  <si>
    <t>abdominal 7 lch5-4 neuron</t>
  </si>
  <si>
    <t>Any abdominal lch5-4 neuron (FBbt:00047272) that has postsynaptic terminal in some abdominal 7 lateral pentascolopidial chordotonal organ lch5 (FBbt:00002838).</t>
  </si>
  <si>
    <t>abdominal 6 lch5-4 neuron</t>
  </si>
  <si>
    <t>Any abdominal lch5-4 neuron (FBbt:00047272) that has postsynaptic terminal in some abdominal 6 lateral pentascolopidial chordotonal organ lch5 (FBbt:00002837).</t>
  </si>
  <si>
    <t>abdominal 5 lch5-4 neuron</t>
  </si>
  <si>
    <t>Any abdominal lch5-4 neuron (FBbt:00047272) that has postsynaptic terminal in some abdominal 5 lateral pentascolopidial chordotonal organ lch5 (FBbt:00002836).</t>
  </si>
  <si>
    <t>abdominal 4 lch5-4 neuron</t>
  </si>
  <si>
    <t>Any abdominal lch5-4 neuron (FBbt:00047272) that has postsynaptic terminal in some abdominal 4 lateral pentascolopidial chordotonal organ lch5 (FBbt:00002835).</t>
  </si>
  <si>
    <t>abdominal 3 lch5-4 neuron</t>
  </si>
  <si>
    <t>Any abdominal lch5-4 neuron (FBbt:00047272) that has postsynaptic terminal in some abdominal 3 lateral pentascolopidial chordotonal organ lch5 (FBbt:00002834).</t>
  </si>
  <si>
    <t>abdominal 2 lch5-4 neuron</t>
  </si>
  <si>
    <t>Any abdominal lch5-4 neuron (FBbt:00047272) that has postsynaptic terminal in some abdominal 2 lateral pentascolopidial chordotonal organ lch5 (FBbt:00002833).</t>
  </si>
  <si>
    <t>abdominal 1 lch5-4 neuron</t>
  </si>
  <si>
    <t>Any abdominal lch5-4 neuron (FBbt:00047272) that has postsynaptic terminal in some abdominal 1 lateral pentascolopidial chordotonal organ lch5 (FBbt:00002832).</t>
  </si>
  <si>
    <t>abdominal 6 lch5-3 neuron</t>
  </si>
  <si>
    <t>Any abdominal lch5-3 neuron (FBbt:00047269) that has postsynaptic terminal in some abdominal 6 lateral pentascolopidial chordotonal organ lch5 (FBbt:00002837).</t>
  </si>
  <si>
    <t>abdominal 5 lch5-3 neuron</t>
  </si>
  <si>
    <t>Any abdominal lch5-3 neuron (FBbt:00047269) that has postsynaptic terminal in some abdominal 5 lateral pentascolopidial chordotonal organ lch5 (FBbt:00002836).</t>
  </si>
  <si>
    <t>abdominal 4 lch5-3 neuron</t>
  </si>
  <si>
    <t>Any abdominal lch5-3 neuron (FBbt:00047269) that has postsynaptic terminal in some abdominal 4 lateral pentascolopidial chordotonal organ lch5 (FBbt:00002835).</t>
  </si>
  <si>
    <t>abdominal 4 dorsal multidendritic neuron ddaC</t>
  </si>
  <si>
    <t>Any abdominal dorsal multidendritic neuron ddaC (FBbt:00002402) that is part of some larval abdominal segment 4 (FBbt:00001751).</t>
  </si>
  <si>
    <t>abdominal 5 dorsal multidendritic neuron ddaC</t>
  </si>
  <si>
    <t>Any abdominal dorsal multidendritic neuron ddaC (FBbt:00002402) that is part of some larval abdominal segment 5 (FBbt:00001752).</t>
  </si>
  <si>
    <t>abdominal 2 dorsal multidendritic neuron ddaC</t>
  </si>
  <si>
    <t>Any abdominal dorsal multidendritic neuron ddaC (FBbt:00002402) that is part of some larval abdominal segment 2 (FBbt:00001749).</t>
  </si>
  <si>
    <t>abdominal 3 dorsal multidendritic neuron ddaC</t>
  </si>
  <si>
    <t>Any abdominal dorsal multidendritic neuron ddaC (FBbt:00002402) that is part of some larval abdominal segment 3 (FBbt:00001750).</t>
  </si>
  <si>
    <t>abdominal 1 dorsal multidendritic neuron ddaC</t>
  </si>
  <si>
    <t>Any abdominal dorsal multidendritic neuron ddaC (FBbt:00002402) that is part of some larval abdominal segment 1 (FBbt:00001748).</t>
  </si>
  <si>
    <t>abdominal 6 dorsal multidendritic neuron ddaC</t>
  </si>
  <si>
    <t>Any abdominal dorsal multidendritic neuron ddaC (FBbt:00002402) that is part of some larval abdominal segment 6 (FBbt:00001753).</t>
  </si>
  <si>
    <t>abdominal 7 dorsal multidendritic neuron ddaC</t>
  </si>
  <si>
    <t>Any abdominal dorsal multidendritic neuron ddaC (FBbt:00002402) that is part of some larval abdominal segment 7 (FBbt:00001754).</t>
  </si>
  <si>
    <t>abdominal 1 lateral multidendritic neuron ldaA</t>
  </si>
  <si>
    <t>abdominal 1 lateral multidendritic neuron lda</t>
  </si>
  <si>
    <t>Any abdominal lateral multidendritic neuron ldaA (FBbt:00002434) that is part of some larval abdominal segment 1 (FBbt:00001748).</t>
  </si>
  <si>
    <t>abdominal 7 lch5-1 neuron</t>
  </si>
  <si>
    <t>Any abdominal lch5-1 neuron (FBbt:00047268) that has postsynaptic terminal in some abdominal 7 lateral pentascolopidial chordotonal organ lch5 (FBbt:00002838).</t>
  </si>
  <si>
    <t>abdominal 6 lateral multidendritic neuron ldaB</t>
  </si>
  <si>
    <t>abdominal 6 lateral multidendritic neuron ltd</t>
  </si>
  <si>
    <t>Any abdominal lateral multidendritic neuron ldaB (FBbt:00002426) that is part of some larval abdominal segment 6 (FBbt:00001753).</t>
  </si>
  <si>
    <t>abdominal 6 lch5-1 neuron</t>
  </si>
  <si>
    <t>Any abdominal lch5-1 neuron (FBbt:00047268) that has postsynaptic terminal in some abdominal 6 lateral pentascolopidial chordotonal organ lch5 (FBbt:00002837).</t>
  </si>
  <si>
    <t>abdominal 7 lateral multidendritic neuron ldaB</t>
  </si>
  <si>
    <t>abdominal 7 lateral multidendritic neuron ltd</t>
  </si>
  <si>
    <t>Any abdominal lateral multidendritic neuron ldaB (FBbt:00002426) that is part of some larval abdominal segment 7 (FBbt:00001754).</t>
  </si>
  <si>
    <t>abdominal 5 lch5-1 neuron</t>
  </si>
  <si>
    <t>Any abdominal lch5-1 neuron (FBbt:00047268) that has postsynaptic terminal in some abdominal 5 lateral pentascolopidial chordotonal organ lch5 (FBbt:00002836).</t>
  </si>
  <si>
    <t>abdominal 4 lateral multidendritic neuron ldaB</t>
  </si>
  <si>
    <t>abdominal 4 lateral multidendritic neuron ltd</t>
  </si>
  <si>
    <t>Any abdominal lateral multidendritic neuron ldaB (FBbt:00002426) that is part of some larval abdominal segment 4 (FBbt:00001751).</t>
  </si>
  <si>
    <t>abdominal 4 lch5-1 neuron</t>
  </si>
  <si>
    <t>Any abdominal lch5-1 neuron (FBbt:00047268) that has postsynaptic terminal in some abdominal 4 lateral pentascolopidial chordotonal organ lch5 (FBbt:00002835).</t>
  </si>
  <si>
    <t>abdominal 5 lateral multidendritic neuron ldaB</t>
  </si>
  <si>
    <t>abdominal 5 lateral multidendritic neuron ltd</t>
  </si>
  <si>
    <t>Any abdominal lateral multidendritic neuron ldaB (FBbt:00002426) that is part of some larval abdominal segment 5 (FBbt:00001752).</t>
  </si>
  <si>
    <t>abdominal 3 lch5-1 neuron</t>
  </si>
  <si>
    <t>Any abdominal lch5-1 neuron (FBbt:00047268) that has postsynaptic terminal in some abdominal 3 lateral pentascolopidial chordotonal organ lch5 (FBbt:00002834).</t>
  </si>
  <si>
    <t>abdominal 2 lch5-1 neuron</t>
  </si>
  <si>
    <t>Any abdominal lch5-1 neuron (FBbt:00047268) that has postsynaptic terminal in some abdominal 2 lateral pentascolopidial chordotonal organ lch5 (FBbt:00002833).</t>
  </si>
  <si>
    <t>abdominal 1 lch5-1 neuron</t>
  </si>
  <si>
    <t>Any abdominal lch5-1 neuron (FBbt:00047268) that has postsynaptic terminal in some abdominal 1 lateral pentascolopidial chordotonal organ lch5 (FBbt:00002832).</t>
  </si>
  <si>
    <t>abdominal 4 lateral multidendritic neuron ldaA</t>
  </si>
  <si>
    <t>abdominal 4 lateral multidendritic neuron lda</t>
  </si>
  <si>
    <t>Any abdominal lateral multidendritic neuron ldaA (FBbt:00002434) that is part of some larval abdominal segment 4 (FBbt:00001751).</t>
  </si>
  <si>
    <t>abdominal 5 lateral multidendritic neuron ldaA</t>
  </si>
  <si>
    <t>abdominal 5 lateral multidendritic neuron lda</t>
  </si>
  <si>
    <t>Any abdominal lateral multidendritic neuron ldaA (FBbt:00002434) that is part of some larval abdominal segment 5 (FBbt:00001752).</t>
  </si>
  <si>
    <t>abdominal 2 lateral multidendritic neuron ldaA</t>
  </si>
  <si>
    <t>abdominal 2 lateral multidendritic neuron lda</t>
  </si>
  <si>
    <t>Any abdominal lateral multidendritic neuron ldaA (FBbt:00002434) that is part of some larval abdominal segment 2 (FBbt:00001749).</t>
  </si>
  <si>
    <t>abdominal 3 lateral multidendritic neuron ldaA</t>
  </si>
  <si>
    <t>abdominal 3 lateral multidendritic neuron lda</t>
  </si>
  <si>
    <t>Any abdominal lateral multidendritic neuron ldaA (FBbt:00002434) that is part of some larval abdominal segment 3 (FBbt:00001750).</t>
  </si>
  <si>
    <t>abdominal 7 dorsal multidendritic neuron ddaA</t>
  </si>
  <si>
    <t>Any abdominal dorsal multidendritic neuron ddaA (FBbt:00002386) that is part of some larval abdominal segment 7 (FBbt:00001754).</t>
  </si>
  <si>
    <t>abdominal 5 dorsal multidendritic neuron ddaA</t>
  </si>
  <si>
    <t>Any abdominal dorsal multidendritic neuron ddaA (FBbt:00002386) that is part of some larval abdominal segment 5 (FBbt:00001752).</t>
  </si>
  <si>
    <t>abdominal 6 dorsal multidendritic neuron ddaA</t>
  </si>
  <si>
    <t>Any abdominal dorsal multidendritic neuron ddaA (FBbt:00002386) that is part of some larval abdominal segment 6 (FBbt:00001753).</t>
  </si>
  <si>
    <t>abdominal 4 dorsal multidendritic neuron ddaA</t>
  </si>
  <si>
    <t>Any abdominal dorsal multidendritic neuron ddaA (FBbt:00002386) that is part of some larval abdominal segment 4 (FBbt:00001751).</t>
  </si>
  <si>
    <t>abdominal 5 dorsal multidendritic neuron ddaB</t>
  </si>
  <si>
    <t>Any abdominal dorsal multidendritic neuron ddaB (FBbt:00002394) that is part of some larval abdominal segment 5 (FBbt:00001752).</t>
  </si>
  <si>
    <t>abdominal 2 dorsal multidendritic neuron ddaB</t>
  </si>
  <si>
    <t>Any abdominal dorsal multidendritic neuron ddaB (FBbt:00002394) that is part of some larval abdominal segment 2 (FBbt:00001749).</t>
  </si>
  <si>
    <t>abdominal 3 dorsal multidendritic neuron ddaB</t>
  </si>
  <si>
    <t>Any abdominal dorsal multidendritic neuron ddaB (FBbt:00002394) that is part of some larval abdominal segment 3 (FBbt:00001750).</t>
  </si>
  <si>
    <t>abdominal 4 dorsal multidendritic neuron ddaB</t>
  </si>
  <si>
    <t>Any abdominal dorsal multidendritic neuron ddaB (FBbt:00002394) that is part of some larval abdominal segment 4 (FBbt:00001751).</t>
  </si>
  <si>
    <t>abdominal 1 dorsal multidendritic neuron ddaB</t>
  </si>
  <si>
    <t>Any abdominal dorsal multidendritic neuron ddaB (FBbt:00002394) that is part of some larval abdominal segment 1 (FBbt:00001748).</t>
  </si>
  <si>
    <t>abdominal 4 dorsal multidendritic neuron ddaE</t>
  </si>
  <si>
    <t>Any abdominal dorsal multidendritic neuron ddaE (FBbt:00002418) that is part of some larval abdominal segment 4 (FBbt:00001751).</t>
  </si>
  <si>
    <t>abdominal 5 dorsal multidendritic neuron ddaE</t>
  </si>
  <si>
    <t>Any abdominal dorsal multidendritic neuron ddaE (FBbt:00002418) that is part of some larval abdominal segment 5 (FBbt:00001752).</t>
  </si>
  <si>
    <t>abdominal 2 dorsal multidendritic neuron ddaE</t>
  </si>
  <si>
    <t>Any abdominal dorsal multidendritic neuron ddaE (FBbt:00002418) that is part of some larval abdominal segment 2 (FBbt:00001749).</t>
  </si>
  <si>
    <t>abdominal 3 dorsal multidendritic neuron ddaE</t>
  </si>
  <si>
    <t>Any abdominal dorsal multidendritic neuron ddaE (FBbt:00002418) that is part of some larval abdominal segment 3 (FBbt:00001750).</t>
  </si>
  <si>
    <t>abdominal 3 lch5-3 neuron</t>
  </si>
  <si>
    <t>Any abdominal lch5-3 neuron (FBbt:00047269) that has postsynaptic terminal in some abdominal 3 lateral pentascolopidial chordotonal organ lch5 (FBbt:00002834).</t>
  </si>
  <si>
    <t>abdominal 2 lch5-3 neuron</t>
  </si>
  <si>
    <t>Any abdominal lch5-3 neuron (FBbt:00047269) that has postsynaptic terminal in some abdominal 2 lateral pentascolopidial chordotonal organ lch5 (FBbt:00002833).</t>
  </si>
  <si>
    <t>abdominal 7 lch5-2 neuron</t>
  </si>
  <si>
    <t>Any abdominal lch5-2 neuron (FBbt:00047271) that has postsynaptic terminal in some abdominal 7 lateral pentascolopidial chordotonal organ lch5 (FBbt:00002838).</t>
  </si>
  <si>
    <t>abdominal 1 lch5-3 neuron</t>
  </si>
  <si>
    <t>Any abdominal lch5-3 neuron (FBbt:00047269) that has postsynaptic terminal in some abdominal 1 lateral pentascolopidial chordotonal organ lch5 (FBbt:00002832).</t>
  </si>
  <si>
    <t>abdominal 6 lch5-2 neuron</t>
  </si>
  <si>
    <t>Any abdominal lch5-2 neuron (FBbt:00047271) that has postsynaptic terminal in some abdominal 6 lateral pentascolopidial chordotonal organ lch5 (FBbt:00002837).</t>
  </si>
  <si>
    <t>abdominal 5 lch5-2 neuron</t>
  </si>
  <si>
    <t>Any abdominal lch5-2 neuron (FBbt:00047271) that has postsynaptic terminal in some abdominal 5 lateral pentascolopidial chordotonal organ lch5 (FBbt:00002836).</t>
  </si>
  <si>
    <t>abdominal 4 lch5-2 neuron</t>
  </si>
  <si>
    <t>Any abdominal lch5-2 neuron (FBbt:00047271) that has postsynaptic terminal in some abdominal 4 lateral pentascolopidial chordotonal organ lch5 (FBbt:00002835).</t>
  </si>
  <si>
    <t>abdominal 2 lateral multidendritic neuron ldaB</t>
  </si>
  <si>
    <t>abdominal 2 lateral multidendritic neuron ltd</t>
  </si>
  <si>
    <t>Any abdominal lateral multidendritic neuron ldaB (FBbt:00002426) that is part of some larval abdominal segment 2 (FBbt:00001749).</t>
  </si>
  <si>
    <t>abdominal 3 lch5-2 neuron</t>
  </si>
  <si>
    <t>Any abdominal lch5-2 neuron (FBbt:00047271) that has postsynaptic terminal in some abdominal 3 lateral pentascolopidial chordotonal organ lch5 (FBbt:00002834).</t>
  </si>
  <si>
    <t>abdominal 3 lateral multidendritic neuron ldaB</t>
  </si>
  <si>
    <t>abdominal 3 lateral multidendritic neuron ltd</t>
  </si>
  <si>
    <t>Any abdominal lateral multidendritic neuron ldaB (FBbt:00002426) that is part of some larval abdominal segment 3 (FBbt:00001750).</t>
  </si>
  <si>
    <t>abdominal 2 lch5-2 neuron</t>
  </si>
  <si>
    <t>Any abdominal lch5-2 neuron (FBbt:00047271) that has postsynaptic terminal in some abdominal 2 lateral pentascolopidial chordotonal organ lch5 (FBbt:00002833).</t>
  </si>
  <si>
    <t>abdominal 1 lch5-2 neuron</t>
  </si>
  <si>
    <t>Any abdominal lch5-2 neuron (FBbt:00047271) that has postsynaptic terminal in some abdominal 1 lateral pentascolopidial chordotonal organ lch5 (FBbt:00002832).</t>
  </si>
  <si>
    <t>abdominal 1 lateral multidendritic neuron ldaB</t>
  </si>
  <si>
    <t>abdominal 1 lateral multidendritic neuron ltd</t>
  </si>
  <si>
    <t>Any abdominal lateral multidendritic neuron ldaB (FBbt:00002426) that is part of some larval abdominal segment 1 (FBbt:00001748).</t>
  </si>
  <si>
    <t>abdominal 6 dorsal multidendritic neuron ddaE</t>
  </si>
  <si>
    <t>Any abdominal dorsal multidendritic neuron ddaE (FBbt:00002418) that is part of some larval abdominal segment 6 (FBbt:00001753).</t>
  </si>
  <si>
    <t>abdominal 7 dorsal multidendritic neuron ddaE</t>
  </si>
  <si>
    <t>Any abdominal dorsal multidendritic neuron ddaE (FBbt:00002418) that is part of some larval abdominal segment 7 (FBbt:00001754).</t>
  </si>
  <si>
    <t>abdominal 3 dorsal multidendritic neuron ddaA</t>
  </si>
  <si>
    <t>Any abdominal dorsal multidendritic neuron ddaA (FBbt:00002386) that is part of some larval abdominal segment 3 (FBbt:00001750).</t>
  </si>
  <si>
    <t>abdominal 1 dorsal multidendritic neuron ddaA</t>
  </si>
  <si>
    <t>Any abdominal dorsal multidendritic neuron ddaA (FBbt:00002386) that is part of some larval abdominal segment 1 (FBbt:00001748).</t>
  </si>
  <si>
    <t>abdominal 2 dorsal multidendritic neuron ddaA</t>
  </si>
  <si>
    <t>Any abdominal dorsal multidendritic neuron ddaA (FBbt:00002386) that is part of some larval abdominal segment 2 (FBbt:00001749).</t>
  </si>
  <si>
    <t>abdominal 6 ventral multidendritic neuron vtd2</t>
  </si>
  <si>
    <t>Any abdominal ventral multidendritic neuron vtd2 (FBbt:00002581) that is part of some larval abdominal segment 6 (FBbt:00001753).</t>
  </si>
  <si>
    <t>abdominal 7 ventral multidendritic neuron vtd2</t>
  </si>
  <si>
    <t>Any abdominal ventral multidendritic neuron vtd2 (FBbt:00002581) that is part of some larval abdominal segment 7 (FBbt:00001754).</t>
  </si>
  <si>
    <t>abdominal 4 ventral multidendritic neuron vtd2</t>
  </si>
  <si>
    <t>Any abdominal ventral multidendritic neuron vtd2 (FBbt:00002581) that is part of some larval abdominal segment 4 (FBbt:00001751).</t>
  </si>
  <si>
    <t>abdominal 1 dorsal multidendritic neuron ddaF</t>
  </si>
  <si>
    <t>Any abdominal dorsal multidendritic neuron ddaF (FBbt:00006025) that is part of some larval abdominal segment 1 (FBbt:00001748).</t>
  </si>
  <si>
    <t>abdominal 5 ventral multidendritic neuron vtd2</t>
  </si>
  <si>
    <t>Any abdominal ventral multidendritic neuron vtd2 (FBbt:00002581) that is part of some larval abdominal segment 5 (FBbt:00001752).</t>
  </si>
  <si>
    <t>abdominal 7 dorsal multidendritic neuron ddaF</t>
  </si>
  <si>
    <t>Any abdominal dorsal multidendritic neuron ddaF (FBbt:00006025) that is part of some larval abdominal segment 7 (FBbt:00001754).</t>
  </si>
  <si>
    <t>abdominal 6 dorsal multidendritic neuron ddaF</t>
  </si>
  <si>
    <t>Any abdominal dorsal multidendritic neuron ddaF (FBbt:00006025) that is part of some larval abdominal segment 6 (FBbt:00001753).</t>
  </si>
  <si>
    <t>abdominal 5 dorsal multidendritic neuron ddaF</t>
  </si>
  <si>
    <t>Any abdominal dorsal multidendritic neuron ddaF (FBbt:00006025) that is part of some larval abdominal segment 5 (FBbt:00001752).</t>
  </si>
  <si>
    <t>abdominal 4 dorsal multidendritic neuron ddaF</t>
  </si>
  <si>
    <t>Any abdominal dorsal multidendritic neuron ddaF (FBbt:00006025) that is part of some larval abdominal segment 4 (FBbt:00001751).</t>
  </si>
  <si>
    <t>abdominal 2 dorsal multidendritic neuron ddaF</t>
  </si>
  <si>
    <t>Any abdominal dorsal multidendritic neuron ddaF (FBbt:00006025) that is part of some larval abdominal segment 2 (FBbt:00001749).</t>
  </si>
  <si>
    <t>abdominal 3 dorsal multidendritic neuron ddaF</t>
  </si>
  <si>
    <t>Any abdominal dorsal multidendritic neuron ddaF (FBbt:00006025) that is part of some larval abdominal segment 3 (FBbt:00001750).</t>
  </si>
  <si>
    <t>abdominal 4 dorsal bipolar neuron dbp</t>
  </si>
  <si>
    <t>Any abdominal dorsal bipolar neuron dbp (FBbt:00002442) that is part of some larval abdominal segment 4 (FBbt:00001751).</t>
  </si>
  <si>
    <t>abdominal 6 ventral multidendritic neuron vtd1</t>
  </si>
  <si>
    <t>Any abdominal ventral multidendritic neuron vtd1 (FBbt:00002573) that is part of some larval abdominal segment 6 (FBbt:00001753).</t>
  </si>
  <si>
    <t>abdominal 5 dorsal bipolar neuron dbp</t>
  </si>
  <si>
    <t>Any abdominal dorsal bipolar neuron dbp (FBbt:00002442) that is part of some larval abdominal segment 5 (FBbt:00001752).</t>
  </si>
  <si>
    <t>abdominal 2 dorsal bipolar neuron dbp</t>
  </si>
  <si>
    <t>Any abdominal dorsal bipolar neuron dbp (FBbt:00002442) that is part of some larval abdominal segment 2 (FBbt:00001749).</t>
  </si>
  <si>
    <t>abdominal 4 ventral multidendritic neuron vtd1</t>
  </si>
  <si>
    <t>Any abdominal ventral multidendritic neuron vtd1 (FBbt:00002573) that is part of some larval abdominal segment 4 (FBbt:00001751).</t>
  </si>
  <si>
    <t>abdominal 3 dorsal bipolar neuron dbp</t>
  </si>
  <si>
    <t>Any abdominal dorsal bipolar neuron dbp (FBbt:00002442) that is part of some larval abdominal segment 3 (FBbt:00001750).</t>
  </si>
  <si>
    <t>abdominal 5 ventral multidendritic neuron vtd1</t>
  </si>
  <si>
    <t>Any abdominal ventral multidendritic neuron vtd1 (FBbt:00002573) that is part of some larval abdominal segment 5 (FBbt:00001752).</t>
  </si>
  <si>
    <t>abdominal 2 ventral multidendritic neuron vtd1</t>
  </si>
  <si>
    <t>Any abdominal ventral multidendritic neuron vtd1 (FBbt:00002573) that is part of some larval abdominal segment 2 (FBbt:00001749).</t>
  </si>
  <si>
    <t>abdominal 1 dorsal bipolar neuron dbp</t>
  </si>
  <si>
    <t>Any abdominal dorsal bipolar neuron dbp (FBbt:00002442) that is part of some larval abdominal segment 1 (FBbt:00001748).</t>
  </si>
  <si>
    <t>abdominal 3 ventral multidendritic neuron vtd1</t>
  </si>
  <si>
    <t>Any abdominal ventral multidendritic neuron vtd1 (FBbt:00002573) that is part of some larval abdominal segment 3 (FBbt:00001750).</t>
  </si>
  <si>
    <t>abdominal 6 lateral multidendritic neuron ldaA</t>
  </si>
  <si>
    <t>abdominal 6 lateral multidendritic neuron lda</t>
  </si>
  <si>
    <t>Any abdominal lateral multidendritic neuron ldaA (FBbt:00002434) that is part of some larval abdominal segment 6 (FBbt:00001753).</t>
  </si>
  <si>
    <t>abdominal 7 lateral multidendritic neuron ldaA</t>
  </si>
  <si>
    <t>abdominal 7 lateral multidendritic neuron lda</t>
  </si>
  <si>
    <t>Any abdominal lateral multidendritic neuron ldaA (FBbt:00002434) that is part of some larval abdominal segment 7 (FBbt:00001754).</t>
  </si>
  <si>
    <t>abdominal 1 ventral multidendritic neuron vtd1</t>
  </si>
  <si>
    <t>Any abdominal ventral multidendritic neuron vtd1 (FBbt:00002573) that is part of some larval abdominal segment 1 (FBbt:00001748).</t>
  </si>
  <si>
    <t>abdominal 6 dorsal bipolar neuron dbp</t>
  </si>
  <si>
    <t>Any abdominal dorsal bipolar neuron dbp (FBbt:00002442) that is part of some larval abdominal segment 6 (FBbt:00001753).</t>
  </si>
  <si>
    <t>abdominal 7 dorsal bipolar neuron dbp</t>
  </si>
  <si>
    <t>Any abdominal dorsal bipolar neuron dbp (FBbt:00002442) that is part of some larval abdominal segment 7 (FBbt:00001754).</t>
  </si>
  <si>
    <t>abdominal 1 ventral multidendritic neuron vtd2</t>
  </si>
  <si>
    <t>Any abdominal ventral multidendritic neuron vtd2 (FBbt:00002581) that is part of some larval abdominal segment 1 (FBbt:00001748).</t>
  </si>
  <si>
    <t>abdominal 2 ventral multidendritic neuron vtd2</t>
  </si>
  <si>
    <t>Any abdominal ventral multidendritic neuron vtd2 (FBbt:00002581) that is part of some larval abdominal segment 2 (FBbt:00001749).</t>
  </si>
  <si>
    <t>abdominal 3 ventral multidendritic neuron vtd2</t>
  </si>
  <si>
    <t>Any abdominal ventral multidendritic neuron vtd2 (FBbt:00002581) that is part of some larval abdominal segment 3 (FBbt:00001750).</t>
  </si>
  <si>
    <t>abdominal 7 ventral multidendritic neuron vtd1</t>
  </si>
  <si>
    <t>Any abdominal ventral multidendritic neuron vtd1 (FBbt:00002573) that is part of some larval abdominal segment 7 (FBbt:00001754).</t>
  </si>
  <si>
    <t>abdominal 6 dorsal multidendritic neuron ddaB</t>
  </si>
  <si>
    <t>Any abdominal dorsal multidendritic neuron ddaB (FBbt:00002394) that is part of some larval abdominal segment 6 (FBbt:00001753).</t>
  </si>
  <si>
    <t>abdominal 7 dorsal multidendritic neuron ddaB</t>
  </si>
  <si>
    <t>Any abdominal dorsal multidendritic neuron ddaB (FBbt:00002394) that is part of some larval abdominal segment 7 (FBbt:00001754).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</si>
</sst>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30"/>
  <sheetViews>
    <sheetView tabSelected="1" workbookViewId="0">
      <selection activeCell="B2" sqref="B2"/>
    </sheetView>
  </sheetViews>
  <sheetFormatPr baseColWidth="10" defaultColWidth="8.83203125" defaultRowHeight="15" x14ac:dyDescent="0.2"/>
  <sheetData>
    <row r="1" spans="1:8" x14ac:dyDescent="0.2">
      <c r="A1" s="1" t="s">
        <v>0</v>
      </c>
      <c r="B1" s="1" t="s">
        <v>1</v>
      </c>
      <c r="C1" s="1" t="s">
        <v>2</v>
      </c>
      <c r="D1" s="1" t="s">
        <v>3</v>
      </c>
      <c r="E1" s="1" t="s">
        <v>4</v>
      </c>
      <c r="F1" s="1" t="s">
        <v>5</v>
      </c>
      <c r="G1" s="1" t="s">
        <v>6</v>
      </c>
      <c r="H1" s="1" t="s">
        <v>7</v>
      </c>
    </row>
    <row r="2" spans="1:8" x14ac:dyDescent="0.2">
      <c r="A2" t="str">
        <f>HYPERLINK("https://www.ebi.ac.uk/ols/ontologies/fbbt/terms?iri=http://purl.obolibrary.org/obo/FBbt_00002607","FBbt:00002607")</f>
        <v>FBbt:00002607</v>
      </c>
      <c r="B2" t="s">
        <v>9</v>
      </c>
      <c r="C2" t="s">
        <v>8</v>
      </c>
      <c r="D2" t="s">
        <v>10</v>
      </c>
      <c r="E2" t="s">
        <v>11</v>
      </c>
    </row>
    <row r="3" spans="1:8" x14ac:dyDescent="0.2">
      <c r="A3" t="str">
        <f>HYPERLINK("https://www.ebi.ac.uk/ols/ontologies/fbbt/terms?iri=http://purl.obolibrary.org/obo/FBbt_00048285","FBbt:00048285")</f>
        <v>FBbt:00048285</v>
      </c>
      <c r="B3" t="s">
        <v>12</v>
      </c>
      <c r="C3" t="s">
        <v>8</v>
      </c>
      <c r="D3" t="s">
        <v>13</v>
      </c>
    </row>
    <row r="4" spans="1:8" x14ac:dyDescent="0.2">
      <c r="A4" t="str">
        <f>HYPERLINK("https://www.ebi.ac.uk/ols/ontologies/fbbt/terms?iri=http://purl.obolibrary.org/obo/FBbt_00047944","FBbt:00047944")</f>
        <v>FBbt:00047944</v>
      </c>
      <c r="B4" t="s">
        <v>14</v>
      </c>
      <c r="C4" t="s">
        <v>8</v>
      </c>
      <c r="D4" t="s">
        <v>15</v>
      </c>
      <c r="E4" t="s">
        <v>16</v>
      </c>
    </row>
    <row r="5" spans="1:8" x14ac:dyDescent="0.2">
      <c r="A5" t="str">
        <f>HYPERLINK("https://www.ebi.ac.uk/ols/ontologies/fbbt/terms?iri=http://purl.obolibrary.org/obo/FBbt_00047945","FBbt:00047945")</f>
        <v>FBbt:00047945</v>
      </c>
      <c r="B5" t="s">
        <v>17</v>
      </c>
      <c r="C5" t="s">
        <v>18</v>
      </c>
      <c r="D5" t="s">
        <v>19</v>
      </c>
      <c r="E5" t="s">
        <v>16</v>
      </c>
    </row>
    <row r="6" spans="1:8" x14ac:dyDescent="0.2">
      <c r="A6" t="str">
        <f>HYPERLINK("https://www.ebi.ac.uk/ols/ontologies/fbbt/terms?iri=http://purl.obolibrary.org/obo/FBbt_00002038","FBbt:00002038")</f>
        <v>FBbt:00002038</v>
      </c>
      <c r="B6" t="s">
        <v>20</v>
      </c>
      <c r="C6" t="s">
        <v>8</v>
      </c>
      <c r="D6" t="s">
        <v>21</v>
      </c>
      <c r="E6" t="s">
        <v>11</v>
      </c>
    </row>
    <row r="7" spans="1:8" x14ac:dyDescent="0.2">
      <c r="A7" t="str">
        <f>HYPERLINK("https://www.ebi.ac.uk/ols/ontologies/fbbt/terms?iri=http://purl.obolibrary.org/obo/FBbt_00007253","FBbt:00007253")</f>
        <v>FBbt:00007253</v>
      </c>
      <c r="B7" t="s">
        <v>22</v>
      </c>
      <c r="C7" t="s">
        <v>23</v>
      </c>
      <c r="D7" t="s">
        <v>24</v>
      </c>
      <c r="E7" t="s">
        <v>25</v>
      </c>
    </row>
    <row r="8" spans="1:8" x14ac:dyDescent="0.2">
      <c r="A8" t="str">
        <f>HYPERLINK("https://www.ebi.ac.uk/ols/ontologies/fbbt/terms?iri=http://purl.obolibrary.org/obo/FBbt_00048369","FBbt:00048369")</f>
        <v>FBbt:00048369</v>
      </c>
      <c r="B8" t="s">
        <v>26</v>
      </c>
      <c r="C8" t="s">
        <v>8</v>
      </c>
      <c r="D8" t="s">
        <v>27</v>
      </c>
      <c r="E8" t="s">
        <v>28</v>
      </c>
    </row>
    <row r="9" spans="1:8" x14ac:dyDescent="0.2">
      <c r="A9" t="str">
        <f>HYPERLINK("https://www.ebi.ac.uk/ols/ontologies/fbbt/terms?iri=http://purl.obolibrary.org/obo/FBbt_00001998","FBbt:00001998")</f>
        <v>FBbt:00001998</v>
      </c>
      <c r="B9" t="s">
        <v>29</v>
      </c>
      <c r="C9" t="s">
        <v>8</v>
      </c>
      <c r="D9" t="s">
        <v>30</v>
      </c>
      <c r="E9" t="s">
        <v>11</v>
      </c>
    </row>
    <row r="10" spans="1:8" x14ac:dyDescent="0.2">
      <c r="A10" t="str">
        <f>HYPERLINK("https://www.ebi.ac.uk/ols/ontologies/fbbt/terms?iri=http://purl.obolibrary.org/obo/FBbt_00047188","FBbt:00047188")</f>
        <v>FBbt:00047188</v>
      </c>
      <c r="B10" t="s">
        <v>31</v>
      </c>
      <c r="C10" t="s">
        <v>8</v>
      </c>
      <c r="D10" t="s">
        <v>32</v>
      </c>
    </row>
    <row r="11" spans="1:8" x14ac:dyDescent="0.2">
      <c r="A11" t="str">
        <f>HYPERLINK("https://www.ebi.ac.uk/ols/ontologies/fbbt/terms?iri=http://purl.obolibrary.org/obo/FBbt_00007388","FBbt:00007388")</f>
        <v>FBbt:00007388</v>
      </c>
      <c r="B11" t="s">
        <v>33</v>
      </c>
      <c r="C11" t="s">
        <v>34</v>
      </c>
      <c r="D11" t="s">
        <v>35</v>
      </c>
      <c r="E11" t="s">
        <v>11</v>
      </c>
    </row>
    <row r="12" spans="1:8" x14ac:dyDescent="0.2">
      <c r="A12" t="str">
        <f>HYPERLINK("https://www.ebi.ac.uk/ols/ontologies/fbbt/terms?iri=http://purl.obolibrary.org/obo/FBbt_00048237","FBbt:00048237")</f>
        <v>FBbt:00048237</v>
      </c>
      <c r="B12" t="s">
        <v>36</v>
      </c>
      <c r="C12" t="s">
        <v>37</v>
      </c>
      <c r="D12" t="s">
        <v>38</v>
      </c>
      <c r="E12" t="s">
        <v>39</v>
      </c>
    </row>
    <row r="13" spans="1:8" x14ac:dyDescent="0.2">
      <c r="A13" t="str">
        <f>HYPERLINK("https://www.ebi.ac.uk/ols/ontologies/fbbt/terms?iri=http://purl.obolibrary.org/obo/FBbt_00100144","FBbt:00100144")</f>
        <v>FBbt:00100144</v>
      </c>
      <c r="B13" t="s">
        <v>40</v>
      </c>
      <c r="C13" t="s">
        <v>8</v>
      </c>
      <c r="D13" t="s">
        <v>41</v>
      </c>
      <c r="E13" t="s">
        <v>42</v>
      </c>
    </row>
    <row r="14" spans="1:8" x14ac:dyDescent="0.2">
      <c r="A14" t="str">
        <f>HYPERLINK("https://www.ebi.ac.uk/ols/ontologies/fbbt/terms?iri=http://purl.obolibrary.org/obo/FBbt_00100146","FBbt:00100146")</f>
        <v>FBbt:00100146</v>
      </c>
      <c r="B14" t="s">
        <v>43</v>
      </c>
      <c r="C14" t="s">
        <v>8</v>
      </c>
      <c r="D14" t="s">
        <v>44</v>
      </c>
      <c r="E14" t="s">
        <v>45</v>
      </c>
    </row>
    <row r="15" spans="1:8" x14ac:dyDescent="0.2">
      <c r="A15" t="str">
        <f>HYPERLINK("https://www.ebi.ac.uk/ols/ontologies/fbbt/terms?iri=http://purl.obolibrary.org/obo/FBbt_00100148","FBbt:00100148")</f>
        <v>FBbt:00100148</v>
      </c>
      <c r="B15" t="s">
        <v>46</v>
      </c>
      <c r="C15" t="s">
        <v>47</v>
      </c>
      <c r="D15" t="s">
        <v>48</v>
      </c>
      <c r="E15" t="s">
        <v>45</v>
      </c>
    </row>
    <row r="16" spans="1:8" x14ac:dyDescent="0.2">
      <c r="A16" t="str">
        <f>HYPERLINK("https://www.ebi.ac.uk/ols/ontologies/fbbt/terms?iri=http://purl.obolibrary.org/obo/FBbt_00100147","FBbt:00100147")</f>
        <v>FBbt:00100147</v>
      </c>
      <c r="B16" t="s">
        <v>49</v>
      </c>
      <c r="C16" t="s">
        <v>50</v>
      </c>
      <c r="D16" t="s">
        <v>51</v>
      </c>
      <c r="E16" t="s">
        <v>45</v>
      </c>
    </row>
    <row r="17" spans="1:5" x14ac:dyDescent="0.2">
      <c r="A17" t="str">
        <f>HYPERLINK("https://www.ebi.ac.uk/ols/ontologies/fbbt/terms?iri=http://purl.obolibrary.org/obo/FBbt_00100149","FBbt:00100149")</f>
        <v>FBbt:00100149</v>
      </c>
      <c r="B17" t="s">
        <v>52</v>
      </c>
      <c r="C17" t="s">
        <v>53</v>
      </c>
      <c r="D17" t="s">
        <v>54</v>
      </c>
      <c r="E17" t="s">
        <v>45</v>
      </c>
    </row>
    <row r="18" spans="1:5" x14ac:dyDescent="0.2">
      <c r="A18" t="str">
        <f>HYPERLINK("https://www.ebi.ac.uk/ols/ontologies/fbbt/terms?iri=http://purl.obolibrary.org/obo/FBbt_00047260","FBbt:00047260")</f>
        <v>FBbt:00047260</v>
      </c>
      <c r="B18" t="s">
        <v>55</v>
      </c>
      <c r="C18" t="s">
        <v>8</v>
      </c>
      <c r="D18" t="s">
        <v>56</v>
      </c>
      <c r="E18" t="s">
        <v>57</v>
      </c>
    </row>
    <row r="19" spans="1:5" x14ac:dyDescent="0.2">
      <c r="A19" t="str">
        <f>HYPERLINK("https://www.ebi.ac.uk/ols/ontologies/fbbt/terms?iri=http://purl.obolibrary.org/obo/FBbt_00047258","FBbt:00047258")</f>
        <v>FBbt:00047258</v>
      </c>
      <c r="B19" t="s">
        <v>58</v>
      </c>
      <c r="C19" t="s">
        <v>8</v>
      </c>
      <c r="D19" t="s">
        <v>59</v>
      </c>
      <c r="E19" t="s">
        <v>57</v>
      </c>
    </row>
    <row r="20" spans="1:5" x14ac:dyDescent="0.2">
      <c r="A20" t="str">
        <f>HYPERLINK("https://www.ebi.ac.uk/ols/ontologies/fbbt/terms?iri=http://purl.obolibrary.org/obo/FBbt_00002609","FBbt:00002609")</f>
        <v>FBbt:00002609</v>
      </c>
      <c r="B20" t="s">
        <v>60</v>
      </c>
      <c r="C20" t="s">
        <v>8</v>
      </c>
      <c r="D20" t="s">
        <v>61</v>
      </c>
      <c r="E20" t="s">
        <v>62</v>
      </c>
    </row>
    <row r="21" spans="1:5" x14ac:dyDescent="0.2">
      <c r="A21" t="str">
        <f>HYPERLINK("https://www.ebi.ac.uk/ols/ontologies/fbbt/terms?iri=http://purl.obolibrary.org/obo/FBbt_00002014","FBbt:00002014")</f>
        <v>FBbt:00002014</v>
      </c>
      <c r="B21" t="s">
        <v>63</v>
      </c>
      <c r="C21" t="s">
        <v>64</v>
      </c>
      <c r="D21" t="s">
        <v>65</v>
      </c>
      <c r="E21" t="s">
        <v>66</v>
      </c>
    </row>
    <row r="22" spans="1:5" x14ac:dyDescent="0.2">
      <c r="A22" t="str">
        <f>HYPERLINK("https://www.ebi.ac.uk/ols/ontologies/fbbt/terms?iri=http://purl.obolibrary.org/obo/FBbt_00002015","FBbt:00002015")</f>
        <v>FBbt:00002015</v>
      </c>
      <c r="B22" t="s">
        <v>67</v>
      </c>
      <c r="C22" t="s">
        <v>68</v>
      </c>
      <c r="D22" t="s">
        <v>69</v>
      </c>
      <c r="E22" t="s">
        <v>66</v>
      </c>
    </row>
    <row r="23" spans="1:5" x14ac:dyDescent="0.2">
      <c r="A23" t="str">
        <f>HYPERLINK("https://www.ebi.ac.uk/ols/ontologies/fbbt/terms?iri=http://purl.obolibrary.org/obo/FBbt_00002181","FBbt:00002181")</f>
        <v>FBbt:00002181</v>
      </c>
      <c r="B23" t="s">
        <v>70</v>
      </c>
      <c r="C23" t="s">
        <v>71</v>
      </c>
      <c r="D23" t="s">
        <v>72</v>
      </c>
      <c r="E23" t="s">
        <v>73</v>
      </c>
    </row>
    <row r="24" spans="1:5" x14ac:dyDescent="0.2">
      <c r="A24" t="str">
        <f>HYPERLINK("https://www.ebi.ac.uk/ols/ontologies/fbbt/terms?iri=http://purl.obolibrary.org/obo/FBbt_00002012","FBbt:00002012")</f>
        <v>FBbt:00002012</v>
      </c>
      <c r="B24" t="s">
        <v>74</v>
      </c>
      <c r="C24" t="s">
        <v>75</v>
      </c>
      <c r="D24" t="s">
        <v>65</v>
      </c>
      <c r="E24" t="s">
        <v>66</v>
      </c>
    </row>
    <row r="25" spans="1:5" x14ac:dyDescent="0.2">
      <c r="A25" t="str">
        <f>HYPERLINK("https://www.ebi.ac.uk/ols/ontologies/fbbt/terms?iri=http://purl.obolibrary.org/obo/FBbt_00002013","FBbt:00002013")</f>
        <v>FBbt:00002013</v>
      </c>
      <c r="B25" t="s">
        <v>76</v>
      </c>
      <c r="C25" t="s">
        <v>77</v>
      </c>
      <c r="D25" t="s">
        <v>65</v>
      </c>
      <c r="E25" t="s">
        <v>66</v>
      </c>
    </row>
    <row r="26" spans="1:5" x14ac:dyDescent="0.2">
      <c r="A26" t="str">
        <f>HYPERLINK("https://www.ebi.ac.uk/ols/ontologies/fbbt/terms?iri=http://purl.obolibrary.org/obo/FBbt_00002010","FBbt:00002010")</f>
        <v>FBbt:00002010</v>
      </c>
      <c r="B26" t="s">
        <v>78</v>
      </c>
      <c r="C26" t="s">
        <v>8</v>
      </c>
      <c r="D26" t="s">
        <v>79</v>
      </c>
      <c r="E26" t="s">
        <v>80</v>
      </c>
    </row>
    <row r="27" spans="1:5" x14ac:dyDescent="0.2">
      <c r="A27" t="str">
        <f>HYPERLINK("https://www.ebi.ac.uk/ols/ontologies/fbbt/terms?iri=http://purl.obolibrary.org/obo/FBbt_00002011","FBbt:00002011")</f>
        <v>FBbt:00002011</v>
      </c>
      <c r="B27" t="s">
        <v>81</v>
      </c>
      <c r="C27" t="s">
        <v>82</v>
      </c>
      <c r="D27" t="s">
        <v>83</v>
      </c>
      <c r="E27" t="s">
        <v>80</v>
      </c>
    </row>
    <row r="28" spans="1:5" x14ac:dyDescent="0.2">
      <c r="A28" t="str">
        <f>HYPERLINK("https://www.ebi.ac.uk/ols/ontologies/fbbt/terms?iri=http://purl.obolibrary.org/obo/FBbt_00002019","FBbt:00002019")</f>
        <v>FBbt:00002019</v>
      </c>
      <c r="B28" t="s">
        <v>84</v>
      </c>
      <c r="C28" t="s">
        <v>85</v>
      </c>
      <c r="D28" t="s">
        <v>86</v>
      </c>
      <c r="E28" t="s">
        <v>87</v>
      </c>
    </row>
    <row r="29" spans="1:5" x14ac:dyDescent="0.2">
      <c r="A29" t="str">
        <f>HYPERLINK("https://www.ebi.ac.uk/ols/ontologies/fbbt/terms?iri=http://purl.obolibrary.org/obo/FBbt_00002353","FBbt:00002353")</f>
        <v>FBbt:00002353</v>
      </c>
      <c r="B29" t="s">
        <v>88</v>
      </c>
      <c r="C29" t="s">
        <v>89</v>
      </c>
      <c r="D29" t="s">
        <v>90</v>
      </c>
      <c r="E29" t="s">
        <v>91</v>
      </c>
    </row>
    <row r="30" spans="1:5" x14ac:dyDescent="0.2">
      <c r="A30" t="str">
        <f>HYPERLINK("https://www.ebi.ac.uk/ols/ontologies/fbbt/terms?iri=http://purl.obolibrary.org/obo/FBbt_00002016","FBbt:00002016")</f>
        <v>FBbt:00002016</v>
      </c>
      <c r="B30" t="s">
        <v>92</v>
      </c>
      <c r="C30" t="s">
        <v>93</v>
      </c>
      <c r="D30" t="s">
        <v>94</v>
      </c>
      <c r="E30" t="s">
        <v>66</v>
      </c>
    </row>
    <row r="31" spans="1:5" x14ac:dyDescent="0.2">
      <c r="A31" t="str">
        <f>HYPERLINK("https://www.ebi.ac.uk/ols/ontologies/fbbt/terms?iri=http://purl.obolibrary.org/obo/FBbt_00002608","FBbt:00002608")</f>
        <v>FBbt:00002608</v>
      </c>
      <c r="B31" t="s">
        <v>95</v>
      </c>
      <c r="C31" t="s">
        <v>96</v>
      </c>
      <c r="D31" t="s">
        <v>97</v>
      </c>
      <c r="E31" t="s">
        <v>80</v>
      </c>
    </row>
    <row r="32" spans="1:5" x14ac:dyDescent="0.2">
      <c r="A32" t="str">
        <f>HYPERLINK("https://www.ebi.ac.uk/ols/ontologies/fbbt/terms?iri=http://purl.obolibrary.org/obo/FBbt_00002385","FBbt:00002385")</f>
        <v>FBbt:00002385</v>
      </c>
      <c r="B32" t="s">
        <v>98</v>
      </c>
      <c r="C32" t="s">
        <v>8</v>
      </c>
      <c r="D32" t="s">
        <v>99</v>
      </c>
      <c r="E32" t="s">
        <v>62</v>
      </c>
    </row>
    <row r="33" spans="1:5" x14ac:dyDescent="0.2">
      <c r="A33" t="str">
        <f>HYPERLINK("https://www.ebi.ac.uk/ols/ontologies/fbbt/terms?iri=http://purl.obolibrary.org/obo/FBbt_00002610","FBbt:00002610")</f>
        <v>FBbt:00002610</v>
      </c>
      <c r="B33" t="s">
        <v>100</v>
      </c>
      <c r="C33" t="s">
        <v>101</v>
      </c>
      <c r="D33" t="s">
        <v>102</v>
      </c>
      <c r="E33" t="s">
        <v>80</v>
      </c>
    </row>
    <row r="34" spans="1:5" x14ac:dyDescent="0.2">
      <c r="A34" t="str">
        <f>HYPERLINK("https://www.ebi.ac.uk/ols/ontologies/fbbt/terms?iri=http://purl.obolibrary.org/obo/FBbt_00002361","FBbt:00002361")</f>
        <v>FBbt:00002361</v>
      </c>
      <c r="B34" t="s">
        <v>103</v>
      </c>
      <c r="C34" t="s">
        <v>104</v>
      </c>
      <c r="D34" t="s">
        <v>105</v>
      </c>
      <c r="E34" t="s">
        <v>106</v>
      </c>
    </row>
    <row r="35" spans="1:5" x14ac:dyDescent="0.2">
      <c r="A35" t="str">
        <f>HYPERLINK("https://www.ebi.ac.uk/ols/ontologies/fbbt/terms?iri=http://purl.obolibrary.org/obo/FBbt_00002611","FBbt:00002611")</f>
        <v>FBbt:00002611</v>
      </c>
      <c r="B35" t="s">
        <v>107</v>
      </c>
      <c r="C35" t="s">
        <v>82</v>
      </c>
      <c r="D35" t="s">
        <v>108</v>
      </c>
      <c r="E35" t="s">
        <v>62</v>
      </c>
    </row>
    <row r="36" spans="1:5" x14ac:dyDescent="0.2">
      <c r="A36" t="str">
        <f>HYPERLINK("https://www.ebi.ac.uk/ols/ontologies/fbbt/terms?iri=http://purl.obolibrary.org/obo/FBbt_00002612","FBbt:00002612")</f>
        <v>FBbt:00002612</v>
      </c>
      <c r="B36" t="s">
        <v>109</v>
      </c>
      <c r="C36" t="s">
        <v>110</v>
      </c>
      <c r="D36" t="s">
        <v>111</v>
      </c>
      <c r="E36" t="s">
        <v>80</v>
      </c>
    </row>
    <row r="37" spans="1:5" x14ac:dyDescent="0.2">
      <c r="A37" t="str">
        <f>HYPERLINK("https://www.ebi.ac.uk/ols/ontologies/fbbt/terms?iri=http://purl.obolibrary.org/obo/FBbt_00002613","FBbt:00002613")</f>
        <v>FBbt:00002613</v>
      </c>
      <c r="B37" t="s">
        <v>112</v>
      </c>
      <c r="C37" t="s">
        <v>113</v>
      </c>
      <c r="D37" t="s">
        <v>114</v>
      </c>
      <c r="E37" t="s">
        <v>80</v>
      </c>
    </row>
    <row r="38" spans="1:5" x14ac:dyDescent="0.2">
      <c r="A38" t="str">
        <f>HYPERLINK("https://www.ebi.ac.uk/ols/ontologies/fbbt/terms?iri=http://purl.obolibrary.org/obo/FBbt_00100024","FBbt:00100024")</f>
        <v>FBbt:00100024</v>
      </c>
      <c r="B38" t="s">
        <v>115</v>
      </c>
      <c r="C38" t="s">
        <v>116</v>
      </c>
      <c r="D38" t="s">
        <v>117</v>
      </c>
      <c r="E38" t="s">
        <v>118</v>
      </c>
    </row>
    <row r="39" spans="1:5" x14ac:dyDescent="0.2">
      <c r="A39" t="str">
        <f>HYPERLINK("https://www.ebi.ac.uk/ols/ontologies/fbbt/terms?iri=http://purl.obolibrary.org/obo/FBbt_00002189","FBbt:00002189")</f>
        <v>FBbt:00002189</v>
      </c>
      <c r="B39" t="s">
        <v>119</v>
      </c>
      <c r="C39" t="s">
        <v>120</v>
      </c>
      <c r="D39" t="s">
        <v>121</v>
      </c>
      <c r="E39" t="s">
        <v>122</v>
      </c>
    </row>
    <row r="40" spans="1:5" x14ac:dyDescent="0.2">
      <c r="A40" t="str">
        <f>HYPERLINK("https://www.ebi.ac.uk/ols/ontologies/fbbt/terms?iri=http://purl.obolibrary.org/obo/FBbt_00002557","FBbt:00002557")</f>
        <v>FBbt:00002557</v>
      </c>
      <c r="B40" t="s">
        <v>123</v>
      </c>
      <c r="C40" t="s">
        <v>124</v>
      </c>
      <c r="D40" t="s">
        <v>125</v>
      </c>
      <c r="E40" t="s">
        <v>126</v>
      </c>
    </row>
    <row r="41" spans="1:5" x14ac:dyDescent="0.2">
      <c r="A41" t="str">
        <f>HYPERLINK("https://www.ebi.ac.uk/ols/ontologies/fbbt/terms?iri=http://purl.obolibrary.org/obo/FBbt_00002001","FBbt:00002001")</f>
        <v>FBbt:00002001</v>
      </c>
      <c r="B41" t="s">
        <v>127</v>
      </c>
      <c r="C41" t="s">
        <v>8</v>
      </c>
      <c r="D41" t="s">
        <v>128</v>
      </c>
      <c r="E41" t="s">
        <v>66</v>
      </c>
    </row>
    <row r="42" spans="1:5" x14ac:dyDescent="0.2">
      <c r="A42" t="str">
        <f>HYPERLINK("https://www.ebi.ac.uk/ols/ontologies/fbbt/terms?iri=http://purl.obolibrary.org/obo/FBbt_00002002","FBbt:00002002")</f>
        <v>FBbt:00002002</v>
      </c>
      <c r="B42" t="s">
        <v>129</v>
      </c>
      <c r="C42" t="s">
        <v>8</v>
      </c>
      <c r="D42" t="s">
        <v>128</v>
      </c>
      <c r="E42" t="s">
        <v>66</v>
      </c>
    </row>
    <row r="43" spans="1:5" x14ac:dyDescent="0.2">
      <c r="A43" t="str">
        <f>HYPERLINK("https://www.ebi.ac.uk/ols/ontologies/fbbt/terms?iri=http://purl.obolibrary.org/obo/FBbt_00002000","FBbt:00002000")</f>
        <v>FBbt:00002000</v>
      </c>
      <c r="B43" t="s">
        <v>130</v>
      </c>
      <c r="C43" t="s">
        <v>8</v>
      </c>
      <c r="D43" t="s">
        <v>128</v>
      </c>
      <c r="E43" t="s">
        <v>66</v>
      </c>
    </row>
    <row r="44" spans="1:5" x14ac:dyDescent="0.2">
      <c r="A44" t="str">
        <f>HYPERLINK("https://www.ebi.ac.uk/ols/ontologies/fbbt/terms?iri=http://purl.obolibrary.org/obo/FBbt_00002541","FBbt:00002541")</f>
        <v>FBbt:00002541</v>
      </c>
      <c r="B44" t="s">
        <v>131</v>
      </c>
      <c r="C44" t="s">
        <v>132</v>
      </c>
      <c r="D44" t="s">
        <v>133</v>
      </c>
      <c r="E44" t="s">
        <v>134</v>
      </c>
    </row>
    <row r="45" spans="1:5" x14ac:dyDescent="0.2">
      <c r="A45" t="str">
        <f>HYPERLINK("https://www.ebi.ac.uk/ols/ontologies/fbbt/terms?iri=http://purl.obolibrary.org/obo/FBbt_00002009","FBbt:00002009")</f>
        <v>FBbt:00002009</v>
      </c>
      <c r="B45" t="s">
        <v>135</v>
      </c>
      <c r="C45" t="s">
        <v>8</v>
      </c>
      <c r="D45" t="s">
        <v>136</v>
      </c>
      <c r="E45" t="s">
        <v>80</v>
      </c>
    </row>
    <row r="46" spans="1:5" x14ac:dyDescent="0.2">
      <c r="A46" t="str">
        <f>HYPERLINK("https://www.ebi.ac.uk/ols/ontologies/fbbt/terms?iri=http://purl.obolibrary.org/obo/FBbt_00002589","FBbt:00002589")</f>
        <v>FBbt:00002589</v>
      </c>
      <c r="B46" t="s">
        <v>137</v>
      </c>
      <c r="C46" t="s">
        <v>138</v>
      </c>
      <c r="D46" t="s">
        <v>139</v>
      </c>
      <c r="E46" t="s">
        <v>140</v>
      </c>
    </row>
    <row r="47" spans="1:5" x14ac:dyDescent="0.2">
      <c r="A47" t="str">
        <f>HYPERLINK("https://www.ebi.ac.uk/ols/ontologies/fbbt/terms?iri=http://purl.obolibrary.org/obo/FBbt_00002484","FBbt:00002484")</f>
        <v>FBbt:00002484</v>
      </c>
      <c r="B47" t="s">
        <v>141</v>
      </c>
      <c r="C47" t="s">
        <v>142</v>
      </c>
      <c r="D47" t="s">
        <v>143</v>
      </c>
      <c r="E47" t="s">
        <v>144</v>
      </c>
    </row>
    <row r="48" spans="1:5" x14ac:dyDescent="0.2">
      <c r="A48" t="str">
        <f>HYPERLINK("https://www.ebi.ac.uk/ols/ontologies/fbbt/terms?iri=http://purl.obolibrary.org/obo/FBbt_00002007","FBbt:00002007")</f>
        <v>FBbt:00002007</v>
      </c>
      <c r="B48" t="s">
        <v>145</v>
      </c>
      <c r="C48" t="s">
        <v>8</v>
      </c>
      <c r="D48" t="s">
        <v>146</v>
      </c>
      <c r="E48" t="s">
        <v>147</v>
      </c>
    </row>
    <row r="49" spans="1:5" x14ac:dyDescent="0.2">
      <c r="A49" t="str">
        <f>HYPERLINK("https://www.ebi.ac.uk/ols/ontologies/fbbt/terms?iri=http://purl.obolibrary.org/obo/FBbt_00002008","FBbt:00002008")</f>
        <v>FBbt:00002008</v>
      </c>
      <c r="B49" t="s">
        <v>148</v>
      </c>
      <c r="C49" t="s">
        <v>8</v>
      </c>
      <c r="D49" t="s">
        <v>149</v>
      </c>
      <c r="E49" t="s">
        <v>80</v>
      </c>
    </row>
    <row r="50" spans="1:5" x14ac:dyDescent="0.2">
      <c r="A50" t="str">
        <f>HYPERLINK("https://www.ebi.ac.uk/ols/ontologies/fbbt/terms?iri=http://purl.obolibrary.org/obo/FBbt_00002005","FBbt:00002005")</f>
        <v>FBbt:00002005</v>
      </c>
      <c r="B50" t="s">
        <v>150</v>
      </c>
      <c r="C50" t="s">
        <v>8</v>
      </c>
      <c r="D50" t="s">
        <v>151</v>
      </c>
      <c r="E50" t="s">
        <v>147</v>
      </c>
    </row>
    <row r="51" spans="1:5" x14ac:dyDescent="0.2">
      <c r="A51" t="str">
        <f>HYPERLINK("https://www.ebi.ac.uk/ols/ontologies/fbbt/terms?iri=http://purl.obolibrary.org/obo/FBbt_00002006","FBbt:00002006")</f>
        <v>FBbt:00002006</v>
      </c>
      <c r="B51" t="s">
        <v>152</v>
      </c>
      <c r="C51" t="s">
        <v>153</v>
      </c>
      <c r="D51" t="s">
        <v>154</v>
      </c>
      <c r="E51" t="s">
        <v>66</v>
      </c>
    </row>
    <row r="52" spans="1:5" x14ac:dyDescent="0.2">
      <c r="A52" t="str">
        <f>HYPERLINK("https://www.ebi.ac.uk/ols/ontologies/fbbt/terms?iri=http://purl.obolibrary.org/obo/FBbt_00002003","FBbt:00002003")</f>
        <v>FBbt:00002003</v>
      </c>
      <c r="B52" t="s">
        <v>155</v>
      </c>
      <c r="C52" t="s">
        <v>8</v>
      </c>
      <c r="D52" t="s">
        <v>156</v>
      </c>
      <c r="E52" t="s">
        <v>66</v>
      </c>
    </row>
    <row r="53" spans="1:5" x14ac:dyDescent="0.2">
      <c r="A53" t="str">
        <f>HYPERLINK("https://www.ebi.ac.uk/ols/ontologies/fbbt/terms?iri=http://purl.obolibrary.org/obo/FBbt_00002004","FBbt:00002004")</f>
        <v>FBbt:00002004</v>
      </c>
      <c r="B53" t="s">
        <v>157</v>
      </c>
      <c r="C53" t="s">
        <v>8</v>
      </c>
      <c r="D53" t="s">
        <v>158</v>
      </c>
      <c r="E53" t="s">
        <v>147</v>
      </c>
    </row>
    <row r="54" spans="1:5" x14ac:dyDescent="0.2">
      <c r="A54" t="str">
        <f>HYPERLINK("https://www.ebi.ac.uk/ols/ontologies/fbbt/terms?iri=http://purl.obolibrary.org/obo/FBbt_00002345","FBbt:00002345")</f>
        <v>FBbt:00002345</v>
      </c>
      <c r="B54" t="s">
        <v>159</v>
      </c>
      <c r="C54" t="s">
        <v>160</v>
      </c>
      <c r="D54" t="s">
        <v>161</v>
      </c>
      <c r="E54" t="s">
        <v>162</v>
      </c>
    </row>
    <row r="55" spans="1:5" x14ac:dyDescent="0.2">
      <c r="A55" t="str">
        <f>HYPERLINK("https://www.ebi.ac.uk/ols/ontologies/fbbt/terms?iri=http://purl.obolibrary.org/obo/FBbt_00002055","FBbt:00002055")</f>
        <v>FBbt:00002055</v>
      </c>
      <c r="B55" t="s">
        <v>163</v>
      </c>
      <c r="C55" t="s">
        <v>164</v>
      </c>
      <c r="D55" t="s">
        <v>165</v>
      </c>
      <c r="E55" t="s">
        <v>62</v>
      </c>
    </row>
    <row r="56" spans="1:5" x14ac:dyDescent="0.2">
      <c r="A56" t="str">
        <f>HYPERLINK("https://www.ebi.ac.uk/ols/ontologies/fbbt/terms?iri=http://purl.obolibrary.org/obo/FBbt_00002056","FBbt:00002056")</f>
        <v>FBbt:00002056</v>
      </c>
      <c r="B56" t="s">
        <v>166</v>
      </c>
      <c r="C56" t="s">
        <v>167</v>
      </c>
      <c r="D56" t="s">
        <v>165</v>
      </c>
      <c r="E56" t="s">
        <v>62</v>
      </c>
    </row>
    <row r="57" spans="1:5" x14ac:dyDescent="0.2">
      <c r="A57" t="str">
        <f>HYPERLINK("https://www.ebi.ac.uk/ols/ontologies/fbbt/terms?iri=http://purl.obolibrary.org/obo/FBbt_00002622","FBbt:00002622")</f>
        <v>FBbt:00002622</v>
      </c>
      <c r="B57" t="s">
        <v>168</v>
      </c>
      <c r="C57" t="s">
        <v>8</v>
      </c>
      <c r="D57" t="s">
        <v>169</v>
      </c>
      <c r="E57" t="s">
        <v>62</v>
      </c>
    </row>
    <row r="58" spans="1:5" x14ac:dyDescent="0.2">
      <c r="A58" t="str">
        <f>HYPERLINK("https://www.ebi.ac.uk/ols/ontologies/fbbt/terms?iri=http://purl.obolibrary.org/obo/FBbt_00002053","FBbt:00002053")</f>
        <v>FBbt:00002053</v>
      </c>
      <c r="B58" t="s">
        <v>170</v>
      </c>
      <c r="C58" t="s">
        <v>8</v>
      </c>
      <c r="D58" t="s">
        <v>171</v>
      </c>
      <c r="E58" t="s">
        <v>172</v>
      </c>
    </row>
    <row r="59" spans="1:5" x14ac:dyDescent="0.2">
      <c r="A59" t="str">
        <f>HYPERLINK("https://www.ebi.ac.uk/ols/ontologies/fbbt/terms?iri=http://purl.obolibrary.org/obo/FBbt_00002492","FBbt:00002492")</f>
        <v>FBbt:00002492</v>
      </c>
      <c r="B59" t="s">
        <v>173</v>
      </c>
      <c r="C59" t="s">
        <v>174</v>
      </c>
      <c r="D59" t="s">
        <v>175</v>
      </c>
      <c r="E59" t="s">
        <v>62</v>
      </c>
    </row>
    <row r="60" spans="1:5" x14ac:dyDescent="0.2">
      <c r="A60" t="str">
        <f>HYPERLINK("https://www.ebi.ac.uk/ols/ontologies/fbbt/terms?iri=http://purl.obolibrary.org/obo/FBbt_00002051","FBbt:00002051")</f>
        <v>FBbt:00002051</v>
      </c>
      <c r="B60" t="s">
        <v>176</v>
      </c>
      <c r="C60" t="s">
        <v>177</v>
      </c>
      <c r="D60" t="s">
        <v>178</v>
      </c>
      <c r="E60" t="s">
        <v>172</v>
      </c>
    </row>
    <row r="61" spans="1:5" x14ac:dyDescent="0.2">
      <c r="A61" t="str">
        <f>HYPERLINK("https://www.ebi.ac.uk/ols/ontologies/fbbt/terms?iri=http://purl.obolibrary.org/obo/FBbt_00002052","FBbt:00002052")</f>
        <v>FBbt:00002052</v>
      </c>
      <c r="B61" t="s">
        <v>179</v>
      </c>
      <c r="C61" t="s">
        <v>8</v>
      </c>
      <c r="D61" t="s">
        <v>180</v>
      </c>
      <c r="E61" t="s">
        <v>172</v>
      </c>
    </row>
    <row r="62" spans="1:5" x14ac:dyDescent="0.2">
      <c r="A62" t="str">
        <f>HYPERLINK("https://www.ebi.ac.uk/ols/ontologies/fbbt/terms?iri=http://purl.obolibrary.org/obo/FBbt_00002627","FBbt:00002627")</f>
        <v>FBbt:00002627</v>
      </c>
      <c r="B62" t="s">
        <v>181</v>
      </c>
      <c r="C62" t="s">
        <v>8</v>
      </c>
      <c r="D62" t="s">
        <v>8</v>
      </c>
      <c r="E62" t="s">
        <v>8</v>
      </c>
    </row>
    <row r="63" spans="1:5" x14ac:dyDescent="0.2">
      <c r="A63" t="str">
        <f>HYPERLINK("https://www.ebi.ac.uk/ols/ontologies/fbbt/terms?iri=http://purl.obolibrary.org/obo/FBbt_00002050","FBbt:00002050")</f>
        <v>FBbt:00002050</v>
      </c>
      <c r="B63" t="s">
        <v>182</v>
      </c>
      <c r="C63" t="s">
        <v>8</v>
      </c>
      <c r="D63" t="s">
        <v>183</v>
      </c>
      <c r="E63" t="s">
        <v>172</v>
      </c>
    </row>
    <row r="64" spans="1:5" x14ac:dyDescent="0.2">
      <c r="A64" t="str">
        <f>HYPERLINK("https://www.ebi.ac.uk/ols/ontologies/fbbt/terms?iri=http://purl.obolibrary.org/obo/FBbt_00002153","FBbt:00002153")</f>
        <v>FBbt:00002153</v>
      </c>
      <c r="B64" t="s">
        <v>184</v>
      </c>
      <c r="C64" t="s">
        <v>8</v>
      </c>
      <c r="D64" t="s">
        <v>185</v>
      </c>
      <c r="E64" t="s">
        <v>62</v>
      </c>
    </row>
    <row r="65" spans="1:5" x14ac:dyDescent="0.2">
      <c r="A65" t="str">
        <f>HYPERLINK("https://www.ebi.ac.uk/ols/ontologies/fbbt/terms?iri=http://purl.obolibrary.org/obo/FBbt_00002030","FBbt:00002030")</f>
        <v>FBbt:00002030</v>
      </c>
      <c r="B65" t="s">
        <v>186</v>
      </c>
      <c r="C65" t="s">
        <v>187</v>
      </c>
      <c r="D65" t="s">
        <v>188</v>
      </c>
      <c r="E65" t="s">
        <v>11</v>
      </c>
    </row>
    <row r="66" spans="1:5" x14ac:dyDescent="0.2">
      <c r="A66" t="str">
        <f>HYPERLINK("https://www.ebi.ac.uk/ols/ontologies/fbbt/terms?iri=http://purl.obolibrary.org/obo/FBbt_00007190","FBbt:00007190")</f>
        <v>FBbt:00007190</v>
      </c>
      <c r="B66" t="s">
        <v>189</v>
      </c>
      <c r="C66" t="s">
        <v>190</v>
      </c>
      <c r="D66" t="s">
        <v>191</v>
      </c>
      <c r="E66" t="s">
        <v>192</v>
      </c>
    </row>
    <row r="67" spans="1:5" x14ac:dyDescent="0.2">
      <c r="A67" t="str">
        <f>HYPERLINK("https://www.ebi.ac.uk/ols/ontologies/fbbt/terms?iri=http://purl.obolibrary.org/obo/FBbt_00002057","FBbt:00002057")</f>
        <v>FBbt:00002057</v>
      </c>
      <c r="B67" t="s">
        <v>193</v>
      </c>
      <c r="C67" t="s">
        <v>194</v>
      </c>
      <c r="D67" t="s">
        <v>165</v>
      </c>
      <c r="E67" t="s">
        <v>62</v>
      </c>
    </row>
    <row r="68" spans="1:5" x14ac:dyDescent="0.2">
      <c r="A68" t="str">
        <f>HYPERLINK("https://www.ebi.ac.uk/ols/ontologies/fbbt/terms?iri=http://purl.obolibrary.org/obo/FBbt_00002549","FBbt:00002549")</f>
        <v>FBbt:00002549</v>
      </c>
      <c r="B68" t="s">
        <v>195</v>
      </c>
      <c r="C68" t="s">
        <v>196</v>
      </c>
      <c r="D68" t="s">
        <v>197</v>
      </c>
      <c r="E68" t="s">
        <v>198</v>
      </c>
    </row>
    <row r="69" spans="1:5" x14ac:dyDescent="0.2">
      <c r="A69" t="str">
        <f>HYPERLINK("https://www.ebi.ac.uk/ols/ontologies/fbbt/terms?iri=http://purl.obolibrary.org/obo/FBbt_00002058","FBbt:00002058")</f>
        <v>FBbt:00002058</v>
      </c>
      <c r="B69" t="s">
        <v>199</v>
      </c>
      <c r="C69" t="s">
        <v>200</v>
      </c>
      <c r="D69" t="s">
        <v>165</v>
      </c>
      <c r="E69" t="s">
        <v>62</v>
      </c>
    </row>
    <row r="70" spans="1:5" x14ac:dyDescent="0.2">
      <c r="A70" t="str">
        <f>HYPERLINK("https://www.ebi.ac.uk/ols/ontologies/fbbt/terms?iri=http://purl.obolibrary.org/obo/FBbt_00002136","FBbt:00002136")</f>
        <v>FBbt:00002136</v>
      </c>
      <c r="B70" t="s">
        <v>201</v>
      </c>
      <c r="C70" t="s">
        <v>8</v>
      </c>
      <c r="D70" t="s">
        <v>202</v>
      </c>
      <c r="E70" t="s">
        <v>62</v>
      </c>
    </row>
    <row r="71" spans="1:5" x14ac:dyDescent="0.2">
      <c r="A71" t="str">
        <f>HYPERLINK("https://www.ebi.ac.uk/ols/ontologies/fbbt/terms?iri=http://purl.obolibrary.org/obo/FBbt_00002614","FBbt:00002614")</f>
        <v>FBbt:00002614</v>
      </c>
      <c r="B71" t="s">
        <v>203</v>
      </c>
      <c r="C71" t="s">
        <v>204</v>
      </c>
      <c r="D71" t="s">
        <v>205</v>
      </c>
      <c r="E71" t="s">
        <v>80</v>
      </c>
    </row>
    <row r="72" spans="1:5" x14ac:dyDescent="0.2">
      <c r="A72" t="str">
        <f>HYPERLINK("https://www.ebi.ac.uk/ols/ontologies/fbbt/terms?iri=http://purl.obolibrary.org/obo/FBbt_00002115","FBbt:00002115")</f>
        <v>FBbt:00002115</v>
      </c>
      <c r="B72" t="s">
        <v>206</v>
      </c>
      <c r="C72" t="s">
        <v>8</v>
      </c>
      <c r="D72" t="s">
        <v>207</v>
      </c>
      <c r="E72" t="s">
        <v>62</v>
      </c>
    </row>
    <row r="73" spans="1:5" x14ac:dyDescent="0.2">
      <c r="A73" t="str">
        <f>HYPERLINK("https://www.ebi.ac.uk/ols/ontologies/fbbt/terms?iri=http://purl.obolibrary.org/obo/FBbt_00002533","FBbt:00002533")</f>
        <v>FBbt:00002533</v>
      </c>
      <c r="B73" t="s">
        <v>208</v>
      </c>
      <c r="C73" t="s">
        <v>209</v>
      </c>
      <c r="D73" t="s">
        <v>210</v>
      </c>
      <c r="E73" t="s">
        <v>211</v>
      </c>
    </row>
    <row r="74" spans="1:5" x14ac:dyDescent="0.2">
      <c r="A74" t="str">
        <f>HYPERLINK("https://www.ebi.ac.uk/ols/ontologies/fbbt/terms?iri=http://purl.obolibrary.org/obo/FBbt_00002617","FBbt:00002617")</f>
        <v>FBbt:00002617</v>
      </c>
      <c r="B74" t="s">
        <v>212</v>
      </c>
      <c r="C74" t="s">
        <v>8</v>
      </c>
      <c r="D74" t="s">
        <v>213</v>
      </c>
      <c r="E74" t="s">
        <v>62</v>
      </c>
    </row>
    <row r="75" spans="1:5" x14ac:dyDescent="0.2">
      <c r="A75" t="str">
        <f>HYPERLINK("https://www.ebi.ac.uk/ols/ontologies/fbbt/terms?iri=http://purl.obolibrary.org/obo/FBbt_00002615","FBbt:00002615")</f>
        <v>FBbt:00002615</v>
      </c>
      <c r="B75" t="s">
        <v>214</v>
      </c>
      <c r="C75" t="s">
        <v>215</v>
      </c>
      <c r="D75" t="s">
        <v>205</v>
      </c>
      <c r="E75" t="s">
        <v>80</v>
      </c>
    </row>
    <row r="76" spans="1:5" x14ac:dyDescent="0.2">
      <c r="A76" t="str">
        <f>HYPERLINK("https://www.ebi.ac.uk/ols/ontologies/fbbt/terms?iri=http://purl.obolibrary.org/obo/FBbt_00002616","FBbt:00002616")</f>
        <v>FBbt:00002616</v>
      </c>
      <c r="B76" t="s">
        <v>216</v>
      </c>
      <c r="C76" t="s">
        <v>8</v>
      </c>
      <c r="D76" t="s">
        <v>217</v>
      </c>
      <c r="E76" t="s">
        <v>62</v>
      </c>
    </row>
    <row r="77" spans="1:5" x14ac:dyDescent="0.2">
      <c r="A77" t="str">
        <f>HYPERLINK("https://www.ebi.ac.uk/ols/ontologies/fbbt/terms?iri=http://purl.obolibrary.org/obo/FBbt_00002046","FBbt:00002046")</f>
        <v>FBbt:00002046</v>
      </c>
      <c r="B77" t="s">
        <v>218</v>
      </c>
      <c r="C77" t="s">
        <v>219</v>
      </c>
      <c r="D77" t="s">
        <v>220</v>
      </c>
      <c r="E77" t="s">
        <v>221</v>
      </c>
    </row>
    <row r="78" spans="1:5" x14ac:dyDescent="0.2">
      <c r="A78" t="str">
        <f>HYPERLINK("https://www.ebi.ac.uk/ols/ontologies/fbbt/terms?iri=http://purl.obolibrary.org/obo/FBbt_00002565","FBbt:00002565")</f>
        <v>FBbt:00002565</v>
      </c>
      <c r="B78" t="s">
        <v>222</v>
      </c>
      <c r="C78" t="s">
        <v>223</v>
      </c>
      <c r="D78" t="s">
        <v>224</v>
      </c>
      <c r="E78" t="s">
        <v>225</v>
      </c>
    </row>
    <row r="79" spans="1:5" x14ac:dyDescent="0.2">
      <c r="A79" t="str">
        <f>HYPERLINK("https://www.ebi.ac.uk/ols/ontologies/fbbt/terms?iri=http://purl.obolibrary.org/obo/FBbt_00002024","FBbt:00002024")</f>
        <v>FBbt:00002024</v>
      </c>
      <c r="B79" t="s">
        <v>226</v>
      </c>
      <c r="C79" t="s">
        <v>227</v>
      </c>
      <c r="D79" t="s">
        <v>228</v>
      </c>
      <c r="E79" t="s">
        <v>11</v>
      </c>
    </row>
    <row r="80" spans="1:5" x14ac:dyDescent="0.2">
      <c r="A80" t="str">
        <f>HYPERLINK("https://www.ebi.ac.uk/ols/ontologies/fbbt/terms?iri=http://purl.obolibrary.org/obo/FBbt_00002517","FBbt:00002517")</f>
        <v>FBbt:00002517</v>
      </c>
      <c r="B80" t="s">
        <v>229</v>
      </c>
      <c r="C80" t="s">
        <v>230</v>
      </c>
      <c r="D80" t="s">
        <v>231</v>
      </c>
      <c r="E80" t="s">
        <v>232</v>
      </c>
    </row>
    <row r="81" spans="1:5" x14ac:dyDescent="0.2">
      <c r="A81" t="str">
        <f>HYPERLINK("https://www.ebi.ac.uk/ols/ontologies/fbbt/terms?iri=http://purl.obolibrary.org/obo/FBbt_00002619","FBbt:00002619")</f>
        <v>FBbt:00002619</v>
      </c>
      <c r="B81" t="s">
        <v>233</v>
      </c>
      <c r="C81" t="s">
        <v>8</v>
      </c>
      <c r="D81" t="s">
        <v>234</v>
      </c>
      <c r="E81" t="s">
        <v>11</v>
      </c>
    </row>
    <row r="82" spans="1:5" x14ac:dyDescent="0.2">
      <c r="A82" t="str">
        <f>HYPERLINK("https://www.ebi.ac.uk/ols/ontologies/fbbt/terms?iri=http://purl.obolibrary.org/obo/FBbt_00002369","FBbt:00002369")</f>
        <v>FBbt:00002369</v>
      </c>
      <c r="B82" t="s">
        <v>235</v>
      </c>
      <c r="C82" t="s">
        <v>236</v>
      </c>
      <c r="D82" t="s">
        <v>237</v>
      </c>
      <c r="E82" t="s">
        <v>238</v>
      </c>
    </row>
    <row r="83" spans="1:5" x14ac:dyDescent="0.2">
      <c r="A83" t="str">
        <f>HYPERLINK("https://www.ebi.ac.uk/ols/ontologies/fbbt/terms?iri=http://purl.obolibrary.org/obo/FBbt_00002624","FBbt:00002624")</f>
        <v>FBbt:00002624</v>
      </c>
      <c r="B83" t="s">
        <v>239</v>
      </c>
      <c r="C83" t="s">
        <v>8</v>
      </c>
      <c r="D83" t="s">
        <v>240</v>
      </c>
      <c r="E83" t="s">
        <v>11</v>
      </c>
    </row>
    <row r="84" spans="1:5" x14ac:dyDescent="0.2">
      <c r="A84" t="str">
        <f>HYPERLINK("https://www.ebi.ac.uk/ols/ontologies/fbbt/terms?iri=http://purl.obolibrary.org/obo/FBbt_00002054","FBbt:00002054")</f>
        <v>FBbt:00002054</v>
      </c>
      <c r="B84" t="s">
        <v>241</v>
      </c>
      <c r="C84" t="s">
        <v>8</v>
      </c>
      <c r="D84" t="s">
        <v>242</v>
      </c>
      <c r="E84" t="s">
        <v>11</v>
      </c>
    </row>
    <row r="85" spans="1:5" x14ac:dyDescent="0.2">
      <c r="A85" t="str">
        <f>HYPERLINK("https://www.ebi.ac.uk/ols/ontologies/fbbt/terms?iri=http://purl.obolibrary.org/obo/FBbt_00002525","FBbt:00002525")</f>
        <v>FBbt:00002525</v>
      </c>
      <c r="B85" t="s">
        <v>243</v>
      </c>
      <c r="C85" t="s">
        <v>244</v>
      </c>
      <c r="D85" t="s">
        <v>245</v>
      </c>
      <c r="E85" t="s">
        <v>246</v>
      </c>
    </row>
    <row r="86" spans="1:5" x14ac:dyDescent="0.2">
      <c r="A86" t="str">
        <f>HYPERLINK("https://www.ebi.ac.uk/ols/ontologies/fbbt/terms?iri=http://purl.obolibrary.org/obo/FBbt_00047145","FBbt:00047145")</f>
        <v>FBbt:00047145</v>
      </c>
      <c r="B86" t="s">
        <v>247</v>
      </c>
      <c r="C86" t="s">
        <v>248</v>
      </c>
      <c r="D86" t="s">
        <v>249</v>
      </c>
      <c r="E86" t="s">
        <v>250</v>
      </c>
    </row>
    <row r="87" spans="1:5" x14ac:dyDescent="0.2">
      <c r="A87" t="str">
        <f>HYPERLINK("https://www.ebi.ac.uk/ols/ontologies/fbbt/terms?iri=http://purl.obolibrary.org/obo/FBbt_00100100","FBbt:00100100")</f>
        <v>FBbt:00100100</v>
      </c>
      <c r="B87" t="s">
        <v>251</v>
      </c>
      <c r="C87" t="s">
        <v>252</v>
      </c>
      <c r="D87" t="s">
        <v>253</v>
      </c>
      <c r="E87" t="s">
        <v>254</v>
      </c>
    </row>
    <row r="88" spans="1:5" x14ac:dyDescent="0.2">
      <c r="A88" t="str">
        <f>HYPERLINK("https://www.ebi.ac.uk/ols/ontologies/fbbt/terms?iri=http://purl.obolibrary.org/obo/FBbt_00100032","FBbt:00100032")</f>
        <v>FBbt:00100032</v>
      </c>
      <c r="B88" t="s">
        <v>255</v>
      </c>
      <c r="C88" t="s">
        <v>8</v>
      </c>
      <c r="D88" t="s">
        <v>256</v>
      </c>
      <c r="E88" t="s">
        <v>80</v>
      </c>
    </row>
    <row r="89" spans="1:5" x14ac:dyDescent="0.2">
      <c r="A89" t="str">
        <f>HYPERLINK("https://www.ebi.ac.uk/ols/ontologies/fbbt/terms?iri=http://purl.obolibrary.org/obo/FBbt_00002508","FBbt:00002508")</f>
        <v>FBbt:00002508</v>
      </c>
      <c r="B89" t="s">
        <v>257</v>
      </c>
      <c r="C89" t="s">
        <v>258</v>
      </c>
      <c r="D89" t="s">
        <v>259</v>
      </c>
      <c r="E89" t="s">
        <v>260</v>
      </c>
    </row>
    <row r="90" spans="1:5" x14ac:dyDescent="0.2">
      <c r="A90" t="str">
        <f>HYPERLINK("https://www.ebi.ac.uk/ols/ontologies/fbbt/terms?iri=http://purl.obolibrary.org/obo/FBbt_00100429","FBbt:00100429")</f>
        <v>FBbt:00100429</v>
      </c>
      <c r="B90" t="s">
        <v>261</v>
      </c>
      <c r="C90" t="s">
        <v>262</v>
      </c>
      <c r="D90" t="s">
        <v>263</v>
      </c>
      <c r="E90" t="s">
        <v>264</v>
      </c>
    </row>
    <row r="91" spans="1:5" x14ac:dyDescent="0.2">
      <c r="A91" t="str">
        <f>HYPERLINK("https://www.ebi.ac.uk/ols/ontologies/fbbt/terms?iri=http://purl.obolibrary.org/obo/FBbt_00100428","FBbt:00100428")</f>
        <v>FBbt:00100428</v>
      </c>
      <c r="B91" t="s">
        <v>265</v>
      </c>
      <c r="C91" t="s">
        <v>266</v>
      </c>
      <c r="D91" t="s">
        <v>267</v>
      </c>
      <c r="E91" t="s">
        <v>268</v>
      </c>
    </row>
    <row r="92" spans="1:5" x14ac:dyDescent="0.2">
      <c r="A92" t="str">
        <f>HYPERLINK("https://www.ebi.ac.uk/ols/ontologies/fbbt/terms?iri=http://purl.obolibrary.org/obo/FBbt_00100427","FBbt:00100427")</f>
        <v>FBbt:00100427</v>
      </c>
      <c r="B92" t="s">
        <v>269</v>
      </c>
      <c r="C92" t="s">
        <v>270</v>
      </c>
      <c r="D92" t="s">
        <v>271</v>
      </c>
      <c r="E92" t="s">
        <v>272</v>
      </c>
    </row>
    <row r="93" spans="1:5" x14ac:dyDescent="0.2">
      <c r="A93" t="str">
        <f>HYPERLINK("https://www.ebi.ac.uk/ols/ontologies/fbbt/terms?iri=http://purl.obolibrary.org/obo/FBbt_00002452","FBbt:00002452")</f>
        <v>FBbt:00002452</v>
      </c>
      <c r="B93" t="s">
        <v>273</v>
      </c>
      <c r="C93" t="s">
        <v>8</v>
      </c>
      <c r="D93" t="s">
        <v>274</v>
      </c>
      <c r="E93" t="s">
        <v>62</v>
      </c>
    </row>
    <row r="94" spans="1:5" x14ac:dyDescent="0.2">
      <c r="A94" t="str">
        <f>HYPERLINK("https://www.ebi.ac.uk/ols/ontologies/fbbt/terms?iri=http://purl.obolibrary.org/obo/FBbt_00100426","FBbt:00100426")</f>
        <v>FBbt:00100426</v>
      </c>
      <c r="B94" t="s">
        <v>275</v>
      </c>
      <c r="C94" t="s">
        <v>276</v>
      </c>
      <c r="D94" t="s">
        <v>277</v>
      </c>
      <c r="E94" t="s">
        <v>278</v>
      </c>
    </row>
    <row r="95" spans="1:5" x14ac:dyDescent="0.2">
      <c r="A95" t="str">
        <f>HYPERLINK("https://www.ebi.ac.uk/ols/ontologies/fbbt/terms?iri=http://purl.obolibrary.org/obo/FBbt_00100425","FBbt:00100425")</f>
        <v>FBbt:00100425</v>
      </c>
      <c r="B95" t="s">
        <v>279</v>
      </c>
      <c r="C95" t="s">
        <v>280</v>
      </c>
      <c r="D95" t="s">
        <v>281</v>
      </c>
      <c r="E95" t="s">
        <v>282</v>
      </c>
    </row>
    <row r="96" spans="1:5" x14ac:dyDescent="0.2">
      <c r="A96" t="str">
        <f>HYPERLINK("https://www.ebi.ac.uk/ols/ontologies/fbbt/terms?iri=http://purl.obolibrary.org/obo/FBbt_00100424","FBbt:00100424")</f>
        <v>FBbt:00100424</v>
      </c>
      <c r="B96" t="s">
        <v>283</v>
      </c>
      <c r="C96" t="s">
        <v>284</v>
      </c>
      <c r="D96" t="s">
        <v>285</v>
      </c>
      <c r="E96" t="s">
        <v>286</v>
      </c>
    </row>
    <row r="97" spans="1:5" x14ac:dyDescent="0.2">
      <c r="A97" t="str">
        <f>HYPERLINK("https://www.ebi.ac.uk/ols/ontologies/fbbt/terms?iri=http://purl.obolibrary.org/obo/FBbt_00100423","FBbt:00100423")</f>
        <v>FBbt:00100423</v>
      </c>
      <c r="B97" t="s">
        <v>287</v>
      </c>
      <c r="C97" t="s">
        <v>288</v>
      </c>
      <c r="D97" t="s">
        <v>289</v>
      </c>
      <c r="E97" t="s">
        <v>290</v>
      </c>
    </row>
    <row r="98" spans="1:5" x14ac:dyDescent="0.2">
      <c r="A98" t="str">
        <f>HYPERLINK("https://www.ebi.ac.uk/ols/ontologies/fbbt/terms?iri=http://purl.obolibrary.org/obo/FBbt_00100422","FBbt:00100422")</f>
        <v>FBbt:00100422</v>
      </c>
      <c r="B98" t="s">
        <v>291</v>
      </c>
      <c r="C98" t="s">
        <v>292</v>
      </c>
      <c r="D98" t="s">
        <v>293</v>
      </c>
      <c r="E98" t="s">
        <v>294</v>
      </c>
    </row>
    <row r="99" spans="1:5" x14ac:dyDescent="0.2">
      <c r="A99" t="str">
        <f>HYPERLINK("https://www.ebi.ac.uk/ols/ontologies/fbbt/terms?iri=http://purl.obolibrary.org/obo/FBbt_00100421","FBbt:00100421")</f>
        <v>FBbt:00100421</v>
      </c>
      <c r="B99" t="s">
        <v>295</v>
      </c>
      <c r="C99" t="s">
        <v>296</v>
      </c>
      <c r="D99" t="s">
        <v>297</v>
      </c>
      <c r="E99" t="s">
        <v>298</v>
      </c>
    </row>
    <row r="100" spans="1:5" x14ac:dyDescent="0.2">
      <c r="A100" t="str">
        <f>HYPERLINK("https://www.ebi.ac.uk/ols/ontologies/fbbt/terms?iri=http://purl.obolibrary.org/obo/FBbt_00100420","FBbt:00100420")</f>
        <v>FBbt:00100420</v>
      </c>
      <c r="B100" t="s">
        <v>299</v>
      </c>
      <c r="C100" t="s">
        <v>300</v>
      </c>
      <c r="D100" t="s">
        <v>301</v>
      </c>
      <c r="E100" t="s">
        <v>302</v>
      </c>
    </row>
    <row r="101" spans="1:5" x14ac:dyDescent="0.2">
      <c r="A101" t="str">
        <f>HYPERLINK("https://www.ebi.ac.uk/ols/ontologies/fbbt/terms?iri=http://purl.obolibrary.org/obo/FBbt_00002075","FBbt:00002075")</f>
        <v>FBbt:00002075</v>
      </c>
      <c r="B101" t="s">
        <v>303</v>
      </c>
      <c r="C101" t="s">
        <v>8</v>
      </c>
      <c r="D101" t="s">
        <v>304</v>
      </c>
      <c r="E101" t="s">
        <v>62</v>
      </c>
    </row>
    <row r="102" spans="1:5" x14ac:dyDescent="0.2">
      <c r="A102" t="str">
        <f>HYPERLINK("https://www.ebi.ac.uk/ols/ontologies/fbbt/terms?iri=http://purl.obolibrary.org/obo/FBbt_00002626","FBbt:00002626")</f>
        <v>FBbt:00002626</v>
      </c>
      <c r="B102" t="s">
        <v>305</v>
      </c>
      <c r="C102" t="s">
        <v>219</v>
      </c>
      <c r="D102" t="s">
        <v>306</v>
      </c>
      <c r="E102" t="s">
        <v>221</v>
      </c>
    </row>
    <row r="103" spans="1:5" x14ac:dyDescent="0.2">
      <c r="A103" t="str">
        <f>HYPERLINK("https://www.ebi.ac.uk/ols/ontologies/fbbt/terms?iri=http://purl.obolibrary.org/obo/FBbt_00100419","FBbt:00100419")</f>
        <v>FBbt:00100419</v>
      </c>
      <c r="B103" t="s">
        <v>307</v>
      </c>
      <c r="C103" t="s">
        <v>308</v>
      </c>
      <c r="D103" t="s">
        <v>309</v>
      </c>
      <c r="E103" t="s">
        <v>310</v>
      </c>
    </row>
    <row r="104" spans="1:5" x14ac:dyDescent="0.2">
      <c r="A104" t="str">
        <f>HYPERLINK("https://www.ebi.ac.uk/ols/ontologies/fbbt/terms?iri=http://purl.obolibrary.org/obo/FBbt_00002098","FBbt:00002098")</f>
        <v>FBbt:00002098</v>
      </c>
      <c r="B104" t="s">
        <v>311</v>
      </c>
      <c r="C104" t="s">
        <v>8</v>
      </c>
      <c r="D104" t="s">
        <v>312</v>
      </c>
      <c r="E104" t="s">
        <v>62</v>
      </c>
    </row>
    <row r="105" spans="1:5" x14ac:dyDescent="0.2">
      <c r="A105" t="str">
        <f>HYPERLINK("https://www.ebi.ac.uk/ols/ontologies/fbbt/terms?iri=http://purl.obolibrary.org/obo/FBbt_00100418","FBbt:00100418")</f>
        <v>FBbt:00100418</v>
      </c>
      <c r="B105" t="s">
        <v>313</v>
      </c>
      <c r="C105" t="s">
        <v>314</v>
      </c>
      <c r="D105" t="s">
        <v>315</v>
      </c>
      <c r="E105" t="s">
        <v>316</v>
      </c>
    </row>
    <row r="106" spans="1:5" x14ac:dyDescent="0.2">
      <c r="A106" t="str">
        <f>HYPERLINK("https://www.ebi.ac.uk/ols/ontologies/fbbt/terms?iri=http://purl.obolibrary.org/obo/FBbt_00002500","FBbt:00002500")</f>
        <v>FBbt:00002500</v>
      </c>
      <c r="B106" t="s">
        <v>317</v>
      </c>
      <c r="C106" t="s">
        <v>318</v>
      </c>
      <c r="D106" t="s">
        <v>319</v>
      </c>
      <c r="E106" t="s">
        <v>320</v>
      </c>
    </row>
    <row r="107" spans="1:5" x14ac:dyDescent="0.2">
      <c r="A107" t="str">
        <f>HYPERLINK("https://www.ebi.ac.uk/ols/ontologies/fbbt/terms?iri=http://purl.obolibrary.org/obo/FBbt_00001999","FBbt:00001999")</f>
        <v>FBbt:00001999</v>
      </c>
      <c r="B107" t="s">
        <v>321</v>
      </c>
      <c r="C107" t="s">
        <v>8</v>
      </c>
      <c r="D107" t="s">
        <v>128</v>
      </c>
      <c r="E107" t="s">
        <v>66</v>
      </c>
    </row>
    <row r="108" spans="1:5" x14ac:dyDescent="0.2">
      <c r="A108" t="str">
        <f>HYPERLINK("https://www.ebi.ac.uk/ols/ontologies/fbbt/terms?iri=http://purl.obolibrary.org/obo/FBbt_00111081","FBbt:00111081")</f>
        <v>FBbt:00111081</v>
      </c>
      <c r="B108" t="s">
        <v>322</v>
      </c>
      <c r="C108" t="s">
        <v>323</v>
      </c>
      <c r="D108" t="s">
        <v>324</v>
      </c>
      <c r="E108" t="s">
        <v>325</v>
      </c>
    </row>
    <row r="109" spans="1:5" x14ac:dyDescent="0.2">
      <c r="A109" t="str">
        <f>HYPERLINK("https://www.ebi.ac.uk/ols/ontologies/fbbt/terms?iri=http://purl.obolibrary.org/obo/FBbt_00048359","FBbt:00048359")</f>
        <v>FBbt:00048359</v>
      </c>
      <c r="B109" t="s">
        <v>326</v>
      </c>
      <c r="C109" t="s">
        <v>8</v>
      </c>
      <c r="D109" t="s">
        <v>327</v>
      </c>
      <c r="E109" t="s">
        <v>28</v>
      </c>
    </row>
    <row r="110" spans="1:5" x14ac:dyDescent="0.2">
      <c r="A110" t="str">
        <f>HYPERLINK("https://www.ebi.ac.uk/ols/ontologies/fbbt/terms?iri=http://purl.obolibrary.org/obo/FBbt_00002337","FBbt:00002337")</f>
        <v>FBbt:00002337</v>
      </c>
      <c r="B110" t="s">
        <v>328</v>
      </c>
      <c r="C110" t="s">
        <v>329</v>
      </c>
      <c r="D110" t="s">
        <v>330</v>
      </c>
      <c r="E110" t="s">
        <v>331</v>
      </c>
    </row>
    <row r="111" spans="1:5" x14ac:dyDescent="0.2">
      <c r="A111" t="str">
        <f>HYPERLINK("https://www.ebi.ac.uk/ols/ontologies/fbbt/terms?iri=http://purl.obolibrary.org/obo/FBbt_00047439","FBbt:00047439")</f>
        <v>FBbt:00047439</v>
      </c>
      <c r="B111" t="s">
        <v>332</v>
      </c>
      <c r="C111" t="s">
        <v>333</v>
      </c>
      <c r="D111" t="s">
        <v>334</v>
      </c>
      <c r="E111" t="s">
        <v>335</v>
      </c>
    </row>
    <row r="112" spans="1:5" x14ac:dyDescent="0.2">
      <c r="A112" t="str">
        <f>HYPERLINK("https://www.ebi.ac.uk/ols/ontologies/fbbt/terms?iri=http://purl.obolibrary.org/obo/FBbt_00047437","FBbt:00047437")</f>
        <v>FBbt:00047437</v>
      </c>
      <c r="B112" t="s">
        <v>336</v>
      </c>
      <c r="C112" t="s">
        <v>337</v>
      </c>
      <c r="D112" t="s">
        <v>338</v>
      </c>
      <c r="E112" t="s">
        <v>335</v>
      </c>
    </row>
    <row r="113" spans="1:5" x14ac:dyDescent="0.2">
      <c r="A113" t="str">
        <f>HYPERLINK("https://www.ebi.ac.uk/ols/ontologies/fbbt/terms?iri=http://purl.obolibrary.org/obo/FBbt_00047438","FBbt:00047438")</f>
        <v>FBbt:00047438</v>
      </c>
      <c r="B113" t="s">
        <v>339</v>
      </c>
      <c r="C113" t="s">
        <v>340</v>
      </c>
      <c r="D113" t="s">
        <v>334</v>
      </c>
      <c r="E113" t="s">
        <v>335</v>
      </c>
    </row>
    <row r="114" spans="1:5" x14ac:dyDescent="0.2">
      <c r="A114" t="str">
        <f>HYPERLINK("https://www.ebi.ac.uk/ols/ontologies/fbbt/terms?iri=http://purl.obolibrary.org/obo/FBbt_00002476","FBbt:00002476")</f>
        <v>FBbt:00002476</v>
      </c>
      <c r="B114" t="s">
        <v>341</v>
      </c>
      <c r="C114" t="s">
        <v>342</v>
      </c>
      <c r="D114" t="s">
        <v>343</v>
      </c>
      <c r="E114" t="s">
        <v>344</v>
      </c>
    </row>
    <row r="115" spans="1:5" x14ac:dyDescent="0.2">
      <c r="A115" t="str">
        <f>HYPERLINK("https://www.ebi.ac.uk/ols/ontologies/fbbt/terms?iri=http://purl.obolibrary.org/obo/FBbt_00002042","FBbt:00002042")</f>
        <v>FBbt:00002042</v>
      </c>
      <c r="B115" t="s">
        <v>345</v>
      </c>
      <c r="C115" t="s">
        <v>8</v>
      </c>
      <c r="D115" t="s">
        <v>346</v>
      </c>
      <c r="E115" t="s">
        <v>347</v>
      </c>
    </row>
    <row r="116" spans="1:5" x14ac:dyDescent="0.2">
      <c r="A116" t="str">
        <f>HYPERLINK("https://www.ebi.ac.uk/ols/ontologies/fbbt/terms?iri=http://purl.obolibrary.org/obo/FBbt_00047444","FBbt:00047444")</f>
        <v>FBbt:00047444</v>
      </c>
      <c r="B116" t="s">
        <v>348</v>
      </c>
      <c r="C116" t="s">
        <v>349</v>
      </c>
      <c r="D116" t="s">
        <v>350</v>
      </c>
      <c r="E116" t="s">
        <v>335</v>
      </c>
    </row>
    <row r="117" spans="1:5" x14ac:dyDescent="0.2">
      <c r="A117" t="str">
        <f>HYPERLINK("https://www.ebi.ac.uk/ols/ontologies/fbbt/terms?iri=http://purl.obolibrary.org/obo/FBbt_00002043","FBbt:00002043")</f>
        <v>FBbt:00002043</v>
      </c>
      <c r="B117" t="s">
        <v>351</v>
      </c>
      <c r="C117" t="s">
        <v>8</v>
      </c>
      <c r="D117" t="s">
        <v>352</v>
      </c>
      <c r="E117" t="s">
        <v>347</v>
      </c>
    </row>
    <row r="118" spans="1:5" x14ac:dyDescent="0.2">
      <c r="A118" t="str">
        <f>HYPERLINK("https://www.ebi.ac.uk/ols/ontologies/fbbt/terms?iri=http://purl.obolibrary.org/obo/FBbt_00047445","FBbt:00047445")</f>
        <v>FBbt:00047445</v>
      </c>
      <c r="B118" t="s">
        <v>353</v>
      </c>
      <c r="C118" t="s">
        <v>354</v>
      </c>
      <c r="D118" t="s">
        <v>350</v>
      </c>
      <c r="E118" t="s">
        <v>335</v>
      </c>
    </row>
    <row r="119" spans="1:5" x14ac:dyDescent="0.2">
      <c r="A119" t="str">
        <f>HYPERLINK("https://www.ebi.ac.uk/ols/ontologies/fbbt/terms?iri=http://purl.obolibrary.org/obo/FBbt_00047441","FBbt:00047441")</f>
        <v>FBbt:00047441</v>
      </c>
      <c r="B119" t="s">
        <v>355</v>
      </c>
      <c r="C119" t="s">
        <v>356</v>
      </c>
      <c r="D119" t="s">
        <v>357</v>
      </c>
      <c r="E119" t="s">
        <v>335</v>
      </c>
    </row>
    <row r="120" spans="1:5" x14ac:dyDescent="0.2">
      <c r="A120" t="str">
        <f>HYPERLINK("https://www.ebi.ac.uk/ols/ontologies/fbbt/terms?iri=http://purl.obolibrary.org/obo/FBbt_00002041","FBbt:00002041")</f>
        <v>FBbt:00002041</v>
      </c>
      <c r="B120" t="s">
        <v>358</v>
      </c>
      <c r="C120" t="s">
        <v>8</v>
      </c>
      <c r="D120" t="s">
        <v>359</v>
      </c>
      <c r="E120" t="s">
        <v>347</v>
      </c>
    </row>
    <row r="121" spans="1:5" x14ac:dyDescent="0.2">
      <c r="A121" t="str">
        <f>HYPERLINK("https://www.ebi.ac.uk/ols/ontologies/fbbt/terms?iri=http://purl.obolibrary.org/obo/FBbt_00047443","FBbt:00047443")</f>
        <v>FBbt:00047443</v>
      </c>
      <c r="B121" t="s">
        <v>360</v>
      </c>
      <c r="C121" t="s">
        <v>361</v>
      </c>
      <c r="D121" t="s">
        <v>362</v>
      </c>
      <c r="E121" t="s">
        <v>335</v>
      </c>
    </row>
    <row r="122" spans="1:5" x14ac:dyDescent="0.2">
      <c r="A122" t="str">
        <f>HYPERLINK("https://www.ebi.ac.uk/ols/ontologies/fbbt/terms?iri=http://purl.obolibrary.org/obo/FBbt_00047442","FBbt:00047442")</f>
        <v>FBbt:00047442</v>
      </c>
      <c r="B122" t="s">
        <v>363</v>
      </c>
      <c r="C122" t="s">
        <v>364</v>
      </c>
      <c r="D122" t="s">
        <v>365</v>
      </c>
      <c r="E122" t="s">
        <v>335</v>
      </c>
    </row>
    <row r="123" spans="1:5" x14ac:dyDescent="0.2">
      <c r="A123" t="str">
        <f>HYPERLINK("https://www.ebi.ac.uk/ols/ontologies/fbbt/terms?iri=http://purl.obolibrary.org/obo/FBbt_00100143","FBbt:00100143")</f>
        <v>FBbt:00100143</v>
      </c>
      <c r="B123" t="s">
        <v>366</v>
      </c>
      <c r="C123" t="s">
        <v>367</v>
      </c>
      <c r="D123" t="s">
        <v>368</v>
      </c>
      <c r="E123" t="s">
        <v>369</v>
      </c>
    </row>
    <row r="124" spans="1:5" x14ac:dyDescent="0.2">
      <c r="A124" t="str">
        <f>HYPERLINK("https://www.ebi.ac.uk/ols/ontologies/fbbt/terms?iri=http://purl.obolibrary.org/obo/FBbt_00002048","FBbt:00002048")</f>
        <v>FBbt:00002048</v>
      </c>
      <c r="B124" t="s">
        <v>370</v>
      </c>
      <c r="C124" t="s">
        <v>8</v>
      </c>
      <c r="D124" t="s">
        <v>371</v>
      </c>
      <c r="E124" t="s">
        <v>172</v>
      </c>
    </row>
    <row r="125" spans="1:5" x14ac:dyDescent="0.2">
      <c r="A125" t="str">
        <f>HYPERLINK("https://www.ebi.ac.uk/ols/ontologies/fbbt/terms?iri=http://purl.obolibrary.org/obo/FBbt_00002049","FBbt:00002049")</f>
        <v>FBbt:00002049</v>
      </c>
      <c r="B125" t="s">
        <v>372</v>
      </c>
      <c r="C125" t="s">
        <v>8</v>
      </c>
      <c r="D125" t="s">
        <v>373</v>
      </c>
      <c r="E125" t="s">
        <v>172</v>
      </c>
    </row>
    <row r="126" spans="1:5" x14ac:dyDescent="0.2">
      <c r="A126" t="str">
        <f>HYPERLINK("https://www.ebi.ac.uk/ols/ontologies/fbbt/terms?iri=http://purl.obolibrary.org/obo/FBbt_00100145","FBbt:00100145")</f>
        <v>FBbt:00100145</v>
      </c>
      <c r="B126" t="s">
        <v>374</v>
      </c>
      <c r="C126" t="s">
        <v>375</v>
      </c>
      <c r="D126" t="s">
        <v>376</v>
      </c>
      <c r="E126" t="s">
        <v>42</v>
      </c>
    </row>
    <row r="127" spans="1:5" x14ac:dyDescent="0.2">
      <c r="A127" t="str">
        <f>HYPERLINK("https://www.ebi.ac.uk/ols/ontologies/fbbt/terms?iri=http://purl.obolibrary.org/obo/FBbt_00047440","FBbt:00047440")</f>
        <v>FBbt:00047440</v>
      </c>
      <c r="B127" t="s">
        <v>377</v>
      </c>
      <c r="C127" t="s">
        <v>378</v>
      </c>
      <c r="D127" t="s">
        <v>357</v>
      </c>
      <c r="E127" t="s">
        <v>335</v>
      </c>
    </row>
    <row r="128" spans="1:5" x14ac:dyDescent="0.2">
      <c r="A128" t="str">
        <f>HYPERLINK("https://www.ebi.ac.uk/ols/ontologies/fbbt/terms?iri=http://purl.obolibrary.org/obo/FBbt_00002044","FBbt:00002044")</f>
        <v>FBbt:00002044</v>
      </c>
      <c r="B128" t="s">
        <v>379</v>
      </c>
      <c r="C128" t="s">
        <v>380</v>
      </c>
      <c r="D128" t="s">
        <v>381</v>
      </c>
      <c r="E128" t="s">
        <v>80</v>
      </c>
    </row>
    <row r="129" spans="1:5" x14ac:dyDescent="0.2">
      <c r="A129" t="str">
        <f>HYPERLINK("https://www.ebi.ac.uk/ols/ontologies/fbbt/terms?iri=http://purl.obolibrary.org/obo/FBbt_00002045","FBbt:00002045")</f>
        <v>FBbt:00002045</v>
      </c>
      <c r="B129" t="s">
        <v>382</v>
      </c>
      <c r="C129" t="s">
        <v>380</v>
      </c>
      <c r="D129" t="s">
        <v>383</v>
      </c>
      <c r="E129" t="s">
        <v>80</v>
      </c>
    </row>
    <row r="130" spans="1:5" x14ac:dyDescent="0.2">
      <c r="A130" t="str">
        <f>HYPERLINK("https://www.ebi.ac.uk/ols/ontologies/fbbt/terms?iri=http://purl.obolibrary.org/obo/FBbt_00002321","FBbt:00002321")</f>
        <v>FBbt:00002321</v>
      </c>
      <c r="B130" t="s">
        <v>384</v>
      </c>
      <c r="C130" t="s">
        <v>385</v>
      </c>
      <c r="D130" t="s">
        <v>386</v>
      </c>
      <c r="E130" t="s">
        <v>387</v>
      </c>
    </row>
    <row r="131" spans="1:5" x14ac:dyDescent="0.2">
      <c r="A131" t="str">
        <f>HYPERLINK("https://www.ebi.ac.uk/ols/ontologies/fbbt/terms?iri=http://purl.obolibrary.org/obo/FBbt_00002468","FBbt:00002468")</f>
        <v>FBbt:00002468</v>
      </c>
      <c r="B131" t="s">
        <v>388</v>
      </c>
      <c r="C131" t="s">
        <v>389</v>
      </c>
      <c r="D131" t="s">
        <v>390</v>
      </c>
      <c r="E131" t="s">
        <v>391</v>
      </c>
    </row>
    <row r="132" spans="1:5" x14ac:dyDescent="0.2">
      <c r="A132" t="str">
        <f>HYPERLINK("https://www.ebi.ac.uk/ols/ontologies/fbbt/terms?iri=http://purl.obolibrary.org/obo/FBbt_00100112","FBbt:00100112")</f>
        <v>FBbt:00100112</v>
      </c>
      <c r="B132" t="s">
        <v>392</v>
      </c>
      <c r="C132" t="s">
        <v>393</v>
      </c>
      <c r="D132" t="s">
        <v>394</v>
      </c>
      <c r="E132" t="s">
        <v>254</v>
      </c>
    </row>
    <row r="133" spans="1:5" x14ac:dyDescent="0.2">
      <c r="A133" t="str">
        <f>HYPERLINK("https://www.ebi.ac.uk/ols/ontologies/fbbt/terms?iri=http://purl.obolibrary.org/obo/FBbt_00100439","FBbt:00100439")</f>
        <v>FBbt:00100439</v>
      </c>
      <c r="B133" t="s">
        <v>395</v>
      </c>
      <c r="C133" t="s">
        <v>396</v>
      </c>
      <c r="D133" t="s">
        <v>397</v>
      </c>
      <c r="E133" t="s">
        <v>398</v>
      </c>
    </row>
    <row r="134" spans="1:5" x14ac:dyDescent="0.2">
      <c r="A134" t="str">
        <f>HYPERLINK("https://www.ebi.ac.uk/ols/ontologies/fbbt/terms?iri=http://purl.obolibrary.org/obo/FBbt_00047431","FBbt:00047431")</f>
        <v>FBbt:00047431</v>
      </c>
      <c r="B134" t="s">
        <v>399</v>
      </c>
      <c r="C134" t="s">
        <v>400</v>
      </c>
      <c r="D134" t="s">
        <v>401</v>
      </c>
      <c r="E134" t="s">
        <v>335</v>
      </c>
    </row>
    <row r="135" spans="1:5" x14ac:dyDescent="0.2">
      <c r="A135" t="str">
        <f>HYPERLINK("https://www.ebi.ac.uk/ols/ontologies/fbbt/terms?iri=http://purl.obolibrary.org/obo/FBbt_00047430","FBbt:00047430")</f>
        <v>FBbt:00047430</v>
      </c>
      <c r="B135" t="s">
        <v>402</v>
      </c>
      <c r="C135" t="s">
        <v>403</v>
      </c>
      <c r="D135" t="s">
        <v>404</v>
      </c>
      <c r="E135" t="s">
        <v>335</v>
      </c>
    </row>
    <row r="136" spans="1:5" x14ac:dyDescent="0.2">
      <c r="A136" t="str">
        <f>HYPERLINK("https://www.ebi.ac.uk/ols/ontologies/fbbt/terms?iri=http://purl.obolibrary.org/obo/FBbt_00100438","FBbt:00100438")</f>
        <v>FBbt:00100438</v>
      </c>
      <c r="B136" t="s">
        <v>405</v>
      </c>
      <c r="C136" t="s">
        <v>406</v>
      </c>
      <c r="D136" t="s">
        <v>407</v>
      </c>
      <c r="E136" t="s">
        <v>408</v>
      </c>
    </row>
    <row r="137" spans="1:5" x14ac:dyDescent="0.2">
      <c r="A137" t="str">
        <f>HYPERLINK("https://www.ebi.ac.uk/ols/ontologies/fbbt/terms?iri=http://purl.obolibrary.org/obo/FBbt_00047432","FBbt:00047432")</f>
        <v>FBbt:00047432</v>
      </c>
      <c r="B137" t="s">
        <v>409</v>
      </c>
      <c r="C137" t="s">
        <v>410</v>
      </c>
      <c r="D137" t="s">
        <v>411</v>
      </c>
      <c r="E137" t="s">
        <v>335</v>
      </c>
    </row>
    <row r="138" spans="1:5" x14ac:dyDescent="0.2">
      <c r="A138" t="str">
        <f>HYPERLINK("https://www.ebi.ac.uk/ols/ontologies/fbbt/terms?iri=http://purl.obolibrary.org/obo/FBbt_00100437","FBbt:00100437")</f>
        <v>FBbt:00100437</v>
      </c>
      <c r="B138" t="s">
        <v>412</v>
      </c>
      <c r="C138" t="s">
        <v>413</v>
      </c>
      <c r="D138" t="s">
        <v>414</v>
      </c>
      <c r="E138" t="s">
        <v>415</v>
      </c>
    </row>
    <row r="139" spans="1:5" x14ac:dyDescent="0.2">
      <c r="A139" t="str">
        <f>HYPERLINK("https://www.ebi.ac.uk/ols/ontologies/fbbt/terms?iri=http://purl.obolibrary.org/obo/FBbt_00002174","FBbt:00002174")</f>
        <v>FBbt:00002174</v>
      </c>
      <c r="B139" t="s">
        <v>416</v>
      </c>
      <c r="C139" t="s">
        <v>8</v>
      </c>
      <c r="D139" t="s">
        <v>417</v>
      </c>
      <c r="E139" t="s">
        <v>62</v>
      </c>
    </row>
    <row r="140" spans="1:5" x14ac:dyDescent="0.2">
      <c r="A140" t="str">
        <f>HYPERLINK("https://www.ebi.ac.uk/ols/ontologies/fbbt/terms?iri=http://purl.obolibrary.org/obo/FBbt_00100436","FBbt:00100436")</f>
        <v>FBbt:00100436</v>
      </c>
      <c r="B140" t="s">
        <v>418</v>
      </c>
      <c r="C140" t="s">
        <v>419</v>
      </c>
      <c r="D140" t="s">
        <v>420</v>
      </c>
      <c r="E140" t="s">
        <v>421</v>
      </c>
    </row>
    <row r="141" spans="1:5" x14ac:dyDescent="0.2">
      <c r="A141" t="str">
        <f>HYPERLINK("https://www.ebi.ac.uk/ols/ontologies/fbbt/terms?iri=http://purl.obolibrary.org/obo/FBbt_00002074","FBbt:00002074")</f>
        <v>FBbt:00002074</v>
      </c>
      <c r="B141" t="s">
        <v>422</v>
      </c>
      <c r="C141" t="s">
        <v>8</v>
      </c>
      <c r="D141" t="s">
        <v>423</v>
      </c>
      <c r="E141" t="s">
        <v>424</v>
      </c>
    </row>
    <row r="142" spans="1:5" x14ac:dyDescent="0.2">
      <c r="A142" t="str">
        <f>HYPERLINK("https://www.ebi.ac.uk/ols/ontologies/fbbt/terms?iri=http://purl.obolibrary.org/obo/FBbt_00047435","FBbt:00047435")</f>
        <v>FBbt:00047435</v>
      </c>
      <c r="B142" t="s">
        <v>425</v>
      </c>
      <c r="C142" t="s">
        <v>426</v>
      </c>
      <c r="D142" t="s">
        <v>427</v>
      </c>
      <c r="E142" t="s">
        <v>335</v>
      </c>
    </row>
    <row r="143" spans="1:5" x14ac:dyDescent="0.2">
      <c r="A143" t="str">
        <f>HYPERLINK("https://www.ebi.ac.uk/ols/ontologies/fbbt/terms?iri=http://purl.obolibrary.org/obo/FBbt_00100435","FBbt:00100435")</f>
        <v>FBbt:00100435</v>
      </c>
      <c r="B143" t="s">
        <v>428</v>
      </c>
      <c r="C143" t="s">
        <v>429</v>
      </c>
      <c r="D143" t="s">
        <v>430</v>
      </c>
      <c r="E143" t="s">
        <v>431</v>
      </c>
    </row>
    <row r="144" spans="1:5" x14ac:dyDescent="0.2">
      <c r="A144" t="str">
        <f>HYPERLINK("https://www.ebi.ac.uk/ols/ontologies/fbbt/terms?iri=http://purl.obolibrary.org/obo/FBbt_00047436","FBbt:00047436")</f>
        <v>FBbt:00047436</v>
      </c>
      <c r="B144" t="s">
        <v>432</v>
      </c>
      <c r="C144" t="s">
        <v>433</v>
      </c>
      <c r="D144" t="s">
        <v>427</v>
      </c>
      <c r="E144" t="s">
        <v>335</v>
      </c>
    </row>
    <row r="145" spans="1:5" x14ac:dyDescent="0.2">
      <c r="A145" t="str">
        <f>HYPERLINK("https://www.ebi.ac.uk/ols/ontologies/fbbt/terms?iri=http://purl.obolibrary.org/obo/FBbt_00100434","FBbt:00100434")</f>
        <v>FBbt:00100434</v>
      </c>
      <c r="B145" t="s">
        <v>434</v>
      </c>
      <c r="C145" t="s">
        <v>435</v>
      </c>
      <c r="D145" t="s">
        <v>436</v>
      </c>
      <c r="E145" t="s">
        <v>437</v>
      </c>
    </row>
    <row r="146" spans="1:5" x14ac:dyDescent="0.2">
      <c r="A146" t="str">
        <f>HYPERLINK("https://www.ebi.ac.uk/ols/ontologies/fbbt/terms?iri=http://purl.obolibrary.org/obo/FBbt_00100433","FBbt:00100433")</f>
        <v>FBbt:00100433</v>
      </c>
      <c r="B146" t="s">
        <v>438</v>
      </c>
      <c r="C146" t="s">
        <v>439</v>
      </c>
      <c r="D146" t="s">
        <v>440</v>
      </c>
      <c r="E146" t="s">
        <v>441</v>
      </c>
    </row>
    <row r="147" spans="1:5" x14ac:dyDescent="0.2">
      <c r="A147" t="str">
        <f>HYPERLINK("https://www.ebi.ac.uk/ols/ontologies/fbbt/terms?iri=http://purl.obolibrary.org/obo/FBbt_00047433","FBbt:00047433")</f>
        <v>FBbt:00047433</v>
      </c>
      <c r="B147" t="s">
        <v>442</v>
      </c>
      <c r="C147" t="s">
        <v>443</v>
      </c>
      <c r="D147" t="s">
        <v>444</v>
      </c>
      <c r="E147" t="s">
        <v>335</v>
      </c>
    </row>
    <row r="148" spans="1:5" x14ac:dyDescent="0.2">
      <c r="A148" t="str">
        <f>HYPERLINK("https://www.ebi.ac.uk/ols/ontologies/fbbt/terms?iri=http://purl.obolibrary.org/obo/FBbt_00100432","FBbt:00100432")</f>
        <v>FBbt:00100432</v>
      </c>
      <c r="B148" t="s">
        <v>445</v>
      </c>
      <c r="C148" t="s">
        <v>446</v>
      </c>
      <c r="D148" t="s">
        <v>447</v>
      </c>
      <c r="E148" t="s">
        <v>448</v>
      </c>
    </row>
    <row r="149" spans="1:5" x14ac:dyDescent="0.2">
      <c r="A149" t="str">
        <f>HYPERLINK("https://www.ebi.ac.uk/ols/ontologies/fbbt/terms?iri=http://purl.obolibrary.org/obo/FBbt_00047434","FBbt:00047434")</f>
        <v>FBbt:00047434</v>
      </c>
      <c r="B149" t="s">
        <v>449</v>
      </c>
      <c r="C149" t="s">
        <v>450</v>
      </c>
      <c r="D149" t="s">
        <v>451</v>
      </c>
      <c r="E149" t="s">
        <v>335</v>
      </c>
    </row>
    <row r="150" spans="1:5" x14ac:dyDescent="0.2">
      <c r="A150" t="str">
        <f>HYPERLINK("https://www.ebi.ac.uk/ols/ontologies/fbbt/terms?iri=http://purl.obolibrary.org/obo/FBbt_00100431","FBbt:00100431")</f>
        <v>FBbt:00100431</v>
      </c>
      <c r="B150" t="s">
        <v>452</v>
      </c>
      <c r="C150" t="s">
        <v>453</v>
      </c>
      <c r="D150" t="s">
        <v>454</v>
      </c>
      <c r="E150" t="s">
        <v>455</v>
      </c>
    </row>
    <row r="151" spans="1:5" x14ac:dyDescent="0.2">
      <c r="A151" t="str">
        <f>HYPERLINK("https://www.ebi.ac.uk/ols/ontologies/fbbt/terms?iri=http://purl.obolibrary.org/obo/FBbt_00002329","FBbt:00002329")</f>
        <v>FBbt:00002329</v>
      </c>
      <c r="B151" t="s">
        <v>456</v>
      </c>
      <c r="C151" t="s">
        <v>457</v>
      </c>
      <c r="D151" t="s">
        <v>386</v>
      </c>
      <c r="E151" t="s">
        <v>387</v>
      </c>
    </row>
    <row r="152" spans="1:5" x14ac:dyDescent="0.2">
      <c r="A152" t="str">
        <f>HYPERLINK("https://www.ebi.ac.uk/ols/ontologies/fbbt/terms?iri=http://purl.obolibrary.org/obo/FBbt_00002039","FBbt:00002039")</f>
        <v>FBbt:00002039</v>
      </c>
      <c r="B152" t="s">
        <v>458</v>
      </c>
      <c r="C152" t="s">
        <v>8</v>
      </c>
      <c r="D152" t="s">
        <v>459</v>
      </c>
      <c r="E152" t="s">
        <v>62</v>
      </c>
    </row>
    <row r="153" spans="1:5" x14ac:dyDescent="0.2">
      <c r="A153" t="str">
        <f>HYPERLINK("https://www.ebi.ac.uk/ols/ontologies/fbbt/terms?iri=http://purl.obolibrary.org/obo/FBbt_00002543","FBbt:00002543")</f>
        <v>FBbt:00002543</v>
      </c>
      <c r="B153" t="s">
        <v>460</v>
      </c>
      <c r="C153" t="s">
        <v>8</v>
      </c>
      <c r="D153" t="s">
        <v>461</v>
      </c>
      <c r="E153" t="s">
        <v>11</v>
      </c>
    </row>
    <row r="154" spans="1:5" x14ac:dyDescent="0.2">
      <c r="A154" t="str">
        <f>HYPERLINK("https://www.ebi.ac.uk/ols/ontologies/fbbt/terms?iri=http://purl.obolibrary.org/obo/FBbt_00002544","FBbt:00002544")</f>
        <v>FBbt:00002544</v>
      </c>
      <c r="B154" t="s">
        <v>462</v>
      </c>
      <c r="C154" t="s">
        <v>8</v>
      </c>
      <c r="D154" t="s">
        <v>463</v>
      </c>
      <c r="E154" t="s">
        <v>11</v>
      </c>
    </row>
    <row r="155" spans="1:5" x14ac:dyDescent="0.2">
      <c r="A155" t="str">
        <f>HYPERLINK("https://www.ebi.ac.uk/ols/ontologies/fbbt/terms?iri=http://purl.obolibrary.org/obo/FBbt_00002114","FBbt:00002114")</f>
        <v>FBbt:00002114</v>
      </c>
      <c r="B155" t="s">
        <v>464</v>
      </c>
      <c r="C155" t="s">
        <v>8</v>
      </c>
      <c r="D155" t="s">
        <v>465</v>
      </c>
      <c r="E155" t="s">
        <v>66</v>
      </c>
    </row>
    <row r="156" spans="1:5" x14ac:dyDescent="0.2">
      <c r="A156" t="str">
        <f>HYPERLINK("https://www.ebi.ac.uk/ols/ontologies/fbbt/terms?iri=http://purl.obolibrary.org/obo/FBbt_00002542","FBbt:00002542")</f>
        <v>FBbt:00002542</v>
      </c>
      <c r="B156" t="s">
        <v>466</v>
      </c>
      <c r="C156" t="s">
        <v>8</v>
      </c>
      <c r="D156" t="s">
        <v>467</v>
      </c>
      <c r="E156" t="s">
        <v>11</v>
      </c>
    </row>
    <row r="157" spans="1:5" x14ac:dyDescent="0.2">
      <c r="A157" t="str">
        <f>HYPERLINK("https://www.ebi.ac.uk/ols/ontologies/fbbt/terms?iri=http://purl.obolibrary.org/obo/FBbt_00007500","FBbt:00007500")</f>
        <v>FBbt:00007500</v>
      </c>
      <c r="B157" t="s">
        <v>468</v>
      </c>
      <c r="C157" t="s">
        <v>8</v>
      </c>
      <c r="D157" t="s">
        <v>469</v>
      </c>
      <c r="E157" t="s">
        <v>470</v>
      </c>
    </row>
    <row r="158" spans="1:5" x14ac:dyDescent="0.2">
      <c r="A158" t="str">
        <f>HYPERLINK("https://www.ebi.ac.uk/ols/ontologies/fbbt/terms?iri=http://purl.obolibrary.org/obo/FBbt_00007501","FBbt:00007501")</f>
        <v>FBbt:00007501</v>
      </c>
      <c r="B158" t="s">
        <v>471</v>
      </c>
      <c r="C158" t="s">
        <v>8</v>
      </c>
      <c r="D158" t="s">
        <v>472</v>
      </c>
      <c r="E158" t="s">
        <v>62</v>
      </c>
    </row>
    <row r="159" spans="1:5" x14ac:dyDescent="0.2">
      <c r="A159" t="str">
        <f>HYPERLINK("https://www.ebi.ac.uk/ols/ontologies/fbbt/terms?iri=http://purl.obolibrary.org/obo/FBbt_00002112","FBbt:00002112")</f>
        <v>FBbt:00002112</v>
      </c>
      <c r="B159" t="s">
        <v>473</v>
      </c>
      <c r="C159" t="s">
        <v>8</v>
      </c>
      <c r="D159" t="s">
        <v>474</v>
      </c>
      <c r="E159" t="s">
        <v>475</v>
      </c>
    </row>
    <row r="160" spans="1:5" x14ac:dyDescent="0.2">
      <c r="A160" t="str">
        <f>HYPERLINK("https://www.ebi.ac.uk/ols/ontologies/fbbt/terms?iri=http://purl.obolibrary.org/obo/FBbt_00002540","FBbt:00002540")</f>
        <v>FBbt:00002540</v>
      </c>
      <c r="B160" t="s">
        <v>476</v>
      </c>
      <c r="C160" t="s">
        <v>8</v>
      </c>
      <c r="D160" t="s">
        <v>477</v>
      </c>
      <c r="E160" t="s">
        <v>11</v>
      </c>
    </row>
    <row r="161" spans="1:5" x14ac:dyDescent="0.2">
      <c r="A161" t="str">
        <f>HYPERLINK("https://www.ebi.ac.uk/ols/ontologies/fbbt/terms?iri=http://purl.obolibrary.org/obo/FBbt_00002113","FBbt:00002113")</f>
        <v>FBbt:00002113</v>
      </c>
      <c r="B161" t="s">
        <v>478</v>
      </c>
      <c r="C161" t="s">
        <v>8</v>
      </c>
      <c r="D161" t="s">
        <v>479</v>
      </c>
      <c r="E161" t="s">
        <v>475</v>
      </c>
    </row>
    <row r="162" spans="1:5" x14ac:dyDescent="0.2">
      <c r="A162" t="str">
        <f>HYPERLINK("https://www.ebi.ac.uk/ols/ontologies/fbbt/terms?iri=http://purl.obolibrary.org/obo/FBbt_00002110","FBbt:00002110")</f>
        <v>FBbt:00002110</v>
      </c>
      <c r="B162" t="s">
        <v>480</v>
      </c>
      <c r="C162" t="s">
        <v>8</v>
      </c>
      <c r="D162" t="s">
        <v>481</v>
      </c>
      <c r="E162" t="s">
        <v>475</v>
      </c>
    </row>
    <row r="163" spans="1:5" x14ac:dyDescent="0.2">
      <c r="A163" t="str">
        <f>HYPERLINK("https://www.ebi.ac.uk/ols/ontologies/fbbt/terms?iri=http://purl.obolibrary.org/obo/FBbt_00002367","FBbt:00002367")</f>
        <v>FBbt:00002367</v>
      </c>
      <c r="B163" t="s">
        <v>482</v>
      </c>
      <c r="C163" t="s">
        <v>8</v>
      </c>
      <c r="D163" t="s">
        <v>483</v>
      </c>
      <c r="E163" t="s">
        <v>475</v>
      </c>
    </row>
    <row r="164" spans="1:5" x14ac:dyDescent="0.2">
      <c r="A164" t="str">
        <f>HYPERLINK("https://www.ebi.ac.uk/ols/ontologies/fbbt/terms?iri=http://purl.obolibrary.org/obo/FBbt_00002111","FBbt:00002111")</f>
        <v>FBbt:00002111</v>
      </c>
      <c r="B164" t="s">
        <v>484</v>
      </c>
      <c r="C164" t="s">
        <v>8</v>
      </c>
      <c r="D164" t="s">
        <v>485</v>
      </c>
      <c r="E164" t="s">
        <v>475</v>
      </c>
    </row>
    <row r="165" spans="1:5" x14ac:dyDescent="0.2">
      <c r="A165" t="str">
        <f>HYPERLINK("https://www.ebi.ac.uk/ols/ontologies/fbbt/terms?iri=http://purl.obolibrary.org/obo/FBbt_00002368","FBbt:00002368")</f>
        <v>FBbt:00002368</v>
      </c>
      <c r="B165" t="s">
        <v>486</v>
      </c>
      <c r="C165" t="s">
        <v>8</v>
      </c>
      <c r="D165" t="s">
        <v>487</v>
      </c>
      <c r="E165" t="s">
        <v>475</v>
      </c>
    </row>
    <row r="166" spans="1:5" x14ac:dyDescent="0.2">
      <c r="A166" t="str">
        <f>HYPERLINK("https://www.ebi.ac.uk/ols/ontologies/fbbt/terms?iri=http://purl.obolibrary.org/obo/FBbt_00002191","FBbt:00002191")</f>
        <v>FBbt:00002191</v>
      </c>
      <c r="B166" t="s">
        <v>488</v>
      </c>
      <c r="C166" t="s">
        <v>8</v>
      </c>
      <c r="D166" t="s">
        <v>489</v>
      </c>
      <c r="E166" t="s">
        <v>11</v>
      </c>
    </row>
    <row r="167" spans="1:5" x14ac:dyDescent="0.2">
      <c r="A167" t="str">
        <f>HYPERLINK("https://www.ebi.ac.uk/ols/ontologies/fbbt/terms?iri=http://purl.obolibrary.org/obo/FBbt_00002192","FBbt:00002192")</f>
        <v>FBbt:00002192</v>
      </c>
      <c r="B167" t="s">
        <v>490</v>
      </c>
      <c r="C167" t="s">
        <v>8</v>
      </c>
      <c r="D167" t="s">
        <v>491</v>
      </c>
      <c r="E167" t="s">
        <v>11</v>
      </c>
    </row>
    <row r="168" spans="1:5" x14ac:dyDescent="0.2">
      <c r="A168" t="str">
        <f>HYPERLINK("https://www.ebi.ac.uk/ols/ontologies/fbbt/terms?iri=http://purl.obolibrary.org/obo/FBbt_00002190","FBbt:00002190")</f>
        <v>FBbt:00002190</v>
      </c>
      <c r="B168" t="s">
        <v>492</v>
      </c>
      <c r="C168" t="s">
        <v>8</v>
      </c>
      <c r="D168" t="s">
        <v>493</v>
      </c>
      <c r="E168" t="s">
        <v>11</v>
      </c>
    </row>
    <row r="169" spans="1:5" x14ac:dyDescent="0.2">
      <c r="A169" t="str">
        <f>HYPERLINK("https://www.ebi.ac.uk/ols/ontologies/fbbt/terms?iri=http://purl.obolibrary.org/obo/FBbt_00002547","FBbt:00002547")</f>
        <v>FBbt:00002547</v>
      </c>
      <c r="B169" t="s">
        <v>494</v>
      </c>
      <c r="C169" t="s">
        <v>8</v>
      </c>
      <c r="D169" t="s">
        <v>495</v>
      </c>
      <c r="E169" t="s">
        <v>11</v>
      </c>
    </row>
    <row r="170" spans="1:5" x14ac:dyDescent="0.2">
      <c r="A170" t="str">
        <f>HYPERLINK("https://www.ebi.ac.uk/ols/ontologies/fbbt/terms?iri=http://purl.obolibrary.org/obo/FBbt_00002548","FBbt:00002548")</f>
        <v>FBbt:00002548</v>
      </c>
      <c r="B170" t="s">
        <v>496</v>
      </c>
      <c r="C170" t="s">
        <v>8</v>
      </c>
      <c r="D170" t="s">
        <v>497</v>
      </c>
      <c r="E170" t="s">
        <v>11</v>
      </c>
    </row>
    <row r="171" spans="1:5" x14ac:dyDescent="0.2">
      <c r="A171" t="str">
        <f>HYPERLINK("https://www.ebi.ac.uk/ols/ontologies/fbbt/terms?iri=http://purl.obolibrary.org/obo/FBbt_00002545","FBbt:00002545")</f>
        <v>FBbt:00002545</v>
      </c>
      <c r="B171" t="s">
        <v>498</v>
      </c>
      <c r="C171" t="s">
        <v>8</v>
      </c>
      <c r="D171" t="s">
        <v>499</v>
      </c>
      <c r="E171" t="s">
        <v>11</v>
      </c>
    </row>
    <row r="172" spans="1:5" x14ac:dyDescent="0.2">
      <c r="A172" t="str">
        <f>HYPERLINK("https://www.ebi.ac.uk/ols/ontologies/fbbt/terms?iri=http://purl.obolibrary.org/obo/FBbt_00002546","FBbt:00002546")</f>
        <v>FBbt:00002546</v>
      </c>
      <c r="B172" t="s">
        <v>500</v>
      </c>
      <c r="C172" t="s">
        <v>8</v>
      </c>
      <c r="D172" t="s">
        <v>501</v>
      </c>
      <c r="E172" t="s">
        <v>11</v>
      </c>
    </row>
    <row r="173" spans="1:5" x14ac:dyDescent="0.2">
      <c r="A173" t="str">
        <f>HYPERLINK("https://www.ebi.ac.uk/ols/ontologies/fbbt/terms?iri=http://purl.obolibrary.org/obo/FBbt_00002370","FBbt:00002370")</f>
        <v>FBbt:00002370</v>
      </c>
      <c r="B173" t="s">
        <v>502</v>
      </c>
      <c r="C173" t="s">
        <v>8</v>
      </c>
      <c r="D173" t="s">
        <v>503</v>
      </c>
      <c r="E173" t="s">
        <v>475</v>
      </c>
    </row>
    <row r="174" spans="1:5" x14ac:dyDescent="0.2">
      <c r="A174" t="str">
        <f>HYPERLINK("https://www.ebi.ac.uk/ols/ontologies/fbbt/terms?iri=http://purl.obolibrary.org/obo/FBbt_00002069","FBbt:00002069")</f>
        <v>FBbt:00002069</v>
      </c>
      <c r="B174" t="s">
        <v>504</v>
      </c>
      <c r="C174" t="s">
        <v>8</v>
      </c>
      <c r="D174" t="s">
        <v>505</v>
      </c>
      <c r="E174" t="s">
        <v>475</v>
      </c>
    </row>
    <row r="175" spans="1:5" x14ac:dyDescent="0.2">
      <c r="A175" t="str">
        <f>HYPERLINK("https://www.ebi.ac.uk/ols/ontologies/fbbt/terms?iri=http://purl.obolibrary.org/obo/FBbt_00100025","FBbt:00100025")</f>
        <v>FBbt:00100025</v>
      </c>
      <c r="B175" t="s">
        <v>506</v>
      </c>
      <c r="C175" t="s">
        <v>507</v>
      </c>
      <c r="D175" t="s">
        <v>508</v>
      </c>
      <c r="E175" t="s">
        <v>11</v>
      </c>
    </row>
    <row r="176" spans="1:5" x14ac:dyDescent="0.2">
      <c r="A176" t="str">
        <f>HYPERLINK("https://www.ebi.ac.uk/ols/ontologies/fbbt/terms?iri=http://purl.obolibrary.org/obo/FBbt_00002195","FBbt:00002195")</f>
        <v>FBbt:00002195</v>
      </c>
      <c r="B176" t="s">
        <v>509</v>
      </c>
      <c r="C176" t="s">
        <v>8</v>
      </c>
      <c r="D176" t="s">
        <v>510</v>
      </c>
      <c r="E176" t="s">
        <v>11</v>
      </c>
    </row>
    <row r="177" spans="1:5" x14ac:dyDescent="0.2">
      <c r="A177" t="str">
        <f>HYPERLINK("https://www.ebi.ac.uk/ols/ontologies/fbbt/terms?iri=http://purl.obolibrary.org/obo/FBbt_00002067","FBbt:00002067")</f>
        <v>FBbt:00002067</v>
      </c>
      <c r="B177" t="s">
        <v>511</v>
      </c>
      <c r="C177" t="s">
        <v>8</v>
      </c>
      <c r="D177" t="s">
        <v>512</v>
      </c>
      <c r="E177" t="s">
        <v>475</v>
      </c>
    </row>
    <row r="178" spans="1:5" x14ac:dyDescent="0.2">
      <c r="A178" t="str">
        <f>HYPERLINK("https://www.ebi.ac.uk/ols/ontologies/fbbt/terms?iri=http://purl.obolibrary.org/obo/FBbt_00002196","FBbt:00002196")</f>
        <v>FBbt:00002196</v>
      </c>
      <c r="B178" t="s">
        <v>513</v>
      </c>
      <c r="C178" t="s">
        <v>8</v>
      </c>
      <c r="D178" t="s">
        <v>514</v>
      </c>
      <c r="E178" t="s">
        <v>11</v>
      </c>
    </row>
    <row r="179" spans="1:5" x14ac:dyDescent="0.2">
      <c r="A179" t="str">
        <f>HYPERLINK("https://www.ebi.ac.uk/ols/ontologies/fbbt/terms?iri=http://purl.obolibrary.org/obo/FBbt_00002068","FBbt:00002068")</f>
        <v>FBbt:00002068</v>
      </c>
      <c r="B179" t="s">
        <v>515</v>
      </c>
      <c r="C179" t="s">
        <v>8</v>
      </c>
      <c r="D179" t="s">
        <v>516</v>
      </c>
      <c r="E179" t="s">
        <v>475</v>
      </c>
    </row>
    <row r="180" spans="1:5" x14ac:dyDescent="0.2">
      <c r="A180" t="str">
        <f>HYPERLINK("https://www.ebi.ac.uk/ols/ontologies/fbbt/terms?iri=http://purl.obolibrary.org/obo/FBbt_00002193","FBbt:00002193")</f>
        <v>FBbt:00002193</v>
      </c>
      <c r="B180" t="s">
        <v>517</v>
      </c>
      <c r="C180" t="s">
        <v>8</v>
      </c>
      <c r="D180" t="s">
        <v>518</v>
      </c>
      <c r="E180" t="s">
        <v>11</v>
      </c>
    </row>
    <row r="181" spans="1:5" x14ac:dyDescent="0.2">
      <c r="A181" t="str">
        <f>HYPERLINK("https://www.ebi.ac.uk/ols/ontologies/fbbt/terms?iri=http://purl.obolibrary.org/obo/FBbt_00002194","FBbt:00002194")</f>
        <v>FBbt:00002194</v>
      </c>
      <c r="B181" t="s">
        <v>519</v>
      </c>
      <c r="C181" t="s">
        <v>8</v>
      </c>
      <c r="D181" t="s">
        <v>520</v>
      </c>
      <c r="E181" t="s">
        <v>11</v>
      </c>
    </row>
    <row r="182" spans="1:5" x14ac:dyDescent="0.2">
      <c r="A182" t="str">
        <f>HYPERLINK("https://www.ebi.ac.uk/ols/ontologies/fbbt/terms?iri=http://purl.obolibrary.org/obo/FBbt_00007256","FBbt:00007256")</f>
        <v>FBbt:00007256</v>
      </c>
      <c r="B182" t="s">
        <v>521</v>
      </c>
      <c r="C182" t="s">
        <v>8</v>
      </c>
      <c r="D182" t="s">
        <v>522</v>
      </c>
      <c r="E182" t="s">
        <v>80</v>
      </c>
    </row>
    <row r="183" spans="1:5" x14ac:dyDescent="0.2">
      <c r="A183" t="str">
        <f>HYPERLINK("https://www.ebi.ac.uk/ols/ontologies/fbbt/terms?iri=http://purl.obolibrary.org/obo/FBbt_00002375","FBbt:00002375")</f>
        <v>FBbt:00002375</v>
      </c>
      <c r="B183" t="s">
        <v>523</v>
      </c>
      <c r="C183" t="s">
        <v>8</v>
      </c>
      <c r="D183" t="s">
        <v>524</v>
      </c>
      <c r="E183" t="s">
        <v>475</v>
      </c>
    </row>
    <row r="184" spans="1:5" x14ac:dyDescent="0.2">
      <c r="A184" t="str">
        <f>HYPERLINK("https://www.ebi.ac.uk/ols/ontologies/fbbt/terms?iri=http://purl.obolibrary.org/obo/FBbt_00002376","FBbt:00002376")</f>
        <v>FBbt:00002376</v>
      </c>
      <c r="B184" t="s">
        <v>525</v>
      </c>
      <c r="C184" t="s">
        <v>8</v>
      </c>
      <c r="D184" t="s">
        <v>526</v>
      </c>
      <c r="E184" t="s">
        <v>475</v>
      </c>
    </row>
    <row r="185" spans="1:5" x14ac:dyDescent="0.2">
      <c r="A185" t="str">
        <f>HYPERLINK("https://www.ebi.ac.uk/ols/ontologies/fbbt/terms?iri=http://purl.obolibrary.org/obo/FBbt_00002373","FBbt:00002373")</f>
        <v>FBbt:00002373</v>
      </c>
      <c r="B185" t="s">
        <v>527</v>
      </c>
      <c r="C185" t="s">
        <v>8</v>
      </c>
      <c r="D185" t="s">
        <v>528</v>
      </c>
      <c r="E185" t="s">
        <v>475</v>
      </c>
    </row>
    <row r="186" spans="1:5" x14ac:dyDescent="0.2">
      <c r="A186" t="str">
        <f>HYPERLINK("https://www.ebi.ac.uk/ols/ontologies/fbbt/terms?iri=http://purl.obolibrary.org/obo/FBbt_00002374","FBbt:00002374")</f>
        <v>FBbt:00002374</v>
      </c>
      <c r="B186" t="s">
        <v>529</v>
      </c>
      <c r="C186" t="s">
        <v>8</v>
      </c>
      <c r="D186" t="s">
        <v>530</v>
      </c>
      <c r="E186" t="s">
        <v>475</v>
      </c>
    </row>
    <row r="187" spans="1:5" x14ac:dyDescent="0.2">
      <c r="A187" t="str">
        <f>HYPERLINK("https://www.ebi.ac.uk/ols/ontologies/fbbt/terms?iri=http://purl.obolibrary.org/obo/FBbt_00002371","FBbt:00002371")</f>
        <v>FBbt:00002371</v>
      </c>
      <c r="B187" t="s">
        <v>531</v>
      </c>
      <c r="C187" t="s">
        <v>8</v>
      </c>
      <c r="D187" t="s">
        <v>532</v>
      </c>
      <c r="E187" t="s">
        <v>475</v>
      </c>
    </row>
    <row r="188" spans="1:5" x14ac:dyDescent="0.2">
      <c r="A188" t="str">
        <f>HYPERLINK("https://www.ebi.ac.uk/ols/ontologies/fbbt/terms?iri=http://purl.obolibrary.org/obo/FBbt_00002372","FBbt:00002372")</f>
        <v>FBbt:00002372</v>
      </c>
      <c r="B188" t="s">
        <v>533</v>
      </c>
      <c r="C188" t="s">
        <v>8</v>
      </c>
      <c r="D188" t="s">
        <v>534</v>
      </c>
      <c r="E188" t="s">
        <v>475</v>
      </c>
    </row>
    <row r="189" spans="1:5" x14ac:dyDescent="0.2">
      <c r="A189" t="str">
        <f>HYPERLINK("https://www.ebi.ac.uk/ols/ontologies/fbbt/terms?iri=http://purl.obolibrary.org/obo/FBbt_00002531","FBbt:00002531")</f>
        <v>FBbt:00002531</v>
      </c>
      <c r="B189" t="s">
        <v>535</v>
      </c>
      <c r="C189" t="s">
        <v>8</v>
      </c>
      <c r="D189" t="s">
        <v>536</v>
      </c>
      <c r="E189" t="s">
        <v>11</v>
      </c>
    </row>
    <row r="190" spans="1:5" x14ac:dyDescent="0.2">
      <c r="A190" t="str">
        <f>HYPERLINK("https://www.ebi.ac.uk/ols/ontologies/fbbt/terms?iri=http://purl.obolibrary.org/obo/FBbt_00002532","FBbt:00002532")</f>
        <v>FBbt:00002532</v>
      </c>
      <c r="B190" t="s">
        <v>537</v>
      </c>
      <c r="C190" t="s">
        <v>8</v>
      </c>
      <c r="D190" t="s">
        <v>538</v>
      </c>
      <c r="E190" t="s">
        <v>11</v>
      </c>
    </row>
    <row r="191" spans="1:5" x14ac:dyDescent="0.2">
      <c r="A191" t="str">
        <f>HYPERLINK("https://www.ebi.ac.uk/ols/ontologies/fbbt/terms?iri=http://purl.obolibrary.org/obo/FBbt_00002100","FBbt:00002100")</f>
        <v>FBbt:00002100</v>
      </c>
      <c r="B191" t="s">
        <v>539</v>
      </c>
      <c r="C191" t="s">
        <v>8</v>
      </c>
      <c r="D191" t="s">
        <v>540</v>
      </c>
      <c r="E191" t="s">
        <v>11</v>
      </c>
    </row>
    <row r="192" spans="1:5" x14ac:dyDescent="0.2">
      <c r="A192" t="str">
        <f>HYPERLINK("https://www.ebi.ac.uk/ols/ontologies/fbbt/terms?iri=http://purl.obolibrary.org/obo/FBbt_00002359","FBbt:00002359")</f>
        <v>FBbt:00002359</v>
      </c>
      <c r="B192" t="s">
        <v>541</v>
      </c>
      <c r="C192" t="s">
        <v>8</v>
      </c>
      <c r="D192" t="s">
        <v>542</v>
      </c>
      <c r="E192" t="s">
        <v>475</v>
      </c>
    </row>
    <row r="193" spans="1:5" x14ac:dyDescent="0.2">
      <c r="A193" t="str">
        <f>HYPERLINK("https://www.ebi.ac.uk/ols/ontologies/fbbt/terms?iri=http://purl.obolibrary.org/obo/FBbt_00002530","FBbt:00002530")</f>
        <v>FBbt:00002530</v>
      </c>
      <c r="B193" t="s">
        <v>543</v>
      </c>
      <c r="C193" t="s">
        <v>8</v>
      </c>
      <c r="D193" t="s">
        <v>544</v>
      </c>
      <c r="E193" t="s">
        <v>11</v>
      </c>
    </row>
    <row r="194" spans="1:5" x14ac:dyDescent="0.2">
      <c r="A194" t="str">
        <f>HYPERLINK("https://www.ebi.ac.uk/ols/ontologies/fbbt/terms?iri=http://purl.obolibrary.org/obo/FBbt_00002357","FBbt:00002357")</f>
        <v>FBbt:00002357</v>
      </c>
      <c r="B194" t="s">
        <v>545</v>
      </c>
      <c r="C194" t="s">
        <v>8</v>
      </c>
      <c r="D194" t="s">
        <v>546</v>
      </c>
      <c r="E194" t="s">
        <v>475</v>
      </c>
    </row>
    <row r="195" spans="1:5" x14ac:dyDescent="0.2">
      <c r="A195" t="str">
        <f>HYPERLINK("https://www.ebi.ac.uk/ols/ontologies/fbbt/terms?iri=http://purl.obolibrary.org/obo/FBbt_00002144","FBbt:00002144")</f>
        <v>FBbt:00002144</v>
      </c>
      <c r="B195" t="s">
        <v>547</v>
      </c>
      <c r="C195" t="s">
        <v>8</v>
      </c>
      <c r="D195" t="s">
        <v>548</v>
      </c>
      <c r="E195" t="s">
        <v>475</v>
      </c>
    </row>
    <row r="196" spans="1:5" x14ac:dyDescent="0.2">
      <c r="A196" t="str">
        <f>HYPERLINK("https://www.ebi.ac.uk/ols/ontologies/fbbt/terms?iri=http://purl.obolibrary.org/obo/FBbt_00002358","FBbt:00002358")</f>
        <v>FBbt:00002358</v>
      </c>
      <c r="B196" t="s">
        <v>549</v>
      </c>
      <c r="C196" t="s">
        <v>8</v>
      </c>
      <c r="D196" t="s">
        <v>550</v>
      </c>
      <c r="E196" t="s">
        <v>475</v>
      </c>
    </row>
    <row r="197" spans="1:5" x14ac:dyDescent="0.2">
      <c r="A197" t="str">
        <f>HYPERLINK("https://www.ebi.ac.uk/ols/ontologies/fbbt/terms?iri=http://purl.obolibrary.org/obo/FBbt_00002355","FBbt:00002355")</f>
        <v>FBbt:00002355</v>
      </c>
      <c r="B197" t="s">
        <v>551</v>
      </c>
      <c r="C197" t="s">
        <v>8</v>
      </c>
      <c r="D197" t="s">
        <v>552</v>
      </c>
      <c r="E197" t="s">
        <v>475</v>
      </c>
    </row>
    <row r="198" spans="1:5" x14ac:dyDescent="0.2">
      <c r="A198" t="str">
        <f>HYPERLINK("https://www.ebi.ac.uk/ols/ontologies/fbbt/terms?iri=http://purl.obolibrary.org/obo/FBbt_00002488","FBbt:00002488")</f>
        <v>FBbt:00002488</v>
      </c>
      <c r="B198" t="s">
        <v>553</v>
      </c>
      <c r="C198" t="s">
        <v>8</v>
      </c>
      <c r="D198" t="s">
        <v>554</v>
      </c>
      <c r="E198" t="s">
        <v>475</v>
      </c>
    </row>
    <row r="199" spans="1:5" x14ac:dyDescent="0.2">
      <c r="A199" t="str">
        <f>HYPERLINK("https://www.ebi.ac.uk/ols/ontologies/fbbt/terms?iri=http://purl.obolibrary.org/obo/FBbt_00002489","FBbt:00002489")</f>
        <v>FBbt:00002489</v>
      </c>
      <c r="B199" t="s">
        <v>555</v>
      </c>
      <c r="C199" t="s">
        <v>8</v>
      </c>
      <c r="D199" t="s">
        <v>556</v>
      </c>
      <c r="E199" t="s">
        <v>475</v>
      </c>
    </row>
    <row r="200" spans="1:5" x14ac:dyDescent="0.2">
      <c r="A200" t="str">
        <f>HYPERLINK("https://www.ebi.ac.uk/ols/ontologies/fbbt/terms?iri=http://purl.obolibrary.org/obo/FBbt_00002356","FBbt:00002356")</f>
        <v>FBbt:00002356</v>
      </c>
      <c r="B200" t="s">
        <v>557</v>
      </c>
      <c r="C200" t="s">
        <v>8</v>
      </c>
      <c r="D200" t="s">
        <v>558</v>
      </c>
      <c r="E200" t="s">
        <v>475</v>
      </c>
    </row>
    <row r="201" spans="1:5" x14ac:dyDescent="0.2">
      <c r="A201" t="str">
        <f>HYPERLINK("https://www.ebi.ac.uk/ols/ontologies/fbbt/terms?iri=http://purl.obolibrary.org/obo/FBbt_00002539","FBbt:00002539")</f>
        <v>FBbt:00002539</v>
      </c>
      <c r="B201" t="s">
        <v>559</v>
      </c>
      <c r="C201" t="s">
        <v>8</v>
      </c>
      <c r="D201" t="s">
        <v>560</v>
      </c>
      <c r="E201" t="s">
        <v>11</v>
      </c>
    </row>
    <row r="202" spans="1:5" x14ac:dyDescent="0.2">
      <c r="A202" t="str">
        <f>HYPERLINK("https://www.ebi.ac.uk/ols/ontologies/fbbt/terms?iri=http://purl.obolibrary.org/obo/FBbt_00002537","FBbt:00002537")</f>
        <v>FBbt:00002537</v>
      </c>
      <c r="B202" t="s">
        <v>561</v>
      </c>
      <c r="C202" t="s">
        <v>8</v>
      </c>
      <c r="D202" t="s">
        <v>562</v>
      </c>
      <c r="E202" t="s">
        <v>11</v>
      </c>
    </row>
    <row r="203" spans="1:5" x14ac:dyDescent="0.2">
      <c r="A203" t="str">
        <f>HYPERLINK("https://www.ebi.ac.uk/ols/ontologies/fbbt/terms?iri=http://purl.obolibrary.org/obo/FBbt_00002101","FBbt:00002101")</f>
        <v>FBbt:00002101</v>
      </c>
      <c r="B203" t="s">
        <v>563</v>
      </c>
      <c r="C203" t="s">
        <v>8</v>
      </c>
      <c r="D203" t="s">
        <v>564</v>
      </c>
      <c r="E203" t="s">
        <v>11</v>
      </c>
    </row>
    <row r="204" spans="1:5" x14ac:dyDescent="0.2">
      <c r="A204" t="str">
        <f>HYPERLINK("https://www.ebi.ac.uk/ols/ontologies/fbbt/terms?iri=http://purl.obolibrary.org/obo/FBbt_00002102","FBbt:00002102")</f>
        <v>FBbt:00002102</v>
      </c>
      <c r="B204" t="s">
        <v>565</v>
      </c>
      <c r="C204" t="s">
        <v>8</v>
      </c>
      <c r="D204" t="s">
        <v>566</v>
      </c>
      <c r="E204" t="s">
        <v>11</v>
      </c>
    </row>
    <row r="205" spans="1:5" x14ac:dyDescent="0.2">
      <c r="A205" t="str">
        <f>HYPERLINK("https://www.ebi.ac.uk/ols/ontologies/fbbt/terms?iri=http://purl.obolibrary.org/obo/FBbt_00002538","FBbt:00002538")</f>
        <v>FBbt:00002538</v>
      </c>
      <c r="B205" t="s">
        <v>567</v>
      </c>
      <c r="C205" t="s">
        <v>8</v>
      </c>
      <c r="D205" t="s">
        <v>568</v>
      </c>
      <c r="E205" t="s">
        <v>11</v>
      </c>
    </row>
    <row r="206" spans="1:5" x14ac:dyDescent="0.2">
      <c r="A206" t="str">
        <f>HYPERLINK("https://www.ebi.ac.uk/ols/ontologies/fbbt/terms?iri=http://purl.obolibrary.org/obo/FBbt_00002108","FBbt:00002108")</f>
        <v>FBbt:00002108</v>
      </c>
      <c r="B206" t="s">
        <v>569</v>
      </c>
      <c r="C206" t="s">
        <v>8</v>
      </c>
      <c r="D206" t="s">
        <v>570</v>
      </c>
      <c r="E206" t="s">
        <v>475</v>
      </c>
    </row>
    <row r="207" spans="1:5" x14ac:dyDescent="0.2">
      <c r="A207" t="str">
        <f>HYPERLINK("https://www.ebi.ac.uk/ols/ontologies/fbbt/terms?iri=http://purl.obolibrary.org/obo/FBbt_00100026","FBbt:00100026")</f>
        <v>FBbt:00100026</v>
      </c>
      <c r="B207" t="s">
        <v>571</v>
      </c>
      <c r="C207" t="s">
        <v>572</v>
      </c>
      <c r="D207" t="s">
        <v>573</v>
      </c>
      <c r="E207" t="s">
        <v>11</v>
      </c>
    </row>
    <row r="208" spans="1:5" x14ac:dyDescent="0.2">
      <c r="A208" t="str">
        <f>HYPERLINK("https://www.ebi.ac.uk/ols/ontologies/fbbt/terms?iri=http://purl.obolibrary.org/obo/FBbt_00002535","FBbt:00002535")</f>
        <v>FBbt:00002535</v>
      </c>
      <c r="B208" t="s">
        <v>574</v>
      </c>
      <c r="C208" t="s">
        <v>8</v>
      </c>
      <c r="D208" t="s">
        <v>575</v>
      </c>
      <c r="E208" t="s">
        <v>11</v>
      </c>
    </row>
    <row r="209" spans="1:5" x14ac:dyDescent="0.2">
      <c r="A209" t="str">
        <f>HYPERLINK("https://www.ebi.ac.uk/ols/ontologies/fbbt/terms?iri=http://purl.obolibrary.org/obo/FBbt_00002109","FBbt:00002109")</f>
        <v>FBbt:00002109</v>
      </c>
      <c r="B209" t="s">
        <v>576</v>
      </c>
      <c r="C209" t="s">
        <v>8</v>
      </c>
      <c r="D209" t="s">
        <v>577</v>
      </c>
      <c r="E209" t="s">
        <v>475</v>
      </c>
    </row>
    <row r="210" spans="1:5" x14ac:dyDescent="0.2">
      <c r="A210" t="str">
        <f>HYPERLINK("https://www.ebi.ac.uk/ols/ontologies/fbbt/terms?iri=http://purl.obolibrary.org/obo/FBbt_00100027","FBbt:00100027")</f>
        <v>FBbt:00100027</v>
      </c>
      <c r="B210" t="s">
        <v>578</v>
      </c>
      <c r="C210" t="s">
        <v>579</v>
      </c>
      <c r="D210" t="s">
        <v>580</v>
      </c>
      <c r="E210" t="s">
        <v>11</v>
      </c>
    </row>
    <row r="211" spans="1:5" x14ac:dyDescent="0.2">
      <c r="A211" t="str">
        <f>HYPERLINK("https://www.ebi.ac.uk/ols/ontologies/fbbt/terms?iri=http://purl.obolibrary.org/obo/FBbt_00002536","FBbt:00002536")</f>
        <v>FBbt:00002536</v>
      </c>
      <c r="B211" t="s">
        <v>581</v>
      </c>
      <c r="C211" t="s">
        <v>8</v>
      </c>
      <c r="D211" t="s">
        <v>582</v>
      </c>
      <c r="E211" t="s">
        <v>11</v>
      </c>
    </row>
    <row r="212" spans="1:5" x14ac:dyDescent="0.2">
      <c r="A212" t="str">
        <f>HYPERLINK("https://www.ebi.ac.uk/ols/ontologies/fbbt/terms?iri=http://purl.obolibrary.org/obo/FBbt_00100028","FBbt:00100028")</f>
        <v>FBbt:00100028</v>
      </c>
      <c r="B212" t="s">
        <v>583</v>
      </c>
      <c r="C212" t="s">
        <v>584</v>
      </c>
      <c r="D212" t="s">
        <v>585</v>
      </c>
      <c r="E212" t="s">
        <v>11</v>
      </c>
    </row>
    <row r="213" spans="1:5" x14ac:dyDescent="0.2">
      <c r="A213" t="str">
        <f>HYPERLINK("https://www.ebi.ac.uk/ols/ontologies/fbbt/terms?iri=http://purl.obolibrary.org/obo/FBbt_00100029","FBbt:00100029")</f>
        <v>FBbt:00100029</v>
      </c>
      <c r="B213" t="s">
        <v>586</v>
      </c>
      <c r="C213" t="s">
        <v>587</v>
      </c>
      <c r="D213" t="s">
        <v>588</v>
      </c>
      <c r="E213" t="s">
        <v>11</v>
      </c>
    </row>
    <row r="214" spans="1:5" x14ac:dyDescent="0.2">
      <c r="A214" t="str">
        <f>HYPERLINK("https://www.ebi.ac.uk/ols/ontologies/fbbt/terms?iri=http://purl.obolibrary.org/obo/FBbt_00002534","FBbt:00002534")</f>
        <v>FBbt:00002534</v>
      </c>
      <c r="B214" t="s">
        <v>589</v>
      </c>
      <c r="C214" t="s">
        <v>8</v>
      </c>
      <c r="D214" t="s">
        <v>590</v>
      </c>
      <c r="E214" t="s">
        <v>11</v>
      </c>
    </row>
    <row r="215" spans="1:5" x14ac:dyDescent="0.2">
      <c r="A215" t="str">
        <f>HYPERLINK("https://www.ebi.ac.uk/ols/ontologies/fbbt/terms?iri=http://purl.obolibrary.org/obo/FBbt_00002107","FBbt:00002107")</f>
        <v>FBbt:00002107</v>
      </c>
      <c r="B215" t="s">
        <v>591</v>
      </c>
      <c r="C215" t="s">
        <v>8</v>
      </c>
      <c r="D215" t="s">
        <v>592</v>
      </c>
      <c r="E215" t="s">
        <v>475</v>
      </c>
    </row>
    <row r="216" spans="1:5" x14ac:dyDescent="0.2">
      <c r="A216" t="str">
        <f>HYPERLINK("https://www.ebi.ac.uk/ols/ontologies/fbbt/terms?iri=http://purl.obolibrary.org/obo/FBbt_00002490","FBbt:00002490")</f>
        <v>FBbt:00002490</v>
      </c>
      <c r="B216" t="s">
        <v>593</v>
      </c>
      <c r="C216" t="s">
        <v>8</v>
      </c>
      <c r="D216" t="s">
        <v>594</v>
      </c>
      <c r="E216" t="s">
        <v>475</v>
      </c>
    </row>
    <row r="217" spans="1:5" x14ac:dyDescent="0.2">
      <c r="A217" t="str">
        <f>HYPERLINK("https://www.ebi.ac.uk/ols/ontologies/fbbt/terms?iri=http://purl.obolibrary.org/obo/FBbt_00002187","FBbt:00002187")</f>
        <v>FBbt:00002187</v>
      </c>
      <c r="B217" t="s">
        <v>595</v>
      </c>
      <c r="C217" t="s">
        <v>596</v>
      </c>
      <c r="D217" t="s">
        <v>597</v>
      </c>
      <c r="E217" t="s">
        <v>11</v>
      </c>
    </row>
    <row r="218" spans="1:5" x14ac:dyDescent="0.2">
      <c r="A218" t="str">
        <f>HYPERLINK("https://www.ebi.ac.uk/ols/ontologies/fbbt/terms?iri=http://purl.obolibrary.org/obo/FBbt_00002491","FBbt:00002491")</f>
        <v>FBbt:00002491</v>
      </c>
      <c r="B218" t="s">
        <v>598</v>
      </c>
      <c r="C218" t="s">
        <v>8</v>
      </c>
      <c r="D218" t="s">
        <v>599</v>
      </c>
      <c r="E218" t="s">
        <v>475</v>
      </c>
    </row>
    <row r="219" spans="1:5" x14ac:dyDescent="0.2">
      <c r="A219" t="str">
        <f>HYPERLINK("https://www.ebi.ac.uk/ols/ontologies/fbbt/terms?iri=http://purl.obolibrary.org/obo/FBbt_00002188","FBbt:00002188")</f>
        <v>FBbt:00002188</v>
      </c>
      <c r="B219" t="s">
        <v>600</v>
      </c>
      <c r="C219" t="s">
        <v>601</v>
      </c>
      <c r="D219" t="s">
        <v>602</v>
      </c>
      <c r="E219" t="s">
        <v>11</v>
      </c>
    </row>
    <row r="220" spans="1:5" x14ac:dyDescent="0.2">
      <c r="A220" t="str">
        <f>HYPERLINK("https://www.ebi.ac.uk/ols/ontologies/fbbt/terms?iri=http://purl.obolibrary.org/obo/FBbt_00002184","FBbt:00002184")</f>
        <v>FBbt:00002184</v>
      </c>
      <c r="B220" t="s">
        <v>603</v>
      </c>
      <c r="C220" t="s">
        <v>604</v>
      </c>
      <c r="D220" t="s">
        <v>605</v>
      </c>
      <c r="E220" t="s">
        <v>11</v>
      </c>
    </row>
    <row r="221" spans="1:5" x14ac:dyDescent="0.2">
      <c r="A221" t="str">
        <f>HYPERLINK("https://www.ebi.ac.uk/ols/ontologies/fbbt/terms?iri=http://purl.obolibrary.org/obo/FBbt_00002185","FBbt:00002185")</f>
        <v>FBbt:00002185</v>
      </c>
      <c r="B221" t="s">
        <v>606</v>
      </c>
      <c r="C221" t="s">
        <v>607</v>
      </c>
      <c r="D221" t="s">
        <v>608</v>
      </c>
      <c r="E221" t="s">
        <v>11</v>
      </c>
    </row>
    <row r="222" spans="1:5" x14ac:dyDescent="0.2">
      <c r="A222" t="str">
        <f>HYPERLINK("https://www.ebi.ac.uk/ols/ontologies/fbbt/terms?iri=http://purl.obolibrary.org/obo/FBbt_00002186","FBbt:00002186")</f>
        <v>FBbt:00002186</v>
      </c>
      <c r="B222" t="s">
        <v>609</v>
      </c>
      <c r="C222" t="s">
        <v>610</v>
      </c>
      <c r="D222" t="s">
        <v>611</v>
      </c>
      <c r="E222" t="s">
        <v>11</v>
      </c>
    </row>
    <row r="223" spans="1:5" x14ac:dyDescent="0.2">
      <c r="A223" t="str">
        <f>HYPERLINK("https://www.ebi.ac.uk/ols/ontologies/fbbt/terms?iri=http://purl.obolibrary.org/obo/FBbt_00002182","FBbt:00002182")</f>
        <v>FBbt:00002182</v>
      </c>
      <c r="B223" t="s">
        <v>612</v>
      </c>
      <c r="C223" t="s">
        <v>613</v>
      </c>
      <c r="D223" t="s">
        <v>614</v>
      </c>
      <c r="E223" t="s">
        <v>11</v>
      </c>
    </row>
    <row r="224" spans="1:5" x14ac:dyDescent="0.2">
      <c r="A224" t="str">
        <f>HYPERLINK("https://www.ebi.ac.uk/ols/ontologies/fbbt/terms?iri=http://purl.obolibrary.org/obo/FBbt_00100030","FBbt:00100030")</f>
        <v>FBbt:00100030</v>
      </c>
      <c r="B224" t="s">
        <v>615</v>
      </c>
      <c r="C224" t="s">
        <v>616</v>
      </c>
      <c r="D224" t="s">
        <v>617</v>
      </c>
      <c r="E224" t="s">
        <v>11</v>
      </c>
    </row>
    <row r="225" spans="1:5" x14ac:dyDescent="0.2">
      <c r="A225" t="str">
        <f>HYPERLINK("https://www.ebi.ac.uk/ols/ontologies/fbbt/terms?iri=http://purl.obolibrary.org/obo/FBbt_00002183","FBbt:00002183")</f>
        <v>FBbt:00002183</v>
      </c>
      <c r="B225" t="s">
        <v>618</v>
      </c>
      <c r="C225" t="s">
        <v>619</v>
      </c>
      <c r="D225" t="s">
        <v>620</v>
      </c>
      <c r="E225" t="s">
        <v>11</v>
      </c>
    </row>
    <row r="226" spans="1:5" x14ac:dyDescent="0.2">
      <c r="A226" t="str">
        <f>HYPERLINK("https://www.ebi.ac.uk/ols/ontologies/fbbt/terms?iri=http://purl.obolibrary.org/obo/FBbt_00100031","FBbt:00100031")</f>
        <v>FBbt:00100031</v>
      </c>
      <c r="B226" t="s">
        <v>621</v>
      </c>
      <c r="C226" t="s">
        <v>622</v>
      </c>
      <c r="D226" t="s">
        <v>623</v>
      </c>
      <c r="E226" t="s">
        <v>11</v>
      </c>
    </row>
    <row r="227" spans="1:5" x14ac:dyDescent="0.2">
      <c r="A227" t="str">
        <f>HYPERLINK("https://www.ebi.ac.uk/ols/ontologies/fbbt/terms?iri=http://purl.obolibrary.org/obo/FBbt_00002365","FBbt:00002365")</f>
        <v>FBbt:00002365</v>
      </c>
      <c r="B227" t="s">
        <v>624</v>
      </c>
      <c r="C227" t="s">
        <v>8</v>
      </c>
      <c r="D227" t="s">
        <v>625</v>
      </c>
      <c r="E227" t="s">
        <v>475</v>
      </c>
    </row>
    <row r="228" spans="1:5" x14ac:dyDescent="0.2">
      <c r="A228" t="str">
        <f>HYPERLINK("https://www.ebi.ac.uk/ols/ontologies/fbbt/terms?iri=http://purl.obolibrary.org/obo/FBbt_00002498","FBbt:00002498")</f>
        <v>FBbt:00002498</v>
      </c>
      <c r="B228" t="s">
        <v>626</v>
      </c>
      <c r="C228" t="s">
        <v>8</v>
      </c>
      <c r="D228" t="s">
        <v>627</v>
      </c>
      <c r="E228" t="s">
        <v>475</v>
      </c>
    </row>
    <row r="229" spans="1:5" x14ac:dyDescent="0.2">
      <c r="A229" t="str">
        <f>HYPERLINK("https://www.ebi.ac.uk/ols/ontologies/fbbt/terms?iri=http://purl.obolibrary.org/obo/FBbt_00002366","FBbt:00002366")</f>
        <v>FBbt:00002366</v>
      </c>
      <c r="B229" t="s">
        <v>628</v>
      </c>
      <c r="C229" t="s">
        <v>8</v>
      </c>
      <c r="D229" t="s">
        <v>629</v>
      </c>
      <c r="E229" t="s">
        <v>475</v>
      </c>
    </row>
    <row r="230" spans="1:5" x14ac:dyDescent="0.2">
      <c r="A230" t="str">
        <f>HYPERLINK("https://www.ebi.ac.uk/ols/ontologies/fbbt/terms?iri=http://purl.obolibrary.org/obo/FBbt_00002499","FBbt:00002499")</f>
        <v>FBbt:00002499</v>
      </c>
      <c r="B230" t="s">
        <v>630</v>
      </c>
      <c r="C230" t="s">
        <v>8</v>
      </c>
      <c r="D230" t="s">
        <v>631</v>
      </c>
      <c r="E230" t="s">
        <v>475</v>
      </c>
    </row>
    <row r="231" spans="1:5" x14ac:dyDescent="0.2">
      <c r="A231" t="str">
        <f>HYPERLINK("https://www.ebi.ac.uk/ols/ontologies/fbbt/terms?iri=http://purl.obolibrary.org/obo/FBbt_00002362","FBbt:00002362")</f>
        <v>FBbt:00002362</v>
      </c>
      <c r="B231" t="s">
        <v>632</v>
      </c>
      <c r="C231" t="s">
        <v>8</v>
      </c>
      <c r="D231" t="s">
        <v>633</v>
      </c>
      <c r="E231" t="s">
        <v>475</v>
      </c>
    </row>
    <row r="232" spans="1:5" x14ac:dyDescent="0.2">
      <c r="A232" t="str">
        <f>HYPERLINK("https://www.ebi.ac.uk/ols/ontologies/fbbt/terms?iri=http://purl.obolibrary.org/obo/FBbt_00002496","FBbt:00002496")</f>
        <v>FBbt:00002496</v>
      </c>
      <c r="B232" t="s">
        <v>634</v>
      </c>
      <c r="C232" t="s">
        <v>8</v>
      </c>
      <c r="D232" t="s">
        <v>635</v>
      </c>
      <c r="E232" t="s">
        <v>475</v>
      </c>
    </row>
    <row r="233" spans="1:5" x14ac:dyDescent="0.2">
      <c r="A233" t="str">
        <f>HYPERLINK("https://www.ebi.ac.uk/ols/ontologies/fbbt/terms?iri=http://purl.obolibrary.org/obo/FBbt_00002363","FBbt:00002363")</f>
        <v>FBbt:00002363</v>
      </c>
      <c r="B233" t="s">
        <v>636</v>
      </c>
      <c r="C233" t="s">
        <v>8</v>
      </c>
      <c r="D233" t="s">
        <v>637</v>
      </c>
      <c r="E233" t="s">
        <v>475</v>
      </c>
    </row>
    <row r="234" spans="1:5" x14ac:dyDescent="0.2">
      <c r="A234" t="str">
        <f>HYPERLINK("https://www.ebi.ac.uk/ols/ontologies/fbbt/terms?iri=http://purl.obolibrary.org/obo/FBbt_00002364","FBbt:00002364")</f>
        <v>FBbt:00002364</v>
      </c>
      <c r="B234" t="s">
        <v>638</v>
      </c>
      <c r="C234" t="s">
        <v>8</v>
      </c>
      <c r="D234" t="s">
        <v>639</v>
      </c>
      <c r="E234" t="s">
        <v>475</v>
      </c>
    </row>
    <row r="235" spans="1:5" x14ac:dyDescent="0.2">
      <c r="A235" t="str">
        <f>HYPERLINK("https://www.ebi.ac.uk/ols/ontologies/fbbt/terms?iri=http://purl.obolibrary.org/obo/FBbt_00002497","FBbt:00002497")</f>
        <v>FBbt:00002497</v>
      </c>
      <c r="B235" t="s">
        <v>640</v>
      </c>
      <c r="C235" t="s">
        <v>8</v>
      </c>
      <c r="D235" t="s">
        <v>641</v>
      </c>
      <c r="E235" t="s">
        <v>475</v>
      </c>
    </row>
    <row r="236" spans="1:5" x14ac:dyDescent="0.2">
      <c r="A236" t="str">
        <f>HYPERLINK("https://www.ebi.ac.uk/ols/ontologies/fbbt/terms?iri=http://purl.obolibrary.org/obo/FBbt_00047453","FBbt:00047453")</f>
        <v>FBbt:00047453</v>
      </c>
      <c r="B236" t="s">
        <v>642</v>
      </c>
      <c r="C236" t="s">
        <v>8</v>
      </c>
      <c r="D236" t="s">
        <v>643</v>
      </c>
      <c r="E236" t="s">
        <v>644</v>
      </c>
    </row>
    <row r="237" spans="1:5" x14ac:dyDescent="0.2">
      <c r="A237" t="str">
        <f>HYPERLINK("https://www.ebi.ac.uk/ols/ontologies/fbbt/terms?iri=http://purl.obolibrary.org/obo/FBbt_00002493","FBbt:00002493")</f>
        <v>FBbt:00002493</v>
      </c>
      <c r="B237" t="s">
        <v>645</v>
      </c>
      <c r="C237" t="s">
        <v>8</v>
      </c>
      <c r="D237" t="s">
        <v>646</v>
      </c>
      <c r="E237" t="s">
        <v>475</v>
      </c>
    </row>
    <row r="238" spans="1:5" x14ac:dyDescent="0.2">
      <c r="A238" t="str">
        <f>HYPERLINK("https://www.ebi.ac.uk/ols/ontologies/fbbt/terms?iri=http://purl.obolibrary.org/obo/FBbt_00047452","FBbt:00047452")</f>
        <v>FBbt:00047452</v>
      </c>
      <c r="B238" t="s">
        <v>647</v>
      </c>
      <c r="C238" t="s">
        <v>8</v>
      </c>
      <c r="D238" t="s">
        <v>648</v>
      </c>
      <c r="E238" t="s">
        <v>649</v>
      </c>
    </row>
    <row r="239" spans="1:5" x14ac:dyDescent="0.2">
      <c r="A239" t="str">
        <f>HYPERLINK("https://www.ebi.ac.uk/ols/ontologies/fbbt/terms?iri=http://purl.obolibrary.org/obo/FBbt_00002494","FBbt:00002494")</f>
        <v>FBbt:00002494</v>
      </c>
      <c r="B239" t="s">
        <v>650</v>
      </c>
      <c r="C239" t="s">
        <v>8</v>
      </c>
      <c r="D239" t="s">
        <v>651</v>
      </c>
      <c r="E239" t="s">
        <v>475</v>
      </c>
    </row>
    <row r="240" spans="1:5" x14ac:dyDescent="0.2">
      <c r="A240" t="str">
        <f>HYPERLINK("https://www.ebi.ac.uk/ols/ontologies/fbbt/terms?iri=http://purl.obolibrary.org/obo/FBbt_00047454","FBbt:00047454")</f>
        <v>FBbt:00047454</v>
      </c>
      <c r="B240" t="s">
        <v>652</v>
      </c>
      <c r="C240" t="s">
        <v>8</v>
      </c>
      <c r="D240" t="s">
        <v>653</v>
      </c>
      <c r="E240" t="s">
        <v>654</v>
      </c>
    </row>
    <row r="241" spans="1:5" x14ac:dyDescent="0.2">
      <c r="A241" t="str">
        <f>HYPERLINK("https://www.ebi.ac.uk/ols/ontologies/fbbt/terms?iri=http://purl.obolibrary.org/obo/FBbt_00002495","FBbt:00002495")</f>
        <v>FBbt:00002495</v>
      </c>
      <c r="B241" t="s">
        <v>655</v>
      </c>
      <c r="C241" t="s">
        <v>8</v>
      </c>
      <c r="D241" t="s">
        <v>656</v>
      </c>
      <c r="E241" t="s">
        <v>475</v>
      </c>
    </row>
    <row r="242" spans="1:5" x14ac:dyDescent="0.2">
      <c r="A242" t="str">
        <f>HYPERLINK("https://www.ebi.ac.uk/ols/ontologies/fbbt/terms?iri=http://purl.obolibrary.org/obo/FBbt_00002360","FBbt:00002360")</f>
        <v>FBbt:00002360</v>
      </c>
      <c r="B242" t="s">
        <v>657</v>
      </c>
      <c r="C242" t="s">
        <v>8</v>
      </c>
      <c r="D242" t="s">
        <v>658</v>
      </c>
      <c r="E242" t="s">
        <v>475</v>
      </c>
    </row>
    <row r="243" spans="1:5" x14ac:dyDescent="0.2">
      <c r="A243" t="str">
        <f>HYPERLINK("https://www.ebi.ac.uk/ols/ontologies/fbbt/terms?iri=http://purl.obolibrary.org/obo/FBbt_00047451","FBbt:00047451")</f>
        <v>FBbt:00047451</v>
      </c>
      <c r="B243" t="s">
        <v>659</v>
      </c>
      <c r="C243" t="s">
        <v>8</v>
      </c>
      <c r="D243" t="s">
        <v>648</v>
      </c>
      <c r="E243" t="s">
        <v>649</v>
      </c>
    </row>
    <row r="244" spans="1:5" x14ac:dyDescent="0.2">
      <c r="A244" t="str">
        <f>HYPERLINK("https://www.ebi.ac.uk/ols/ontologies/fbbt/terms?iri=http://purl.obolibrary.org/obo/FBbt_00002567","FBbt:00002567")</f>
        <v>FBbt:00002567</v>
      </c>
      <c r="B244" t="s">
        <v>660</v>
      </c>
      <c r="C244" t="s">
        <v>8</v>
      </c>
      <c r="D244" t="s">
        <v>661</v>
      </c>
      <c r="E244" t="s">
        <v>11</v>
      </c>
    </row>
    <row r="245" spans="1:5" x14ac:dyDescent="0.2">
      <c r="A245" t="str">
        <f>HYPERLINK("https://www.ebi.ac.uk/ols/ontologies/fbbt/terms?iri=http://purl.obolibrary.org/obo/FBbt_00002138","FBbt:00002138")</f>
        <v>FBbt:00002138</v>
      </c>
      <c r="B245" t="s">
        <v>662</v>
      </c>
      <c r="C245" t="s">
        <v>8</v>
      </c>
      <c r="D245" t="s">
        <v>663</v>
      </c>
      <c r="E245" t="s">
        <v>11</v>
      </c>
    </row>
    <row r="246" spans="1:5" x14ac:dyDescent="0.2">
      <c r="A246" t="str">
        <f>HYPERLINK("https://www.ebi.ac.uk/ols/ontologies/fbbt/terms?iri=http://purl.obolibrary.org/obo/FBbt_00002568","FBbt:00002568")</f>
        <v>FBbt:00002568</v>
      </c>
      <c r="B246" t="s">
        <v>664</v>
      </c>
      <c r="C246" t="s">
        <v>8</v>
      </c>
      <c r="D246" t="s">
        <v>665</v>
      </c>
      <c r="E246" t="s">
        <v>11</v>
      </c>
    </row>
    <row r="247" spans="1:5" x14ac:dyDescent="0.2">
      <c r="A247" t="str">
        <f>HYPERLINK("https://www.ebi.ac.uk/ols/ontologies/fbbt/terms?iri=http://purl.obolibrary.org/obo/FBbt_00002139","FBbt:00002139")</f>
        <v>FBbt:00002139</v>
      </c>
      <c r="B247" t="s">
        <v>666</v>
      </c>
      <c r="C247" t="s">
        <v>8</v>
      </c>
      <c r="D247" t="s">
        <v>667</v>
      </c>
      <c r="E247" t="s">
        <v>11</v>
      </c>
    </row>
    <row r="248" spans="1:5" x14ac:dyDescent="0.2">
      <c r="A248" t="str">
        <f>HYPERLINK("https://www.ebi.ac.uk/ols/ontologies/fbbt/terms?iri=http://purl.obolibrary.org/obo/FBbt_00002566","FBbt:00002566")</f>
        <v>FBbt:00002566</v>
      </c>
      <c r="B248" t="s">
        <v>668</v>
      </c>
      <c r="C248" t="s">
        <v>8</v>
      </c>
      <c r="D248" t="s">
        <v>669</v>
      </c>
      <c r="E248" t="s">
        <v>11</v>
      </c>
    </row>
    <row r="249" spans="1:5" x14ac:dyDescent="0.2">
      <c r="A249" t="str">
        <f>HYPERLINK("https://www.ebi.ac.uk/ols/ontologies/fbbt/terms?iri=http://purl.obolibrary.org/obo/FBbt_00002137","FBbt:00002137")</f>
        <v>FBbt:00002137</v>
      </c>
      <c r="B249" t="s">
        <v>670</v>
      </c>
      <c r="C249" t="s">
        <v>8</v>
      </c>
      <c r="D249" t="s">
        <v>671</v>
      </c>
      <c r="E249" t="s">
        <v>11</v>
      </c>
    </row>
    <row r="250" spans="1:5" x14ac:dyDescent="0.2">
      <c r="A250" t="str">
        <f>HYPERLINK("https://www.ebi.ac.uk/ols/ontologies/fbbt/terms?iri=http://purl.obolibrary.org/obo/FBbt_00002134","FBbt:00002134")</f>
        <v>FBbt:00002134</v>
      </c>
      <c r="B250" t="s">
        <v>672</v>
      </c>
      <c r="C250" t="s">
        <v>8</v>
      </c>
      <c r="D250" t="s">
        <v>673</v>
      </c>
      <c r="E250" t="s">
        <v>475</v>
      </c>
    </row>
    <row r="251" spans="1:5" x14ac:dyDescent="0.2">
      <c r="A251" t="str">
        <f>HYPERLINK("https://www.ebi.ac.uk/ols/ontologies/fbbt/terms?iri=http://purl.obolibrary.org/obo/FBbt_00002563","FBbt:00002563")</f>
        <v>FBbt:00002563</v>
      </c>
      <c r="B251" t="s">
        <v>674</v>
      </c>
      <c r="C251" t="s">
        <v>8</v>
      </c>
      <c r="D251" t="s">
        <v>675</v>
      </c>
      <c r="E251" t="s">
        <v>11</v>
      </c>
    </row>
    <row r="252" spans="1:5" x14ac:dyDescent="0.2">
      <c r="A252" t="str">
        <f>HYPERLINK("https://www.ebi.ac.uk/ols/ontologies/fbbt/terms?iri=http://purl.obolibrary.org/obo/FBbt_00002564","FBbt:00002564")</f>
        <v>FBbt:00002564</v>
      </c>
      <c r="B252" t="s">
        <v>676</v>
      </c>
      <c r="C252" t="s">
        <v>8</v>
      </c>
      <c r="D252" t="s">
        <v>677</v>
      </c>
      <c r="E252" t="s">
        <v>11</v>
      </c>
    </row>
    <row r="253" spans="1:5" x14ac:dyDescent="0.2">
      <c r="A253" t="str">
        <f>HYPERLINK("https://www.ebi.ac.uk/ols/ontologies/fbbt/terms?iri=http://purl.obolibrary.org/obo/FBbt_00002561","FBbt:00002561")</f>
        <v>FBbt:00002561</v>
      </c>
      <c r="B253" t="s">
        <v>678</v>
      </c>
      <c r="C253" t="s">
        <v>8</v>
      </c>
      <c r="D253" t="s">
        <v>679</v>
      </c>
      <c r="E253" t="s">
        <v>11</v>
      </c>
    </row>
    <row r="254" spans="1:5" x14ac:dyDescent="0.2">
      <c r="A254" t="str">
        <f>HYPERLINK("https://www.ebi.ac.uk/ols/ontologies/fbbt/terms?iri=http://purl.obolibrary.org/obo/FBbt_00002132","FBbt:00002132")</f>
        <v>FBbt:00002132</v>
      </c>
      <c r="B254" t="s">
        <v>680</v>
      </c>
      <c r="C254" t="s">
        <v>8</v>
      </c>
      <c r="D254" t="s">
        <v>681</v>
      </c>
      <c r="E254" t="s">
        <v>172</v>
      </c>
    </row>
    <row r="255" spans="1:5" x14ac:dyDescent="0.2">
      <c r="A255" t="str">
        <f>HYPERLINK("https://www.ebi.ac.uk/ols/ontologies/fbbt/terms?iri=http://purl.obolibrary.org/obo/FBbt_00002562","FBbt:00002562")</f>
        <v>FBbt:00002562</v>
      </c>
      <c r="B255" t="s">
        <v>682</v>
      </c>
      <c r="C255" t="s">
        <v>8</v>
      </c>
      <c r="D255" t="s">
        <v>683</v>
      </c>
      <c r="E255" t="s">
        <v>11</v>
      </c>
    </row>
    <row r="256" spans="1:5" x14ac:dyDescent="0.2">
      <c r="A256" t="str">
        <f>HYPERLINK("https://www.ebi.ac.uk/ols/ontologies/fbbt/terms?iri=http://purl.obolibrary.org/obo/FBbt_00002133","FBbt:00002133")</f>
        <v>FBbt:00002133</v>
      </c>
      <c r="B256" t="s">
        <v>684</v>
      </c>
      <c r="C256" t="s">
        <v>8</v>
      </c>
      <c r="D256" t="s">
        <v>685</v>
      </c>
      <c r="E256" t="s">
        <v>475</v>
      </c>
    </row>
    <row r="257" spans="1:5" x14ac:dyDescent="0.2">
      <c r="A257" t="str">
        <f>HYPERLINK("https://www.ebi.ac.uk/ols/ontologies/fbbt/terms?iri=http://purl.obolibrary.org/obo/FBbt_00002082","FBbt:00002082")</f>
        <v>FBbt:00002082</v>
      </c>
      <c r="B257" t="s">
        <v>686</v>
      </c>
      <c r="C257" t="s">
        <v>8</v>
      </c>
      <c r="D257" t="s">
        <v>687</v>
      </c>
      <c r="E257" t="s">
        <v>62</v>
      </c>
    </row>
    <row r="258" spans="1:5" x14ac:dyDescent="0.2">
      <c r="A258" t="str">
        <f>HYPERLINK("https://www.ebi.ac.uk/ols/ontologies/fbbt/terms?iri=http://purl.obolibrary.org/obo/FBbt_00002083","FBbt:00002083")</f>
        <v>FBbt:00002083</v>
      </c>
      <c r="B258" t="s">
        <v>688</v>
      </c>
      <c r="C258" t="s">
        <v>8</v>
      </c>
      <c r="D258" t="s">
        <v>689</v>
      </c>
      <c r="E258" t="s">
        <v>62</v>
      </c>
    </row>
    <row r="259" spans="1:5" x14ac:dyDescent="0.2">
      <c r="A259" t="str">
        <f>HYPERLINK("https://www.ebi.ac.uk/ols/ontologies/fbbt/terms?iri=http://purl.obolibrary.org/obo/FBbt_00002080","FBbt:00002080")</f>
        <v>FBbt:00002080</v>
      </c>
      <c r="B259" t="s">
        <v>690</v>
      </c>
      <c r="C259" t="s">
        <v>8</v>
      </c>
      <c r="D259" t="s">
        <v>691</v>
      </c>
      <c r="E259" t="s">
        <v>62</v>
      </c>
    </row>
    <row r="260" spans="1:5" x14ac:dyDescent="0.2">
      <c r="A260" t="str">
        <f>HYPERLINK("https://www.ebi.ac.uk/ols/ontologies/fbbt/terms?iri=http://purl.obolibrary.org/obo/FBbt_00002081","FBbt:00002081")</f>
        <v>FBbt:00002081</v>
      </c>
      <c r="B260" t="s">
        <v>692</v>
      </c>
      <c r="C260" t="s">
        <v>8</v>
      </c>
      <c r="D260" t="s">
        <v>693</v>
      </c>
      <c r="E260" t="s">
        <v>62</v>
      </c>
    </row>
    <row r="261" spans="1:5" x14ac:dyDescent="0.2">
      <c r="A261" t="str">
        <f>HYPERLINK("https://www.ebi.ac.uk/ols/ontologies/fbbt/terms?iri=http://purl.obolibrary.org/obo/FBbt_00002569","FBbt:00002569")</f>
        <v>FBbt:00002569</v>
      </c>
      <c r="B261" t="s">
        <v>694</v>
      </c>
      <c r="C261" t="s">
        <v>8</v>
      </c>
      <c r="D261" t="s">
        <v>695</v>
      </c>
      <c r="E261" t="s">
        <v>11</v>
      </c>
    </row>
    <row r="262" spans="1:5" x14ac:dyDescent="0.2">
      <c r="A262" t="str">
        <f>HYPERLINK("https://www.ebi.ac.uk/ols/ontologies/fbbt/terms?iri=http://purl.obolibrary.org/obo/FBbt_00002089","FBbt:00002089")</f>
        <v>FBbt:00002089</v>
      </c>
      <c r="B262" t="s">
        <v>696</v>
      </c>
      <c r="C262" t="s">
        <v>8</v>
      </c>
      <c r="D262" t="s">
        <v>697</v>
      </c>
      <c r="E262" t="s">
        <v>475</v>
      </c>
    </row>
    <row r="263" spans="1:5" x14ac:dyDescent="0.2">
      <c r="A263" t="str">
        <f>HYPERLINK("https://www.ebi.ac.uk/ols/ontologies/fbbt/terms?iri=http://purl.obolibrary.org/obo/FBbt_00002084","FBbt:00002084")</f>
        <v>FBbt:00002084</v>
      </c>
      <c r="B263" t="s">
        <v>698</v>
      </c>
      <c r="C263" t="s">
        <v>8</v>
      </c>
      <c r="D263" t="s">
        <v>699</v>
      </c>
      <c r="E263" t="s">
        <v>62</v>
      </c>
    </row>
    <row r="264" spans="1:5" x14ac:dyDescent="0.2">
      <c r="A264" t="str">
        <f>HYPERLINK("https://www.ebi.ac.uk/ols/ontologies/fbbt/terms?iri=http://purl.obolibrary.org/obo/FBbt_00002087","FBbt:00002087")</f>
        <v>FBbt:00002087</v>
      </c>
      <c r="B264" t="s">
        <v>700</v>
      </c>
      <c r="C264" t="s">
        <v>8</v>
      </c>
      <c r="D264" t="s">
        <v>701</v>
      </c>
      <c r="E264" t="s">
        <v>475</v>
      </c>
    </row>
    <row r="265" spans="1:5" x14ac:dyDescent="0.2">
      <c r="A265" t="str">
        <f>HYPERLINK("https://www.ebi.ac.uk/ols/ontologies/fbbt/terms?iri=http://purl.obolibrary.org/obo/FBbt_00002088","FBbt:00002088")</f>
        <v>FBbt:00002088</v>
      </c>
      <c r="B265" t="s">
        <v>702</v>
      </c>
      <c r="C265" t="s">
        <v>8</v>
      </c>
      <c r="D265" t="s">
        <v>703</v>
      </c>
      <c r="E265" t="s">
        <v>475</v>
      </c>
    </row>
    <row r="266" spans="1:5" x14ac:dyDescent="0.2">
      <c r="A266" t="str">
        <f>HYPERLINK("https://www.ebi.ac.uk/ols/ontologies/fbbt/terms?iri=http://purl.obolibrary.org/obo/FBbt_00002571","FBbt:00002571")</f>
        <v>FBbt:00002571</v>
      </c>
      <c r="B266" t="s">
        <v>704</v>
      </c>
      <c r="C266" t="s">
        <v>8</v>
      </c>
      <c r="D266" t="s">
        <v>705</v>
      </c>
      <c r="E266" t="s">
        <v>11</v>
      </c>
    </row>
    <row r="267" spans="1:5" x14ac:dyDescent="0.2">
      <c r="A267" t="str">
        <f>HYPERLINK("https://www.ebi.ac.uk/ols/ontologies/fbbt/terms?iri=http://purl.obolibrary.org/obo/FBbt_00002148","FBbt:00002148")</f>
        <v>FBbt:00002148</v>
      </c>
      <c r="B267" t="s">
        <v>706</v>
      </c>
      <c r="C267" t="s">
        <v>8</v>
      </c>
      <c r="D267" t="s">
        <v>707</v>
      </c>
      <c r="E267" t="s">
        <v>475</v>
      </c>
    </row>
    <row r="268" spans="1:5" x14ac:dyDescent="0.2">
      <c r="A268" t="str">
        <f>HYPERLINK("https://www.ebi.ac.uk/ols/ontologies/fbbt/terms?iri=http://purl.obolibrary.org/obo/FBbt_00002572","FBbt:00002572")</f>
        <v>FBbt:00002572</v>
      </c>
      <c r="B268" t="s">
        <v>708</v>
      </c>
      <c r="C268" t="s">
        <v>8</v>
      </c>
      <c r="D268" t="s">
        <v>709</v>
      </c>
      <c r="E268" t="s">
        <v>11</v>
      </c>
    </row>
    <row r="269" spans="1:5" x14ac:dyDescent="0.2">
      <c r="A269" t="str">
        <f>HYPERLINK("https://www.ebi.ac.uk/ols/ontologies/fbbt/terms?iri=http://purl.obolibrary.org/obo/FBbt_00002140","FBbt:00002140")</f>
        <v>FBbt:00002140</v>
      </c>
      <c r="B269" t="s">
        <v>710</v>
      </c>
      <c r="C269" t="s">
        <v>8</v>
      </c>
      <c r="D269" t="s">
        <v>711</v>
      </c>
      <c r="E269" t="s">
        <v>11</v>
      </c>
    </row>
    <row r="270" spans="1:5" x14ac:dyDescent="0.2">
      <c r="A270" t="str">
        <f>HYPERLINK("https://www.ebi.ac.uk/ols/ontologies/fbbt/terms?iri=http://purl.obolibrary.org/obo/FBbt_00002145","FBbt:00002145")</f>
        <v>FBbt:00002145</v>
      </c>
      <c r="B270" t="s">
        <v>712</v>
      </c>
      <c r="C270" t="s">
        <v>8</v>
      </c>
      <c r="D270" t="s">
        <v>713</v>
      </c>
      <c r="E270" t="s">
        <v>475</v>
      </c>
    </row>
    <row r="271" spans="1:5" x14ac:dyDescent="0.2">
      <c r="A271" t="str">
        <f>HYPERLINK("https://www.ebi.ac.uk/ols/ontologies/fbbt/terms?iri=http://purl.obolibrary.org/obo/FBbt_00002146","FBbt:00002146")</f>
        <v>FBbt:00002146</v>
      </c>
      <c r="B271" t="s">
        <v>714</v>
      </c>
      <c r="C271" t="s">
        <v>8</v>
      </c>
      <c r="D271" t="s">
        <v>715</v>
      </c>
      <c r="E271" t="s">
        <v>475</v>
      </c>
    </row>
    <row r="272" spans="1:5" x14ac:dyDescent="0.2">
      <c r="A272" t="str">
        <f>HYPERLINK("https://www.ebi.ac.uk/ols/ontologies/fbbt/terms?iri=http://purl.obolibrary.org/obo/FBbt_00002570","FBbt:00002570")</f>
        <v>FBbt:00002570</v>
      </c>
      <c r="B272" t="s">
        <v>716</v>
      </c>
      <c r="C272" t="s">
        <v>8</v>
      </c>
      <c r="D272" t="s">
        <v>717</v>
      </c>
      <c r="E272" t="s">
        <v>11</v>
      </c>
    </row>
    <row r="273" spans="1:5" x14ac:dyDescent="0.2">
      <c r="A273" t="str">
        <f>HYPERLINK("https://www.ebi.ac.uk/ols/ontologies/fbbt/terms?iri=http://purl.obolibrary.org/obo/FBbt_00002147","FBbt:00002147")</f>
        <v>FBbt:00002147</v>
      </c>
      <c r="B273" t="s">
        <v>718</v>
      </c>
      <c r="C273" t="s">
        <v>8</v>
      </c>
      <c r="D273" t="s">
        <v>719</v>
      </c>
      <c r="E273" t="s">
        <v>475</v>
      </c>
    </row>
    <row r="274" spans="1:5" x14ac:dyDescent="0.2">
      <c r="A274" t="str">
        <f>HYPERLINK("https://www.ebi.ac.uk/ols/ontologies/fbbt/terms?iri=http://purl.obolibrary.org/obo/FBbt_00002555","FBbt:00002555")</f>
        <v>FBbt:00002555</v>
      </c>
      <c r="B274" t="s">
        <v>720</v>
      </c>
      <c r="C274" t="s">
        <v>8</v>
      </c>
      <c r="D274" t="s">
        <v>721</v>
      </c>
      <c r="E274" t="s">
        <v>11</v>
      </c>
    </row>
    <row r="275" spans="1:5" x14ac:dyDescent="0.2">
      <c r="A275" t="str">
        <f>HYPERLINK("https://www.ebi.ac.uk/ols/ontologies/fbbt/terms?iri=http://purl.obolibrary.org/obo/FBbt_00002119","FBbt:00002119")</f>
        <v>FBbt:00002119</v>
      </c>
      <c r="B275" t="s">
        <v>722</v>
      </c>
      <c r="C275" t="s">
        <v>8</v>
      </c>
      <c r="D275" t="s">
        <v>723</v>
      </c>
      <c r="E275" t="s">
        <v>62</v>
      </c>
    </row>
    <row r="276" spans="1:5" x14ac:dyDescent="0.2">
      <c r="A276" t="str">
        <f>HYPERLINK("https://www.ebi.ac.uk/ols/ontologies/fbbt/terms?iri=http://purl.obolibrary.org/obo/FBbt_00002127","FBbt:00002127")</f>
        <v>FBbt:00002127</v>
      </c>
      <c r="B276" t="s">
        <v>724</v>
      </c>
      <c r="C276" t="s">
        <v>8</v>
      </c>
      <c r="D276" t="s">
        <v>725</v>
      </c>
      <c r="E276" t="s">
        <v>475</v>
      </c>
    </row>
    <row r="277" spans="1:5" x14ac:dyDescent="0.2">
      <c r="A277" t="str">
        <f>HYPERLINK("https://www.ebi.ac.uk/ols/ontologies/fbbt/terms?iri=http://purl.obolibrary.org/obo/FBbt_00002556","FBbt:00002556")</f>
        <v>FBbt:00002556</v>
      </c>
      <c r="B277" t="s">
        <v>726</v>
      </c>
      <c r="C277" t="s">
        <v>8</v>
      </c>
      <c r="D277" t="s">
        <v>727</v>
      </c>
      <c r="E277" t="s">
        <v>11</v>
      </c>
    </row>
    <row r="278" spans="1:5" x14ac:dyDescent="0.2">
      <c r="A278" t="str">
        <f>HYPERLINK("https://www.ebi.ac.uk/ols/ontologies/fbbt/terms?iri=http://purl.obolibrary.org/obo/FBbt_00002553","FBbt:00002553")</f>
        <v>FBbt:00002553</v>
      </c>
      <c r="B278" t="s">
        <v>728</v>
      </c>
      <c r="C278" t="s">
        <v>8</v>
      </c>
      <c r="D278" t="s">
        <v>729</v>
      </c>
      <c r="E278" t="s">
        <v>11</v>
      </c>
    </row>
    <row r="279" spans="1:5" x14ac:dyDescent="0.2">
      <c r="A279" t="str">
        <f>HYPERLINK("https://www.ebi.ac.uk/ols/ontologies/fbbt/terms?iri=http://purl.obolibrary.org/obo/FBbt_00002117","FBbt:00002117")</f>
        <v>FBbt:00002117</v>
      </c>
      <c r="B279" t="s">
        <v>730</v>
      </c>
      <c r="C279" t="s">
        <v>8</v>
      </c>
      <c r="D279" t="s">
        <v>731</v>
      </c>
      <c r="E279" t="s">
        <v>62</v>
      </c>
    </row>
    <row r="280" spans="1:5" x14ac:dyDescent="0.2">
      <c r="A280" t="str">
        <f>HYPERLINK("https://www.ebi.ac.uk/ols/ontologies/fbbt/terms?iri=http://purl.obolibrary.org/obo/FBbt_00002554","FBbt:00002554")</f>
        <v>FBbt:00002554</v>
      </c>
      <c r="B280" t="s">
        <v>732</v>
      </c>
      <c r="C280" t="s">
        <v>8</v>
      </c>
      <c r="D280" t="s">
        <v>733</v>
      </c>
      <c r="E280" t="s">
        <v>11</v>
      </c>
    </row>
    <row r="281" spans="1:5" x14ac:dyDescent="0.2">
      <c r="A281" t="str">
        <f>HYPERLINK("https://www.ebi.ac.uk/ols/ontologies/fbbt/terms?iri=http://purl.obolibrary.org/obo/FBbt_00002118","FBbt:00002118")</f>
        <v>FBbt:00002118</v>
      </c>
      <c r="B281" t="s">
        <v>734</v>
      </c>
      <c r="C281" t="s">
        <v>8</v>
      </c>
      <c r="D281" t="s">
        <v>735</v>
      </c>
      <c r="E281" t="s">
        <v>62</v>
      </c>
    </row>
    <row r="282" spans="1:5" x14ac:dyDescent="0.2">
      <c r="A282" t="str">
        <f>HYPERLINK("https://www.ebi.ac.uk/ols/ontologies/fbbt/terms?iri=http://purl.obolibrary.org/obo/FBbt_00002551","FBbt:00002551")</f>
        <v>FBbt:00002551</v>
      </c>
      <c r="B282" t="s">
        <v>736</v>
      </c>
      <c r="C282" t="s">
        <v>8</v>
      </c>
      <c r="D282" t="s">
        <v>737</v>
      </c>
      <c r="E282" t="s">
        <v>11</v>
      </c>
    </row>
    <row r="283" spans="1:5" x14ac:dyDescent="0.2">
      <c r="A283" t="str">
        <f>HYPERLINK("https://www.ebi.ac.uk/ols/ontologies/fbbt/terms?iri=http://purl.obolibrary.org/obo/FBbt_00002552","FBbt:00002552")</f>
        <v>FBbt:00002552</v>
      </c>
      <c r="B283" t="s">
        <v>738</v>
      </c>
      <c r="C283" t="s">
        <v>8</v>
      </c>
      <c r="D283" t="s">
        <v>739</v>
      </c>
      <c r="E283" t="s">
        <v>11</v>
      </c>
    </row>
    <row r="284" spans="1:5" x14ac:dyDescent="0.2">
      <c r="A284" t="str">
        <f>HYPERLINK("https://www.ebi.ac.uk/ols/ontologies/fbbt/terms?iri=http://purl.obolibrary.org/obo/FBbt_00002116","FBbt:00002116")</f>
        <v>FBbt:00002116</v>
      </c>
      <c r="B284" t="s">
        <v>740</v>
      </c>
      <c r="C284" t="s">
        <v>8</v>
      </c>
      <c r="D284" t="s">
        <v>741</v>
      </c>
      <c r="E284" t="s">
        <v>62</v>
      </c>
    </row>
    <row r="285" spans="1:5" x14ac:dyDescent="0.2">
      <c r="A285" t="str">
        <f>HYPERLINK("https://www.ebi.ac.uk/ols/ontologies/fbbt/terms?iri=http://purl.obolibrary.org/obo/FBbt_00002550","FBbt:00002550")</f>
        <v>FBbt:00002550</v>
      </c>
      <c r="B285" t="s">
        <v>742</v>
      </c>
      <c r="C285" t="s">
        <v>8</v>
      </c>
      <c r="D285" t="s">
        <v>743</v>
      </c>
      <c r="E285" t="s">
        <v>11</v>
      </c>
    </row>
    <row r="286" spans="1:5" x14ac:dyDescent="0.2">
      <c r="A286" t="str">
        <f>HYPERLINK("https://www.ebi.ac.uk/ols/ontologies/fbbt/terms?iri=http://purl.obolibrary.org/obo/FBbt_00002516","FBbt:00002516")</f>
        <v>FBbt:00002516</v>
      </c>
      <c r="B286" t="s">
        <v>744</v>
      </c>
      <c r="C286" t="s">
        <v>8</v>
      </c>
      <c r="D286" t="s">
        <v>745</v>
      </c>
      <c r="E286" t="s">
        <v>475</v>
      </c>
    </row>
    <row r="287" spans="1:5" x14ac:dyDescent="0.2">
      <c r="A287" t="str">
        <f>HYPERLINK("https://www.ebi.ac.uk/ols/ontologies/fbbt/terms?iri=http://purl.obolibrary.org/obo/FBbt_00002073","FBbt:00002073")</f>
        <v>FBbt:00002073</v>
      </c>
      <c r="B287" t="s">
        <v>746</v>
      </c>
      <c r="C287" t="s">
        <v>8</v>
      </c>
      <c r="D287" t="s">
        <v>747</v>
      </c>
      <c r="E287" t="s">
        <v>475</v>
      </c>
    </row>
    <row r="288" spans="1:5" x14ac:dyDescent="0.2">
      <c r="A288" t="str">
        <f>HYPERLINK("https://www.ebi.ac.uk/ols/ontologies/fbbt/terms?iri=http://purl.obolibrary.org/obo/FBbt_00002559","FBbt:00002559")</f>
        <v>FBbt:00002559</v>
      </c>
      <c r="B288" t="s">
        <v>748</v>
      </c>
      <c r="C288" t="s">
        <v>8</v>
      </c>
      <c r="D288" t="s">
        <v>749</v>
      </c>
      <c r="E288" t="s">
        <v>11</v>
      </c>
    </row>
    <row r="289" spans="1:5" x14ac:dyDescent="0.2">
      <c r="A289" t="str">
        <f>HYPERLINK("https://www.ebi.ac.uk/ols/ontologies/fbbt/terms?iri=http://purl.obolibrary.org/obo/FBbt_00002071","FBbt:00002071")</f>
        <v>FBbt:00002071</v>
      </c>
      <c r="B289" t="s">
        <v>750</v>
      </c>
      <c r="C289" t="s">
        <v>8</v>
      </c>
      <c r="D289" t="s">
        <v>751</v>
      </c>
      <c r="E289" t="s">
        <v>475</v>
      </c>
    </row>
    <row r="290" spans="1:5" x14ac:dyDescent="0.2">
      <c r="A290" t="str">
        <f>HYPERLINK("https://www.ebi.ac.uk/ols/ontologies/fbbt/terms?iri=http://purl.obolibrary.org/obo/FBbt_00002072","FBbt:00002072")</f>
        <v>FBbt:00002072</v>
      </c>
      <c r="B290" t="s">
        <v>752</v>
      </c>
      <c r="C290" t="s">
        <v>8</v>
      </c>
      <c r="D290" t="s">
        <v>753</v>
      </c>
      <c r="E290" t="s">
        <v>475</v>
      </c>
    </row>
    <row r="291" spans="1:5" x14ac:dyDescent="0.2">
      <c r="A291" t="str">
        <f>HYPERLINK("https://www.ebi.ac.uk/ols/ontologies/fbbt/terms?iri=http://purl.obolibrary.org/obo/FBbt_00002128","FBbt:00002128")</f>
        <v>FBbt:00002128</v>
      </c>
      <c r="B291" t="s">
        <v>754</v>
      </c>
      <c r="C291" t="s">
        <v>8</v>
      </c>
      <c r="D291" t="s">
        <v>755</v>
      </c>
      <c r="E291" t="s">
        <v>475</v>
      </c>
    </row>
    <row r="292" spans="1:5" x14ac:dyDescent="0.2">
      <c r="A292" t="str">
        <f>HYPERLINK("https://www.ebi.ac.uk/ols/ontologies/fbbt/terms?iri=http://purl.obolibrary.org/obo/FBbt_00002070","FBbt:00002070")</f>
        <v>FBbt:00002070</v>
      </c>
      <c r="B292" t="s">
        <v>756</v>
      </c>
      <c r="C292" t="s">
        <v>8</v>
      </c>
      <c r="D292" t="s">
        <v>757</v>
      </c>
      <c r="E292" t="s">
        <v>475</v>
      </c>
    </row>
    <row r="293" spans="1:5" x14ac:dyDescent="0.2">
      <c r="A293" t="str">
        <f>HYPERLINK("https://www.ebi.ac.uk/ols/ontologies/fbbt/terms?iri=http://purl.obolibrary.org/obo/FBbt_00002129","FBbt:00002129")</f>
        <v>FBbt:00002129</v>
      </c>
      <c r="B293" t="s">
        <v>758</v>
      </c>
      <c r="C293" t="s">
        <v>8</v>
      </c>
      <c r="D293" t="s">
        <v>759</v>
      </c>
      <c r="E293" t="s">
        <v>475</v>
      </c>
    </row>
    <row r="294" spans="1:5" x14ac:dyDescent="0.2">
      <c r="A294" t="str">
        <f>HYPERLINK("https://www.ebi.ac.uk/ols/ontologies/fbbt/terms?iri=http://purl.obolibrary.org/obo/FBbt_00002558","FBbt:00002558")</f>
        <v>FBbt:00002558</v>
      </c>
      <c r="B294" t="s">
        <v>760</v>
      </c>
      <c r="C294" t="s">
        <v>8</v>
      </c>
      <c r="D294" t="s">
        <v>761</v>
      </c>
      <c r="E294" t="s">
        <v>11</v>
      </c>
    </row>
    <row r="295" spans="1:5" x14ac:dyDescent="0.2">
      <c r="A295" t="str">
        <f>HYPERLINK("https://www.ebi.ac.uk/ols/ontologies/fbbt/terms?iri=http://purl.obolibrary.org/obo/FBbt_00002077","FBbt:00002077")</f>
        <v>FBbt:00002077</v>
      </c>
      <c r="B295" t="s">
        <v>762</v>
      </c>
      <c r="C295" t="s">
        <v>8</v>
      </c>
      <c r="D295" t="s">
        <v>763</v>
      </c>
      <c r="E295" t="s">
        <v>62</v>
      </c>
    </row>
    <row r="296" spans="1:5" x14ac:dyDescent="0.2">
      <c r="A296" t="str">
        <f>HYPERLINK("https://www.ebi.ac.uk/ols/ontologies/fbbt/terms?iri=http://purl.obolibrary.org/obo/FBbt_00002078","FBbt:00002078")</f>
        <v>FBbt:00002078</v>
      </c>
      <c r="B296" t="s">
        <v>764</v>
      </c>
      <c r="C296" t="s">
        <v>8</v>
      </c>
      <c r="D296" t="s">
        <v>765</v>
      </c>
      <c r="E296" t="s">
        <v>62</v>
      </c>
    </row>
    <row r="297" spans="1:5" x14ac:dyDescent="0.2">
      <c r="A297" t="str">
        <f>HYPERLINK("https://www.ebi.ac.uk/ols/ontologies/fbbt/terms?iri=http://purl.obolibrary.org/obo/FBbt_00002079","FBbt:00002079")</f>
        <v>FBbt:00002079</v>
      </c>
      <c r="B297" t="s">
        <v>766</v>
      </c>
      <c r="C297" t="s">
        <v>8</v>
      </c>
      <c r="D297" t="s">
        <v>767</v>
      </c>
      <c r="E297" t="s">
        <v>62</v>
      </c>
    </row>
    <row r="298" spans="1:5" x14ac:dyDescent="0.2">
      <c r="A298" t="str">
        <f>HYPERLINK("https://www.ebi.ac.uk/ols/ontologies/fbbt/terms?iri=http://purl.obolibrary.org/obo/FBbt_00002076","FBbt:00002076")</f>
        <v>FBbt:00002076</v>
      </c>
      <c r="B298" t="s">
        <v>768</v>
      </c>
      <c r="C298" t="s">
        <v>8</v>
      </c>
      <c r="D298" t="s">
        <v>769</v>
      </c>
      <c r="E298" t="s">
        <v>62</v>
      </c>
    </row>
    <row r="299" spans="1:5" x14ac:dyDescent="0.2">
      <c r="A299" t="str">
        <f>HYPERLINK("https://www.ebi.ac.uk/ols/ontologies/fbbt/terms?iri=http://purl.obolibrary.org/obo/FBbt_00002130","FBbt:00002130")</f>
        <v>FBbt:00002130</v>
      </c>
      <c r="B299" t="s">
        <v>770</v>
      </c>
      <c r="C299" t="s">
        <v>8</v>
      </c>
      <c r="D299" t="s">
        <v>771</v>
      </c>
      <c r="E299" t="s">
        <v>475</v>
      </c>
    </row>
    <row r="300" spans="1:5" x14ac:dyDescent="0.2">
      <c r="A300" t="str">
        <f>HYPERLINK("https://www.ebi.ac.uk/ols/ontologies/fbbt/terms?iri=http://purl.obolibrary.org/obo/FBbt_00002123","FBbt:00002123")</f>
        <v>FBbt:00002123</v>
      </c>
      <c r="B300" t="s">
        <v>772</v>
      </c>
      <c r="C300" t="s">
        <v>8</v>
      </c>
      <c r="D300" t="s">
        <v>773</v>
      </c>
      <c r="E300" t="s">
        <v>62</v>
      </c>
    </row>
    <row r="301" spans="1:5" x14ac:dyDescent="0.2">
      <c r="A301" t="str">
        <f>HYPERLINK("https://www.ebi.ac.uk/ols/ontologies/fbbt/terms?iri=http://purl.obolibrary.org/obo/FBbt_00002560","FBbt:00002560")</f>
        <v>FBbt:00002560</v>
      </c>
      <c r="B301" t="s">
        <v>774</v>
      </c>
      <c r="C301" t="s">
        <v>8</v>
      </c>
      <c r="D301" t="s">
        <v>775</v>
      </c>
      <c r="E301" t="s">
        <v>11</v>
      </c>
    </row>
    <row r="302" spans="1:5" x14ac:dyDescent="0.2">
      <c r="A302" t="str">
        <f>HYPERLINK("https://www.ebi.ac.uk/ols/ontologies/fbbt/terms?iri=http://purl.obolibrary.org/obo/FBbt_00002124","FBbt:00002124")</f>
        <v>FBbt:00002124</v>
      </c>
      <c r="B302" t="s">
        <v>776</v>
      </c>
      <c r="C302" t="s">
        <v>8</v>
      </c>
      <c r="D302" t="s">
        <v>777</v>
      </c>
      <c r="E302" t="s">
        <v>62</v>
      </c>
    </row>
    <row r="303" spans="1:5" x14ac:dyDescent="0.2">
      <c r="A303" t="str">
        <f>HYPERLINK("https://www.ebi.ac.uk/ols/ontologies/fbbt/terms?iri=http://purl.obolibrary.org/obo/FBbt_00002131","FBbt:00002131")</f>
        <v>FBbt:00002131</v>
      </c>
      <c r="B303" t="s">
        <v>778</v>
      </c>
      <c r="C303" t="s">
        <v>8</v>
      </c>
      <c r="D303" t="s">
        <v>779</v>
      </c>
      <c r="E303" t="s">
        <v>475</v>
      </c>
    </row>
    <row r="304" spans="1:5" x14ac:dyDescent="0.2">
      <c r="A304" t="str">
        <f>HYPERLINK("https://www.ebi.ac.uk/ols/ontologies/fbbt/terms?iri=http://purl.obolibrary.org/obo/FBbt_00002121","FBbt:00002121")</f>
        <v>FBbt:00002121</v>
      </c>
      <c r="B304" t="s">
        <v>780</v>
      </c>
      <c r="C304" t="s">
        <v>8</v>
      </c>
      <c r="D304" t="s">
        <v>781</v>
      </c>
      <c r="E304" t="s">
        <v>62</v>
      </c>
    </row>
    <row r="305" spans="1:5" x14ac:dyDescent="0.2">
      <c r="A305" t="str">
        <f>HYPERLINK("https://www.ebi.ac.uk/ols/ontologies/fbbt/terms?iri=http://purl.obolibrary.org/obo/FBbt_00002122","FBbt:00002122")</f>
        <v>FBbt:00002122</v>
      </c>
      <c r="B305" t="s">
        <v>782</v>
      </c>
      <c r="C305" t="s">
        <v>8</v>
      </c>
      <c r="D305" t="s">
        <v>783</v>
      </c>
      <c r="E305" t="s">
        <v>62</v>
      </c>
    </row>
    <row r="306" spans="1:5" x14ac:dyDescent="0.2">
      <c r="A306" t="str">
        <f>HYPERLINK("https://www.ebi.ac.uk/ols/ontologies/fbbt/terms?iri=http://purl.obolibrary.org/obo/FBbt_00002120","FBbt:00002120")</f>
        <v>FBbt:00002120</v>
      </c>
      <c r="B306" t="s">
        <v>784</v>
      </c>
      <c r="C306" t="s">
        <v>8</v>
      </c>
      <c r="D306" t="s">
        <v>785</v>
      </c>
      <c r="E306" t="s">
        <v>62</v>
      </c>
    </row>
    <row r="307" spans="1:5" x14ac:dyDescent="0.2">
      <c r="A307" t="str">
        <f>HYPERLINK("https://www.ebi.ac.uk/ols/ontologies/fbbt/terms?iri=http://purl.obolibrary.org/obo/FBbt_00007257","FBbt:00007257")</f>
        <v>FBbt:00007257</v>
      </c>
      <c r="B307" t="s">
        <v>786</v>
      </c>
      <c r="C307" t="s">
        <v>787</v>
      </c>
      <c r="D307" t="s">
        <v>788</v>
      </c>
      <c r="E307" t="s">
        <v>789</v>
      </c>
    </row>
    <row r="308" spans="1:5" x14ac:dyDescent="0.2">
      <c r="A308" t="str">
        <f>HYPERLINK("https://www.ebi.ac.uk/ols/ontologies/fbbt/terms?iri=http://purl.obolibrary.org/obo/FBbt_00002325","FBbt:00002325")</f>
        <v>FBbt:00002325</v>
      </c>
      <c r="B308" t="s">
        <v>790</v>
      </c>
      <c r="C308" t="s">
        <v>8</v>
      </c>
      <c r="D308" t="s">
        <v>791</v>
      </c>
      <c r="E308" t="s">
        <v>475</v>
      </c>
    </row>
    <row r="309" spans="1:5" x14ac:dyDescent="0.2">
      <c r="A309" t="str">
        <f>HYPERLINK("https://www.ebi.ac.uk/ols/ontologies/fbbt/terms?iri=http://purl.obolibrary.org/obo/FBbt_00002458","FBbt:00002458")</f>
        <v>FBbt:00002458</v>
      </c>
      <c r="B309" t="s">
        <v>792</v>
      </c>
      <c r="C309" t="s">
        <v>8</v>
      </c>
      <c r="D309" t="s">
        <v>793</v>
      </c>
      <c r="E309" t="s">
        <v>475</v>
      </c>
    </row>
    <row r="310" spans="1:5" x14ac:dyDescent="0.2">
      <c r="A310" t="str">
        <f>HYPERLINK("https://www.ebi.ac.uk/ols/ontologies/fbbt/terms?iri=http://purl.obolibrary.org/obo/FBbt_00002326","FBbt:00002326")</f>
        <v>FBbt:00002326</v>
      </c>
      <c r="B310" t="s">
        <v>794</v>
      </c>
      <c r="C310" t="s">
        <v>8</v>
      </c>
      <c r="D310" t="s">
        <v>795</v>
      </c>
      <c r="E310" t="s">
        <v>475</v>
      </c>
    </row>
    <row r="311" spans="1:5" x14ac:dyDescent="0.2">
      <c r="A311" t="str">
        <f>HYPERLINK("https://www.ebi.ac.uk/ols/ontologies/fbbt/terms?iri=http://purl.obolibrary.org/obo/FBbt_00002459","FBbt:00002459")</f>
        <v>FBbt:00002459</v>
      </c>
      <c r="B311" t="s">
        <v>796</v>
      </c>
      <c r="C311" t="s">
        <v>8</v>
      </c>
      <c r="D311" t="s">
        <v>797</v>
      </c>
      <c r="E311" t="s">
        <v>475</v>
      </c>
    </row>
    <row r="312" spans="1:5" x14ac:dyDescent="0.2">
      <c r="A312" t="str">
        <f>HYPERLINK("https://www.ebi.ac.uk/ols/ontologies/fbbt/terms?iri=http://purl.obolibrary.org/obo/FBbt_00002323","FBbt:00002323")</f>
        <v>FBbt:00002323</v>
      </c>
      <c r="B312" t="s">
        <v>798</v>
      </c>
      <c r="C312" t="s">
        <v>8</v>
      </c>
      <c r="D312" t="s">
        <v>799</v>
      </c>
      <c r="E312" t="s">
        <v>475</v>
      </c>
    </row>
    <row r="313" spans="1:5" x14ac:dyDescent="0.2">
      <c r="A313" t="str">
        <f>HYPERLINK("https://www.ebi.ac.uk/ols/ontologies/fbbt/terms?iri=http://purl.obolibrary.org/obo/FBbt_00002456","FBbt:00002456")</f>
        <v>FBbt:00002456</v>
      </c>
      <c r="B313" t="s">
        <v>800</v>
      </c>
      <c r="C313" t="s">
        <v>8</v>
      </c>
      <c r="D313" t="s">
        <v>801</v>
      </c>
      <c r="E313" t="s">
        <v>475</v>
      </c>
    </row>
    <row r="314" spans="1:5" x14ac:dyDescent="0.2">
      <c r="A314" t="str">
        <f>HYPERLINK("https://www.ebi.ac.uk/ols/ontologies/fbbt/terms?iri=http://purl.obolibrary.org/obo/FBbt_00002324","FBbt:00002324")</f>
        <v>FBbt:00002324</v>
      </c>
      <c r="B314" t="s">
        <v>802</v>
      </c>
      <c r="C314" t="s">
        <v>8</v>
      </c>
      <c r="D314" t="s">
        <v>803</v>
      </c>
      <c r="E314" t="s">
        <v>475</v>
      </c>
    </row>
    <row r="315" spans="1:5" x14ac:dyDescent="0.2">
      <c r="A315" t="str">
        <f>HYPERLINK("https://www.ebi.ac.uk/ols/ontologies/fbbt/terms?iri=http://purl.obolibrary.org/obo/FBbt_00002457","FBbt:00002457")</f>
        <v>FBbt:00002457</v>
      </c>
      <c r="B315" t="s">
        <v>804</v>
      </c>
      <c r="C315" t="s">
        <v>8</v>
      </c>
      <c r="D315" t="s">
        <v>805</v>
      </c>
      <c r="E315" t="s">
        <v>475</v>
      </c>
    </row>
    <row r="316" spans="1:5" x14ac:dyDescent="0.2">
      <c r="A316" t="str">
        <f>HYPERLINK("https://www.ebi.ac.uk/ols/ontologies/fbbt/terms?iri=http://purl.obolibrary.org/obo/FBbt_00002454","FBbt:00002454")</f>
        <v>FBbt:00002454</v>
      </c>
      <c r="B316" t="s">
        <v>806</v>
      </c>
      <c r="C316" t="s">
        <v>8</v>
      </c>
      <c r="D316" t="s">
        <v>807</v>
      </c>
      <c r="E316" t="s">
        <v>475</v>
      </c>
    </row>
    <row r="317" spans="1:5" x14ac:dyDescent="0.2">
      <c r="A317" t="str">
        <f>HYPERLINK("https://www.ebi.ac.uk/ols/ontologies/fbbt/terms?iri=http://purl.obolibrary.org/obo/FBbt_00002322","FBbt:00002322")</f>
        <v>FBbt:00002322</v>
      </c>
      <c r="B317" t="s">
        <v>808</v>
      </c>
      <c r="C317" t="s">
        <v>8</v>
      </c>
      <c r="D317" t="s">
        <v>809</v>
      </c>
      <c r="E317" t="s">
        <v>475</v>
      </c>
    </row>
    <row r="318" spans="1:5" x14ac:dyDescent="0.2">
      <c r="A318" t="str">
        <f>HYPERLINK("https://www.ebi.ac.uk/ols/ontologies/fbbt/terms?iri=http://purl.obolibrary.org/obo/FBbt_00002455","FBbt:00002455")</f>
        <v>FBbt:00002455</v>
      </c>
      <c r="B318" t="s">
        <v>810</v>
      </c>
      <c r="C318" t="s">
        <v>8</v>
      </c>
      <c r="D318" t="s">
        <v>811</v>
      </c>
      <c r="E318" t="s">
        <v>475</v>
      </c>
    </row>
    <row r="319" spans="1:5" x14ac:dyDescent="0.2">
      <c r="A319" t="str">
        <f>HYPERLINK("https://www.ebi.ac.uk/ols/ontologies/fbbt/terms?iri=http://purl.obolibrary.org/obo/FBbt_00002453","FBbt:00002453")</f>
        <v>FBbt:00002453</v>
      </c>
      <c r="B319" t="s">
        <v>812</v>
      </c>
      <c r="C319" t="s">
        <v>8</v>
      </c>
      <c r="D319" t="s">
        <v>813</v>
      </c>
      <c r="E319" t="s">
        <v>475</v>
      </c>
    </row>
    <row r="320" spans="1:5" x14ac:dyDescent="0.2">
      <c r="A320" t="str">
        <f>HYPERLINK("https://www.ebi.ac.uk/ols/ontologies/fbbt/terms?iri=http://purl.obolibrary.org/obo/FBbt_00002503","FBbt:00002503")</f>
        <v>FBbt:00002503</v>
      </c>
      <c r="B320" t="s">
        <v>814</v>
      </c>
      <c r="C320" t="s">
        <v>8</v>
      </c>
      <c r="D320" t="s">
        <v>815</v>
      </c>
      <c r="E320" t="s">
        <v>475</v>
      </c>
    </row>
    <row r="321" spans="1:5" x14ac:dyDescent="0.2">
      <c r="A321" t="str">
        <f>HYPERLINK("https://www.ebi.ac.uk/ols/ontologies/fbbt/terms?iri=http://purl.obolibrary.org/obo/FBbt_00002504","FBbt:00002504")</f>
        <v>FBbt:00002504</v>
      </c>
      <c r="B321" t="s">
        <v>816</v>
      </c>
      <c r="C321" t="s">
        <v>8</v>
      </c>
      <c r="D321" t="s">
        <v>817</v>
      </c>
      <c r="E321" t="s">
        <v>475</v>
      </c>
    </row>
    <row r="322" spans="1:5" x14ac:dyDescent="0.2">
      <c r="A322" t="str">
        <f>HYPERLINK("https://www.ebi.ac.uk/ols/ontologies/fbbt/terms?iri=http://purl.obolibrary.org/obo/FBbt_00002501","FBbt:00002501")</f>
        <v>FBbt:00002501</v>
      </c>
      <c r="B322" t="s">
        <v>818</v>
      </c>
      <c r="C322" t="s">
        <v>8</v>
      </c>
      <c r="D322" t="s">
        <v>819</v>
      </c>
      <c r="E322" t="s">
        <v>475</v>
      </c>
    </row>
    <row r="323" spans="1:5" x14ac:dyDescent="0.2">
      <c r="A323" t="str">
        <f>HYPERLINK("https://www.ebi.ac.uk/ols/ontologies/fbbt/terms?iri=http://purl.obolibrary.org/obo/FBbt_00002502","FBbt:00002502")</f>
        <v>FBbt:00002502</v>
      </c>
      <c r="B323" t="s">
        <v>820</v>
      </c>
      <c r="C323" t="s">
        <v>8</v>
      </c>
      <c r="D323" t="s">
        <v>821</v>
      </c>
      <c r="E323" t="s">
        <v>475</v>
      </c>
    </row>
    <row r="324" spans="1:5" x14ac:dyDescent="0.2">
      <c r="A324" t="str">
        <f>HYPERLINK("https://www.ebi.ac.uk/ols/ontologies/fbbt/terms?iri=http://purl.obolibrary.org/obo/FBbt_00002327","FBbt:00002327")</f>
        <v>FBbt:00002327</v>
      </c>
      <c r="B324" t="s">
        <v>822</v>
      </c>
      <c r="C324" t="s">
        <v>8</v>
      </c>
      <c r="D324" t="s">
        <v>823</v>
      </c>
      <c r="E324" t="s">
        <v>475</v>
      </c>
    </row>
    <row r="325" spans="1:5" x14ac:dyDescent="0.2">
      <c r="A325" t="str">
        <f>HYPERLINK("https://www.ebi.ac.uk/ols/ontologies/fbbt/terms?iri=http://purl.obolibrary.org/obo/FBbt_00002328","FBbt:00002328")</f>
        <v>FBbt:00002328</v>
      </c>
      <c r="B325" t="s">
        <v>824</v>
      </c>
      <c r="C325" t="s">
        <v>8</v>
      </c>
      <c r="D325" t="s">
        <v>825</v>
      </c>
      <c r="E325" t="s">
        <v>475</v>
      </c>
    </row>
    <row r="326" spans="1:5" x14ac:dyDescent="0.2">
      <c r="A326" t="str">
        <f>HYPERLINK("https://www.ebi.ac.uk/ols/ontologies/fbbt/terms?iri=http://purl.obolibrary.org/obo/FBbt_00006027","FBbt:00006027")</f>
        <v>FBbt:00006027</v>
      </c>
      <c r="B326" t="s">
        <v>826</v>
      </c>
      <c r="C326" t="s">
        <v>8</v>
      </c>
      <c r="D326" t="s">
        <v>827</v>
      </c>
      <c r="E326" t="s">
        <v>828</v>
      </c>
    </row>
    <row r="327" spans="1:5" x14ac:dyDescent="0.2">
      <c r="A327" t="str">
        <f>HYPERLINK("https://www.ebi.ac.uk/ols/ontologies/fbbt/terms?iri=http://purl.obolibrary.org/obo/FBbt_00047455","FBbt:00047455")</f>
        <v>FBbt:00047455</v>
      </c>
      <c r="B327" t="s">
        <v>829</v>
      </c>
      <c r="C327" t="s">
        <v>8</v>
      </c>
      <c r="D327" t="s">
        <v>830</v>
      </c>
      <c r="E327" t="s">
        <v>831</v>
      </c>
    </row>
    <row r="328" spans="1:5" x14ac:dyDescent="0.2">
      <c r="A328" t="str">
        <f>HYPERLINK("https://www.ebi.ac.uk/ols/ontologies/fbbt/terms?iri=http://purl.obolibrary.org/obo/FBbt_00002509","FBbt:00002509")</f>
        <v>FBbt:00002509</v>
      </c>
      <c r="B328" t="s">
        <v>832</v>
      </c>
      <c r="C328" t="s">
        <v>8</v>
      </c>
      <c r="D328" t="s">
        <v>833</v>
      </c>
      <c r="E328" t="s">
        <v>475</v>
      </c>
    </row>
    <row r="329" spans="1:5" x14ac:dyDescent="0.2">
      <c r="A329" t="str">
        <f>HYPERLINK("https://www.ebi.ac.uk/ols/ontologies/fbbt/terms?iri=http://purl.obolibrary.org/obo/FBbt_00002507","FBbt:00002507")</f>
        <v>FBbt:00002507</v>
      </c>
      <c r="B329" t="s">
        <v>834</v>
      </c>
      <c r="C329" t="s">
        <v>8</v>
      </c>
      <c r="D329" t="s">
        <v>835</v>
      </c>
      <c r="E329" t="s">
        <v>475</v>
      </c>
    </row>
    <row r="330" spans="1:5" x14ac:dyDescent="0.2">
      <c r="A330" t="str">
        <f>HYPERLINK("https://www.ebi.ac.uk/ols/ontologies/fbbt/terms?iri=http://purl.obolibrary.org/obo/FBbt_00047459","FBbt:00047459")</f>
        <v>FBbt:00047459</v>
      </c>
      <c r="B330" t="s">
        <v>836</v>
      </c>
      <c r="C330" t="s">
        <v>8</v>
      </c>
      <c r="D330" t="s">
        <v>837</v>
      </c>
      <c r="E330" t="s">
        <v>644</v>
      </c>
    </row>
    <row r="331" spans="1:5" x14ac:dyDescent="0.2">
      <c r="A331" t="str">
        <f>HYPERLINK("https://www.ebi.ac.uk/ols/ontologies/fbbt/terms?iri=http://purl.obolibrary.org/obo/FBbt_00047267","FBbt:00047267")</f>
        <v>FBbt:00047267</v>
      </c>
      <c r="B331" t="s">
        <v>838</v>
      </c>
      <c r="C331" t="s">
        <v>839</v>
      </c>
      <c r="D331" t="s">
        <v>840</v>
      </c>
      <c r="E331" t="s">
        <v>841</v>
      </c>
    </row>
    <row r="332" spans="1:5" x14ac:dyDescent="0.2">
      <c r="A332" t="str">
        <f>HYPERLINK("https://www.ebi.ac.uk/ols/ontologies/fbbt/terms?iri=http://purl.obolibrary.org/obo/FBbt_00047458","FBbt:00047458")</f>
        <v>FBbt:00047458</v>
      </c>
      <c r="B332" t="s">
        <v>842</v>
      </c>
      <c r="C332" t="s">
        <v>8</v>
      </c>
      <c r="D332" t="s">
        <v>843</v>
      </c>
      <c r="E332" t="s">
        <v>644</v>
      </c>
    </row>
    <row r="333" spans="1:5" x14ac:dyDescent="0.2">
      <c r="A333" t="str">
        <f>HYPERLINK("https://www.ebi.ac.uk/ols/ontologies/fbbt/terms?iri=http://purl.obolibrary.org/obo/FBbt_00047266","FBbt:00047266")</f>
        <v>FBbt:00047266</v>
      </c>
      <c r="B333" t="s">
        <v>844</v>
      </c>
      <c r="C333" t="s">
        <v>845</v>
      </c>
      <c r="D333" t="s">
        <v>846</v>
      </c>
      <c r="E333" t="s">
        <v>841</v>
      </c>
    </row>
    <row r="334" spans="1:5" x14ac:dyDescent="0.2">
      <c r="A334" t="str">
        <f>HYPERLINK("https://www.ebi.ac.uk/ols/ontologies/fbbt/terms?iri=http://purl.obolibrary.org/obo/FBbt_00047457","FBbt:00047457")</f>
        <v>FBbt:00047457</v>
      </c>
      <c r="B334" t="s">
        <v>847</v>
      </c>
      <c r="C334" t="s">
        <v>8</v>
      </c>
      <c r="D334" t="s">
        <v>848</v>
      </c>
      <c r="E334" t="s">
        <v>644</v>
      </c>
    </row>
    <row r="335" spans="1:5" x14ac:dyDescent="0.2">
      <c r="A335" t="str">
        <f>HYPERLINK("https://www.ebi.ac.uk/ols/ontologies/fbbt/terms?iri=http://purl.obolibrary.org/obo/FBbt_00002505","FBbt:00002505")</f>
        <v>FBbt:00002505</v>
      </c>
      <c r="B335" t="s">
        <v>849</v>
      </c>
      <c r="C335" t="s">
        <v>8</v>
      </c>
      <c r="D335" t="s">
        <v>850</v>
      </c>
      <c r="E335" t="s">
        <v>475</v>
      </c>
    </row>
    <row r="336" spans="1:5" x14ac:dyDescent="0.2">
      <c r="A336" t="str">
        <f>HYPERLINK("https://www.ebi.ac.uk/ols/ontologies/fbbt/terms?iri=http://purl.obolibrary.org/obo/FBbt_00047456","FBbt:00047456")</f>
        <v>FBbt:00047456</v>
      </c>
      <c r="B336" t="s">
        <v>851</v>
      </c>
      <c r="C336" t="s">
        <v>8</v>
      </c>
      <c r="D336" t="s">
        <v>852</v>
      </c>
      <c r="E336" t="s">
        <v>654</v>
      </c>
    </row>
    <row r="337" spans="1:5" x14ac:dyDescent="0.2">
      <c r="A337" t="str">
        <f>HYPERLINK("https://www.ebi.ac.uk/ols/ontologies/fbbt/terms?iri=http://purl.obolibrary.org/obo/FBbt_00002506","FBbt:00002506")</f>
        <v>FBbt:00002506</v>
      </c>
      <c r="B337" t="s">
        <v>853</v>
      </c>
      <c r="C337" t="s">
        <v>8</v>
      </c>
      <c r="D337" t="s">
        <v>854</v>
      </c>
      <c r="E337" t="s">
        <v>475</v>
      </c>
    </row>
    <row r="338" spans="1:5" x14ac:dyDescent="0.2">
      <c r="A338" t="str">
        <f>HYPERLINK("https://www.ebi.ac.uk/ols/ontologies/fbbt/terms?iri=http://purl.obolibrary.org/obo/FBbt_00002595","FBbt:00002595")</f>
        <v>FBbt:00002595</v>
      </c>
      <c r="B338" t="s">
        <v>855</v>
      </c>
      <c r="C338" t="s">
        <v>8</v>
      </c>
      <c r="D338" t="s">
        <v>856</v>
      </c>
      <c r="E338" t="s">
        <v>11</v>
      </c>
    </row>
    <row r="339" spans="1:5" x14ac:dyDescent="0.2">
      <c r="A339" t="str">
        <f>HYPERLINK("https://www.ebi.ac.uk/ols/ontologies/fbbt/terms?iri=http://purl.obolibrary.org/obo/FBbt_00002026","FBbt:00002026")</f>
        <v>FBbt:00002026</v>
      </c>
      <c r="B339" t="s">
        <v>857</v>
      </c>
      <c r="C339" t="s">
        <v>858</v>
      </c>
      <c r="D339" t="s">
        <v>859</v>
      </c>
      <c r="E339" t="s">
        <v>860</v>
      </c>
    </row>
    <row r="340" spans="1:5" x14ac:dyDescent="0.2">
      <c r="A340" t="str">
        <f>HYPERLINK("https://www.ebi.ac.uk/ols/ontologies/fbbt/terms?iri=http://purl.obolibrary.org/obo/FBbt_00002159","FBbt:00002159")</f>
        <v>FBbt:00002159</v>
      </c>
      <c r="B340" t="s">
        <v>861</v>
      </c>
      <c r="C340" t="s">
        <v>8</v>
      </c>
      <c r="D340" t="s">
        <v>862</v>
      </c>
      <c r="E340" t="s">
        <v>62</v>
      </c>
    </row>
    <row r="341" spans="1:5" x14ac:dyDescent="0.2">
      <c r="A341" t="str">
        <f>HYPERLINK("https://www.ebi.ac.uk/ols/ontologies/fbbt/terms?iri=http://purl.obolibrary.org/obo/FBbt_00002330","FBbt:00002330")</f>
        <v>FBbt:00002330</v>
      </c>
      <c r="B341" t="s">
        <v>863</v>
      </c>
      <c r="C341" t="s">
        <v>8</v>
      </c>
      <c r="D341" t="s">
        <v>864</v>
      </c>
      <c r="E341" t="s">
        <v>475</v>
      </c>
    </row>
    <row r="342" spans="1:5" x14ac:dyDescent="0.2">
      <c r="A342" t="str">
        <f>HYPERLINK("https://www.ebi.ac.uk/ols/ontologies/fbbt/terms?iri=http://purl.obolibrary.org/obo/FBbt_00002596","FBbt:00002596")</f>
        <v>FBbt:00002596</v>
      </c>
      <c r="B342" t="s">
        <v>865</v>
      </c>
      <c r="C342" t="s">
        <v>8</v>
      </c>
      <c r="D342" t="s">
        <v>866</v>
      </c>
      <c r="E342" t="s">
        <v>11</v>
      </c>
    </row>
    <row r="343" spans="1:5" x14ac:dyDescent="0.2">
      <c r="A343" t="str">
        <f>HYPERLINK("https://www.ebi.ac.uk/ols/ontologies/fbbt/terms?iri=http://purl.obolibrary.org/obo/FBbt_00002027","FBbt:00002027")</f>
        <v>FBbt:00002027</v>
      </c>
      <c r="B343" t="s">
        <v>867</v>
      </c>
      <c r="C343" t="s">
        <v>868</v>
      </c>
      <c r="D343" t="s">
        <v>869</v>
      </c>
      <c r="E343" t="s">
        <v>870</v>
      </c>
    </row>
    <row r="344" spans="1:5" x14ac:dyDescent="0.2">
      <c r="A344" t="str">
        <f>HYPERLINK("https://www.ebi.ac.uk/ols/ontologies/fbbt/terms?iri=http://purl.obolibrary.org/obo/FBbt_00002460","FBbt:00002460")</f>
        <v>FBbt:00002460</v>
      </c>
      <c r="B344" t="s">
        <v>871</v>
      </c>
      <c r="C344" t="s">
        <v>872</v>
      </c>
      <c r="D344" t="s">
        <v>873</v>
      </c>
      <c r="E344" t="s">
        <v>874</v>
      </c>
    </row>
    <row r="345" spans="1:5" x14ac:dyDescent="0.2">
      <c r="A345" t="str">
        <f>HYPERLINK("https://www.ebi.ac.uk/ols/ontologies/fbbt/terms?iri=http://purl.obolibrary.org/obo/FBbt_00002593","FBbt:00002593")</f>
        <v>FBbt:00002593</v>
      </c>
      <c r="B345" t="s">
        <v>875</v>
      </c>
      <c r="C345" t="s">
        <v>8</v>
      </c>
      <c r="D345" t="s">
        <v>876</v>
      </c>
      <c r="E345" t="s">
        <v>11</v>
      </c>
    </row>
    <row r="346" spans="1:5" x14ac:dyDescent="0.2">
      <c r="A346" t="str">
        <f>HYPERLINK("https://www.ebi.ac.uk/ols/ontologies/fbbt/terms?iri=http://purl.obolibrary.org/obo/FBbt_00002157","FBbt:00002157")</f>
        <v>FBbt:00002157</v>
      </c>
      <c r="B346" t="s">
        <v>877</v>
      </c>
      <c r="C346" t="s">
        <v>8</v>
      </c>
      <c r="D346" t="s">
        <v>878</v>
      </c>
      <c r="E346" t="s">
        <v>62</v>
      </c>
    </row>
    <row r="347" spans="1:5" x14ac:dyDescent="0.2">
      <c r="A347" t="str">
        <f>HYPERLINK("https://www.ebi.ac.uk/ols/ontologies/fbbt/terms?iri=http://purl.obolibrary.org/obo/FBbt_00002168","FBbt:00002168")</f>
        <v>FBbt:00002168</v>
      </c>
      <c r="B347" t="s">
        <v>879</v>
      </c>
      <c r="C347" t="s">
        <v>8</v>
      </c>
      <c r="D347" t="s">
        <v>880</v>
      </c>
      <c r="E347" t="s">
        <v>475</v>
      </c>
    </row>
    <row r="348" spans="1:5" x14ac:dyDescent="0.2">
      <c r="A348" t="str">
        <f>HYPERLINK("https://www.ebi.ac.uk/ols/ontologies/fbbt/terms?iri=http://purl.obolibrary.org/obo/FBbt_00002594","FBbt:00002594")</f>
        <v>FBbt:00002594</v>
      </c>
      <c r="B348" t="s">
        <v>881</v>
      </c>
      <c r="C348" t="s">
        <v>8</v>
      </c>
      <c r="D348" t="s">
        <v>882</v>
      </c>
      <c r="E348" t="s">
        <v>11</v>
      </c>
    </row>
    <row r="349" spans="1:5" x14ac:dyDescent="0.2">
      <c r="A349" t="str">
        <f>HYPERLINK("https://www.ebi.ac.uk/ols/ontologies/fbbt/terms?iri=http://purl.obolibrary.org/obo/FBbt_00002169","FBbt:00002169")</f>
        <v>FBbt:00002169</v>
      </c>
      <c r="B349" t="s">
        <v>883</v>
      </c>
      <c r="C349" t="s">
        <v>8</v>
      </c>
      <c r="D349" t="s">
        <v>884</v>
      </c>
      <c r="E349" t="s">
        <v>475</v>
      </c>
    </row>
    <row r="350" spans="1:5" x14ac:dyDescent="0.2">
      <c r="A350" t="str">
        <f>HYPERLINK("https://www.ebi.ac.uk/ols/ontologies/fbbt/terms?iri=http://purl.obolibrary.org/obo/FBbt_00002158","FBbt:00002158")</f>
        <v>FBbt:00002158</v>
      </c>
      <c r="B350" t="s">
        <v>885</v>
      </c>
      <c r="C350" t="s">
        <v>8</v>
      </c>
      <c r="D350" t="s">
        <v>886</v>
      </c>
      <c r="E350" t="s">
        <v>62</v>
      </c>
    </row>
    <row r="351" spans="1:5" x14ac:dyDescent="0.2">
      <c r="A351" t="str">
        <f>HYPERLINK("https://www.ebi.ac.uk/ols/ontologies/fbbt/terms?iri=http://purl.obolibrary.org/obo/FBbt_00002025","FBbt:00002025")</f>
        <v>FBbt:00002025</v>
      </c>
      <c r="B351" t="s">
        <v>887</v>
      </c>
      <c r="C351" t="s">
        <v>888</v>
      </c>
      <c r="D351" t="s">
        <v>889</v>
      </c>
      <c r="E351" t="s">
        <v>870</v>
      </c>
    </row>
    <row r="352" spans="1:5" x14ac:dyDescent="0.2">
      <c r="A352" t="str">
        <f>HYPERLINK("https://www.ebi.ac.uk/ols/ontologies/fbbt/terms?iri=http://purl.obolibrary.org/obo/FBbt_00002591","FBbt:00002591")</f>
        <v>FBbt:00002591</v>
      </c>
      <c r="B352" t="s">
        <v>890</v>
      </c>
      <c r="C352" t="s">
        <v>8</v>
      </c>
      <c r="D352" t="s">
        <v>891</v>
      </c>
      <c r="E352" t="s">
        <v>11</v>
      </c>
    </row>
    <row r="353" spans="1:5" x14ac:dyDescent="0.2">
      <c r="A353" t="str">
        <f>HYPERLINK("https://www.ebi.ac.uk/ols/ontologies/fbbt/terms?iri=http://purl.obolibrary.org/obo/FBbt_00002154","FBbt:00002154")</f>
        <v>FBbt:00002154</v>
      </c>
      <c r="B353" t="s">
        <v>892</v>
      </c>
      <c r="C353" t="s">
        <v>8</v>
      </c>
      <c r="D353" t="s">
        <v>893</v>
      </c>
      <c r="E353" t="s">
        <v>62</v>
      </c>
    </row>
    <row r="354" spans="1:5" x14ac:dyDescent="0.2">
      <c r="A354" t="str">
        <f>HYPERLINK("https://www.ebi.ac.uk/ols/ontologies/fbbt/terms?iri=http://purl.obolibrary.org/obo/FBbt_00002155","FBbt:00002155")</f>
        <v>FBbt:00002155</v>
      </c>
      <c r="B354" t="s">
        <v>894</v>
      </c>
      <c r="C354" t="s">
        <v>8</v>
      </c>
      <c r="D354" t="s">
        <v>895</v>
      </c>
      <c r="E354" t="s">
        <v>62</v>
      </c>
    </row>
    <row r="355" spans="1:5" x14ac:dyDescent="0.2">
      <c r="A355" t="str">
        <f>HYPERLINK("https://www.ebi.ac.uk/ols/ontologies/fbbt/terms?iri=http://purl.obolibrary.org/obo/FBbt_00002166","FBbt:00002166")</f>
        <v>FBbt:00002166</v>
      </c>
      <c r="B355" t="s">
        <v>896</v>
      </c>
      <c r="C355" t="s">
        <v>8</v>
      </c>
      <c r="D355" t="s">
        <v>897</v>
      </c>
      <c r="E355" t="s">
        <v>475</v>
      </c>
    </row>
    <row r="356" spans="1:5" x14ac:dyDescent="0.2">
      <c r="A356" t="str">
        <f>HYPERLINK("https://www.ebi.ac.uk/ols/ontologies/fbbt/terms?iri=http://purl.obolibrary.org/obo/FBbt_00002592","FBbt:00002592")</f>
        <v>FBbt:00002592</v>
      </c>
      <c r="B356" t="s">
        <v>898</v>
      </c>
      <c r="C356" t="s">
        <v>8</v>
      </c>
      <c r="D356" t="s">
        <v>899</v>
      </c>
      <c r="E356" t="s">
        <v>11</v>
      </c>
    </row>
    <row r="357" spans="1:5" x14ac:dyDescent="0.2">
      <c r="A357" t="str">
        <f>HYPERLINK("https://www.ebi.ac.uk/ols/ontologies/fbbt/terms?iri=http://purl.obolibrary.org/obo/FBbt_00002167","FBbt:00002167")</f>
        <v>FBbt:00002167</v>
      </c>
      <c r="B357" t="s">
        <v>900</v>
      </c>
      <c r="C357" t="s">
        <v>8</v>
      </c>
      <c r="D357" t="s">
        <v>901</v>
      </c>
      <c r="E357" t="s">
        <v>475</v>
      </c>
    </row>
    <row r="358" spans="1:5" x14ac:dyDescent="0.2">
      <c r="A358" t="str">
        <f>HYPERLINK("https://www.ebi.ac.uk/ols/ontologies/fbbt/terms?iri=http://purl.obolibrary.org/obo/FBbt_00002156","FBbt:00002156")</f>
        <v>FBbt:00002156</v>
      </c>
      <c r="B358" t="s">
        <v>902</v>
      </c>
      <c r="C358" t="s">
        <v>8</v>
      </c>
      <c r="D358" t="s">
        <v>903</v>
      </c>
      <c r="E358" t="s">
        <v>62</v>
      </c>
    </row>
    <row r="359" spans="1:5" x14ac:dyDescent="0.2">
      <c r="A359" t="str">
        <f>HYPERLINK("https://www.ebi.ac.uk/ols/ontologies/fbbt/terms?iri=http://purl.obolibrary.org/obo/FBbt_00002165","FBbt:00002165")</f>
        <v>FBbt:00002165</v>
      </c>
      <c r="B359" t="s">
        <v>904</v>
      </c>
      <c r="C359" t="s">
        <v>8</v>
      </c>
      <c r="D359" t="s">
        <v>905</v>
      </c>
      <c r="E359" t="s">
        <v>475</v>
      </c>
    </row>
    <row r="360" spans="1:5" x14ac:dyDescent="0.2">
      <c r="A360" t="str">
        <f>HYPERLINK("https://www.ebi.ac.uk/ols/ontologies/fbbt/terms?iri=http://purl.obolibrary.org/obo/FBbt_00002066","FBbt:00002066")</f>
        <v>FBbt:00002066</v>
      </c>
      <c r="B360" t="s">
        <v>906</v>
      </c>
      <c r="C360" t="s">
        <v>8</v>
      </c>
      <c r="D360" t="s">
        <v>907</v>
      </c>
      <c r="E360" t="s">
        <v>475</v>
      </c>
    </row>
    <row r="361" spans="1:5" x14ac:dyDescent="0.2">
      <c r="A361" t="str">
        <f>HYPERLINK("https://www.ebi.ac.uk/ols/ontologies/fbbt/terms?iri=http://purl.obolibrary.org/obo/FBbt_00002590","FBbt:00002590")</f>
        <v>FBbt:00002590</v>
      </c>
      <c r="B361" t="s">
        <v>908</v>
      </c>
      <c r="C361" t="s">
        <v>8</v>
      </c>
      <c r="D361" t="s">
        <v>909</v>
      </c>
      <c r="E361" t="s">
        <v>11</v>
      </c>
    </row>
    <row r="362" spans="1:5" x14ac:dyDescent="0.2">
      <c r="A362" t="str">
        <f>HYPERLINK("https://www.ebi.ac.uk/ols/ontologies/fbbt/terms?iri=http://purl.obolibrary.org/obo/FBbt_00002090","FBbt:00002090")</f>
        <v>FBbt:00002090</v>
      </c>
      <c r="B362" t="s">
        <v>910</v>
      </c>
      <c r="C362" t="s">
        <v>8</v>
      </c>
      <c r="D362" t="s">
        <v>911</v>
      </c>
      <c r="E362" t="s">
        <v>475</v>
      </c>
    </row>
    <row r="363" spans="1:5" x14ac:dyDescent="0.2">
      <c r="A363" t="str">
        <f>HYPERLINK("https://www.ebi.ac.uk/ols/ontologies/fbbt/terms?iri=http://purl.obolibrary.org/obo/FBbt_00048368","FBbt:00048368")</f>
        <v>FBbt:00048368</v>
      </c>
      <c r="B363" t="s">
        <v>912</v>
      </c>
      <c r="C363" t="s">
        <v>913</v>
      </c>
      <c r="D363" t="s">
        <v>914</v>
      </c>
      <c r="E363" t="s">
        <v>28</v>
      </c>
    </row>
    <row r="364" spans="1:5" x14ac:dyDescent="0.2">
      <c r="A364" t="str">
        <f>HYPERLINK("https://www.ebi.ac.uk/ols/ontologies/fbbt/terms?iri=http://purl.obolibrary.org/obo/FBbt_00002091","FBbt:00002091")</f>
        <v>FBbt:00002091</v>
      </c>
      <c r="B364" t="s">
        <v>915</v>
      </c>
      <c r="C364" t="s">
        <v>8</v>
      </c>
      <c r="D364" t="s">
        <v>916</v>
      </c>
      <c r="E364" t="s">
        <v>475</v>
      </c>
    </row>
    <row r="365" spans="1:5" x14ac:dyDescent="0.2">
      <c r="A365" t="str">
        <f>HYPERLINK("https://www.ebi.ac.uk/ols/ontologies/fbbt/terms?iri=http://purl.obolibrary.org/obo/FBbt_00048367","FBbt:00048367")</f>
        <v>FBbt:00048367</v>
      </c>
      <c r="B365" t="s">
        <v>917</v>
      </c>
      <c r="C365" t="s">
        <v>918</v>
      </c>
      <c r="D365" t="s">
        <v>919</v>
      </c>
      <c r="E365" t="s">
        <v>28</v>
      </c>
    </row>
    <row r="366" spans="1:5" x14ac:dyDescent="0.2">
      <c r="A366" t="str">
        <f>HYPERLINK("https://www.ebi.ac.uk/ols/ontologies/fbbt/terms?iri=http://purl.obolibrary.org/obo/FBbt_00048366","FBbt:00048366")</f>
        <v>FBbt:00048366</v>
      </c>
      <c r="B366" t="s">
        <v>920</v>
      </c>
      <c r="C366" t="s">
        <v>921</v>
      </c>
      <c r="D366" t="s">
        <v>922</v>
      </c>
      <c r="E366" t="s">
        <v>28</v>
      </c>
    </row>
    <row r="367" spans="1:5" x14ac:dyDescent="0.2">
      <c r="A367" t="str">
        <f>HYPERLINK("https://www.ebi.ac.uk/ols/ontologies/fbbt/terms?iri=http://purl.obolibrary.org/obo/FBbt_00048365","FBbt:00048365")</f>
        <v>FBbt:00048365</v>
      </c>
      <c r="B367" t="s">
        <v>923</v>
      </c>
      <c r="C367" t="s">
        <v>924</v>
      </c>
      <c r="D367" t="s">
        <v>925</v>
      </c>
      <c r="E367" t="s">
        <v>28</v>
      </c>
    </row>
    <row r="368" spans="1:5" x14ac:dyDescent="0.2">
      <c r="A368" t="str">
        <f>HYPERLINK("https://www.ebi.ac.uk/ols/ontologies/fbbt/terms?iri=http://purl.obolibrary.org/obo/FBbt_00002149","FBbt:00002149")</f>
        <v>FBbt:00002149</v>
      </c>
      <c r="B368" t="s">
        <v>926</v>
      </c>
      <c r="C368" t="s">
        <v>8</v>
      </c>
      <c r="D368" t="s">
        <v>927</v>
      </c>
      <c r="E368" t="s">
        <v>475</v>
      </c>
    </row>
    <row r="369" spans="1:5" x14ac:dyDescent="0.2">
      <c r="A369" t="str">
        <f>HYPERLINK("https://www.ebi.ac.uk/ols/ontologies/fbbt/terms?iri=http://purl.obolibrary.org/obo/FBbt_00002625","FBbt:00002625")</f>
        <v>FBbt:00002625</v>
      </c>
      <c r="B369" t="s">
        <v>928</v>
      </c>
      <c r="C369" t="s">
        <v>101</v>
      </c>
      <c r="D369" t="s">
        <v>929</v>
      </c>
      <c r="E369" t="s">
        <v>221</v>
      </c>
    </row>
    <row r="370" spans="1:5" x14ac:dyDescent="0.2">
      <c r="A370" t="str">
        <f>HYPERLINK("https://www.ebi.ac.uk/ols/ontologies/fbbt/terms?iri=http://purl.obolibrary.org/obo/FBbt_00002095","FBbt:00002095")</f>
        <v>FBbt:00002095</v>
      </c>
      <c r="B370" t="s">
        <v>930</v>
      </c>
      <c r="C370" t="s">
        <v>8</v>
      </c>
      <c r="D370" t="s">
        <v>931</v>
      </c>
      <c r="E370" t="s">
        <v>475</v>
      </c>
    </row>
    <row r="371" spans="1:5" x14ac:dyDescent="0.2">
      <c r="A371" t="str">
        <f>HYPERLINK("https://www.ebi.ac.uk/ols/ontologies/fbbt/terms?iri=http://purl.obolibrary.org/obo/FBbt_00002096","FBbt:00002096")</f>
        <v>FBbt:00002096</v>
      </c>
      <c r="B371" t="s">
        <v>932</v>
      </c>
      <c r="C371" t="s">
        <v>8</v>
      </c>
      <c r="D371" t="s">
        <v>933</v>
      </c>
      <c r="E371" t="s">
        <v>475</v>
      </c>
    </row>
    <row r="372" spans="1:5" x14ac:dyDescent="0.2">
      <c r="A372" t="str">
        <f>HYPERLINK("https://www.ebi.ac.uk/ols/ontologies/fbbt/terms?iri=http://purl.obolibrary.org/obo/FBbt_00002620","FBbt:00002620")</f>
        <v>FBbt:00002620</v>
      </c>
      <c r="B372" t="s">
        <v>934</v>
      </c>
      <c r="C372" t="s">
        <v>101</v>
      </c>
      <c r="D372" t="s">
        <v>935</v>
      </c>
      <c r="E372" t="s">
        <v>62</v>
      </c>
    </row>
    <row r="373" spans="1:5" x14ac:dyDescent="0.2">
      <c r="A373" t="str">
        <f>HYPERLINK("https://www.ebi.ac.uk/ols/ontologies/fbbt/terms?iri=http://purl.obolibrary.org/obo/FBbt_00048364","FBbt:00048364")</f>
        <v>FBbt:00048364</v>
      </c>
      <c r="B373" t="s">
        <v>936</v>
      </c>
      <c r="C373" t="s">
        <v>937</v>
      </c>
      <c r="D373" t="s">
        <v>938</v>
      </c>
      <c r="E373" t="s">
        <v>28</v>
      </c>
    </row>
    <row r="374" spans="1:5" x14ac:dyDescent="0.2">
      <c r="A374" t="str">
        <f>HYPERLINK("https://www.ebi.ac.uk/ols/ontologies/fbbt/terms?iri=http://purl.obolibrary.org/obo/FBbt_00002094","FBbt:00002094")</f>
        <v>FBbt:00002094</v>
      </c>
      <c r="B374" t="s">
        <v>939</v>
      </c>
      <c r="C374" t="s">
        <v>8</v>
      </c>
      <c r="D374" t="s">
        <v>940</v>
      </c>
      <c r="E374" t="s">
        <v>475</v>
      </c>
    </row>
    <row r="375" spans="1:5" x14ac:dyDescent="0.2">
      <c r="A375" t="str">
        <f>HYPERLINK("https://www.ebi.ac.uk/ols/ontologies/fbbt/terms?iri=http://purl.obolibrary.org/obo/FBbt_00002621","FBbt:00002621")</f>
        <v>FBbt:00002621</v>
      </c>
      <c r="B375" t="s">
        <v>941</v>
      </c>
      <c r="C375" t="s">
        <v>82</v>
      </c>
      <c r="D375" t="s">
        <v>942</v>
      </c>
      <c r="E375" t="s">
        <v>62</v>
      </c>
    </row>
    <row r="376" spans="1:5" x14ac:dyDescent="0.2">
      <c r="A376" t="str">
        <f>HYPERLINK("https://www.ebi.ac.uk/ols/ontologies/fbbt/terms?iri=http://purl.obolibrary.org/obo/FBbt_00048363","FBbt:00048363")</f>
        <v>FBbt:00048363</v>
      </c>
      <c r="B376" t="s">
        <v>943</v>
      </c>
      <c r="C376" t="s">
        <v>944</v>
      </c>
      <c r="D376" t="s">
        <v>945</v>
      </c>
      <c r="E376" t="s">
        <v>28</v>
      </c>
    </row>
    <row r="377" spans="1:5" x14ac:dyDescent="0.2">
      <c r="A377" t="str">
        <f>HYPERLINK("https://www.ebi.ac.uk/ols/ontologies/fbbt/terms?iri=http://purl.obolibrary.org/obo/FBbt_00048361","FBbt:00048361")</f>
        <v>FBbt:00048361</v>
      </c>
      <c r="B377" t="s">
        <v>946</v>
      </c>
      <c r="C377" t="s">
        <v>947</v>
      </c>
      <c r="D377" t="s">
        <v>948</v>
      </c>
      <c r="E377" t="s">
        <v>28</v>
      </c>
    </row>
    <row r="378" spans="1:5" x14ac:dyDescent="0.2">
      <c r="A378" t="str">
        <f>HYPERLINK("https://www.ebi.ac.uk/ols/ontologies/fbbt/terms?iri=http://purl.obolibrary.org/obo/FBbt_00048362","FBbt:00048362")</f>
        <v>FBbt:00048362</v>
      </c>
      <c r="B378" t="s">
        <v>949</v>
      </c>
      <c r="C378" t="s">
        <v>950</v>
      </c>
      <c r="D378" t="s">
        <v>951</v>
      </c>
      <c r="E378" t="s">
        <v>28</v>
      </c>
    </row>
    <row r="379" spans="1:5" x14ac:dyDescent="0.2">
      <c r="A379" t="str">
        <f>HYPERLINK("https://www.ebi.ac.uk/ols/ontologies/fbbt/terms?iri=http://purl.obolibrary.org/obo/FBbt_00002092","FBbt:00002092")</f>
        <v>FBbt:00002092</v>
      </c>
      <c r="B379" t="s">
        <v>952</v>
      </c>
      <c r="C379" t="s">
        <v>8</v>
      </c>
      <c r="D379" t="s">
        <v>953</v>
      </c>
      <c r="E379" t="s">
        <v>475</v>
      </c>
    </row>
    <row r="380" spans="1:5" x14ac:dyDescent="0.2">
      <c r="A380" t="str">
        <f>HYPERLINK("https://www.ebi.ac.uk/ols/ontologies/fbbt/terms?iri=http://purl.obolibrary.org/obo/FBbt_00048360","FBbt:00048360")</f>
        <v>FBbt:00048360</v>
      </c>
      <c r="B380" t="s">
        <v>954</v>
      </c>
      <c r="C380" t="s">
        <v>955</v>
      </c>
      <c r="D380" t="s">
        <v>956</v>
      </c>
      <c r="E380" t="s">
        <v>28</v>
      </c>
    </row>
    <row r="381" spans="1:5" x14ac:dyDescent="0.2">
      <c r="A381" t="str">
        <f>HYPERLINK("https://www.ebi.ac.uk/ols/ontologies/fbbt/terms?iri=http://purl.obolibrary.org/obo/FBbt_00002093","FBbt:00002093")</f>
        <v>FBbt:00002093</v>
      </c>
      <c r="B381" t="s">
        <v>957</v>
      </c>
      <c r="C381" t="s">
        <v>8</v>
      </c>
      <c r="D381" t="s">
        <v>958</v>
      </c>
      <c r="E381" t="s">
        <v>475</v>
      </c>
    </row>
    <row r="382" spans="1:5" x14ac:dyDescent="0.2">
      <c r="A382" t="str">
        <f>HYPERLINK("https://www.ebi.ac.uk/ols/ontologies/fbbt/terms?iri=http://purl.obolibrary.org/obo/FBbt_00002151","FBbt:00002151")</f>
        <v>FBbt:00002151</v>
      </c>
      <c r="B382" t="s">
        <v>959</v>
      </c>
      <c r="C382" t="s">
        <v>8</v>
      </c>
      <c r="D382" t="s">
        <v>960</v>
      </c>
      <c r="E382" t="s">
        <v>475</v>
      </c>
    </row>
    <row r="383" spans="1:5" x14ac:dyDescent="0.2">
      <c r="A383" t="str">
        <f>HYPERLINK("https://www.ebi.ac.uk/ols/ontologies/fbbt/terms?iri=http://purl.obolibrary.org/obo/FBbt_00002152","FBbt:00002152")</f>
        <v>FBbt:00002152</v>
      </c>
      <c r="B383" t="s">
        <v>961</v>
      </c>
      <c r="C383" t="s">
        <v>8</v>
      </c>
      <c r="D383" t="s">
        <v>962</v>
      </c>
      <c r="E383" t="s">
        <v>66</v>
      </c>
    </row>
    <row r="384" spans="1:5" x14ac:dyDescent="0.2">
      <c r="A384" t="str">
        <f>HYPERLINK("https://www.ebi.ac.uk/ols/ontologies/fbbt/terms?iri=http://purl.obolibrary.org/obo/FBbt_00002099","FBbt:00002099")</f>
        <v>FBbt:00002099</v>
      </c>
      <c r="B384" t="s">
        <v>963</v>
      </c>
      <c r="C384" t="s">
        <v>8</v>
      </c>
      <c r="D384" t="s">
        <v>964</v>
      </c>
      <c r="E384" t="s">
        <v>11</v>
      </c>
    </row>
    <row r="385" spans="1:5" x14ac:dyDescent="0.2">
      <c r="A385" t="str">
        <f>HYPERLINK("https://www.ebi.ac.uk/ols/ontologies/fbbt/terms?iri=http://purl.obolibrary.org/obo/FBbt_00002150","FBbt:00002150")</f>
        <v>FBbt:00002150</v>
      </c>
      <c r="B385" t="s">
        <v>965</v>
      </c>
      <c r="C385" t="s">
        <v>8</v>
      </c>
      <c r="D385" t="s">
        <v>966</v>
      </c>
      <c r="E385" t="s">
        <v>475</v>
      </c>
    </row>
    <row r="386" spans="1:5" x14ac:dyDescent="0.2">
      <c r="A386" t="str">
        <f>HYPERLINK("https://www.ebi.ac.uk/ols/ontologies/fbbt/terms?iri=http://purl.obolibrary.org/obo/FBbt_00002106","FBbt:00002106")</f>
        <v>FBbt:00002106</v>
      </c>
      <c r="B386" t="s">
        <v>967</v>
      </c>
      <c r="C386" t="s">
        <v>8</v>
      </c>
      <c r="D386" t="s">
        <v>968</v>
      </c>
      <c r="E386" t="s">
        <v>475</v>
      </c>
    </row>
    <row r="387" spans="1:5" x14ac:dyDescent="0.2">
      <c r="A387" t="str">
        <f>HYPERLINK("https://www.ebi.ac.uk/ols/ontologies/fbbt/terms?iri=http://purl.obolibrary.org/obo/FBbt_00006024","FBbt:00006024")</f>
        <v>FBbt:00006024</v>
      </c>
      <c r="B387" t="s">
        <v>969</v>
      </c>
      <c r="C387" t="s">
        <v>970</v>
      </c>
      <c r="D387" t="s">
        <v>971</v>
      </c>
      <c r="E387" t="s">
        <v>972</v>
      </c>
    </row>
    <row r="388" spans="1:5" x14ac:dyDescent="0.2">
      <c r="A388" t="str">
        <f>HYPERLINK("https://www.ebi.ac.uk/ols/ontologies/fbbt/terms?iri=http://purl.obolibrary.org/obo/FBbt_00002349","FBbt:00002349")</f>
        <v>FBbt:00002349</v>
      </c>
      <c r="B388" t="s">
        <v>973</v>
      </c>
      <c r="C388" t="s">
        <v>8</v>
      </c>
      <c r="D388" t="s">
        <v>974</v>
      </c>
      <c r="E388" t="s">
        <v>475</v>
      </c>
    </row>
    <row r="389" spans="1:5" x14ac:dyDescent="0.2">
      <c r="A389" t="str">
        <f>HYPERLINK("https://www.ebi.ac.uk/ols/ontologies/fbbt/terms?iri=http://purl.obolibrary.org/obo/FBbt_00002520","FBbt:00002520")</f>
        <v>FBbt:00002520</v>
      </c>
      <c r="B389" t="s">
        <v>975</v>
      </c>
      <c r="C389" t="s">
        <v>8</v>
      </c>
      <c r="D389" t="s">
        <v>976</v>
      </c>
      <c r="E389" t="s">
        <v>11</v>
      </c>
    </row>
    <row r="390" spans="1:5" x14ac:dyDescent="0.2">
      <c r="A390" t="str">
        <f>HYPERLINK("https://www.ebi.ac.uk/ols/ontologies/fbbt/terms?iri=http://purl.obolibrary.org/obo/FBbt_00002379","FBbt:00002379")</f>
        <v>FBbt:00002379</v>
      </c>
      <c r="B390" t="s">
        <v>977</v>
      </c>
      <c r="C390" t="s">
        <v>8</v>
      </c>
      <c r="D390" t="s">
        <v>978</v>
      </c>
      <c r="E390" t="s">
        <v>475</v>
      </c>
    </row>
    <row r="391" spans="1:5" x14ac:dyDescent="0.2">
      <c r="A391" t="str">
        <f>HYPERLINK("https://www.ebi.ac.uk/ols/ontologies/fbbt/terms?iri=http://purl.obolibrary.org/obo/FBbt_00002347","FBbt:00002347")</f>
        <v>FBbt:00002347</v>
      </c>
      <c r="B391" t="s">
        <v>979</v>
      </c>
      <c r="C391" t="s">
        <v>8</v>
      </c>
      <c r="D391" t="s">
        <v>980</v>
      </c>
      <c r="E391" t="s">
        <v>475</v>
      </c>
    </row>
    <row r="392" spans="1:5" x14ac:dyDescent="0.2">
      <c r="A392" t="str">
        <f>HYPERLINK("https://www.ebi.ac.uk/ols/ontologies/fbbt/terms?iri=http://purl.obolibrary.org/obo/FBbt_00002348","FBbt:00002348")</f>
        <v>FBbt:00002348</v>
      </c>
      <c r="B392" t="s">
        <v>981</v>
      </c>
      <c r="C392" t="s">
        <v>8</v>
      </c>
      <c r="D392" t="s">
        <v>982</v>
      </c>
      <c r="E392" t="s">
        <v>475</v>
      </c>
    </row>
    <row r="393" spans="1:5" x14ac:dyDescent="0.2">
      <c r="A393" t="str">
        <f>HYPERLINK("https://www.ebi.ac.uk/ols/ontologies/fbbt/terms?iri=http://purl.obolibrary.org/obo/FBbt_00002478","FBbt:00002478")</f>
        <v>FBbt:00002478</v>
      </c>
      <c r="B393" t="s">
        <v>983</v>
      </c>
      <c r="C393" t="s">
        <v>8</v>
      </c>
      <c r="D393" t="s">
        <v>984</v>
      </c>
      <c r="E393" t="s">
        <v>475</v>
      </c>
    </row>
    <row r="394" spans="1:5" x14ac:dyDescent="0.2">
      <c r="A394" t="str">
        <f>HYPERLINK("https://www.ebi.ac.uk/ols/ontologies/fbbt/terms?iri=http://purl.obolibrary.org/obo/FBbt_00002378","FBbt:00002378")</f>
        <v>FBbt:00002378</v>
      </c>
      <c r="B394" t="s">
        <v>985</v>
      </c>
      <c r="C394" t="s">
        <v>8</v>
      </c>
      <c r="D394" t="s">
        <v>986</v>
      </c>
      <c r="E394" t="s">
        <v>475</v>
      </c>
    </row>
    <row r="395" spans="1:5" x14ac:dyDescent="0.2">
      <c r="A395" t="str">
        <f>HYPERLINK("https://www.ebi.ac.uk/ols/ontologies/fbbt/terms?iri=http://purl.obolibrary.org/obo/FBbt_00002346","FBbt:00002346")</f>
        <v>FBbt:00002346</v>
      </c>
      <c r="B395" t="s">
        <v>987</v>
      </c>
      <c r="C395" t="s">
        <v>8</v>
      </c>
      <c r="D395" t="s">
        <v>988</v>
      </c>
      <c r="E395" t="s">
        <v>475</v>
      </c>
    </row>
    <row r="396" spans="1:5" x14ac:dyDescent="0.2">
      <c r="A396" t="str">
        <f>HYPERLINK("https://www.ebi.ac.uk/ols/ontologies/fbbt/terms?iri=http://purl.obolibrary.org/obo/FBbt_00002479","FBbt:00002479")</f>
        <v>FBbt:00002479</v>
      </c>
      <c r="B396" t="s">
        <v>989</v>
      </c>
      <c r="C396" t="s">
        <v>8</v>
      </c>
      <c r="D396" t="s">
        <v>990</v>
      </c>
      <c r="E396" t="s">
        <v>475</v>
      </c>
    </row>
    <row r="397" spans="1:5" x14ac:dyDescent="0.2">
      <c r="A397" t="str">
        <f>HYPERLINK("https://www.ebi.ac.uk/ols/ontologies/fbbt/terms?iri=http://purl.obolibrary.org/obo/FBbt_00002343","FBbt:00002343")</f>
        <v>FBbt:00002343</v>
      </c>
      <c r="B397" t="s">
        <v>991</v>
      </c>
      <c r="C397" t="s">
        <v>8</v>
      </c>
      <c r="D397" t="s">
        <v>992</v>
      </c>
      <c r="E397" t="s">
        <v>475</v>
      </c>
    </row>
    <row r="398" spans="1:5" x14ac:dyDescent="0.2">
      <c r="A398" t="str">
        <f>HYPERLINK("https://www.ebi.ac.uk/ols/ontologies/fbbt/terms?iri=http://purl.obolibrary.org/obo/FBbt_00002344","FBbt:00002344")</f>
        <v>FBbt:00002344</v>
      </c>
      <c r="B398" t="s">
        <v>993</v>
      </c>
      <c r="C398" t="s">
        <v>8</v>
      </c>
      <c r="D398" t="s">
        <v>994</v>
      </c>
      <c r="E398" t="s">
        <v>475</v>
      </c>
    </row>
    <row r="399" spans="1:5" x14ac:dyDescent="0.2">
      <c r="A399" t="str">
        <f>HYPERLINK("https://www.ebi.ac.uk/ols/ontologies/fbbt/terms?iri=http://purl.obolibrary.org/obo/FBbt_00002477","FBbt:00002477")</f>
        <v>FBbt:00002477</v>
      </c>
      <c r="B399" t="s">
        <v>995</v>
      </c>
      <c r="C399" t="s">
        <v>8</v>
      </c>
      <c r="D399" t="s">
        <v>996</v>
      </c>
      <c r="E399" t="s">
        <v>475</v>
      </c>
    </row>
    <row r="400" spans="1:5" x14ac:dyDescent="0.2">
      <c r="A400" t="str">
        <f>HYPERLINK("https://www.ebi.ac.uk/ols/ontologies/fbbt/terms?iri=http://purl.obolibrary.org/obo/FBbt_00002527","FBbt:00002527")</f>
        <v>FBbt:00002527</v>
      </c>
      <c r="B400" t="s">
        <v>997</v>
      </c>
      <c r="C400" t="s">
        <v>8</v>
      </c>
      <c r="D400" t="s">
        <v>998</v>
      </c>
      <c r="E400" t="s">
        <v>11</v>
      </c>
    </row>
    <row r="401" spans="1:5" x14ac:dyDescent="0.2">
      <c r="A401" t="str">
        <f>HYPERLINK("https://www.ebi.ac.uk/ols/ontologies/fbbt/terms?iri=http://purl.obolibrary.org/obo/FBbt_00002528","FBbt:00002528")</f>
        <v>FBbt:00002528</v>
      </c>
      <c r="B401" t="s">
        <v>999</v>
      </c>
      <c r="C401" t="s">
        <v>8</v>
      </c>
      <c r="D401" t="s">
        <v>1000</v>
      </c>
      <c r="E401" t="s">
        <v>11</v>
      </c>
    </row>
    <row r="402" spans="1:5" x14ac:dyDescent="0.2">
      <c r="A402" t="str">
        <f>HYPERLINK("https://www.ebi.ac.uk/ols/ontologies/fbbt/terms?iri=http://purl.obolibrary.org/obo/FBbt_00002526","FBbt:00002526")</f>
        <v>FBbt:00002526</v>
      </c>
      <c r="B402" t="s">
        <v>1001</v>
      </c>
      <c r="C402" t="s">
        <v>8</v>
      </c>
      <c r="D402" t="s">
        <v>1002</v>
      </c>
      <c r="E402" t="s">
        <v>11</v>
      </c>
    </row>
    <row r="403" spans="1:5" x14ac:dyDescent="0.2">
      <c r="A403" t="str">
        <f>HYPERLINK("https://www.ebi.ac.uk/ols/ontologies/fbbt/terms?iri=http://purl.obolibrary.org/obo/FBbt_00002523","FBbt:00002523")</f>
        <v>FBbt:00002523</v>
      </c>
      <c r="B403" t="s">
        <v>1003</v>
      </c>
      <c r="C403" t="s">
        <v>8</v>
      </c>
      <c r="D403" t="s">
        <v>1004</v>
      </c>
      <c r="E403" t="s">
        <v>11</v>
      </c>
    </row>
    <row r="404" spans="1:5" x14ac:dyDescent="0.2">
      <c r="A404" t="str">
        <f>HYPERLINK("https://www.ebi.ac.uk/ols/ontologies/fbbt/terms?iri=http://purl.obolibrary.org/obo/FBbt_00002524","FBbt:00002524")</f>
        <v>FBbt:00002524</v>
      </c>
      <c r="B404" t="s">
        <v>1005</v>
      </c>
      <c r="C404" t="s">
        <v>8</v>
      </c>
      <c r="D404" t="s">
        <v>1006</v>
      </c>
      <c r="E404" t="s">
        <v>11</v>
      </c>
    </row>
    <row r="405" spans="1:5" x14ac:dyDescent="0.2">
      <c r="A405" t="str">
        <f>HYPERLINK("https://www.ebi.ac.uk/ols/ontologies/fbbt/terms?iri=http://purl.obolibrary.org/obo/FBbt_00002521","FBbt:00002521")</f>
        <v>FBbt:00002521</v>
      </c>
      <c r="B405" t="s">
        <v>1007</v>
      </c>
      <c r="C405" t="s">
        <v>8</v>
      </c>
      <c r="D405" t="s">
        <v>1008</v>
      </c>
      <c r="E405" t="s">
        <v>11</v>
      </c>
    </row>
    <row r="406" spans="1:5" x14ac:dyDescent="0.2">
      <c r="A406" t="str">
        <f>HYPERLINK("https://www.ebi.ac.uk/ols/ontologies/fbbt/terms?iri=http://purl.obolibrary.org/obo/FBbt_00002522","FBbt:00002522")</f>
        <v>FBbt:00002522</v>
      </c>
      <c r="B406" t="s">
        <v>1009</v>
      </c>
      <c r="C406" t="s">
        <v>8</v>
      </c>
      <c r="D406" t="s">
        <v>1010</v>
      </c>
      <c r="E406" t="s">
        <v>11</v>
      </c>
    </row>
    <row r="407" spans="1:5" x14ac:dyDescent="0.2">
      <c r="A407" t="str">
        <f>HYPERLINK("https://www.ebi.ac.uk/ols/ontologies/fbbt/terms?iri=http://purl.obolibrary.org/obo/FBbt_00002175","FBbt:00002175")</f>
        <v>FBbt:00002175</v>
      </c>
      <c r="B407" t="s">
        <v>1011</v>
      </c>
      <c r="C407" t="s">
        <v>8</v>
      </c>
      <c r="D407" t="s">
        <v>1012</v>
      </c>
      <c r="E407" t="s">
        <v>11</v>
      </c>
    </row>
    <row r="408" spans="1:5" x14ac:dyDescent="0.2">
      <c r="A408" t="str">
        <f>HYPERLINK("https://www.ebi.ac.uk/ols/ontologies/fbbt/terms?iri=http://purl.obolibrary.org/obo/FBbt_00002040","FBbt:00002040")</f>
        <v>FBbt:00002040</v>
      </c>
      <c r="B408" t="s">
        <v>1013</v>
      </c>
      <c r="C408" t="s">
        <v>8</v>
      </c>
      <c r="D408" t="s">
        <v>1014</v>
      </c>
      <c r="E408" t="s">
        <v>80</v>
      </c>
    </row>
    <row r="409" spans="1:5" x14ac:dyDescent="0.2">
      <c r="A409" t="str">
        <f>HYPERLINK("https://www.ebi.ac.uk/ols/ontologies/fbbt/terms?iri=http://purl.obolibrary.org/obo/FBbt_00002529","FBbt:00002529")</f>
        <v>FBbt:00002529</v>
      </c>
      <c r="B409" t="s">
        <v>1015</v>
      </c>
      <c r="C409" t="s">
        <v>8</v>
      </c>
      <c r="D409" t="s">
        <v>1016</v>
      </c>
      <c r="E409" t="s">
        <v>11</v>
      </c>
    </row>
    <row r="410" spans="1:5" x14ac:dyDescent="0.2">
      <c r="A410" t="str">
        <f>HYPERLINK("https://www.ebi.ac.uk/ols/ontologies/fbbt/terms?iri=http://purl.obolibrary.org/obo/FBbt_00002485","FBbt:00002485")</f>
        <v>FBbt:00002485</v>
      </c>
      <c r="B410" t="s">
        <v>1017</v>
      </c>
      <c r="C410" t="s">
        <v>8</v>
      </c>
      <c r="D410" t="s">
        <v>1018</v>
      </c>
      <c r="E410" t="s">
        <v>475</v>
      </c>
    </row>
    <row r="411" spans="1:5" x14ac:dyDescent="0.2">
      <c r="A411" t="str">
        <f>HYPERLINK("https://www.ebi.ac.uk/ols/ontologies/fbbt/terms?iri=http://purl.obolibrary.org/obo/FBbt_00002486","FBbt:00002486")</f>
        <v>FBbt:00002486</v>
      </c>
      <c r="B411" t="s">
        <v>1019</v>
      </c>
      <c r="C411" t="s">
        <v>8</v>
      </c>
      <c r="D411" t="s">
        <v>1020</v>
      </c>
      <c r="E411" t="s">
        <v>475</v>
      </c>
    </row>
    <row r="412" spans="1:5" x14ac:dyDescent="0.2">
      <c r="A412" t="str">
        <f>HYPERLINK("https://www.ebi.ac.uk/ols/ontologies/fbbt/terms?iri=http://purl.obolibrary.org/obo/FBbt_00002487","FBbt:00002487")</f>
        <v>FBbt:00002487</v>
      </c>
      <c r="B412" t="s">
        <v>1021</v>
      </c>
      <c r="C412" t="s">
        <v>8</v>
      </c>
      <c r="D412" t="s">
        <v>1022</v>
      </c>
      <c r="E412" t="s">
        <v>475</v>
      </c>
    </row>
    <row r="413" spans="1:5" x14ac:dyDescent="0.2">
      <c r="A413" t="str">
        <f>HYPERLINK("https://www.ebi.ac.uk/ols/ontologies/fbbt/terms?iri=http://purl.obolibrary.org/obo/FBbt_00002354","FBbt:00002354")</f>
        <v>FBbt:00002354</v>
      </c>
      <c r="B413" t="s">
        <v>1023</v>
      </c>
      <c r="C413" t="s">
        <v>8</v>
      </c>
      <c r="D413" t="s">
        <v>1024</v>
      </c>
      <c r="E413" t="s">
        <v>475</v>
      </c>
    </row>
    <row r="414" spans="1:5" x14ac:dyDescent="0.2">
      <c r="A414" t="str">
        <f>HYPERLINK("https://www.ebi.ac.uk/ols/ontologies/fbbt/terms?iri=http://purl.obolibrary.org/obo/FBbt_00002384","FBbt:00002384")</f>
        <v>FBbt:00002384</v>
      </c>
      <c r="B414" t="s">
        <v>1025</v>
      </c>
      <c r="C414" t="s">
        <v>8</v>
      </c>
      <c r="D414" t="s">
        <v>1026</v>
      </c>
      <c r="E414" t="s">
        <v>475</v>
      </c>
    </row>
    <row r="415" spans="1:5" x14ac:dyDescent="0.2">
      <c r="A415" t="str">
        <f>HYPERLINK("https://www.ebi.ac.uk/ols/ontologies/fbbt/terms?iri=http://purl.obolibrary.org/obo/FBbt_00002351","FBbt:00002351")</f>
        <v>FBbt:00002351</v>
      </c>
      <c r="B415" t="s">
        <v>1027</v>
      </c>
      <c r="C415" t="s">
        <v>8</v>
      </c>
      <c r="D415" t="s">
        <v>1028</v>
      </c>
      <c r="E415" t="s">
        <v>475</v>
      </c>
    </row>
    <row r="416" spans="1:5" x14ac:dyDescent="0.2">
      <c r="A416" t="str">
        <f>HYPERLINK("https://www.ebi.ac.uk/ols/ontologies/fbbt/terms?iri=http://purl.obolibrary.org/obo/FBbt_00002352","FBbt:00002352")</f>
        <v>FBbt:00002352</v>
      </c>
      <c r="B416" t="s">
        <v>1029</v>
      </c>
      <c r="C416" t="s">
        <v>8</v>
      </c>
      <c r="D416" t="s">
        <v>1030</v>
      </c>
      <c r="E416" t="s">
        <v>475</v>
      </c>
    </row>
    <row r="417" spans="1:5" x14ac:dyDescent="0.2">
      <c r="A417" t="str">
        <f>HYPERLINK("https://www.ebi.ac.uk/ols/ontologies/fbbt/terms?iri=http://purl.obolibrary.org/obo/FBbt_00002482","FBbt:00002482")</f>
        <v>FBbt:00002482</v>
      </c>
      <c r="B417" t="s">
        <v>1031</v>
      </c>
      <c r="C417" t="s">
        <v>8</v>
      </c>
      <c r="D417" t="s">
        <v>1032</v>
      </c>
      <c r="E417" t="s">
        <v>475</v>
      </c>
    </row>
    <row r="418" spans="1:5" x14ac:dyDescent="0.2">
      <c r="A418" t="str">
        <f>HYPERLINK("https://www.ebi.ac.uk/ols/ontologies/fbbt/terms?iri=http://purl.obolibrary.org/obo/FBbt_00002382","FBbt:00002382")</f>
        <v>FBbt:00002382</v>
      </c>
      <c r="B418" t="s">
        <v>1033</v>
      </c>
      <c r="C418" t="s">
        <v>8</v>
      </c>
      <c r="D418" t="s">
        <v>1034</v>
      </c>
      <c r="E418" t="s">
        <v>475</v>
      </c>
    </row>
    <row r="419" spans="1:5" x14ac:dyDescent="0.2">
      <c r="A419" t="str">
        <f>HYPERLINK("https://www.ebi.ac.uk/ols/ontologies/fbbt/terms?iri=http://purl.obolibrary.org/obo/FBbt_00002383","FBbt:00002383")</f>
        <v>FBbt:00002383</v>
      </c>
      <c r="B419" t="s">
        <v>1035</v>
      </c>
      <c r="C419" t="s">
        <v>8</v>
      </c>
      <c r="D419" t="s">
        <v>1036</v>
      </c>
      <c r="E419" t="s">
        <v>475</v>
      </c>
    </row>
    <row r="420" spans="1:5" x14ac:dyDescent="0.2">
      <c r="A420" t="str">
        <f>HYPERLINK("https://www.ebi.ac.uk/ols/ontologies/fbbt/terms?iri=http://purl.obolibrary.org/obo/FBbt_00002483","FBbt:00002483")</f>
        <v>FBbt:00002483</v>
      </c>
      <c r="B420" t="s">
        <v>1037</v>
      </c>
      <c r="C420" t="s">
        <v>8</v>
      </c>
      <c r="D420" t="s">
        <v>1038</v>
      </c>
      <c r="E420" t="s">
        <v>475</v>
      </c>
    </row>
    <row r="421" spans="1:5" x14ac:dyDescent="0.2">
      <c r="A421" t="str">
        <f>HYPERLINK("https://www.ebi.ac.uk/ols/ontologies/fbbt/terms?iri=http://purl.obolibrary.org/obo/FBbt_00002350","FBbt:00002350")</f>
        <v>FBbt:00002350</v>
      </c>
      <c r="B421" t="s">
        <v>1039</v>
      </c>
      <c r="C421" t="s">
        <v>8</v>
      </c>
      <c r="D421" t="s">
        <v>1040</v>
      </c>
      <c r="E421" t="s">
        <v>475</v>
      </c>
    </row>
    <row r="422" spans="1:5" x14ac:dyDescent="0.2">
      <c r="A422" t="str">
        <f>HYPERLINK("https://www.ebi.ac.uk/ols/ontologies/fbbt/terms?iri=http://purl.obolibrary.org/obo/FBbt_00002480","FBbt:00002480")</f>
        <v>FBbt:00002480</v>
      </c>
      <c r="B422" t="s">
        <v>1041</v>
      </c>
      <c r="C422" t="s">
        <v>8</v>
      </c>
      <c r="D422" t="s">
        <v>1042</v>
      </c>
      <c r="E422" t="s">
        <v>475</v>
      </c>
    </row>
    <row r="423" spans="1:5" x14ac:dyDescent="0.2">
      <c r="A423" t="str">
        <f>HYPERLINK("https://www.ebi.ac.uk/ols/ontologies/fbbt/terms?iri=http://purl.obolibrary.org/obo/FBbt_00002176","FBbt:00002176")</f>
        <v>FBbt:00002176</v>
      </c>
      <c r="B423" t="s">
        <v>1043</v>
      </c>
      <c r="C423" t="s">
        <v>8</v>
      </c>
      <c r="D423" t="s">
        <v>1044</v>
      </c>
      <c r="E423" t="s">
        <v>11</v>
      </c>
    </row>
    <row r="424" spans="1:5" x14ac:dyDescent="0.2">
      <c r="A424" t="str">
        <f>HYPERLINK("https://www.ebi.ac.uk/ols/ontologies/fbbt/terms?iri=http://purl.obolibrary.org/obo/FBbt_00002177","FBbt:00002177")</f>
        <v>FBbt:00002177</v>
      </c>
      <c r="B424" t="s">
        <v>1045</v>
      </c>
      <c r="C424" t="s">
        <v>8</v>
      </c>
      <c r="D424" t="s">
        <v>1046</v>
      </c>
      <c r="E424" t="s">
        <v>11</v>
      </c>
    </row>
    <row r="425" spans="1:5" x14ac:dyDescent="0.2">
      <c r="A425" t="str">
        <f>HYPERLINK("https://www.ebi.ac.uk/ols/ontologies/fbbt/terms?iri=http://purl.obolibrary.org/obo/FBbt_00002380","FBbt:00002380")</f>
        <v>FBbt:00002380</v>
      </c>
      <c r="B425" t="s">
        <v>1047</v>
      </c>
      <c r="C425" t="s">
        <v>8</v>
      </c>
      <c r="D425" t="s">
        <v>1048</v>
      </c>
      <c r="E425" t="s">
        <v>475</v>
      </c>
    </row>
    <row r="426" spans="1:5" x14ac:dyDescent="0.2">
      <c r="A426" t="str">
        <f>HYPERLINK("https://www.ebi.ac.uk/ols/ontologies/fbbt/terms?iri=http://purl.obolibrary.org/obo/FBbt_00002481","FBbt:00002481")</f>
        <v>FBbt:00002481</v>
      </c>
      <c r="B426" t="s">
        <v>1049</v>
      </c>
      <c r="C426" t="s">
        <v>8</v>
      </c>
      <c r="D426" t="s">
        <v>1050</v>
      </c>
      <c r="E426" t="s">
        <v>475</v>
      </c>
    </row>
    <row r="427" spans="1:5" x14ac:dyDescent="0.2">
      <c r="A427" t="str">
        <f>HYPERLINK("https://www.ebi.ac.uk/ols/ontologies/fbbt/terms?iri=http://purl.obolibrary.org/obo/FBbt_00002178","FBbt:00002178")</f>
        <v>FBbt:00002178</v>
      </c>
      <c r="B427" t="s">
        <v>1051</v>
      </c>
      <c r="C427" t="s">
        <v>8</v>
      </c>
      <c r="D427" t="s">
        <v>1052</v>
      </c>
      <c r="E427" t="s">
        <v>11</v>
      </c>
    </row>
    <row r="428" spans="1:5" x14ac:dyDescent="0.2">
      <c r="A428" t="str">
        <f>HYPERLINK("https://www.ebi.ac.uk/ols/ontologies/fbbt/terms?iri=http://purl.obolibrary.org/obo/FBbt_00002381","FBbt:00002381")</f>
        <v>FBbt:00002381</v>
      </c>
      <c r="B428" t="s">
        <v>1053</v>
      </c>
      <c r="C428" t="s">
        <v>8</v>
      </c>
      <c r="D428" t="s">
        <v>1054</v>
      </c>
      <c r="E428" t="s">
        <v>475</v>
      </c>
    </row>
    <row r="429" spans="1:5" x14ac:dyDescent="0.2">
      <c r="A429" t="str">
        <f>HYPERLINK("https://www.ebi.ac.uk/ols/ontologies/fbbt/terms?iri=http://purl.obolibrary.org/obo/FBbt_00048358","FBbt:00048358")</f>
        <v>FBbt:00048358</v>
      </c>
      <c r="B429" t="s">
        <v>1055</v>
      </c>
      <c r="C429" t="s">
        <v>8</v>
      </c>
      <c r="D429" t="s">
        <v>1056</v>
      </c>
      <c r="E429" t="s">
        <v>28</v>
      </c>
    </row>
    <row r="430" spans="1:5" x14ac:dyDescent="0.2">
      <c r="A430" t="str">
        <f>HYPERLINK("https://www.ebi.ac.uk/ols/ontologies/fbbt/terms?iri=http://purl.obolibrary.org/obo/FBbt_00012116","FBbt:00012116")</f>
        <v>FBbt:00012116</v>
      </c>
      <c r="B430" t="s">
        <v>1057</v>
      </c>
      <c r="C430" t="s">
        <v>8</v>
      </c>
      <c r="D430" t="s">
        <v>1058</v>
      </c>
      <c r="E430" t="s">
        <v>828</v>
      </c>
    </row>
    <row r="431" spans="1:5" x14ac:dyDescent="0.2">
      <c r="A431" t="str">
        <f>HYPERLINK("https://www.ebi.ac.uk/ols/ontologies/fbbt/terms?iri=http://purl.obolibrary.org/obo/FBbt_00002338","FBbt:00002338")</f>
        <v>FBbt:00002338</v>
      </c>
      <c r="B431" t="s">
        <v>1059</v>
      </c>
      <c r="C431" t="s">
        <v>8</v>
      </c>
      <c r="D431" t="s">
        <v>1060</v>
      </c>
      <c r="E431" t="s">
        <v>475</v>
      </c>
    </row>
    <row r="432" spans="1:5" x14ac:dyDescent="0.2">
      <c r="A432" t="str">
        <f>HYPERLINK("https://www.ebi.ac.uk/ols/ontologies/fbbt/terms?iri=http://purl.obolibrary.org/obo/FBbt_00002335","FBbt:00002335")</f>
        <v>FBbt:00002335</v>
      </c>
      <c r="B432" t="s">
        <v>1061</v>
      </c>
      <c r="C432" t="s">
        <v>8</v>
      </c>
      <c r="D432" t="s">
        <v>1062</v>
      </c>
      <c r="E432" t="s">
        <v>475</v>
      </c>
    </row>
    <row r="433" spans="1:5" x14ac:dyDescent="0.2">
      <c r="A433" t="str">
        <f>HYPERLINK("https://www.ebi.ac.uk/ols/ontologies/fbbt/terms?iri=http://purl.obolibrary.org/obo/FBbt_00002336","FBbt:00002336")</f>
        <v>FBbt:00002336</v>
      </c>
      <c r="B433" t="s">
        <v>1063</v>
      </c>
      <c r="C433" t="s">
        <v>8</v>
      </c>
      <c r="D433" t="s">
        <v>1064</v>
      </c>
      <c r="E433" t="s">
        <v>475</v>
      </c>
    </row>
    <row r="434" spans="1:5" x14ac:dyDescent="0.2">
      <c r="A434" t="str">
        <f>HYPERLINK("https://www.ebi.ac.uk/ols/ontologies/fbbt/terms?iri=http://purl.obolibrary.org/obo/FBbt_00002469","FBbt:00002469")</f>
        <v>FBbt:00002469</v>
      </c>
      <c r="B434" t="s">
        <v>1065</v>
      </c>
      <c r="C434" t="s">
        <v>8</v>
      </c>
      <c r="D434" t="s">
        <v>1066</v>
      </c>
      <c r="E434" t="s">
        <v>475</v>
      </c>
    </row>
    <row r="435" spans="1:5" x14ac:dyDescent="0.2">
      <c r="A435" t="str">
        <f>HYPERLINK("https://www.ebi.ac.uk/ols/ontologies/fbbt/terms?iri=http://purl.obolibrary.org/obo/FBbt_00002333","FBbt:00002333")</f>
        <v>FBbt:00002333</v>
      </c>
      <c r="B435" t="s">
        <v>1067</v>
      </c>
      <c r="C435" t="s">
        <v>8</v>
      </c>
      <c r="D435" t="s">
        <v>1068</v>
      </c>
      <c r="E435" t="s">
        <v>475</v>
      </c>
    </row>
    <row r="436" spans="1:5" x14ac:dyDescent="0.2">
      <c r="A436" t="str">
        <f>HYPERLINK("https://www.ebi.ac.uk/ols/ontologies/fbbt/terms?iri=http://purl.obolibrary.org/obo/FBbt_00002334","FBbt:00002334")</f>
        <v>FBbt:00002334</v>
      </c>
      <c r="B436" t="s">
        <v>1069</v>
      </c>
      <c r="C436" t="s">
        <v>8</v>
      </c>
      <c r="D436" t="s">
        <v>1070</v>
      </c>
      <c r="E436" t="s">
        <v>475</v>
      </c>
    </row>
    <row r="437" spans="1:5" x14ac:dyDescent="0.2">
      <c r="A437" t="str">
        <f>HYPERLINK("https://www.ebi.ac.uk/ols/ontologies/fbbt/terms?iri=http://purl.obolibrary.org/obo/FBbt_00002331","FBbt:00002331")</f>
        <v>FBbt:00002331</v>
      </c>
      <c r="B437" t="s">
        <v>1071</v>
      </c>
      <c r="C437" t="s">
        <v>8</v>
      </c>
      <c r="D437" t="s">
        <v>1072</v>
      </c>
      <c r="E437" t="s">
        <v>475</v>
      </c>
    </row>
    <row r="438" spans="1:5" x14ac:dyDescent="0.2">
      <c r="A438" t="str">
        <f>HYPERLINK("https://www.ebi.ac.uk/ols/ontologies/fbbt/terms?iri=http://purl.obolibrary.org/obo/FBbt_00002028","FBbt:00002028")</f>
        <v>FBbt:00002028</v>
      </c>
      <c r="B438" t="s">
        <v>1073</v>
      </c>
      <c r="C438" t="s">
        <v>1074</v>
      </c>
      <c r="D438" t="s">
        <v>1075</v>
      </c>
      <c r="E438" t="s">
        <v>870</v>
      </c>
    </row>
    <row r="439" spans="1:5" x14ac:dyDescent="0.2">
      <c r="A439" t="str">
        <f>HYPERLINK("https://www.ebi.ac.uk/ols/ontologies/fbbt/terms?iri=http://purl.obolibrary.org/obo/FBbt_00002332","FBbt:00002332")</f>
        <v>FBbt:00002332</v>
      </c>
      <c r="B439" t="s">
        <v>1076</v>
      </c>
      <c r="C439" t="s">
        <v>8</v>
      </c>
      <c r="D439" t="s">
        <v>1077</v>
      </c>
      <c r="E439" t="s">
        <v>475</v>
      </c>
    </row>
    <row r="440" spans="1:5" x14ac:dyDescent="0.2">
      <c r="A440" t="str">
        <f>HYPERLINK("https://www.ebi.ac.uk/ols/ontologies/fbbt/terms?iri=http://purl.obolibrary.org/obo/FBbt_00002029","FBbt:00002029")</f>
        <v>FBbt:00002029</v>
      </c>
      <c r="B440" t="s">
        <v>1078</v>
      </c>
      <c r="C440" t="s">
        <v>1079</v>
      </c>
      <c r="D440" t="s">
        <v>1080</v>
      </c>
      <c r="E440" t="s">
        <v>870</v>
      </c>
    </row>
    <row r="441" spans="1:5" x14ac:dyDescent="0.2">
      <c r="A441" t="str">
        <f>HYPERLINK("https://www.ebi.ac.uk/ols/ontologies/fbbt/terms?iri=http://purl.obolibrary.org/obo/FBbt_00002513","FBbt:00002513")</f>
        <v>FBbt:00002513</v>
      </c>
      <c r="B441" t="s">
        <v>1081</v>
      </c>
      <c r="C441" t="s">
        <v>8</v>
      </c>
      <c r="D441" t="s">
        <v>1082</v>
      </c>
      <c r="E441" t="s">
        <v>475</v>
      </c>
    </row>
    <row r="442" spans="1:5" x14ac:dyDescent="0.2">
      <c r="A442" t="str">
        <f>HYPERLINK("https://www.ebi.ac.uk/ols/ontologies/fbbt/terms?iri=http://purl.obolibrary.org/obo/FBbt_00002514","FBbt:00002514")</f>
        <v>FBbt:00002514</v>
      </c>
      <c r="B442" t="s">
        <v>1083</v>
      </c>
      <c r="C442" t="s">
        <v>8</v>
      </c>
      <c r="D442" t="s">
        <v>1084</v>
      </c>
      <c r="E442" t="s">
        <v>475</v>
      </c>
    </row>
    <row r="443" spans="1:5" x14ac:dyDescent="0.2">
      <c r="A443" t="str">
        <f>HYPERLINK("https://www.ebi.ac.uk/ols/ontologies/fbbt/terms?iri=http://purl.obolibrary.org/obo/FBbt_00002515","FBbt:00002515")</f>
        <v>FBbt:00002515</v>
      </c>
      <c r="B443" t="s">
        <v>1085</v>
      </c>
      <c r="C443" t="s">
        <v>8</v>
      </c>
      <c r="D443" t="s">
        <v>1086</v>
      </c>
      <c r="E443" t="s">
        <v>475</v>
      </c>
    </row>
    <row r="444" spans="1:5" x14ac:dyDescent="0.2">
      <c r="A444" t="str">
        <f>HYPERLINK("https://www.ebi.ac.uk/ols/ontologies/fbbt/terms?iri=http://purl.obolibrary.org/obo/FBbt_00002511","FBbt:00002511")</f>
        <v>FBbt:00002511</v>
      </c>
      <c r="B444" t="s">
        <v>1087</v>
      </c>
      <c r="C444" t="s">
        <v>8</v>
      </c>
      <c r="D444" t="s">
        <v>1088</v>
      </c>
      <c r="E444" t="s">
        <v>475</v>
      </c>
    </row>
    <row r="445" spans="1:5" x14ac:dyDescent="0.2">
      <c r="A445" t="str">
        <f>HYPERLINK("https://www.ebi.ac.uk/ols/ontologies/fbbt/terms?iri=http://purl.obolibrary.org/obo/FBbt_00002512","FBbt:00002512")</f>
        <v>FBbt:00002512</v>
      </c>
      <c r="B445" t="s">
        <v>1089</v>
      </c>
      <c r="C445" t="s">
        <v>8</v>
      </c>
      <c r="D445" t="s">
        <v>1090</v>
      </c>
      <c r="E445" t="s">
        <v>475</v>
      </c>
    </row>
    <row r="446" spans="1:5" x14ac:dyDescent="0.2">
      <c r="A446" t="str">
        <f>HYPERLINK("https://www.ebi.ac.uk/ols/ontologies/fbbt/terms?iri=http://purl.obolibrary.org/obo/FBbt_00002339","FBbt:00002339")</f>
        <v>FBbt:00002339</v>
      </c>
      <c r="B446" t="s">
        <v>1091</v>
      </c>
      <c r="C446" t="s">
        <v>8</v>
      </c>
      <c r="D446" t="s">
        <v>1092</v>
      </c>
      <c r="E446" t="s">
        <v>475</v>
      </c>
    </row>
    <row r="447" spans="1:5" x14ac:dyDescent="0.2">
      <c r="A447" t="str">
        <f>HYPERLINK("https://www.ebi.ac.uk/ols/ontologies/fbbt/terms?iri=http://purl.obolibrary.org/obo/FBbt_00002510","FBbt:00002510")</f>
        <v>FBbt:00002510</v>
      </c>
      <c r="B447" t="s">
        <v>1093</v>
      </c>
      <c r="C447" t="s">
        <v>8</v>
      </c>
      <c r="D447" t="s">
        <v>1094</v>
      </c>
      <c r="E447" t="s">
        <v>475</v>
      </c>
    </row>
    <row r="448" spans="1:5" x14ac:dyDescent="0.2">
      <c r="A448" t="str">
        <f>HYPERLINK("https://www.ebi.ac.uk/ols/ontologies/fbbt/terms?iri=http://purl.obolibrary.org/obo/FBbt_00002161","FBbt:00002161")</f>
        <v>FBbt:00002161</v>
      </c>
      <c r="B448" t="s">
        <v>1095</v>
      </c>
      <c r="C448" t="s">
        <v>8</v>
      </c>
      <c r="D448" t="s">
        <v>1096</v>
      </c>
      <c r="E448" t="s">
        <v>62</v>
      </c>
    </row>
    <row r="449" spans="1:5" x14ac:dyDescent="0.2">
      <c r="A449" t="str">
        <f>HYPERLINK("https://www.ebi.ac.uk/ols/ontologies/fbbt/terms?iri=http://purl.obolibrary.org/obo/FBbt_00002172","FBbt:00002172")</f>
        <v>FBbt:00002172</v>
      </c>
      <c r="B449" t="s">
        <v>1097</v>
      </c>
      <c r="C449" t="s">
        <v>8</v>
      </c>
      <c r="D449" t="s">
        <v>1098</v>
      </c>
      <c r="E449" t="s">
        <v>475</v>
      </c>
    </row>
    <row r="450" spans="1:5" x14ac:dyDescent="0.2">
      <c r="A450" t="str">
        <f>HYPERLINK("https://www.ebi.ac.uk/ols/ontologies/fbbt/terms?iri=http://purl.obolibrary.org/obo/FBbt_00002162","FBbt:00002162")</f>
        <v>FBbt:00002162</v>
      </c>
      <c r="B450" t="s">
        <v>1099</v>
      </c>
      <c r="C450" t="s">
        <v>8</v>
      </c>
      <c r="D450" t="s">
        <v>1100</v>
      </c>
      <c r="E450" t="s">
        <v>62</v>
      </c>
    </row>
    <row r="451" spans="1:5" x14ac:dyDescent="0.2">
      <c r="A451" t="str">
        <f>HYPERLINK("https://www.ebi.ac.uk/ols/ontologies/fbbt/terms?iri=http://purl.obolibrary.org/obo/FBbt_00002519","FBbt:00002519")</f>
        <v>FBbt:00002519</v>
      </c>
      <c r="B451" t="s">
        <v>1101</v>
      </c>
      <c r="C451" t="s">
        <v>8</v>
      </c>
      <c r="D451" t="s">
        <v>1102</v>
      </c>
      <c r="E451" t="s">
        <v>11</v>
      </c>
    </row>
    <row r="452" spans="1:5" x14ac:dyDescent="0.2">
      <c r="A452" t="str">
        <f>HYPERLINK("https://www.ebi.ac.uk/ols/ontologies/fbbt/terms?iri=http://purl.obolibrary.org/obo/FBbt_00002170","FBbt:00002170")</f>
        <v>FBbt:00002170</v>
      </c>
      <c r="B452" t="s">
        <v>1103</v>
      </c>
      <c r="C452" t="s">
        <v>8</v>
      </c>
      <c r="D452" t="s">
        <v>1104</v>
      </c>
      <c r="E452" t="s">
        <v>172</v>
      </c>
    </row>
    <row r="453" spans="1:5" x14ac:dyDescent="0.2">
      <c r="A453" t="str">
        <f>HYPERLINK("https://www.ebi.ac.uk/ols/ontologies/fbbt/terms?iri=http://purl.obolibrary.org/obo/FBbt_00002160","FBbt:00002160")</f>
        <v>FBbt:00002160</v>
      </c>
      <c r="B453" t="s">
        <v>1105</v>
      </c>
      <c r="C453" t="s">
        <v>8</v>
      </c>
      <c r="D453" t="s">
        <v>1106</v>
      </c>
      <c r="E453" t="s">
        <v>62</v>
      </c>
    </row>
    <row r="454" spans="1:5" x14ac:dyDescent="0.2">
      <c r="A454" t="str">
        <f>HYPERLINK("https://www.ebi.ac.uk/ols/ontologies/fbbt/terms?iri=http://purl.obolibrary.org/obo/FBbt_00002171","FBbt:00002171")</f>
        <v>FBbt:00002171</v>
      </c>
      <c r="B454" t="s">
        <v>1107</v>
      </c>
      <c r="C454" t="s">
        <v>8</v>
      </c>
      <c r="D454" t="s">
        <v>1108</v>
      </c>
      <c r="E454" t="s">
        <v>475</v>
      </c>
    </row>
    <row r="455" spans="1:5" x14ac:dyDescent="0.2">
      <c r="A455" t="str">
        <f>HYPERLINK("https://www.ebi.ac.uk/ols/ontologies/fbbt/terms?iri=http://purl.obolibrary.org/obo/FBbt_00002518","FBbt:00002518")</f>
        <v>FBbt:00002518</v>
      </c>
      <c r="B455" t="s">
        <v>1109</v>
      </c>
      <c r="C455" t="s">
        <v>8</v>
      </c>
      <c r="D455" t="s">
        <v>1110</v>
      </c>
      <c r="E455" t="s">
        <v>11</v>
      </c>
    </row>
    <row r="456" spans="1:5" x14ac:dyDescent="0.2">
      <c r="A456" t="str">
        <f>HYPERLINK("https://www.ebi.ac.uk/ols/ontologies/fbbt/terms?iri=http://purl.obolibrary.org/obo/FBbt_00002341","FBbt:00002341")</f>
        <v>FBbt:00002341</v>
      </c>
      <c r="B456" t="s">
        <v>1111</v>
      </c>
      <c r="C456" t="s">
        <v>8</v>
      </c>
      <c r="D456" t="s">
        <v>1112</v>
      </c>
      <c r="E456" t="s">
        <v>475</v>
      </c>
    </row>
    <row r="457" spans="1:5" x14ac:dyDescent="0.2">
      <c r="A457" t="str">
        <f>HYPERLINK("https://www.ebi.ac.uk/ols/ontologies/fbbt/terms?iri=http://purl.obolibrary.org/obo/FBbt_00002474","FBbt:00002474")</f>
        <v>FBbt:00002474</v>
      </c>
      <c r="B457" t="s">
        <v>1113</v>
      </c>
      <c r="C457" t="s">
        <v>8</v>
      </c>
      <c r="D457" t="s">
        <v>1114</v>
      </c>
      <c r="E457" t="s">
        <v>475</v>
      </c>
    </row>
    <row r="458" spans="1:5" x14ac:dyDescent="0.2">
      <c r="A458" t="str">
        <f>HYPERLINK("https://www.ebi.ac.uk/ols/ontologies/fbbt/terms?iri=http://purl.obolibrary.org/obo/FBbt_00047460","FBbt:00047460")</f>
        <v>FBbt:00047460</v>
      </c>
      <c r="B458" t="s">
        <v>1115</v>
      </c>
      <c r="C458" t="s">
        <v>8</v>
      </c>
      <c r="D458" t="s">
        <v>1116</v>
      </c>
      <c r="E458" t="s">
        <v>654</v>
      </c>
    </row>
    <row r="459" spans="1:5" x14ac:dyDescent="0.2">
      <c r="A459" t="str">
        <f>HYPERLINK("https://www.ebi.ac.uk/ols/ontologies/fbbt/terms?iri=http://purl.obolibrary.org/obo/FBbt_00002342","FBbt:00002342")</f>
        <v>FBbt:00002342</v>
      </c>
      <c r="B459" t="s">
        <v>1117</v>
      </c>
      <c r="C459" t="s">
        <v>8</v>
      </c>
      <c r="D459" t="s">
        <v>1118</v>
      </c>
      <c r="E459" t="s">
        <v>475</v>
      </c>
    </row>
    <row r="460" spans="1:5" x14ac:dyDescent="0.2">
      <c r="A460" t="str">
        <f>HYPERLINK("https://www.ebi.ac.uk/ols/ontologies/fbbt/terms?iri=http://purl.obolibrary.org/obo/FBbt_00002475","FBbt:00002475")</f>
        <v>FBbt:00002475</v>
      </c>
      <c r="B460" t="s">
        <v>1119</v>
      </c>
      <c r="C460" t="s">
        <v>8</v>
      </c>
      <c r="D460" t="s">
        <v>1120</v>
      </c>
      <c r="E460" t="s">
        <v>475</v>
      </c>
    </row>
    <row r="461" spans="1:5" x14ac:dyDescent="0.2">
      <c r="A461" t="str">
        <f>HYPERLINK("https://www.ebi.ac.uk/ols/ontologies/fbbt/terms?iri=http://purl.obolibrary.org/obo/FBbt_00002472","FBbt:00002472")</f>
        <v>FBbt:00002472</v>
      </c>
      <c r="B461" t="s">
        <v>1121</v>
      </c>
      <c r="C461" t="s">
        <v>8</v>
      </c>
      <c r="D461" t="s">
        <v>1122</v>
      </c>
      <c r="E461" t="s">
        <v>475</v>
      </c>
    </row>
    <row r="462" spans="1:5" x14ac:dyDescent="0.2">
      <c r="A462" t="str">
        <f>HYPERLINK("https://www.ebi.ac.uk/ols/ontologies/fbbt/terms?iri=http://purl.obolibrary.org/obo/FBbt_00002340","FBbt:00002340")</f>
        <v>FBbt:00002340</v>
      </c>
      <c r="B462" t="s">
        <v>1123</v>
      </c>
      <c r="C462" t="s">
        <v>8</v>
      </c>
      <c r="D462" t="s">
        <v>1124</v>
      </c>
      <c r="E462" t="s">
        <v>475</v>
      </c>
    </row>
    <row r="463" spans="1:5" x14ac:dyDescent="0.2">
      <c r="A463" t="str">
        <f>HYPERLINK("https://www.ebi.ac.uk/ols/ontologies/fbbt/terms?iri=http://purl.obolibrary.org/obo/FBbt_00002473","FBbt:00002473")</f>
        <v>FBbt:00002473</v>
      </c>
      <c r="B463" t="s">
        <v>1125</v>
      </c>
      <c r="C463" t="s">
        <v>8</v>
      </c>
      <c r="D463" t="s">
        <v>1126</v>
      </c>
      <c r="E463" t="s">
        <v>475</v>
      </c>
    </row>
    <row r="464" spans="1:5" x14ac:dyDescent="0.2">
      <c r="A464" t="str">
        <f>HYPERLINK("https://www.ebi.ac.uk/ols/ontologies/fbbt/terms?iri=http://purl.obolibrary.org/obo/FBbt_00002470","FBbt:00002470")</f>
        <v>FBbt:00002470</v>
      </c>
      <c r="B464" t="s">
        <v>1127</v>
      </c>
      <c r="C464" t="s">
        <v>8</v>
      </c>
      <c r="D464" t="s">
        <v>1128</v>
      </c>
      <c r="E464" t="s">
        <v>475</v>
      </c>
    </row>
    <row r="465" spans="1:5" x14ac:dyDescent="0.2">
      <c r="A465" t="str">
        <f>HYPERLINK("https://www.ebi.ac.uk/ols/ontologies/fbbt/terms?iri=http://purl.obolibrary.org/obo/FBbt_00002034","FBbt:00002034")</f>
        <v>FBbt:00002034</v>
      </c>
      <c r="B465" t="s">
        <v>1129</v>
      </c>
      <c r="C465" t="s">
        <v>1130</v>
      </c>
      <c r="D465" t="s">
        <v>1131</v>
      </c>
      <c r="E465" t="s">
        <v>62</v>
      </c>
    </row>
    <row r="466" spans="1:5" x14ac:dyDescent="0.2">
      <c r="A466" t="str">
        <f>HYPERLINK("https://www.ebi.ac.uk/ols/ontologies/fbbt/terms?iri=http://purl.obolibrary.org/obo/FBbt_00002471","FBbt:00002471")</f>
        <v>FBbt:00002471</v>
      </c>
      <c r="B466" t="s">
        <v>1132</v>
      </c>
      <c r="C466" t="s">
        <v>8</v>
      </c>
      <c r="D466" t="s">
        <v>1133</v>
      </c>
      <c r="E466" t="s">
        <v>475</v>
      </c>
    </row>
    <row r="467" spans="1:5" x14ac:dyDescent="0.2">
      <c r="A467" t="str">
        <f>HYPERLINK("https://www.ebi.ac.uk/ols/ontologies/fbbt/terms?iri=http://purl.obolibrary.org/obo/FBbt_00002031","FBbt:00002031")</f>
        <v>FBbt:00002031</v>
      </c>
      <c r="B467" t="s">
        <v>1134</v>
      </c>
      <c r="C467" t="s">
        <v>1135</v>
      </c>
      <c r="D467" t="s">
        <v>1136</v>
      </c>
      <c r="E467" t="s">
        <v>1137</v>
      </c>
    </row>
    <row r="468" spans="1:5" x14ac:dyDescent="0.2">
      <c r="A468" t="str">
        <f>HYPERLINK("https://www.ebi.ac.uk/ols/ontologies/fbbt/terms?iri=http://purl.obolibrary.org/obo/FBbt_00002032","FBbt:00002032")</f>
        <v>FBbt:00002032</v>
      </c>
      <c r="B468" t="s">
        <v>1138</v>
      </c>
      <c r="C468" t="s">
        <v>1139</v>
      </c>
      <c r="D468" t="s">
        <v>1140</v>
      </c>
      <c r="E468" t="s">
        <v>1141</v>
      </c>
    </row>
    <row r="469" spans="1:5" x14ac:dyDescent="0.2">
      <c r="A469" t="str">
        <f>HYPERLINK("https://www.ebi.ac.uk/ols/ontologies/fbbt/terms?iri=http://purl.obolibrary.org/obo/FBbt_00002033","FBbt:00002033")</f>
        <v>FBbt:00002033</v>
      </c>
      <c r="B469" t="s">
        <v>1142</v>
      </c>
      <c r="C469" t="s">
        <v>1143</v>
      </c>
      <c r="D469" t="s">
        <v>1131</v>
      </c>
      <c r="E469" t="s">
        <v>62</v>
      </c>
    </row>
    <row r="470" spans="1:5" x14ac:dyDescent="0.2">
      <c r="A470" t="str">
        <f>HYPERLINK("https://www.ebi.ac.uk/ols/ontologies/fbbt/terms?iri=http://purl.obolibrary.org/obo/FBbt_00047461","FBbt:00047461")</f>
        <v>FBbt:00047461</v>
      </c>
      <c r="B470" t="s">
        <v>1144</v>
      </c>
      <c r="C470" t="s">
        <v>1145</v>
      </c>
      <c r="D470" t="s">
        <v>1146</v>
      </c>
      <c r="E470" t="s">
        <v>1147</v>
      </c>
    </row>
    <row r="471" spans="1:5" x14ac:dyDescent="0.2">
      <c r="A471" t="str">
        <f>HYPERLINK("https://www.ebi.ac.uk/ols/ontologies/fbbt/terms?iri=http://purl.obolibrary.org/obo/FBbt_00111650","FBbt:00111650")</f>
        <v>FBbt:00111650</v>
      </c>
      <c r="B471" t="s">
        <v>1148</v>
      </c>
      <c r="C471" t="s">
        <v>1149</v>
      </c>
      <c r="D471" t="s">
        <v>1150</v>
      </c>
      <c r="E471" t="s">
        <v>1151</v>
      </c>
    </row>
    <row r="472" spans="1:5" x14ac:dyDescent="0.2">
      <c r="A472" t="str">
        <f>HYPERLINK("https://www.ebi.ac.uk/ols/ontologies/fbbt/terms?iri=http://purl.obolibrary.org/obo/FBbt_00007260","FBbt:00007260")</f>
        <v>FBbt:00007260</v>
      </c>
      <c r="B472" t="s">
        <v>1152</v>
      </c>
      <c r="C472" t="s">
        <v>8</v>
      </c>
      <c r="D472" t="s">
        <v>1153</v>
      </c>
      <c r="E472" t="s">
        <v>11</v>
      </c>
    </row>
    <row r="473" spans="1:5" x14ac:dyDescent="0.2">
      <c r="A473" t="str">
        <f>HYPERLINK("https://www.ebi.ac.uk/ols/ontologies/fbbt/terms?iri=http://purl.obolibrary.org/obo/FBbt_00007261","FBbt:00007261")</f>
        <v>FBbt:00007261</v>
      </c>
      <c r="B473" t="s">
        <v>1154</v>
      </c>
      <c r="C473" t="s">
        <v>8</v>
      </c>
      <c r="D473" t="s">
        <v>1155</v>
      </c>
      <c r="E473" t="s">
        <v>11</v>
      </c>
    </row>
    <row r="474" spans="1:5" x14ac:dyDescent="0.2">
      <c r="A474" t="str">
        <f>HYPERLINK("https://www.ebi.ac.uk/ols/ontologies/fbbt/terms?iri=http://purl.obolibrary.org/obo/FBbt_00007262","FBbt:00007262")</f>
        <v>FBbt:00007262</v>
      </c>
      <c r="B474" t="s">
        <v>1156</v>
      </c>
      <c r="C474" t="s">
        <v>8</v>
      </c>
      <c r="D474" t="s">
        <v>1157</v>
      </c>
      <c r="E474" t="s">
        <v>11</v>
      </c>
    </row>
    <row r="475" spans="1:5" x14ac:dyDescent="0.2">
      <c r="A475" t="str">
        <f>HYPERLINK("https://www.ebi.ac.uk/ols/ontologies/fbbt/terms?iri=http://purl.obolibrary.org/obo/FBbt_00002386","FBbt:00002386")</f>
        <v>FBbt:00002386</v>
      </c>
      <c r="B475" t="s">
        <v>1158</v>
      </c>
      <c r="C475" t="s">
        <v>1159</v>
      </c>
      <c r="D475" t="s">
        <v>1160</v>
      </c>
      <c r="E475" t="s">
        <v>1161</v>
      </c>
    </row>
    <row r="476" spans="1:5" x14ac:dyDescent="0.2">
      <c r="A476" t="str">
        <f>HYPERLINK("https://www.ebi.ac.uk/ols/ontologies/fbbt/terms?iri=http://purl.obolibrary.org/obo/FBbt_00007263","FBbt:00007263")</f>
        <v>FBbt:00007263</v>
      </c>
      <c r="B476" t="s">
        <v>1162</v>
      </c>
      <c r="C476" t="s">
        <v>8</v>
      </c>
      <c r="D476" t="s">
        <v>1163</v>
      </c>
      <c r="E476" t="s">
        <v>11</v>
      </c>
    </row>
    <row r="477" spans="1:5" x14ac:dyDescent="0.2">
      <c r="A477" t="str">
        <f>HYPERLINK("https://www.ebi.ac.uk/ols/ontologies/fbbt/terms?iri=http://purl.obolibrary.org/obo/FBbt_00007264","FBbt:00007264")</f>
        <v>FBbt:00007264</v>
      </c>
      <c r="B477" t="s">
        <v>1164</v>
      </c>
      <c r="C477" t="s">
        <v>8</v>
      </c>
      <c r="D477" t="s">
        <v>1165</v>
      </c>
      <c r="E477" t="s">
        <v>11</v>
      </c>
    </row>
    <row r="478" spans="1:5" x14ac:dyDescent="0.2">
      <c r="A478" t="str">
        <f>HYPERLINK("https://www.ebi.ac.uk/ols/ontologies/fbbt/terms?iri=http://purl.obolibrary.org/obo/FBbt_00002442","FBbt:00002442")</f>
        <v>FBbt:00002442</v>
      </c>
      <c r="B478" t="s">
        <v>1166</v>
      </c>
      <c r="C478" t="s">
        <v>1167</v>
      </c>
      <c r="D478" t="s">
        <v>1168</v>
      </c>
      <c r="E478" t="s">
        <v>1169</v>
      </c>
    </row>
    <row r="479" spans="1:5" x14ac:dyDescent="0.2">
      <c r="A479" t="str">
        <f>HYPERLINK("https://www.ebi.ac.uk/ols/ontologies/fbbt/terms?iri=http://purl.obolibrary.org/obo/FBbt_00047269","FBbt:00047269")</f>
        <v>FBbt:00047269</v>
      </c>
      <c r="B479" t="s">
        <v>1170</v>
      </c>
      <c r="C479" t="s">
        <v>1171</v>
      </c>
      <c r="D479" t="s">
        <v>1172</v>
      </c>
      <c r="E479" t="s">
        <v>1173</v>
      </c>
    </row>
    <row r="480" spans="1:5" x14ac:dyDescent="0.2">
      <c r="A480" t="str">
        <f>HYPERLINK("https://www.ebi.ac.uk/ols/ontologies/fbbt/terms?iri=http://purl.obolibrary.org/obo/FBbt_00047268","FBbt:00047268")</f>
        <v>FBbt:00047268</v>
      </c>
      <c r="B480" t="s">
        <v>1174</v>
      </c>
      <c r="C480" t="s">
        <v>1175</v>
      </c>
      <c r="D480" t="s">
        <v>1176</v>
      </c>
      <c r="E480" t="s">
        <v>1173</v>
      </c>
    </row>
    <row r="481" spans="1:5" x14ac:dyDescent="0.2">
      <c r="A481" t="str">
        <f>HYPERLINK("https://www.ebi.ac.uk/ols/ontologies/fbbt/terms?iri=http://purl.obolibrary.org/obo/FBbt_00002426","FBbt:00002426")</f>
        <v>FBbt:00002426</v>
      </c>
      <c r="B481" t="s">
        <v>1177</v>
      </c>
      <c r="C481" t="s">
        <v>1178</v>
      </c>
      <c r="D481" t="s">
        <v>1179</v>
      </c>
      <c r="E481" t="s">
        <v>1180</v>
      </c>
    </row>
    <row r="482" spans="1:5" x14ac:dyDescent="0.2">
      <c r="A482" t="str">
        <f>HYPERLINK("https://www.ebi.ac.uk/ols/ontologies/fbbt/terms?iri=http://purl.obolibrary.org/obo/FBbt_00007259","FBbt:00007259")</f>
        <v>FBbt:00007259</v>
      </c>
      <c r="B482" t="s">
        <v>1181</v>
      </c>
      <c r="C482" t="s">
        <v>8</v>
      </c>
      <c r="D482" t="s">
        <v>1182</v>
      </c>
      <c r="E482" t="s">
        <v>11</v>
      </c>
    </row>
    <row r="483" spans="1:5" x14ac:dyDescent="0.2">
      <c r="A483" t="str">
        <f>HYPERLINK("https://www.ebi.ac.uk/ols/ontologies/fbbt/terms?iri=http://purl.obolibrary.org/obo/FBbt_00007258","FBbt:00007258")</f>
        <v>FBbt:00007258</v>
      </c>
      <c r="B483" t="s">
        <v>1183</v>
      </c>
      <c r="C483" t="s">
        <v>8</v>
      </c>
      <c r="D483" t="s">
        <v>1184</v>
      </c>
      <c r="E483" t="s">
        <v>11</v>
      </c>
    </row>
    <row r="484" spans="1:5" x14ac:dyDescent="0.2">
      <c r="A484" t="str">
        <f>HYPERLINK("https://www.ebi.ac.uk/ols/ontologies/fbbt/terms?iri=http://purl.obolibrary.org/obo/FBbt_00047688","FBbt:00047688")</f>
        <v>FBbt:00047688</v>
      </c>
      <c r="B484" t="s">
        <v>1185</v>
      </c>
      <c r="C484" t="s">
        <v>8</v>
      </c>
      <c r="D484" t="s">
        <v>1186</v>
      </c>
      <c r="E484" t="s">
        <v>1187</v>
      </c>
    </row>
    <row r="485" spans="1:5" x14ac:dyDescent="0.2">
      <c r="A485" t="str">
        <f>HYPERLINK("https://www.ebi.ac.uk/ols/ontologies/fbbt/terms?iri=http://purl.obolibrary.org/obo/FBbt_00047689","FBbt:00047689")</f>
        <v>FBbt:00047689</v>
      </c>
      <c r="B485" t="s">
        <v>1188</v>
      </c>
      <c r="C485" t="s">
        <v>8</v>
      </c>
      <c r="D485" t="s">
        <v>1189</v>
      </c>
      <c r="E485" t="s">
        <v>1187</v>
      </c>
    </row>
    <row r="486" spans="1:5" x14ac:dyDescent="0.2">
      <c r="A486" t="str">
        <f>HYPERLINK("https://www.ebi.ac.uk/ols/ontologies/fbbt/terms?iri=http://purl.obolibrary.org/obo/FBbt_00047687","FBbt:00047687")</f>
        <v>FBbt:00047687</v>
      </c>
      <c r="B486" t="s">
        <v>1190</v>
      </c>
      <c r="C486" t="s">
        <v>8</v>
      </c>
      <c r="D486" t="s">
        <v>1191</v>
      </c>
      <c r="E486" t="s">
        <v>1187</v>
      </c>
    </row>
    <row r="487" spans="1:5" x14ac:dyDescent="0.2">
      <c r="A487" t="str">
        <f>HYPERLINK("https://www.ebi.ac.uk/ols/ontologies/fbbt/terms?iri=http://purl.obolibrary.org/obo/FBbt_00002434","FBbt:00002434")</f>
        <v>FBbt:00002434</v>
      </c>
      <c r="B487" t="s">
        <v>1192</v>
      </c>
      <c r="C487" t="s">
        <v>1193</v>
      </c>
      <c r="D487" t="s">
        <v>1194</v>
      </c>
      <c r="E487" t="s">
        <v>1195</v>
      </c>
    </row>
    <row r="488" spans="1:5" x14ac:dyDescent="0.2">
      <c r="A488" t="str">
        <f>HYPERLINK("https://www.ebi.ac.uk/ols/ontologies/fbbt/terms?iri=http://purl.obolibrary.org/obo/FBbt_00047700","FBbt:00047700")</f>
        <v>FBbt:00047700</v>
      </c>
      <c r="B488" t="s">
        <v>1196</v>
      </c>
      <c r="C488" t="s">
        <v>8</v>
      </c>
      <c r="D488" t="s">
        <v>1197</v>
      </c>
      <c r="E488" t="s">
        <v>1187</v>
      </c>
    </row>
    <row r="489" spans="1:5" x14ac:dyDescent="0.2">
      <c r="A489" t="str">
        <f>HYPERLINK("https://www.ebi.ac.uk/ols/ontologies/fbbt/terms?iri=http://purl.obolibrary.org/obo/FBbt_00002394","FBbt:00002394")</f>
        <v>FBbt:00002394</v>
      </c>
      <c r="B489" t="s">
        <v>1198</v>
      </c>
      <c r="C489" t="s">
        <v>1199</v>
      </c>
      <c r="D489" t="s">
        <v>1200</v>
      </c>
      <c r="E489" t="s">
        <v>1201</v>
      </c>
    </row>
    <row r="490" spans="1:5" x14ac:dyDescent="0.2">
      <c r="A490" t="str">
        <f>HYPERLINK("https://www.ebi.ac.uk/ols/ontologies/fbbt/terms?iri=http://purl.obolibrary.org/obo/FBbt_00002135","FBbt:00002135")</f>
        <v>FBbt:00002135</v>
      </c>
      <c r="B490" t="s">
        <v>1202</v>
      </c>
      <c r="C490" t="s">
        <v>8</v>
      </c>
      <c r="D490" t="s">
        <v>1203</v>
      </c>
      <c r="E490" t="s">
        <v>475</v>
      </c>
    </row>
    <row r="491" spans="1:5" x14ac:dyDescent="0.2">
      <c r="A491" t="str">
        <f>HYPERLINK("https://www.ebi.ac.uk/ols/ontologies/fbbt/terms?iri=http://purl.obolibrary.org/obo/FBbt_00047697","FBbt:00047697")</f>
        <v>FBbt:00047697</v>
      </c>
      <c r="B491" t="s">
        <v>1204</v>
      </c>
      <c r="C491" t="s">
        <v>8</v>
      </c>
      <c r="D491" t="s">
        <v>1205</v>
      </c>
      <c r="E491" t="s">
        <v>1187</v>
      </c>
    </row>
    <row r="492" spans="1:5" x14ac:dyDescent="0.2">
      <c r="A492" t="str">
        <f>HYPERLINK("https://www.ebi.ac.uk/ols/ontologies/fbbt/terms?iri=http://purl.obolibrary.org/obo/FBbt_00047272","FBbt:00047272")</f>
        <v>FBbt:00047272</v>
      </c>
      <c r="B492" t="s">
        <v>1206</v>
      </c>
      <c r="C492" t="s">
        <v>1207</v>
      </c>
      <c r="D492" t="s">
        <v>1208</v>
      </c>
      <c r="E492" t="s">
        <v>1173</v>
      </c>
    </row>
    <row r="493" spans="1:5" x14ac:dyDescent="0.2">
      <c r="A493" t="str">
        <f>HYPERLINK("https://www.ebi.ac.uk/ols/ontologies/fbbt/terms?iri=http://purl.obolibrary.org/obo/FBbt_00047696","FBbt:00047696")</f>
        <v>FBbt:00047696</v>
      </c>
      <c r="B493" t="s">
        <v>1209</v>
      </c>
      <c r="C493" t="s">
        <v>8</v>
      </c>
      <c r="D493" t="s">
        <v>1210</v>
      </c>
      <c r="E493" t="s">
        <v>1187</v>
      </c>
    </row>
    <row r="494" spans="1:5" x14ac:dyDescent="0.2">
      <c r="A494" t="str">
        <f>HYPERLINK("https://www.ebi.ac.uk/ols/ontologies/fbbt/terms?iri=http://purl.obolibrary.org/obo/FBbt_00047271","FBbt:00047271")</f>
        <v>FBbt:00047271</v>
      </c>
      <c r="B494" t="s">
        <v>1211</v>
      </c>
      <c r="C494" t="s">
        <v>1212</v>
      </c>
      <c r="D494" t="s">
        <v>1213</v>
      </c>
      <c r="E494" t="s">
        <v>1173</v>
      </c>
    </row>
    <row r="495" spans="1:5" x14ac:dyDescent="0.2">
      <c r="A495" t="str">
        <f>HYPERLINK("https://www.ebi.ac.uk/ols/ontologies/fbbt/terms?iri=http://purl.obolibrary.org/obo/FBbt_00047699","FBbt:00047699")</f>
        <v>FBbt:00047699</v>
      </c>
      <c r="B495" t="s">
        <v>1214</v>
      </c>
      <c r="C495" t="s">
        <v>8</v>
      </c>
      <c r="D495" t="s">
        <v>1215</v>
      </c>
      <c r="E495" t="s">
        <v>1187</v>
      </c>
    </row>
    <row r="496" spans="1:5" x14ac:dyDescent="0.2">
      <c r="A496" t="str">
        <f>HYPERLINK("https://www.ebi.ac.uk/ols/ontologies/fbbt/terms?iri=http://purl.obolibrary.org/obo/FBbt_00047270","FBbt:00047270")</f>
        <v>FBbt:00047270</v>
      </c>
      <c r="B496" t="s">
        <v>1216</v>
      </c>
      <c r="C496" t="s">
        <v>1217</v>
      </c>
      <c r="D496" t="s">
        <v>1218</v>
      </c>
      <c r="E496" t="s">
        <v>1173</v>
      </c>
    </row>
    <row r="497" spans="1:5" x14ac:dyDescent="0.2">
      <c r="A497" t="str">
        <f>HYPERLINK("https://www.ebi.ac.uk/ols/ontologies/fbbt/terms?iri=http://purl.obolibrary.org/obo/FBbt_00047698","FBbt:00047698")</f>
        <v>FBbt:00047698</v>
      </c>
      <c r="B497" t="s">
        <v>1219</v>
      </c>
      <c r="C497" t="s">
        <v>8</v>
      </c>
      <c r="D497" t="s">
        <v>1220</v>
      </c>
      <c r="E497" t="s">
        <v>1187</v>
      </c>
    </row>
    <row r="498" spans="1:5" x14ac:dyDescent="0.2">
      <c r="A498" t="str">
        <f>HYPERLINK("https://www.ebi.ac.uk/ols/ontologies/fbbt/terms?iri=http://purl.obolibrary.org/obo/FBbt_00047693","FBbt:00047693")</f>
        <v>FBbt:00047693</v>
      </c>
      <c r="B498" t="s">
        <v>1221</v>
      </c>
      <c r="C498" t="s">
        <v>8</v>
      </c>
      <c r="D498" t="s">
        <v>1222</v>
      </c>
      <c r="E498" t="s">
        <v>1187</v>
      </c>
    </row>
    <row r="499" spans="1:5" x14ac:dyDescent="0.2">
      <c r="A499" t="str">
        <f>HYPERLINK("https://www.ebi.ac.uk/ols/ontologies/fbbt/terms?iri=http://purl.obolibrary.org/obo/FBbt_00047692","FBbt:00047692")</f>
        <v>FBbt:00047692</v>
      </c>
      <c r="B499" t="s">
        <v>1223</v>
      </c>
      <c r="C499" t="s">
        <v>8</v>
      </c>
      <c r="D499" t="s">
        <v>1224</v>
      </c>
      <c r="E499" t="s">
        <v>1187</v>
      </c>
    </row>
    <row r="500" spans="1:5" x14ac:dyDescent="0.2">
      <c r="A500" t="str">
        <f>HYPERLINK("https://www.ebi.ac.uk/ols/ontologies/fbbt/terms?iri=http://purl.obolibrary.org/obo/FBbt_00047695","FBbt:00047695")</f>
        <v>FBbt:00047695</v>
      </c>
      <c r="B500" t="s">
        <v>1225</v>
      </c>
      <c r="C500" t="s">
        <v>8</v>
      </c>
      <c r="D500" t="s">
        <v>1226</v>
      </c>
      <c r="E500" t="s">
        <v>1187</v>
      </c>
    </row>
    <row r="501" spans="1:5" x14ac:dyDescent="0.2">
      <c r="A501" t="str">
        <f>HYPERLINK("https://www.ebi.ac.uk/ols/ontologies/fbbt/terms?iri=http://purl.obolibrary.org/obo/FBbt_00047694","FBbt:00047694")</f>
        <v>FBbt:00047694</v>
      </c>
      <c r="B501" t="s">
        <v>1227</v>
      </c>
      <c r="C501" t="s">
        <v>8</v>
      </c>
      <c r="D501" t="s">
        <v>1228</v>
      </c>
      <c r="E501" t="s">
        <v>1187</v>
      </c>
    </row>
    <row r="502" spans="1:5" x14ac:dyDescent="0.2">
      <c r="A502" t="str">
        <f>HYPERLINK("https://www.ebi.ac.uk/ols/ontologies/fbbt/terms?iri=http://purl.obolibrary.org/obo/FBbt_00047690","FBbt:00047690")</f>
        <v>FBbt:00047690</v>
      </c>
      <c r="B502" t="s">
        <v>1229</v>
      </c>
      <c r="C502" t="s">
        <v>8</v>
      </c>
      <c r="D502" t="s">
        <v>1230</v>
      </c>
      <c r="E502" t="s">
        <v>1187</v>
      </c>
    </row>
    <row r="503" spans="1:5" x14ac:dyDescent="0.2">
      <c r="A503" t="str">
        <f>HYPERLINK("https://www.ebi.ac.uk/ols/ontologies/fbbt/terms?iri=http://purl.obolibrary.org/obo/FBbt_00047691","FBbt:00047691")</f>
        <v>FBbt:00047691</v>
      </c>
      <c r="B503" t="s">
        <v>1231</v>
      </c>
      <c r="C503" t="s">
        <v>8</v>
      </c>
      <c r="D503" t="s">
        <v>1232</v>
      </c>
      <c r="E503" t="s">
        <v>1187</v>
      </c>
    </row>
    <row r="504" spans="1:5" x14ac:dyDescent="0.2">
      <c r="A504" t="str">
        <f>HYPERLINK("https://www.ebi.ac.uk/ols/ontologies/fbbt/terms?iri=http://purl.obolibrary.org/obo/FBbt_00002573","FBbt:00002573")</f>
        <v>FBbt:00002573</v>
      </c>
      <c r="B504" t="s">
        <v>1233</v>
      </c>
      <c r="C504" t="s">
        <v>1234</v>
      </c>
      <c r="D504" t="s">
        <v>1235</v>
      </c>
      <c r="E504" t="s">
        <v>1236</v>
      </c>
    </row>
    <row r="505" spans="1:5" x14ac:dyDescent="0.2">
      <c r="A505" t="str">
        <f>HYPERLINK("https://www.ebi.ac.uk/ols/ontologies/fbbt/terms?iri=http://purl.obolibrary.org/obo/FBbt_00006025","FBbt:00006025")</f>
        <v>FBbt:00006025</v>
      </c>
      <c r="B505" t="s">
        <v>1237</v>
      </c>
      <c r="C505" t="s">
        <v>8</v>
      </c>
      <c r="D505" t="s">
        <v>1238</v>
      </c>
      <c r="E505" t="s">
        <v>1239</v>
      </c>
    </row>
    <row r="506" spans="1:5" x14ac:dyDescent="0.2">
      <c r="A506" t="str">
        <f>HYPERLINK("https://www.ebi.ac.uk/ols/ontologies/fbbt/terms?iri=http://purl.obolibrary.org/obo/FBbt_00002410","FBbt:00002410")</f>
        <v>FBbt:00002410</v>
      </c>
      <c r="B506" t="s">
        <v>1240</v>
      </c>
      <c r="C506" t="s">
        <v>8</v>
      </c>
      <c r="D506" t="s">
        <v>1241</v>
      </c>
      <c r="E506" t="s">
        <v>1242</v>
      </c>
    </row>
    <row r="507" spans="1:5" x14ac:dyDescent="0.2">
      <c r="A507" t="str">
        <f>HYPERLINK("https://www.ebi.ac.uk/ols/ontologies/fbbt/terms?iri=http://purl.obolibrary.org/obo/FBbt_00002462","FBbt:00002462")</f>
        <v>FBbt:00002462</v>
      </c>
      <c r="B507" t="s">
        <v>1243</v>
      </c>
      <c r="C507" t="s">
        <v>8</v>
      </c>
      <c r="D507" t="s">
        <v>1244</v>
      </c>
      <c r="E507" t="s">
        <v>11</v>
      </c>
    </row>
    <row r="508" spans="1:5" x14ac:dyDescent="0.2">
      <c r="A508" t="str">
        <f>HYPERLINK("https://www.ebi.ac.uk/ols/ontologies/fbbt/terms?iri=http://purl.obolibrary.org/obo/FBbt_00002461","FBbt:00002461")</f>
        <v>FBbt:00002461</v>
      </c>
      <c r="B508" t="s">
        <v>1245</v>
      </c>
      <c r="C508" t="s">
        <v>8</v>
      </c>
      <c r="D508" t="s">
        <v>1246</v>
      </c>
      <c r="E508" t="s">
        <v>11</v>
      </c>
    </row>
    <row r="509" spans="1:5" x14ac:dyDescent="0.2">
      <c r="A509" t="str">
        <f>HYPERLINK("https://www.ebi.ac.uk/ols/ontologies/fbbt/terms?iri=http://purl.obolibrary.org/obo/FBbt_00002463","FBbt:00002463")</f>
        <v>FBbt:00002463</v>
      </c>
      <c r="B509" t="s">
        <v>1247</v>
      </c>
      <c r="C509" t="s">
        <v>8</v>
      </c>
      <c r="D509" t="s">
        <v>1248</v>
      </c>
      <c r="E509" t="s">
        <v>11</v>
      </c>
    </row>
    <row r="510" spans="1:5" x14ac:dyDescent="0.2">
      <c r="A510" t="str">
        <f>HYPERLINK("https://www.ebi.ac.uk/ols/ontologies/fbbt/terms?iri=http://purl.obolibrary.org/obo/FBbt_00002418","FBbt:00002418")</f>
        <v>FBbt:00002418</v>
      </c>
      <c r="B510" t="s">
        <v>1249</v>
      </c>
      <c r="C510" t="s">
        <v>8</v>
      </c>
      <c r="D510" t="s">
        <v>1250</v>
      </c>
      <c r="E510" t="s">
        <v>1251</v>
      </c>
    </row>
    <row r="511" spans="1:5" x14ac:dyDescent="0.2">
      <c r="A511" t="str">
        <f>HYPERLINK("https://www.ebi.ac.uk/ols/ontologies/fbbt/terms?iri=http://purl.obolibrary.org/obo/FBbt_00002097","FBbt:00002097")</f>
        <v>FBbt:00002097</v>
      </c>
      <c r="B511" t="s">
        <v>1252</v>
      </c>
      <c r="C511" t="s">
        <v>8</v>
      </c>
      <c r="D511" t="s">
        <v>1253</v>
      </c>
      <c r="E511" t="s">
        <v>475</v>
      </c>
    </row>
    <row r="512" spans="1:5" x14ac:dyDescent="0.2">
      <c r="A512" t="str">
        <f>HYPERLINK("https://www.ebi.ac.uk/ols/ontologies/fbbt/terms?iri=http://purl.obolibrary.org/obo/FBbt_00002581","FBbt:00002581")</f>
        <v>FBbt:00002581</v>
      </c>
      <c r="B512" t="s">
        <v>1254</v>
      </c>
      <c r="C512" t="s">
        <v>1255</v>
      </c>
      <c r="D512" t="s">
        <v>1256</v>
      </c>
      <c r="E512" t="s">
        <v>1257</v>
      </c>
    </row>
    <row r="513" spans="1:5" x14ac:dyDescent="0.2">
      <c r="A513" t="str">
        <f>HYPERLINK("https://www.ebi.ac.uk/ols/ontologies/fbbt/terms?iri=http://purl.obolibrary.org/obo/FBbt_00002402","FBbt:00002402")</f>
        <v>FBbt:00002402</v>
      </c>
      <c r="B513" t="s">
        <v>1258</v>
      </c>
      <c r="C513" t="s">
        <v>1259</v>
      </c>
      <c r="D513" t="s">
        <v>1260</v>
      </c>
      <c r="E513" t="s">
        <v>1261</v>
      </c>
    </row>
    <row r="514" spans="1:5" x14ac:dyDescent="0.2">
      <c r="A514" t="str">
        <f>HYPERLINK("https://www.ebi.ac.uk/ols/ontologies/fbbt/terms?iri=http://purl.obolibrary.org/obo/FBbt_00002466","FBbt:00002466")</f>
        <v>FBbt:00002466</v>
      </c>
      <c r="B514" t="s">
        <v>1262</v>
      </c>
      <c r="C514" t="s">
        <v>8</v>
      </c>
      <c r="D514" t="s">
        <v>1263</v>
      </c>
      <c r="E514" t="s">
        <v>11</v>
      </c>
    </row>
    <row r="515" spans="1:5" x14ac:dyDescent="0.2">
      <c r="A515" t="str">
        <f>HYPERLINK("https://www.ebi.ac.uk/ols/ontologies/fbbt/terms?iri=http://purl.obolibrary.org/obo/FBbt_00002467","FBbt:00002467")</f>
        <v>FBbt:00002467</v>
      </c>
      <c r="B515" t="s">
        <v>1264</v>
      </c>
      <c r="C515" t="s">
        <v>8</v>
      </c>
      <c r="D515" t="s">
        <v>1265</v>
      </c>
      <c r="E515" t="s">
        <v>11</v>
      </c>
    </row>
    <row r="516" spans="1:5" x14ac:dyDescent="0.2">
      <c r="A516" t="str">
        <f>HYPERLINK("https://www.ebi.ac.uk/ols/ontologies/fbbt/terms?iri=http://purl.obolibrary.org/obo/FBbt_00002464","FBbt:00002464")</f>
        <v>FBbt:00002464</v>
      </c>
      <c r="B516" t="s">
        <v>1266</v>
      </c>
      <c r="C516" t="s">
        <v>8</v>
      </c>
      <c r="D516" t="s">
        <v>1267</v>
      </c>
      <c r="E516" t="s">
        <v>11</v>
      </c>
    </row>
    <row r="517" spans="1:5" x14ac:dyDescent="0.2">
      <c r="A517" t="str">
        <f>HYPERLINK("https://www.ebi.ac.uk/ols/ontologies/fbbt/terms?iri=http://purl.obolibrary.org/obo/FBbt_00002465","FBbt:00002465")</f>
        <v>FBbt:00002465</v>
      </c>
      <c r="B517" t="s">
        <v>1268</v>
      </c>
      <c r="C517" t="s">
        <v>8</v>
      </c>
      <c r="D517" t="s">
        <v>1269</v>
      </c>
      <c r="E517" t="s">
        <v>11</v>
      </c>
    </row>
    <row r="518" spans="1:5" x14ac:dyDescent="0.2">
      <c r="A518" t="str">
        <f>HYPERLINK("https://www.ebi.ac.uk/ols/ontologies/fbbt/terms?iri=http://purl.obolibrary.org/obo/FBbt_00002173","FBbt:00002173")</f>
        <v>FBbt:00002173</v>
      </c>
      <c r="B518" t="s">
        <v>1270</v>
      </c>
      <c r="C518" t="s">
        <v>8</v>
      </c>
      <c r="D518" t="s">
        <v>1271</v>
      </c>
      <c r="E518" t="s">
        <v>475</v>
      </c>
    </row>
    <row r="519" spans="1:5" x14ac:dyDescent="0.2">
      <c r="A519" t="str">
        <f>HYPERLINK("https://www.ebi.ac.uk/ols/ontologies/fbbt/terms?iri=http://purl.obolibrary.org/obo/FBbt_00002411","FBbt:00002411")</f>
        <v>FBbt:00002411</v>
      </c>
      <c r="B519" t="s">
        <v>1272</v>
      </c>
      <c r="C519" t="s">
        <v>8</v>
      </c>
      <c r="D519" t="s">
        <v>1273</v>
      </c>
      <c r="E519" t="s">
        <v>11</v>
      </c>
    </row>
    <row r="520" spans="1:5" x14ac:dyDescent="0.2">
      <c r="A520" t="str">
        <f>HYPERLINK("https://www.ebi.ac.uk/ols/ontologies/fbbt/terms?iri=http://purl.obolibrary.org/obo/FBbt_00047293","FBbt:00047293")</f>
        <v>FBbt:00047293</v>
      </c>
      <c r="B520" t="s">
        <v>1274</v>
      </c>
      <c r="C520" t="s">
        <v>8</v>
      </c>
      <c r="D520" t="s">
        <v>1275</v>
      </c>
      <c r="E520" t="s">
        <v>11</v>
      </c>
    </row>
    <row r="521" spans="1:5" x14ac:dyDescent="0.2">
      <c r="A521" t="str">
        <f>HYPERLINK("https://www.ebi.ac.uk/ols/ontologies/fbbt/terms?iri=http://purl.obolibrary.org/obo/FBbt_00047307","FBbt:00047307")</f>
        <v>FBbt:00047307</v>
      </c>
      <c r="B521" t="s">
        <v>1276</v>
      </c>
      <c r="C521" t="s">
        <v>8</v>
      </c>
      <c r="D521" t="s">
        <v>1277</v>
      </c>
      <c r="E521" t="s">
        <v>11</v>
      </c>
    </row>
    <row r="522" spans="1:5" x14ac:dyDescent="0.2">
      <c r="A522" t="str">
        <f>HYPERLINK("https://www.ebi.ac.uk/ols/ontologies/fbbt/terms?iri=http://purl.obolibrary.org/obo/FBbt_00002419","FBbt:00002419")</f>
        <v>FBbt:00002419</v>
      </c>
      <c r="B522" t="s">
        <v>1278</v>
      </c>
      <c r="C522" t="s">
        <v>8</v>
      </c>
      <c r="D522" t="s">
        <v>1279</v>
      </c>
      <c r="E522" t="s">
        <v>11</v>
      </c>
    </row>
    <row r="523" spans="1:5" x14ac:dyDescent="0.2">
      <c r="A523" t="str">
        <f>HYPERLINK("https://www.ebi.ac.uk/ols/ontologies/fbbt/terms?iri=http://purl.obolibrary.org/obo/FBbt_00047306","FBbt:00047306")</f>
        <v>FBbt:00047306</v>
      </c>
      <c r="B523" t="s">
        <v>1280</v>
      </c>
      <c r="C523" t="s">
        <v>8</v>
      </c>
      <c r="D523" t="s">
        <v>1281</v>
      </c>
      <c r="E523" t="s">
        <v>11</v>
      </c>
    </row>
    <row r="524" spans="1:5" x14ac:dyDescent="0.2">
      <c r="A524" t="str">
        <f>HYPERLINK("https://www.ebi.ac.uk/ols/ontologies/fbbt/terms?iri=http://purl.obolibrary.org/obo/FBbt_00002416","FBbt:00002416")</f>
        <v>FBbt:00002416</v>
      </c>
      <c r="B524" t="s">
        <v>1282</v>
      </c>
      <c r="C524" t="s">
        <v>8</v>
      </c>
      <c r="D524" t="s">
        <v>1283</v>
      </c>
      <c r="E524" t="s">
        <v>11</v>
      </c>
    </row>
    <row r="525" spans="1:5" x14ac:dyDescent="0.2">
      <c r="A525" t="str">
        <f>HYPERLINK("https://www.ebi.ac.uk/ols/ontologies/fbbt/terms?iri=http://purl.obolibrary.org/obo/FBbt_00047305","FBbt:00047305")</f>
        <v>FBbt:00047305</v>
      </c>
      <c r="B525" t="s">
        <v>1284</v>
      </c>
      <c r="C525" t="s">
        <v>8</v>
      </c>
      <c r="D525" t="s">
        <v>1285</v>
      </c>
      <c r="E525" t="s">
        <v>11</v>
      </c>
    </row>
    <row r="526" spans="1:5" x14ac:dyDescent="0.2">
      <c r="A526" t="str">
        <f>HYPERLINK("https://www.ebi.ac.uk/ols/ontologies/fbbt/terms?iri=http://purl.obolibrary.org/obo/FBbt_00002417","FBbt:00002417")</f>
        <v>FBbt:00002417</v>
      </c>
      <c r="B526" t="s">
        <v>1286</v>
      </c>
      <c r="C526" t="s">
        <v>8</v>
      </c>
      <c r="D526" t="s">
        <v>1287</v>
      </c>
      <c r="E526" t="s">
        <v>11</v>
      </c>
    </row>
    <row r="527" spans="1:5" x14ac:dyDescent="0.2">
      <c r="A527" t="str">
        <f>HYPERLINK("https://www.ebi.ac.uk/ols/ontologies/fbbt/terms?iri=http://purl.obolibrary.org/obo/FBbt_00047304","FBbt:00047304")</f>
        <v>FBbt:00047304</v>
      </c>
      <c r="B527" t="s">
        <v>1288</v>
      </c>
      <c r="C527" t="s">
        <v>8</v>
      </c>
      <c r="D527" t="s">
        <v>1289</v>
      </c>
      <c r="E527" t="s">
        <v>11</v>
      </c>
    </row>
    <row r="528" spans="1:5" x14ac:dyDescent="0.2">
      <c r="A528" t="str">
        <f>HYPERLINK("https://www.ebi.ac.uk/ols/ontologies/fbbt/terms?iri=http://purl.obolibrary.org/obo/FBbt_00002414","FBbt:00002414")</f>
        <v>FBbt:00002414</v>
      </c>
      <c r="B528" t="s">
        <v>1290</v>
      </c>
      <c r="C528" t="s">
        <v>8</v>
      </c>
      <c r="D528" t="s">
        <v>1291</v>
      </c>
      <c r="E528" t="s">
        <v>11</v>
      </c>
    </row>
    <row r="529" spans="1:5" x14ac:dyDescent="0.2">
      <c r="A529" t="str">
        <f>HYPERLINK("https://www.ebi.ac.uk/ols/ontologies/fbbt/terms?iri=http://purl.obolibrary.org/obo/FBbt_00047303","FBbt:00047303")</f>
        <v>FBbt:00047303</v>
      </c>
      <c r="B529" t="s">
        <v>1292</v>
      </c>
      <c r="C529" t="s">
        <v>8</v>
      </c>
      <c r="D529" t="s">
        <v>1293</v>
      </c>
      <c r="E529" t="s">
        <v>11</v>
      </c>
    </row>
    <row r="530" spans="1:5" x14ac:dyDescent="0.2">
      <c r="A530" t="str">
        <f>HYPERLINK("https://www.ebi.ac.uk/ols/ontologies/fbbt/terms?iri=http://purl.obolibrary.org/obo/FBbt_00002415","FBbt:00002415")</f>
        <v>FBbt:00002415</v>
      </c>
      <c r="B530" t="s">
        <v>1294</v>
      </c>
      <c r="C530" t="s">
        <v>8</v>
      </c>
      <c r="D530" t="s">
        <v>1295</v>
      </c>
      <c r="E530" t="s">
        <v>11</v>
      </c>
    </row>
    <row r="531" spans="1:5" x14ac:dyDescent="0.2">
      <c r="A531" t="str">
        <f>HYPERLINK("https://www.ebi.ac.uk/ols/ontologies/fbbt/terms?iri=http://purl.obolibrary.org/obo/FBbt_00047302","FBbt:00047302")</f>
        <v>FBbt:00047302</v>
      </c>
      <c r="B531" t="s">
        <v>1296</v>
      </c>
      <c r="C531" t="s">
        <v>8</v>
      </c>
      <c r="D531" t="s">
        <v>1297</v>
      </c>
      <c r="E531" t="s">
        <v>11</v>
      </c>
    </row>
    <row r="532" spans="1:5" x14ac:dyDescent="0.2">
      <c r="A532" t="str">
        <f>HYPERLINK("https://www.ebi.ac.uk/ols/ontologies/fbbt/terms?iri=http://purl.obolibrary.org/obo/FBbt_00002412","FBbt:00002412")</f>
        <v>FBbt:00002412</v>
      </c>
      <c r="B532" t="s">
        <v>1298</v>
      </c>
      <c r="C532" t="s">
        <v>8</v>
      </c>
      <c r="D532" t="s">
        <v>1299</v>
      </c>
      <c r="E532" t="s">
        <v>11</v>
      </c>
    </row>
    <row r="533" spans="1:5" x14ac:dyDescent="0.2">
      <c r="A533" t="str">
        <f>HYPERLINK("https://www.ebi.ac.uk/ols/ontologies/fbbt/terms?iri=http://purl.obolibrary.org/obo/FBbt_00047301","FBbt:00047301")</f>
        <v>FBbt:00047301</v>
      </c>
      <c r="B533" t="s">
        <v>1300</v>
      </c>
      <c r="C533" t="s">
        <v>8</v>
      </c>
      <c r="D533" t="s">
        <v>1301</v>
      </c>
      <c r="E533" t="s">
        <v>11</v>
      </c>
    </row>
    <row r="534" spans="1:5" x14ac:dyDescent="0.2">
      <c r="A534" t="str">
        <f>HYPERLINK("https://www.ebi.ac.uk/ols/ontologies/fbbt/terms?iri=http://purl.obolibrary.org/obo/FBbt_00002413","FBbt:00002413")</f>
        <v>FBbt:00002413</v>
      </c>
      <c r="B534" t="s">
        <v>1302</v>
      </c>
      <c r="C534" t="s">
        <v>8</v>
      </c>
      <c r="D534" t="s">
        <v>1303</v>
      </c>
      <c r="E534" t="s">
        <v>11</v>
      </c>
    </row>
    <row r="535" spans="1:5" x14ac:dyDescent="0.2">
      <c r="A535" t="str">
        <f>HYPERLINK("https://www.ebi.ac.uk/ols/ontologies/fbbt/terms?iri=http://purl.obolibrary.org/obo/FBbt_00047300","FBbt:00047300")</f>
        <v>FBbt:00047300</v>
      </c>
      <c r="B535" t="s">
        <v>1304</v>
      </c>
      <c r="C535" t="s">
        <v>8</v>
      </c>
      <c r="D535" t="s">
        <v>1305</v>
      </c>
      <c r="E535" t="s">
        <v>11</v>
      </c>
    </row>
    <row r="536" spans="1:5" x14ac:dyDescent="0.2">
      <c r="A536" t="str">
        <f>HYPERLINK("https://www.ebi.ac.uk/ols/ontologies/fbbt/terms?iri=http://purl.obolibrary.org/obo/FBbt_00047299","FBbt:00047299")</f>
        <v>FBbt:00047299</v>
      </c>
      <c r="B536" t="s">
        <v>1306</v>
      </c>
      <c r="C536" t="s">
        <v>8</v>
      </c>
      <c r="D536" t="s">
        <v>1307</v>
      </c>
      <c r="E536" t="s">
        <v>11</v>
      </c>
    </row>
    <row r="537" spans="1:5" x14ac:dyDescent="0.2">
      <c r="A537" t="str">
        <f>HYPERLINK("https://www.ebi.ac.uk/ols/ontologies/fbbt/terms?iri=http://purl.obolibrary.org/obo/FBbt_00047298","FBbt:00047298")</f>
        <v>FBbt:00047298</v>
      </c>
      <c r="B537" t="s">
        <v>1308</v>
      </c>
      <c r="C537" t="s">
        <v>8</v>
      </c>
      <c r="D537" t="s">
        <v>1309</v>
      </c>
      <c r="E537" t="s">
        <v>11</v>
      </c>
    </row>
    <row r="538" spans="1:5" x14ac:dyDescent="0.2">
      <c r="A538" t="str">
        <f>HYPERLINK("https://www.ebi.ac.uk/ols/ontologies/fbbt/terms?iri=http://purl.obolibrary.org/obo/FBbt_00047297","FBbt:00047297")</f>
        <v>FBbt:00047297</v>
      </c>
      <c r="B538" t="s">
        <v>1310</v>
      </c>
      <c r="C538" t="s">
        <v>8</v>
      </c>
      <c r="D538" t="s">
        <v>1311</v>
      </c>
      <c r="E538" t="s">
        <v>11</v>
      </c>
    </row>
    <row r="539" spans="1:5" x14ac:dyDescent="0.2">
      <c r="A539" t="str">
        <f>HYPERLINK("https://www.ebi.ac.uk/ols/ontologies/fbbt/terms?iri=http://purl.obolibrary.org/obo/FBbt_00047296","FBbt:00047296")</f>
        <v>FBbt:00047296</v>
      </c>
      <c r="B539" t="s">
        <v>1312</v>
      </c>
      <c r="C539" t="s">
        <v>8</v>
      </c>
      <c r="D539" t="s">
        <v>1313</v>
      </c>
      <c r="E539" t="s">
        <v>11</v>
      </c>
    </row>
    <row r="540" spans="1:5" x14ac:dyDescent="0.2">
      <c r="A540" t="str">
        <f>HYPERLINK("https://www.ebi.ac.uk/ols/ontologies/fbbt/terms?iri=http://purl.obolibrary.org/obo/FBbt_00047295","FBbt:00047295")</f>
        <v>FBbt:00047295</v>
      </c>
      <c r="B540" t="s">
        <v>1314</v>
      </c>
      <c r="C540" t="s">
        <v>8</v>
      </c>
      <c r="D540" t="s">
        <v>1315</v>
      </c>
      <c r="E540" t="s">
        <v>11</v>
      </c>
    </row>
    <row r="541" spans="1:5" x14ac:dyDescent="0.2">
      <c r="A541" t="str">
        <f>HYPERLINK("https://www.ebi.ac.uk/ols/ontologies/fbbt/terms?iri=http://purl.obolibrary.org/obo/FBbt_00047294","FBbt:00047294")</f>
        <v>FBbt:00047294</v>
      </c>
      <c r="B541" t="s">
        <v>1316</v>
      </c>
      <c r="C541" t="s">
        <v>8</v>
      </c>
      <c r="D541" t="s">
        <v>1317</v>
      </c>
      <c r="E541" t="s">
        <v>11</v>
      </c>
    </row>
    <row r="542" spans="1:5" x14ac:dyDescent="0.2">
      <c r="A542" t="str">
        <f>HYPERLINK("https://www.ebi.ac.uk/ols/ontologies/fbbt/terms?iri=http://purl.obolibrary.org/obo/FBbt_00047292","FBbt:00047292")</f>
        <v>FBbt:00047292</v>
      </c>
      <c r="B542" t="s">
        <v>1318</v>
      </c>
      <c r="C542" t="s">
        <v>8</v>
      </c>
      <c r="D542" t="s">
        <v>1319</v>
      </c>
      <c r="E542" t="s">
        <v>11</v>
      </c>
    </row>
    <row r="543" spans="1:5" x14ac:dyDescent="0.2">
      <c r="A543" t="str">
        <f>HYPERLINK("https://www.ebi.ac.uk/ols/ontologies/fbbt/terms?iri=http://purl.obolibrary.org/obo/FBbt_00047291","FBbt:00047291")</f>
        <v>FBbt:00047291</v>
      </c>
      <c r="B543" t="s">
        <v>1320</v>
      </c>
      <c r="C543" t="s">
        <v>8</v>
      </c>
      <c r="D543" t="s">
        <v>1321</v>
      </c>
      <c r="E543" t="s">
        <v>11</v>
      </c>
    </row>
    <row r="544" spans="1:5" x14ac:dyDescent="0.2">
      <c r="A544" t="str">
        <f>HYPERLINK("https://www.ebi.ac.uk/ols/ontologies/fbbt/terms?iri=http://purl.obolibrary.org/obo/FBbt_00047290","FBbt:00047290")</f>
        <v>FBbt:00047290</v>
      </c>
      <c r="B544" t="s">
        <v>1322</v>
      </c>
      <c r="C544" t="s">
        <v>8</v>
      </c>
      <c r="D544" t="s">
        <v>1323</v>
      </c>
      <c r="E544" t="s">
        <v>11</v>
      </c>
    </row>
    <row r="545" spans="1:5" x14ac:dyDescent="0.2">
      <c r="A545" t="str">
        <f>HYPERLINK("https://www.ebi.ac.uk/ols/ontologies/fbbt/terms?iri=http://purl.obolibrary.org/obo/FBbt_00002406","FBbt:00002406")</f>
        <v>FBbt:00002406</v>
      </c>
      <c r="B545" t="s">
        <v>1324</v>
      </c>
      <c r="C545" t="s">
        <v>8</v>
      </c>
      <c r="D545" t="s">
        <v>1325</v>
      </c>
      <c r="E545" t="s">
        <v>11</v>
      </c>
    </row>
    <row r="546" spans="1:5" x14ac:dyDescent="0.2">
      <c r="A546" t="str">
        <f>HYPERLINK("https://www.ebi.ac.uk/ols/ontologies/fbbt/terms?iri=http://purl.obolibrary.org/obo/FBbt_00002407","FBbt:00002407")</f>
        <v>FBbt:00002407</v>
      </c>
      <c r="B546" t="s">
        <v>1326</v>
      </c>
      <c r="C546" t="s">
        <v>8</v>
      </c>
      <c r="D546" t="s">
        <v>1327</v>
      </c>
      <c r="E546" t="s">
        <v>11</v>
      </c>
    </row>
    <row r="547" spans="1:5" x14ac:dyDescent="0.2">
      <c r="A547" t="str">
        <f>HYPERLINK("https://www.ebi.ac.uk/ols/ontologies/fbbt/terms?iri=http://purl.obolibrary.org/obo/FBbt_00002404","FBbt:00002404")</f>
        <v>FBbt:00002404</v>
      </c>
      <c r="B547" t="s">
        <v>1328</v>
      </c>
      <c r="C547" t="s">
        <v>8</v>
      </c>
      <c r="D547" t="s">
        <v>1329</v>
      </c>
      <c r="E547" t="s">
        <v>11</v>
      </c>
    </row>
    <row r="548" spans="1:5" x14ac:dyDescent="0.2">
      <c r="A548" t="str">
        <f>HYPERLINK("https://www.ebi.ac.uk/ols/ontologies/fbbt/terms?iri=http://purl.obolibrary.org/obo/FBbt_00002405","FBbt:00002405")</f>
        <v>FBbt:00002405</v>
      </c>
      <c r="B548" t="s">
        <v>1330</v>
      </c>
      <c r="C548" t="s">
        <v>8</v>
      </c>
      <c r="D548" t="s">
        <v>1331</v>
      </c>
      <c r="E548" t="s">
        <v>11</v>
      </c>
    </row>
    <row r="549" spans="1:5" x14ac:dyDescent="0.2">
      <c r="A549" t="str">
        <f>HYPERLINK("https://www.ebi.ac.uk/ols/ontologies/fbbt/terms?iri=http://purl.obolibrary.org/obo/FBbt_00002403","FBbt:00002403")</f>
        <v>FBbt:00002403</v>
      </c>
      <c r="B549" t="s">
        <v>1332</v>
      </c>
      <c r="C549" t="s">
        <v>8</v>
      </c>
      <c r="D549" t="s">
        <v>1333</v>
      </c>
      <c r="E549" t="s">
        <v>11</v>
      </c>
    </row>
    <row r="550" spans="1:5" x14ac:dyDescent="0.2">
      <c r="A550" t="str">
        <f>HYPERLINK("https://www.ebi.ac.uk/ols/ontologies/fbbt/terms?iri=http://purl.obolibrary.org/obo/FBbt_00002408","FBbt:00002408")</f>
        <v>FBbt:00002408</v>
      </c>
      <c r="B550" t="s">
        <v>1334</v>
      </c>
      <c r="C550" t="s">
        <v>8</v>
      </c>
      <c r="D550" t="s">
        <v>1335</v>
      </c>
      <c r="E550" t="s">
        <v>11</v>
      </c>
    </row>
    <row r="551" spans="1:5" x14ac:dyDescent="0.2">
      <c r="A551" t="str">
        <f>HYPERLINK("https://www.ebi.ac.uk/ols/ontologies/fbbt/terms?iri=http://purl.obolibrary.org/obo/FBbt_00002409","FBbt:00002409")</f>
        <v>FBbt:00002409</v>
      </c>
      <c r="B551" t="s">
        <v>1336</v>
      </c>
      <c r="C551" t="s">
        <v>8</v>
      </c>
      <c r="D551" t="s">
        <v>1337</v>
      </c>
      <c r="E551" t="s">
        <v>11</v>
      </c>
    </row>
    <row r="552" spans="1:5" x14ac:dyDescent="0.2">
      <c r="A552" t="str">
        <f>HYPERLINK("https://www.ebi.ac.uk/ols/ontologies/fbbt/terms?iri=http://purl.obolibrary.org/obo/FBbt_00002435","FBbt:00002435")</f>
        <v>FBbt:00002435</v>
      </c>
      <c r="B552" t="s">
        <v>1338</v>
      </c>
      <c r="C552" t="s">
        <v>1339</v>
      </c>
      <c r="D552" t="s">
        <v>1340</v>
      </c>
      <c r="E552" t="s">
        <v>11</v>
      </c>
    </row>
    <row r="553" spans="1:5" x14ac:dyDescent="0.2">
      <c r="A553" t="str">
        <f>HYPERLINK("https://www.ebi.ac.uk/ols/ontologies/fbbt/terms?iri=http://purl.obolibrary.org/obo/FBbt_00047279","FBbt:00047279")</f>
        <v>FBbt:00047279</v>
      </c>
      <c r="B553" t="s">
        <v>1341</v>
      </c>
      <c r="C553" t="s">
        <v>8</v>
      </c>
      <c r="D553" t="s">
        <v>1342</v>
      </c>
      <c r="E553" t="s">
        <v>11</v>
      </c>
    </row>
    <row r="554" spans="1:5" x14ac:dyDescent="0.2">
      <c r="A554" t="str">
        <f>HYPERLINK("https://www.ebi.ac.uk/ols/ontologies/fbbt/terms?iri=http://purl.obolibrary.org/obo/FBbt_00002432","FBbt:00002432")</f>
        <v>FBbt:00002432</v>
      </c>
      <c r="B554" t="s">
        <v>1343</v>
      </c>
      <c r="C554" t="s">
        <v>1344</v>
      </c>
      <c r="D554" t="s">
        <v>1345</v>
      </c>
      <c r="E554" t="s">
        <v>11</v>
      </c>
    </row>
    <row r="555" spans="1:5" x14ac:dyDescent="0.2">
      <c r="A555" t="str">
        <f>HYPERLINK("https://www.ebi.ac.uk/ols/ontologies/fbbt/terms?iri=http://purl.obolibrary.org/obo/FBbt_00047278","FBbt:00047278")</f>
        <v>FBbt:00047278</v>
      </c>
      <c r="B555" t="s">
        <v>1346</v>
      </c>
      <c r="C555" t="s">
        <v>8</v>
      </c>
      <c r="D555" t="s">
        <v>1347</v>
      </c>
      <c r="E555" t="s">
        <v>11</v>
      </c>
    </row>
    <row r="556" spans="1:5" x14ac:dyDescent="0.2">
      <c r="A556" t="str">
        <f>HYPERLINK("https://www.ebi.ac.uk/ols/ontologies/fbbt/terms?iri=http://purl.obolibrary.org/obo/FBbt_00002433","FBbt:00002433")</f>
        <v>FBbt:00002433</v>
      </c>
      <c r="B556" t="s">
        <v>1348</v>
      </c>
      <c r="C556" t="s">
        <v>1349</v>
      </c>
      <c r="D556" t="s">
        <v>1350</v>
      </c>
      <c r="E556" t="s">
        <v>11</v>
      </c>
    </row>
    <row r="557" spans="1:5" x14ac:dyDescent="0.2">
      <c r="A557" t="str">
        <f>HYPERLINK("https://www.ebi.ac.uk/ols/ontologies/fbbt/terms?iri=http://purl.obolibrary.org/obo/FBbt_00047277","FBbt:00047277")</f>
        <v>FBbt:00047277</v>
      </c>
      <c r="B557" t="s">
        <v>1351</v>
      </c>
      <c r="C557" t="s">
        <v>8</v>
      </c>
      <c r="D557" t="s">
        <v>1352</v>
      </c>
      <c r="E557" t="s">
        <v>11</v>
      </c>
    </row>
    <row r="558" spans="1:5" x14ac:dyDescent="0.2">
      <c r="A558" t="str">
        <f>HYPERLINK("https://www.ebi.ac.uk/ols/ontologies/fbbt/terms?iri=http://purl.obolibrary.org/obo/FBbt_00002430","FBbt:00002430")</f>
        <v>FBbt:00002430</v>
      </c>
      <c r="B558" t="s">
        <v>1353</v>
      </c>
      <c r="C558" t="s">
        <v>1354</v>
      </c>
      <c r="D558" t="s">
        <v>1355</v>
      </c>
      <c r="E558" t="s">
        <v>11</v>
      </c>
    </row>
    <row r="559" spans="1:5" x14ac:dyDescent="0.2">
      <c r="A559" t="str">
        <f>HYPERLINK("https://www.ebi.ac.uk/ols/ontologies/fbbt/terms?iri=http://purl.obolibrary.org/obo/FBbt_00047276","FBbt:00047276")</f>
        <v>FBbt:00047276</v>
      </c>
      <c r="B559" t="s">
        <v>1356</v>
      </c>
      <c r="C559" t="s">
        <v>8</v>
      </c>
      <c r="D559" t="s">
        <v>1357</v>
      </c>
      <c r="E559" t="s">
        <v>11</v>
      </c>
    </row>
    <row r="560" spans="1:5" x14ac:dyDescent="0.2">
      <c r="A560" t="str">
        <f>HYPERLINK("https://www.ebi.ac.uk/ols/ontologies/fbbt/terms?iri=http://purl.obolibrary.org/obo/FBbt_00002431","FBbt:00002431")</f>
        <v>FBbt:00002431</v>
      </c>
      <c r="B560" t="s">
        <v>1358</v>
      </c>
      <c r="C560" t="s">
        <v>1359</v>
      </c>
      <c r="D560" t="s">
        <v>1360</v>
      </c>
      <c r="E560" t="s">
        <v>11</v>
      </c>
    </row>
    <row r="561" spans="1:5" x14ac:dyDescent="0.2">
      <c r="A561" t="str">
        <f>HYPERLINK("https://www.ebi.ac.uk/ols/ontologies/fbbt/terms?iri=http://purl.obolibrary.org/obo/FBbt_00047275","FBbt:00047275")</f>
        <v>FBbt:00047275</v>
      </c>
      <c r="B561" t="s">
        <v>1361</v>
      </c>
      <c r="C561" t="s">
        <v>8</v>
      </c>
      <c r="D561" t="s">
        <v>1362</v>
      </c>
      <c r="E561" t="s">
        <v>11</v>
      </c>
    </row>
    <row r="562" spans="1:5" x14ac:dyDescent="0.2">
      <c r="A562" t="str">
        <f>HYPERLINK("https://www.ebi.ac.uk/ols/ontologies/fbbt/terms?iri=http://purl.obolibrary.org/obo/FBbt_00047274","FBbt:00047274")</f>
        <v>FBbt:00047274</v>
      </c>
      <c r="B562" t="s">
        <v>1363</v>
      </c>
      <c r="C562" t="s">
        <v>8</v>
      </c>
      <c r="D562" t="s">
        <v>1364</v>
      </c>
      <c r="E562" t="s">
        <v>11</v>
      </c>
    </row>
    <row r="563" spans="1:5" x14ac:dyDescent="0.2">
      <c r="A563" t="str">
        <f>HYPERLINK("https://www.ebi.ac.uk/ols/ontologies/fbbt/terms?iri=http://purl.obolibrary.org/obo/FBbt_00047273","FBbt:00047273")</f>
        <v>FBbt:00047273</v>
      </c>
      <c r="B563" t="s">
        <v>1365</v>
      </c>
      <c r="C563" t="s">
        <v>8</v>
      </c>
      <c r="D563" t="s">
        <v>1366</v>
      </c>
      <c r="E563" t="s">
        <v>11</v>
      </c>
    </row>
    <row r="564" spans="1:5" x14ac:dyDescent="0.2">
      <c r="A564" t="str">
        <f>HYPERLINK("https://www.ebi.ac.uk/ols/ontologies/fbbt/terms?iri=http://purl.obolibrary.org/obo/FBbt_00002438","FBbt:00002438")</f>
        <v>FBbt:00002438</v>
      </c>
      <c r="B564" t="s">
        <v>1367</v>
      </c>
      <c r="C564" t="s">
        <v>1368</v>
      </c>
      <c r="D564" t="s">
        <v>1369</v>
      </c>
      <c r="E564" t="s">
        <v>828</v>
      </c>
    </row>
    <row r="565" spans="1:5" x14ac:dyDescent="0.2">
      <c r="A565" t="str">
        <f>HYPERLINK("https://www.ebi.ac.uk/ols/ontologies/fbbt/terms?iri=http://purl.obolibrary.org/obo/FBbt_00002439","FBbt:00002439")</f>
        <v>FBbt:00002439</v>
      </c>
      <c r="B565" t="s">
        <v>1370</v>
      </c>
      <c r="C565" t="s">
        <v>1371</v>
      </c>
      <c r="D565" t="s">
        <v>1372</v>
      </c>
      <c r="E565" t="s">
        <v>11</v>
      </c>
    </row>
    <row r="566" spans="1:5" x14ac:dyDescent="0.2">
      <c r="A566" t="str">
        <f>HYPERLINK("https://www.ebi.ac.uk/ols/ontologies/fbbt/terms?iri=http://purl.obolibrary.org/obo/FBbt_00002436","FBbt:00002436")</f>
        <v>FBbt:00002436</v>
      </c>
      <c r="B566" t="s">
        <v>1373</v>
      </c>
      <c r="C566" t="s">
        <v>1374</v>
      </c>
      <c r="D566" t="s">
        <v>1375</v>
      </c>
      <c r="E566" t="s">
        <v>11</v>
      </c>
    </row>
    <row r="567" spans="1:5" x14ac:dyDescent="0.2">
      <c r="A567" t="str">
        <f>HYPERLINK("https://www.ebi.ac.uk/ols/ontologies/fbbt/terms?iri=http://purl.obolibrary.org/obo/FBbt_00002437","FBbt:00002437")</f>
        <v>FBbt:00002437</v>
      </c>
      <c r="B567" t="s">
        <v>1376</v>
      </c>
      <c r="C567" t="s">
        <v>1377</v>
      </c>
      <c r="D567" t="s">
        <v>1378</v>
      </c>
      <c r="E567" t="s">
        <v>11</v>
      </c>
    </row>
    <row r="568" spans="1:5" x14ac:dyDescent="0.2">
      <c r="A568" t="str">
        <f>HYPERLINK("https://www.ebi.ac.uk/ols/ontologies/fbbt/terms?iri=http://purl.obolibrary.org/obo/FBbt_00002393","FBbt:00002393")</f>
        <v>FBbt:00002393</v>
      </c>
      <c r="B568" t="s">
        <v>1379</v>
      </c>
      <c r="C568" t="s">
        <v>8</v>
      </c>
      <c r="D568" t="s">
        <v>1380</v>
      </c>
      <c r="E568" t="s">
        <v>11</v>
      </c>
    </row>
    <row r="569" spans="1:5" x14ac:dyDescent="0.2">
      <c r="A569" t="str">
        <f>HYPERLINK("https://www.ebi.ac.uk/ols/ontologies/fbbt/terms?iri=http://purl.obolibrary.org/obo/FBbt_00002391","FBbt:00002391")</f>
        <v>FBbt:00002391</v>
      </c>
      <c r="B569" t="s">
        <v>1381</v>
      </c>
      <c r="C569" t="s">
        <v>8</v>
      </c>
      <c r="D569" t="s">
        <v>1382</v>
      </c>
      <c r="E569" t="s">
        <v>11</v>
      </c>
    </row>
    <row r="570" spans="1:5" x14ac:dyDescent="0.2">
      <c r="A570" t="str">
        <f>HYPERLINK("https://www.ebi.ac.uk/ols/ontologies/fbbt/terms?iri=http://purl.obolibrary.org/obo/FBbt_00002392","FBbt:00002392")</f>
        <v>FBbt:00002392</v>
      </c>
      <c r="B570" t="s">
        <v>1383</v>
      </c>
      <c r="C570" t="s">
        <v>8</v>
      </c>
      <c r="D570" t="s">
        <v>1384</v>
      </c>
      <c r="E570" t="s">
        <v>11</v>
      </c>
    </row>
    <row r="571" spans="1:5" x14ac:dyDescent="0.2">
      <c r="A571" t="str">
        <f>HYPERLINK("https://www.ebi.ac.uk/ols/ontologies/fbbt/terms?iri=http://purl.obolibrary.org/obo/FBbt_00002390","FBbt:00002390")</f>
        <v>FBbt:00002390</v>
      </c>
      <c r="B571" t="s">
        <v>1385</v>
      </c>
      <c r="C571" t="s">
        <v>8</v>
      </c>
      <c r="D571" t="s">
        <v>1386</v>
      </c>
      <c r="E571" t="s">
        <v>11</v>
      </c>
    </row>
    <row r="572" spans="1:5" x14ac:dyDescent="0.2">
      <c r="A572" t="str">
        <f>HYPERLINK("https://www.ebi.ac.uk/ols/ontologies/fbbt/terms?iri=http://purl.obolibrary.org/obo/FBbt_00002399","FBbt:00002399")</f>
        <v>FBbt:00002399</v>
      </c>
      <c r="B572" t="s">
        <v>1387</v>
      </c>
      <c r="C572" t="s">
        <v>8</v>
      </c>
      <c r="D572" t="s">
        <v>1388</v>
      </c>
      <c r="E572" t="s">
        <v>11</v>
      </c>
    </row>
    <row r="573" spans="1:5" x14ac:dyDescent="0.2">
      <c r="A573" t="str">
        <f>HYPERLINK("https://www.ebi.ac.uk/ols/ontologies/fbbt/terms?iri=http://purl.obolibrary.org/obo/FBbt_00002396","FBbt:00002396")</f>
        <v>FBbt:00002396</v>
      </c>
      <c r="B573" t="s">
        <v>1389</v>
      </c>
      <c r="C573" t="s">
        <v>8</v>
      </c>
      <c r="D573" t="s">
        <v>1390</v>
      </c>
      <c r="E573" t="s">
        <v>11</v>
      </c>
    </row>
    <row r="574" spans="1:5" x14ac:dyDescent="0.2">
      <c r="A574" t="str">
        <f>HYPERLINK("https://www.ebi.ac.uk/ols/ontologies/fbbt/terms?iri=http://purl.obolibrary.org/obo/FBbt_00002397","FBbt:00002397")</f>
        <v>FBbt:00002397</v>
      </c>
      <c r="B574" t="s">
        <v>1391</v>
      </c>
      <c r="C574" t="s">
        <v>8</v>
      </c>
      <c r="D574" t="s">
        <v>1392</v>
      </c>
      <c r="E574" t="s">
        <v>11</v>
      </c>
    </row>
    <row r="575" spans="1:5" x14ac:dyDescent="0.2">
      <c r="A575" t="str">
        <f>HYPERLINK("https://www.ebi.ac.uk/ols/ontologies/fbbt/terms?iri=http://purl.obolibrary.org/obo/FBbt_00002398","FBbt:00002398")</f>
        <v>FBbt:00002398</v>
      </c>
      <c r="B575" t="s">
        <v>1393</v>
      </c>
      <c r="C575" t="s">
        <v>8</v>
      </c>
      <c r="D575" t="s">
        <v>1394</v>
      </c>
      <c r="E575" t="s">
        <v>11</v>
      </c>
    </row>
    <row r="576" spans="1:5" x14ac:dyDescent="0.2">
      <c r="A576" t="str">
        <f>HYPERLINK("https://www.ebi.ac.uk/ols/ontologies/fbbt/terms?iri=http://purl.obolibrary.org/obo/FBbt_00002395","FBbt:00002395")</f>
        <v>FBbt:00002395</v>
      </c>
      <c r="B576" t="s">
        <v>1395</v>
      </c>
      <c r="C576" t="s">
        <v>8</v>
      </c>
      <c r="D576" t="s">
        <v>1396</v>
      </c>
      <c r="E576" t="s">
        <v>11</v>
      </c>
    </row>
    <row r="577" spans="1:5" x14ac:dyDescent="0.2">
      <c r="A577" t="str">
        <f>HYPERLINK("https://www.ebi.ac.uk/ols/ontologies/fbbt/terms?iri=http://purl.obolibrary.org/obo/FBbt_00002422","FBbt:00002422")</f>
        <v>FBbt:00002422</v>
      </c>
      <c r="B577" t="s">
        <v>1397</v>
      </c>
      <c r="C577" t="s">
        <v>8</v>
      </c>
      <c r="D577" t="s">
        <v>1398</v>
      </c>
      <c r="E577" t="s">
        <v>11</v>
      </c>
    </row>
    <row r="578" spans="1:5" x14ac:dyDescent="0.2">
      <c r="A578" t="str">
        <f>HYPERLINK("https://www.ebi.ac.uk/ols/ontologies/fbbt/terms?iri=http://purl.obolibrary.org/obo/FBbt_00002423","FBbt:00002423")</f>
        <v>FBbt:00002423</v>
      </c>
      <c r="B578" t="s">
        <v>1399</v>
      </c>
      <c r="C578" t="s">
        <v>8</v>
      </c>
      <c r="D578" t="s">
        <v>1400</v>
      </c>
      <c r="E578" t="s">
        <v>11</v>
      </c>
    </row>
    <row r="579" spans="1:5" x14ac:dyDescent="0.2">
      <c r="A579" t="str">
        <f>HYPERLINK("https://www.ebi.ac.uk/ols/ontologies/fbbt/terms?iri=http://purl.obolibrary.org/obo/FBbt_00002420","FBbt:00002420")</f>
        <v>FBbt:00002420</v>
      </c>
      <c r="B579" t="s">
        <v>1401</v>
      </c>
      <c r="C579" t="s">
        <v>8</v>
      </c>
      <c r="D579" t="s">
        <v>1402</v>
      </c>
      <c r="E579" t="s">
        <v>11</v>
      </c>
    </row>
    <row r="580" spans="1:5" x14ac:dyDescent="0.2">
      <c r="A580" t="str">
        <f>HYPERLINK("https://www.ebi.ac.uk/ols/ontologies/fbbt/terms?iri=http://purl.obolibrary.org/obo/FBbt_00002421","FBbt:00002421")</f>
        <v>FBbt:00002421</v>
      </c>
      <c r="B580" t="s">
        <v>1403</v>
      </c>
      <c r="C580" t="s">
        <v>8</v>
      </c>
      <c r="D580" t="s">
        <v>1404</v>
      </c>
      <c r="E580" t="s">
        <v>11</v>
      </c>
    </row>
    <row r="581" spans="1:5" x14ac:dyDescent="0.2">
      <c r="A581" t="str">
        <f>HYPERLINK("https://www.ebi.ac.uk/ols/ontologies/fbbt/terms?iri=http://purl.obolibrary.org/obo/FBbt_00047289","FBbt:00047289")</f>
        <v>FBbt:00047289</v>
      </c>
      <c r="B581" t="s">
        <v>1405</v>
      </c>
      <c r="C581" t="s">
        <v>8</v>
      </c>
      <c r="D581" t="s">
        <v>1406</v>
      </c>
      <c r="E581" t="s">
        <v>11</v>
      </c>
    </row>
    <row r="582" spans="1:5" x14ac:dyDescent="0.2">
      <c r="A582" t="str">
        <f>HYPERLINK("https://www.ebi.ac.uk/ols/ontologies/fbbt/terms?iri=http://purl.obolibrary.org/obo/FBbt_00047288","FBbt:00047288")</f>
        <v>FBbt:00047288</v>
      </c>
      <c r="B582" t="s">
        <v>1407</v>
      </c>
      <c r="C582" t="s">
        <v>8</v>
      </c>
      <c r="D582" t="s">
        <v>1408</v>
      </c>
      <c r="E582" t="s">
        <v>11</v>
      </c>
    </row>
    <row r="583" spans="1:5" x14ac:dyDescent="0.2">
      <c r="A583" t="str">
        <f>HYPERLINK("https://www.ebi.ac.uk/ols/ontologies/fbbt/terms?iri=http://purl.obolibrary.org/obo/FBbt_00047286","FBbt:00047286")</f>
        <v>FBbt:00047286</v>
      </c>
      <c r="B583" t="s">
        <v>1409</v>
      </c>
      <c r="C583" t="s">
        <v>8</v>
      </c>
      <c r="D583" t="s">
        <v>1410</v>
      </c>
      <c r="E583" t="s">
        <v>11</v>
      </c>
    </row>
    <row r="584" spans="1:5" x14ac:dyDescent="0.2">
      <c r="A584" t="str">
        <f>HYPERLINK("https://www.ebi.ac.uk/ols/ontologies/fbbt/terms?iri=http://purl.obolibrary.org/obo/FBbt_00047287","FBbt:00047287")</f>
        <v>FBbt:00047287</v>
      </c>
      <c r="B584" t="s">
        <v>1411</v>
      </c>
      <c r="C584" t="s">
        <v>8</v>
      </c>
      <c r="D584" t="s">
        <v>1412</v>
      </c>
      <c r="E584" t="s">
        <v>11</v>
      </c>
    </row>
    <row r="585" spans="1:5" x14ac:dyDescent="0.2">
      <c r="A585" t="str">
        <f>HYPERLINK("https://www.ebi.ac.uk/ols/ontologies/fbbt/terms?iri=http://purl.obolibrary.org/obo/FBbt_00047285","FBbt:00047285")</f>
        <v>FBbt:00047285</v>
      </c>
      <c r="B585" t="s">
        <v>1413</v>
      </c>
      <c r="C585" t="s">
        <v>8</v>
      </c>
      <c r="D585" t="s">
        <v>1414</v>
      </c>
      <c r="E585" t="s">
        <v>11</v>
      </c>
    </row>
    <row r="586" spans="1:5" x14ac:dyDescent="0.2">
      <c r="A586" t="str">
        <f>HYPERLINK("https://www.ebi.ac.uk/ols/ontologies/fbbt/terms?iri=http://purl.obolibrary.org/obo/FBbt_00047284","FBbt:00047284")</f>
        <v>FBbt:00047284</v>
      </c>
      <c r="B586" t="s">
        <v>1415</v>
      </c>
      <c r="C586" t="s">
        <v>8</v>
      </c>
      <c r="D586" t="s">
        <v>1416</v>
      </c>
      <c r="E586" t="s">
        <v>11</v>
      </c>
    </row>
    <row r="587" spans="1:5" x14ac:dyDescent="0.2">
      <c r="A587" t="str">
        <f>HYPERLINK("https://www.ebi.ac.uk/ols/ontologies/fbbt/terms?iri=http://purl.obolibrary.org/obo/FBbt_00047283","FBbt:00047283")</f>
        <v>FBbt:00047283</v>
      </c>
      <c r="B587" t="s">
        <v>1417</v>
      </c>
      <c r="C587" t="s">
        <v>8</v>
      </c>
      <c r="D587" t="s">
        <v>1418</v>
      </c>
      <c r="E587" t="s">
        <v>11</v>
      </c>
    </row>
    <row r="588" spans="1:5" x14ac:dyDescent="0.2">
      <c r="A588" t="str">
        <f>HYPERLINK("https://www.ebi.ac.uk/ols/ontologies/fbbt/terms?iri=http://purl.obolibrary.org/obo/FBbt_00002428","FBbt:00002428")</f>
        <v>FBbt:00002428</v>
      </c>
      <c r="B588" t="s">
        <v>1419</v>
      </c>
      <c r="C588" t="s">
        <v>1420</v>
      </c>
      <c r="D588" t="s">
        <v>1421</v>
      </c>
      <c r="E588" t="s">
        <v>11</v>
      </c>
    </row>
    <row r="589" spans="1:5" x14ac:dyDescent="0.2">
      <c r="A589" t="str">
        <f>HYPERLINK("https://www.ebi.ac.uk/ols/ontologies/fbbt/terms?iri=http://purl.obolibrary.org/obo/FBbt_00047282","FBbt:00047282")</f>
        <v>FBbt:00047282</v>
      </c>
      <c r="B589" t="s">
        <v>1422</v>
      </c>
      <c r="C589" t="s">
        <v>8</v>
      </c>
      <c r="D589" t="s">
        <v>1423</v>
      </c>
      <c r="E589" t="s">
        <v>11</v>
      </c>
    </row>
    <row r="590" spans="1:5" x14ac:dyDescent="0.2">
      <c r="A590" t="str">
        <f>HYPERLINK("https://www.ebi.ac.uk/ols/ontologies/fbbt/terms?iri=http://purl.obolibrary.org/obo/FBbt_00002429","FBbt:00002429")</f>
        <v>FBbt:00002429</v>
      </c>
      <c r="B590" t="s">
        <v>1424</v>
      </c>
      <c r="C590" t="s">
        <v>1425</v>
      </c>
      <c r="D590" t="s">
        <v>1426</v>
      </c>
      <c r="E590" t="s">
        <v>11</v>
      </c>
    </row>
    <row r="591" spans="1:5" x14ac:dyDescent="0.2">
      <c r="A591" t="str">
        <f>HYPERLINK("https://www.ebi.ac.uk/ols/ontologies/fbbt/terms?iri=http://purl.obolibrary.org/obo/FBbt_00047281","FBbt:00047281")</f>
        <v>FBbt:00047281</v>
      </c>
      <c r="B591" t="s">
        <v>1427</v>
      </c>
      <c r="C591" t="s">
        <v>8</v>
      </c>
      <c r="D591" t="s">
        <v>1428</v>
      </c>
      <c r="E591" t="s">
        <v>11</v>
      </c>
    </row>
    <row r="592" spans="1:5" x14ac:dyDescent="0.2">
      <c r="A592" t="str">
        <f>HYPERLINK("https://www.ebi.ac.uk/ols/ontologies/fbbt/terms?iri=http://purl.obolibrary.org/obo/FBbt_00047280","FBbt:00047280")</f>
        <v>FBbt:00047280</v>
      </c>
      <c r="B592" t="s">
        <v>1429</v>
      </c>
      <c r="C592" t="s">
        <v>8</v>
      </c>
      <c r="D592" t="s">
        <v>1430</v>
      </c>
      <c r="E592" t="s">
        <v>11</v>
      </c>
    </row>
    <row r="593" spans="1:5" x14ac:dyDescent="0.2">
      <c r="A593" t="str">
        <f>HYPERLINK("https://www.ebi.ac.uk/ols/ontologies/fbbt/terms?iri=http://purl.obolibrary.org/obo/FBbt_00002427","FBbt:00002427")</f>
        <v>FBbt:00002427</v>
      </c>
      <c r="B593" t="s">
        <v>1431</v>
      </c>
      <c r="C593" t="s">
        <v>1432</v>
      </c>
      <c r="D593" t="s">
        <v>1433</v>
      </c>
      <c r="E593" t="s">
        <v>11</v>
      </c>
    </row>
    <row r="594" spans="1:5" x14ac:dyDescent="0.2">
      <c r="A594" t="str">
        <f>HYPERLINK("https://www.ebi.ac.uk/ols/ontologies/fbbt/terms?iri=http://purl.obolibrary.org/obo/FBbt_00002424","FBbt:00002424")</f>
        <v>FBbt:00002424</v>
      </c>
      <c r="B594" t="s">
        <v>1434</v>
      </c>
      <c r="C594" t="s">
        <v>8</v>
      </c>
      <c r="D594" t="s">
        <v>1435</v>
      </c>
      <c r="E594" t="s">
        <v>11</v>
      </c>
    </row>
    <row r="595" spans="1:5" x14ac:dyDescent="0.2">
      <c r="A595" t="str">
        <f>HYPERLINK("https://www.ebi.ac.uk/ols/ontologies/fbbt/terms?iri=http://purl.obolibrary.org/obo/FBbt_00002425","FBbt:00002425")</f>
        <v>FBbt:00002425</v>
      </c>
      <c r="B595" t="s">
        <v>1436</v>
      </c>
      <c r="C595" t="s">
        <v>8</v>
      </c>
      <c r="D595" t="s">
        <v>1437</v>
      </c>
      <c r="E595" t="s">
        <v>11</v>
      </c>
    </row>
    <row r="596" spans="1:5" x14ac:dyDescent="0.2">
      <c r="A596" t="str">
        <f>HYPERLINK("https://www.ebi.ac.uk/ols/ontologies/fbbt/terms?iri=http://purl.obolibrary.org/obo/FBbt_00002389","FBbt:00002389")</f>
        <v>FBbt:00002389</v>
      </c>
      <c r="B596" t="s">
        <v>1438</v>
      </c>
      <c r="C596" t="s">
        <v>8</v>
      </c>
      <c r="D596" t="s">
        <v>1439</v>
      </c>
      <c r="E596" t="s">
        <v>11</v>
      </c>
    </row>
    <row r="597" spans="1:5" x14ac:dyDescent="0.2">
      <c r="A597" t="str">
        <f>HYPERLINK("https://www.ebi.ac.uk/ols/ontologies/fbbt/terms?iri=http://purl.obolibrary.org/obo/FBbt_00002387","FBbt:00002387")</f>
        <v>FBbt:00002387</v>
      </c>
      <c r="B597" t="s">
        <v>1440</v>
      </c>
      <c r="C597" t="s">
        <v>8</v>
      </c>
      <c r="D597" t="s">
        <v>1441</v>
      </c>
      <c r="E597" t="s">
        <v>11</v>
      </c>
    </row>
    <row r="598" spans="1:5" x14ac:dyDescent="0.2">
      <c r="A598" t="str">
        <f>HYPERLINK("https://www.ebi.ac.uk/ols/ontologies/fbbt/terms?iri=http://purl.obolibrary.org/obo/FBbt_00002388","FBbt:00002388")</f>
        <v>FBbt:00002388</v>
      </c>
      <c r="B598" t="s">
        <v>1442</v>
      </c>
      <c r="C598" t="s">
        <v>8</v>
      </c>
      <c r="D598" t="s">
        <v>1443</v>
      </c>
      <c r="E598" t="s">
        <v>11</v>
      </c>
    </row>
    <row r="599" spans="1:5" x14ac:dyDescent="0.2">
      <c r="A599" t="str">
        <f>HYPERLINK("https://www.ebi.ac.uk/ols/ontologies/fbbt/terms?iri=http://purl.obolibrary.org/obo/FBbt_00002587","FBbt:00002587")</f>
        <v>FBbt:00002587</v>
      </c>
      <c r="B599" t="s">
        <v>1444</v>
      </c>
      <c r="C599" t="s">
        <v>8</v>
      </c>
      <c r="D599" t="s">
        <v>1445</v>
      </c>
      <c r="E599" t="s">
        <v>11</v>
      </c>
    </row>
    <row r="600" spans="1:5" x14ac:dyDescent="0.2">
      <c r="A600" t="str">
        <f>HYPERLINK("https://www.ebi.ac.uk/ols/ontologies/fbbt/terms?iri=http://purl.obolibrary.org/obo/FBbt_00002588","FBbt:00002588")</f>
        <v>FBbt:00002588</v>
      </c>
      <c r="B600" t="s">
        <v>1446</v>
      </c>
      <c r="C600" t="s">
        <v>8</v>
      </c>
      <c r="D600" t="s">
        <v>1447</v>
      </c>
      <c r="E600" t="s">
        <v>11</v>
      </c>
    </row>
    <row r="601" spans="1:5" x14ac:dyDescent="0.2">
      <c r="A601" t="str">
        <f>HYPERLINK("https://www.ebi.ac.uk/ols/ontologies/fbbt/terms?iri=http://purl.obolibrary.org/obo/FBbt_00002585","FBbt:00002585")</f>
        <v>FBbt:00002585</v>
      </c>
      <c r="B601" t="s">
        <v>1448</v>
      </c>
      <c r="C601" t="s">
        <v>8</v>
      </c>
      <c r="D601" t="s">
        <v>1449</v>
      </c>
      <c r="E601" t="s">
        <v>11</v>
      </c>
    </row>
    <row r="602" spans="1:5" x14ac:dyDescent="0.2">
      <c r="A602" t="str">
        <f>HYPERLINK("https://www.ebi.ac.uk/ols/ontologies/fbbt/terms?iri=http://purl.obolibrary.org/obo/FBbt_00006026","FBbt:00006026")</f>
        <v>FBbt:00006026</v>
      </c>
      <c r="B602" t="s">
        <v>1450</v>
      </c>
      <c r="C602" t="s">
        <v>8</v>
      </c>
      <c r="D602" t="s">
        <v>1451</v>
      </c>
      <c r="E602" t="s">
        <v>828</v>
      </c>
    </row>
    <row r="603" spans="1:5" x14ac:dyDescent="0.2">
      <c r="A603" t="str">
        <f>HYPERLINK("https://www.ebi.ac.uk/ols/ontologies/fbbt/terms?iri=http://purl.obolibrary.org/obo/FBbt_00002586","FBbt:00002586")</f>
        <v>FBbt:00002586</v>
      </c>
      <c r="B603" t="s">
        <v>1452</v>
      </c>
      <c r="C603" t="s">
        <v>8</v>
      </c>
      <c r="D603" t="s">
        <v>1453</v>
      </c>
      <c r="E603" t="s">
        <v>11</v>
      </c>
    </row>
    <row r="604" spans="1:5" x14ac:dyDescent="0.2">
      <c r="A604" t="str">
        <f>HYPERLINK("https://www.ebi.ac.uk/ols/ontologies/fbbt/terms?iri=http://purl.obolibrary.org/obo/FBbt_00012393","FBbt:00012393")</f>
        <v>FBbt:00012393</v>
      </c>
      <c r="B604" t="s">
        <v>1454</v>
      </c>
      <c r="C604" t="s">
        <v>8</v>
      </c>
      <c r="D604" t="s">
        <v>1455</v>
      </c>
      <c r="E604" t="s">
        <v>828</v>
      </c>
    </row>
    <row r="605" spans="1:5" x14ac:dyDescent="0.2">
      <c r="A605" t="str">
        <f>HYPERLINK("https://www.ebi.ac.uk/ols/ontologies/fbbt/terms?iri=http://purl.obolibrary.org/obo/FBbt_00012392","FBbt:00012392")</f>
        <v>FBbt:00012392</v>
      </c>
      <c r="B605" t="s">
        <v>1456</v>
      </c>
      <c r="C605" t="s">
        <v>8</v>
      </c>
      <c r="D605" t="s">
        <v>1457</v>
      </c>
      <c r="E605" t="s">
        <v>828</v>
      </c>
    </row>
    <row r="606" spans="1:5" x14ac:dyDescent="0.2">
      <c r="A606" t="str">
        <f>HYPERLINK("https://www.ebi.ac.uk/ols/ontologies/fbbt/terms?iri=http://purl.obolibrary.org/obo/FBbt_00012391","FBbt:00012391")</f>
        <v>FBbt:00012391</v>
      </c>
      <c r="B606" t="s">
        <v>1458</v>
      </c>
      <c r="C606" t="s">
        <v>8</v>
      </c>
      <c r="D606" t="s">
        <v>1459</v>
      </c>
      <c r="E606" t="s">
        <v>828</v>
      </c>
    </row>
    <row r="607" spans="1:5" x14ac:dyDescent="0.2">
      <c r="A607" t="str">
        <f>HYPERLINK("https://www.ebi.ac.uk/ols/ontologies/fbbt/terms?iri=http://purl.obolibrary.org/obo/FBbt_00012390","FBbt:00012390")</f>
        <v>FBbt:00012390</v>
      </c>
      <c r="B607" t="s">
        <v>1460</v>
      </c>
      <c r="C607" t="s">
        <v>8</v>
      </c>
      <c r="D607" t="s">
        <v>1461</v>
      </c>
      <c r="E607" t="s">
        <v>828</v>
      </c>
    </row>
    <row r="608" spans="1:5" x14ac:dyDescent="0.2">
      <c r="A608" t="str">
        <f>HYPERLINK("https://www.ebi.ac.uk/ols/ontologies/fbbt/terms?iri=http://purl.obolibrary.org/obo/FBbt_00012388","FBbt:00012388")</f>
        <v>FBbt:00012388</v>
      </c>
      <c r="B608" t="s">
        <v>1462</v>
      </c>
      <c r="C608" t="s">
        <v>8</v>
      </c>
      <c r="D608" t="s">
        <v>1463</v>
      </c>
      <c r="E608" t="s">
        <v>828</v>
      </c>
    </row>
    <row r="609" spans="1:5" x14ac:dyDescent="0.2">
      <c r="A609" t="str">
        <f>HYPERLINK("https://www.ebi.ac.uk/ols/ontologies/fbbt/terms?iri=http://purl.obolibrary.org/obo/FBbt_00012389","FBbt:00012389")</f>
        <v>FBbt:00012389</v>
      </c>
      <c r="B609" t="s">
        <v>1464</v>
      </c>
      <c r="C609" t="s">
        <v>8</v>
      </c>
      <c r="D609" t="s">
        <v>1465</v>
      </c>
      <c r="E609" t="s">
        <v>828</v>
      </c>
    </row>
    <row r="610" spans="1:5" x14ac:dyDescent="0.2">
      <c r="A610" t="str">
        <f>HYPERLINK("https://www.ebi.ac.uk/ols/ontologies/fbbt/terms?iri=http://purl.obolibrary.org/obo/FBbt_00002446","FBbt:00002446")</f>
        <v>FBbt:00002446</v>
      </c>
      <c r="B610" t="s">
        <v>1466</v>
      </c>
      <c r="C610" t="s">
        <v>8</v>
      </c>
      <c r="D610" t="s">
        <v>1467</v>
      </c>
      <c r="E610" t="s">
        <v>11</v>
      </c>
    </row>
    <row r="611" spans="1:5" x14ac:dyDescent="0.2">
      <c r="A611" t="str">
        <f>HYPERLINK("https://www.ebi.ac.uk/ols/ontologies/fbbt/terms?iri=http://purl.obolibrary.org/obo/FBbt_00002579","FBbt:00002579")</f>
        <v>FBbt:00002579</v>
      </c>
      <c r="B611" t="s">
        <v>1468</v>
      </c>
      <c r="C611" t="s">
        <v>8</v>
      </c>
      <c r="D611" t="s">
        <v>1469</v>
      </c>
      <c r="E611" t="s">
        <v>11</v>
      </c>
    </row>
    <row r="612" spans="1:5" x14ac:dyDescent="0.2">
      <c r="A612" t="str">
        <f>HYPERLINK("https://www.ebi.ac.uk/ols/ontologies/fbbt/terms?iri=http://purl.obolibrary.org/obo/FBbt_00002447","FBbt:00002447")</f>
        <v>FBbt:00002447</v>
      </c>
      <c r="B612" t="s">
        <v>1470</v>
      </c>
      <c r="C612" t="s">
        <v>8</v>
      </c>
      <c r="D612" t="s">
        <v>1471</v>
      </c>
      <c r="E612" t="s">
        <v>11</v>
      </c>
    </row>
    <row r="613" spans="1:5" x14ac:dyDescent="0.2">
      <c r="A613" t="str">
        <f>HYPERLINK("https://www.ebi.ac.uk/ols/ontologies/fbbt/terms?iri=http://purl.obolibrary.org/obo/FBbt_00002444","FBbt:00002444")</f>
        <v>FBbt:00002444</v>
      </c>
      <c r="B613" t="s">
        <v>1472</v>
      </c>
      <c r="C613" t="s">
        <v>8</v>
      </c>
      <c r="D613" t="s">
        <v>1473</v>
      </c>
      <c r="E613" t="s">
        <v>11</v>
      </c>
    </row>
    <row r="614" spans="1:5" x14ac:dyDescent="0.2">
      <c r="A614" t="str">
        <f>HYPERLINK("https://www.ebi.ac.uk/ols/ontologies/fbbt/terms?iri=http://purl.obolibrary.org/obo/FBbt_00002577","FBbt:00002577")</f>
        <v>FBbt:00002577</v>
      </c>
      <c r="B614" t="s">
        <v>1474</v>
      </c>
      <c r="C614" t="s">
        <v>8</v>
      </c>
      <c r="D614" t="s">
        <v>1475</v>
      </c>
      <c r="E614" t="s">
        <v>11</v>
      </c>
    </row>
    <row r="615" spans="1:5" x14ac:dyDescent="0.2">
      <c r="A615" t="str">
        <f>HYPERLINK("https://www.ebi.ac.uk/ols/ontologies/fbbt/terms?iri=http://purl.obolibrary.org/obo/FBbt_00002445","FBbt:00002445")</f>
        <v>FBbt:00002445</v>
      </c>
      <c r="B615" t="s">
        <v>1476</v>
      </c>
      <c r="C615" t="s">
        <v>8</v>
      </c>
      <c r="D615" t="s">
        <v>1477</v>
      </c>
      <c r="E615" t="s">
        <v>11</v>
      </c>
    </row>
    <row r="616" spans="1:5" x14ac:dyDescent="0.2">
      <c r="A616" t="str">
        <f>HYPERLINK("https://www.ebi.ac.uk/ols/ontologies/fbbt/terms?iri=http://purl.obolibrary.org/obo/FBbt_00002578","FBbt:00002578")</f>
        <v>FBbt:00002578</v>
      </c>
      <c r="B616" t="s">
        <v>1478</v>
      </c>
      <c r="C616" t="s">
        <v>8</v>
      </c>
      <c r="D616" t="s">
        <v>1479</v>
      </c>
      <c r="E616" t="s">
        <v>11</v>
      </c>
    </row>
    <row r="617" spans="1:5" x14ac:dyDescent="0.2">
      <c r="A617" t="str">
        <f>HYPERLINK("https://www.ebi.ac.uk/ols/ontologies/fbbt/terms?iri=http://purl.obolibrary.org/obo/FBbt_00002575","FBbt:00002575")</f>
        <v>FBbt:00002575</v>
      </c>
      <c r="B617" t="s">
        <v>1480</v>
      </c>
      <c r="C617" t="s">
        <v>8</v>
      </c>
      <c r="D617" t="s">
        <v>1481</v>
      </c>
      <c r="E617" t="s">
        <v>11</v>
      </c>
    </row>
    <row r="618" spans="1:5" x14ac:dyDescent="0.2">
      <c r="A618" t="str">
        <f>HYPERLINK("https://www.ebi.ac.uk/ols/ontologies/fbbt/terms?iri=http://purl.obolibrary.org/obo/FBbt_00002443","FBbt:00002443")</f>
        <v>FBbt:00002443</v>
      </c>
      <c r="B618" t="s">
        <v>1482</v>
      </c>
      <c r="C618" t="s">
        <v>8</v>
      </c>
      <c r="D618" t="s">
        <v>1483</v>
      </c>
      <c r="E618" t="s">
        <v>11</v>
      </c>
    </row>
    <row r="619" spans="1:5" x14ac:dyDescent="0.2">
      <c r="A619" t="str">
        <f>HYPERLINK("https://www.ebi.ac.uk/ols/ontologies/fbbt/terms?iri=http://purl.obolibrary.org/obo/FBbt_00002576","FBbt:00002576")</f>
        <v>FBbt:00002576</v>
      </c>
      <c r="B619" t="s">
        <v>1484</v>
      </c>
      <c r="C619" t="s">
        <v>8</v>
      </c>
      <c r="D619" t="s">
        <v>1485</v>
      </c>
      <c r="E619" t="s">
        <v>11</v>
      </c>
    </row>
    <row r="620" spans="1:5" x14ac:dyDescent="0.2">
      <c r="A620" t="str">
        <f>HYPERLINK("https://www.ebi.ac.uk/ols/ontologies/fbbt/terms?iri=http://purl.obolibrary.org/obo/FBbt_00002440","FBbt:00002440")</f>
        <v>FBbt:00002440</v>
      </c>
      <c r="B620" t="s">
        <v>1486</v>
      </c>
      <c r="C620" t="s">
        <v>1487</v>
      </c>
      <c r="D620" t="s">
        <v>1488</v>
      </c>
      <c r="E620" t="s">
        <v>11</v>
      </c>
    </row>
    <row r="621" spans="1:5" x14ac:dyDescent="0.2">
      <c r="A621" t="str">
        <f>HYPERLINK("https://www.ebi.ac.uk/ols/ontologies/fbbt/terms?iri=http://purl.obolibrary.org/obo/FBbt_00002441","FBbt:00002441")</f>
        <v>FBbt:00002441</v>
      </c>
      <c r="B621" t="s">
        <v>1489</v>
      </c>
      <c r="C621" t="s">
        <v>1490</v>
      </c>
      <c r="D621" t="s">
        <v>1491</v>
      </c>
      <c r="E621" t="s">
        <v>11</v>
      </c>
    </row>
    <row r="622" spans="1:5" x14ac:dyDescent="0.2">
      <c r="A622" t="str">
        <f>HYPERLINK("https://www.ebi.ac.uk/ols/ontologies/fbbt/terms?iri=http://purl.obolibrary.org/obo/FBbt_00002574","FBbt:00002574")</f>
        <v>FBbt:00002574</v>
      </c>
      <c r="B622" t="s">
        <v>1492</v>
      </c>
      <c r="C622" t="s">
        <v>8</v>
      </c>
      <c r="D622" t="s">
        <v>1493</v>
      </c>
      <c r="E622" t="s">
        <v>11</v>
      </c>
    </row>
    <row r="623" spans="1:5" x14ac:dyDescent="0.2">
      <c r="A623" t="str">
        <f>HYPERLINK("https://www.ebi.ac.uk/ols/ontologies/fbbt/terms?iri=http://purl.obolibrary.org/obo/FBbt_00002448","FBbt:00002448")</f>
        <v>FBbt:00002448</v>
      </c>
      <c r="B623" t="s">
        <v>1494</v>
      </c>
      <c r="C623" t="s">
        <v>8</v>
      </c>
      <c r="D623" t="s">
        <v>1495</v>
      </c>
      <c r="E623" t="s">
        <v>11</v>
      </c>
    </row>
    <row r="624" spans="1:5" x14ac:dyDescent="0.2">
      <c r="A624" t="str">
        <f>HYPERLINK("https://www.ebi.ac.uk/ols/ontologies/fbbt/terms?iri=http://purl.obolibrary.org/obo/FBbt_00002449","FBbt:00002449")</f>
        <v>FBbt:00002449</v>
      </c>
      <c r="B624" t="s">
        <v>1496</v>
      </c>
      <c r="C624" t="s">
        <v>8</v>
      </c>
      <c r="D624" t="s">
        <v>1497</v>
      </c>
      <c r="E624" t="s">
        <v>11</v>
      </c>
    </row>
    <row r="625" spans="1:5" x14ac:dyDescent="0.2">
      <c r="A625" t="str">
        <f>HYPERLINK("https://www.ebi.ac.uk/ols/ontologies/fbbt/terms?iri=http://purl.obolibrary.org/obo/FBbt_00002582","FBbt:00002582")</f>
        <v>FBbt:00002582</v>
      </c>
      <c r="B625" t="s">
        <v>1498</v>
      </c>
      <c r="C625" t="s">
        <v>8</v>
      </c>
      <c r="D625" t="s">
        <v>1499</v>
      </c>
      <c r="E625" t="s">
        <v>11</v>
      </c>
    </row>
    <row r="626" spans="1:5" x14ac:dyDescent="0.2">
      <c r="A626" t="str">
        <f>HYPERLINK("https://www.ebi.ac.uk/ols/ontologies/fbbt/terms?iri=http://purl.obolibrary.org/obo/FBbt_00002583","FBbt:00002583")</f>
        <v>FBbt:00002583</v>
      </c>
      <c r="B626" t="s">
        <v>1500</v>
      </c>
      <c r="C626" t="s">
        <v>8</v>
      </c>
      <c r="D626" t="s">
        <v>1501</v>
      </c>
      <c r="E626" t="s">
        <v>11</v>
      </c>
    </row>
    <row r="627" spans="1:5" x14ac:dyDescent="0.2">
      <c r="A627" t="str">
        <f>HYPERLINK("https://www.ebi.ac.uk/ols/ontologies/fbbt/terms?iri=http://purl.obolibrary.org/obo/FBbt_00002584","FBbt:00002584")</f>
        <v>FBbt:00002584</v>
      </c>
      <c r="B627" t="s">
        <v>1502</v>
      </c>
      <c r="C627" t="s">
        <v>8</v>
      </c>
      <c r="D627" t="s">
        <v>1503</v>
      </c>
      <c r="E627" t="s">
        <v>11</v>
      </c>
    </row>
    <row r="628" spans="1:5" x14ac:dyDescent="0.2">
      <c r="A628" t="str">
        <f>HYPERLINK("https://www.ebi.ac.uk/ols/ontologies/fbbt/terms?iri=http://purl.obolibrary.org/obo/FBbt_00002580","FBbt:00002580")</f>
        <v>FBbt:00002580</v>
      </c>
      <c r="B628" t="s">
        <v>1504</v>
      </c>
      <c r="C628" t="s">
        <v>8</v>
      </c>
      <c r="D628" t="s">
        <v>1505</v>
      </c>
      <c r="E628" t="s">
        <v>11</v>
      </c>
    </row>
    <row r="629" spans="1:5" x14ac:dyDescent="0.2">
      <c r="A629" t="str">
        <f>HYPERLINK("https://www.ebi.ac.uk/ols/ontologies/fbbt/terms?iri=http://purl.obolibrary.org/obo/FBbt_00002400","FBbt:00002400")</f>
        <v>FBbt:00002400</v>
      </c>
      <c r="B629" t="s">
        <v>1506</v>
      </c>
      <c r="C629" t="s">
        <v>8</v>
      </c>
      <c r="D629" t="s">
        <v>1507</v>
      </c>
      <c r="E629" t="s">
        <v>11</v>
      </c>
    </row>
    <row r="630" spans="1:5" x14ac:dyDescent="0.2">
      <c r="A630" t="str">
        <f>HYPERLINK("https://www.ebi.ac.uk/ols/ontologies/fbbt/terms?iri=http://purl.obolibrary.org/obo/FBbt_00002401","FBbt:00002401")</f>
        <v>FBbt:00002401</v>
      </c>
      <c r="B630" t="s">
        <v>1508</v>
      </c>
      <c r="C630" t="s">
        <v>8</v>
      </c>
      <c r="D630" t="s">
        <v>1509</v>
      </c>
      <c r="E630" t="s">
        <v>11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Clare Pilgrim</cp:lastModifiedBy>
  <dcterms:created xsi:type="dcterms:W3CDTF">2019-11-05T16:14:58Z</dcterms:created>
  <dcterms:modified xsi:type="dcterms:W3CDTF">2019-11-05T16:20:15Z</dcterms:modified>
</cp:coreProperties>
</file>