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ACEEE572-A53C-D74F-82D4-837F2D7CC5AC}"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98" i="1" l="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<sst xmlns="http://schemas.openxmlformats.org/spreadsheetml/2006/main" count="1596" uniqueCount="1154">
  <si>
    <t>FBbt_ID</t>
  </si>
  <si>
    <t>Name</t>
  </si>
  <si>
    <t>Synonyms</t>
  </si>
  <si>
    <t>Definition</t>
  </si>
  <si>
    <t>References</t>
  </si>
  <si>
    <t>Review_notes</t>
  </si>
  <si>
    <t>Suggested_markers</t>
  </si>
  <si>
    <t>Abundance</t>
  </si>
  <si>
    <t>None</t>
  </si>
  <si>
    <t>adult thoracico-abdominal ganglion neuropil glial cell</t>
  </si>
  <si>
    <t>Any glial cell (FBbt:00005144) that is part of some thoracico-abdominal ganglion (FBbt:00004052) and is part of some neuropil glial sheath (FBbt:00007117).</t>
  </si>
  <si>
    <t>Omoto et al., 2015, Dev. Biol. 404(2): 2--20 (flybase.org/reports/FBrf0229106)</t>
  </si>
  <si>
    <t>descending neuron outside of the brain DNx01</t>
  </si>
  <si>
    <t>DNx01</t>
  </si>
  <si>
    <t>Descending neuron belonging to the DNx group, having a cell body outside of the brain. This neuron crosses the midline and descends on the ipsilateral side of the cervical connective. It has neurites in the wedge, gnathal ganglion, upper tectulum, lower tectulum, abdominal neuromere, T1 leg neuropil and T2 leg neuropil. It fasciculates with the dorsal lateral tract of the ventral cervical fascicle in the thoracico-abdominal ganglion. There is one of these cells per hemisphere.</t>
  </si>
  <si>
    <t>Namiki et al., 2018, eLife 7: e34272 (flybase.org/reports/FBrf0239335)</t>
  </si>
  <si>
    <t>descending neuron of the posterior brain DNp35</t>
  </si>
  <si>
    <t>DNp35</t>
  </si>
  <si>
    <t>Descending neuron belonging to the DNp group, having a cell body on the posterior surface of the brain. This neuron crosses the midline and descends on the ipsilateral side of the cervical connective. It has neurites in the inferior clamp, saddle, anterior ventrolateral protocerebrum, posterior ventrolateral protocerebrum, gorget, gnathal ganglion and lower tectulum. It fasciculates with the dorsal lateral tract of the ventral cervical fascicle in the thoracico-abdominal ganglion. There is one of these cells per hemisphere.</t>
  </si>
  <si>
    <t>descending neuron of the posterior brain DNp34</t>
  </si>
  <si>
    <t>DNp34</t>
  </si>
  <si>
    <t>Descending neuron belonging to the DNp group, having a cell body on the posterior surface of the brain. This neuron crosses the midline and descends on the ipsilateral side of the cervical connective. It has neurites in the anterior ventrolateral protocerebrum, posterior ventrolateral protocerebrum, inferior posterior slope, epaulette, gorget, gnathal ganglion, T1 leg neuropil, T2 leg neuropil and T3 leg neuropil. It fasciculates with the median tract of the dorsal cervical fascicle in the thoracico-abdominal ganglion. There is one of these cells per hemisphere.</t>
  </si>
  <si>
    <t>descending neuron of the posterior brain DNp33</t>
  </si>
  <si>
    <t>DNp33</t>
  </si>
  <si>
    <t>Descending neuron belonging to the DNp group, having a cell body on the posterior surface of the brain. This neuron does not cross the midline and descends on the ipsilateral side of the cervical connective. It has neurites in the antennal mechanosensory and motor center, neck neuropil, wing neuropil, haltere neuropil and upper tectulum. It fasciculates with the ventral lateral tract of the ventral cervical fascicle in the thoracico-abdominal ganglion. There is one of these cells per hemisphere.</t>
  </si>
  <si>
    <t>descending neuron of the posterior brain DNp32</t>
  </si>
  <si>
    <t>DNp32</t>
  </si>
  <si>
    <t>Descending neuron belonging to the DNp group, having a cell body on the posterior surface of the brain. This neuron does not cross the midline and descends on the ipsilateral side of the cervical connective. It has neurites in the antennal lobe, antler, inferior clamp, superior clamp, crepine, flange, prow, saddle, superior lateral protocerebrum, posterior lateral protocerebrum, wedge, gorget, vest, gnathal ganglion, upper tectulum, T1 leg neuropil, T2 leg neuropil and T3 leg neuropil. It fasciculates with the dorsal lateral tract of the ventral cervical fascicle and ventral medial tract of the ventral cervical fascicle in the thoracico-abdominal ganglion. There is one of these cells per hemisphere.</t>
  </si>
  <si>
    <t>tergotrochanteral muscle motor neuron</t>
  </si>
  <si>
    <t>tt MN; TTMn; TDTmn; tergal depressor of trochanter muscle motor neuron</t>
  </si>
  <si>
    <t>Motor neuron that arborizes in the wing neuropil, innervates the mesothoracic extracoxal depressor muscle 66 (tergotrochanteral muscle) and is electrically synapsed to the giant fiber neuron. It functions in jump response escape behavior. It projects through the posterior dorsal mesothoracic nerve to the mesothoracic neuromere. It plays a role in pulse song generation (O'Sullivan et al., 2018).</t>
  </si>
  <si>
    <t>Phelan et al., 1996, J. Neurosci. 16(3): 1101--1113 (flybase.org/reports/FBrf0085744); O'Sullivan et al., 2018, Curr. Biol. 28(17): 2705--2717.e4 (flybase.org/reports/FBrf0240039)</t>
  </si>
  <si>
    <t>descending neuron of the posterior brain DNp31</t>
  </si>
  <si>
    <t>DNp31</t>
  </si>
  <si>
    <t>Descending neuron belonging to the DNp group, having a cell body on the posterior surface of the brain. This neuron crosses the midline and descends on the contralateral side of the cervical connective. It has neurites in the inferior bridge, saddle, posterior lateral protocerebrum, inferior posterior slope, superior posterior slope, gnathal ganglion, neck neuropil, wing neuropil, haltere neuropil and upper tectulum. It fasciculates with the median tract of the dorsal cervical fascicle in the thoracico-abdominal ganglion. There is one of these cells per hemisphere.</t>
  </si>
  <si>
    <t>descending neuron of the posterior brain DNp30</t>
  </si>
  <si>
    <t>DNp30</t>
  </si>
  <si>
    <t>Descending neuron belonging to the DNp group, having a cell body on the posterior surface of the brain. This neuron crosses the midline and descends on the contralateral side of the cervical connective. It has neurites in the antennal lobe, medulla, superior clamp, saddle, antennal mechanosensory and motor center, superior medial protocerebrum, superior intermediate protocerebrum, anterior ventrolateral protocerebrum, posterior ventrolateral protocerebrum, epaulette, vest, gnathal ganglion, upper tectulum, wing sensory neuropil, T1 median ventral association center, T2 median ventral association center and T3 median ventral association center. It fasciculates with the median dorsal abdominal tract in the thoracico-abdominal ganglion. There is one of these cells per hemisphere.</t>
  </si>
  <si>
    <t>descending neuron of the posterior brain DNp29</t>
  </si>
  <si>
    <t>DNp29</t>
  </si>
  <si>
    <t>Descending neuron belonging to the DNp group, having a cell body on the posterior surface of the brain. This neuron crosses the midline and descends on the contralateral side of the cervical connective. It has neurites in the inferior clamp, superior clamp, inferior bridge, cantle, superior lateral protocerebrum, posterior lateral protocerebrum, anterior ventrolateral protocerebrum, posterior ventrolateral protocerebrum, superior posterior slope, vest, gnathal ganglion, upper tectulum, lower tectulum, abdominal neuromere and wing sensory neuropil. It fasciculates with the ventral medial tract of the ventral cervical fascicle in the thoracico-abdominal ganglion. There is one of these cells per hemisphere.</t>
  </si>
  <si>
    <t>descending neuron of the posterior brain DNp28</t>
  </si>
  <si>
    <t>DNp28</t>
  </si>
  <si>
    <t>Descending neuron belonging to the DNp group, having a cell body on the posterior surface of the brain. This neuron crosses the midline and descends on the contralateral side of the cervical connective. It has neurites in the inferior posterior slope, superior posterior slope, gnathal ganglion, neck neuropil and wing neuropil. It fasciculates with the median tract of the dorsal cervical fascicle in the thoracico-abdominal ganglion. There is one of these cells per hemisphere.</t>
  </si>
  <si>
    <t>descending neuron of the posterior brain DNp27</t>
  </si>
  <si>
    <t>DNp27</t>
  </si>
  <si>
    <t>Descending neuron belonging to the DNp group, having a cell body on the posterior surface of the brain. This neuron crosses the midline and descends on the contralateral side of the cervical connective. It has neurites in the medulla, lobula plate, lobula, inferior clamp, superior clamp, inferior bridge, saddle, superior medial protocerebrum, superior intermediate protocerebrum, posterior lateral protocerebrum, anterior ventrolateral protocerebrum, wedge, posterior ventrolateral protocerebrum, superior posterior slope, gnathal ganglion, upper tectulum, lower tectulum and abdominal neuromere. It fasciculates with the dorsal lateral tract of the ventral cervical fascicle in the thoracico-abdominal ganglion. There is one of these cells per hemisphere.</t>
  </si>
  <si>
    <t>adult fruitless dMS5 neuron</t>
  </si>
  <si>
    <t>fru-MsMt neuron; dMS5 neuron</t>
  </si>
  <si>
    <t>Any neuron (FBbt:00005106) that is part of some adult fruitless dMS5 lineage clone (FBbt:00111100) and expresses fruitless (FBgn0004652).</t>
  </si>
  <si>
    <t>Yu et al., 2010, Curr. Biol. 20(18): 1602--1614 (flybase.org/reports/FBrf0211884)</t>
  </si>
  <si>
    <t>mechanosensory neuron of leg sensillum campaniformium</t>
  </si>
  <si>
    <t>Lcs1N; leg campaniform sensillum primary neuron</t>
  </si>
  <si>
    <t>Mechanosensory neuron with a dendrite in a sensillum campaniformium of the leg. Its axon terminals are found in the middle of the leg neuropil, relatively dorsal compared to other sensory neurons (Tsubouchi et al., 2017).</t>
  </si>
  <si>
    <t>Tuthill and Wilson, 2016, Cell 164(5): 1046--1059 (flybase.org/reports/FBrf0231054); Tsubouchi et al., 2017, Science 358(6363): 615--623 (flybase.org/reports/FBrf0237124)</t>
  </si>
  <si>
    <t>adult sensory system ascending secondary interneuron</t>
  </si>
  <si>
    <t>Sensory system neuron of the adult that relays information received from sensory neurons in the thoracico-abdominal ganglion to the brain.</t>
  </si>
  <si>
    <t>Tsubouchi et al., 2017, Science 358(6363): 615--623 (flybase.org/reports/FBrf0237124)</t>
  </si>
  <si>
    <t>adult leg stretch receptor neuron</t>
  </si>
  <si>
    <t>Lsr1N; leg stretch receptor primary neuron</t>
  </si>
  <si>
    <t>Mechanosensory neuron that has a dendrite at a leg joint and is activated by movement of the joint (Desai et al., 2014). These innervate the femur-tibia and tibia-tarsus joints and their dendritic tips are not associated with cuticular structures, scolopales or musculature (Desai et al., 2014). Close to its tip, the dendrite branches towards the lateral aspect of the joint; the cell body is found near these dendritic terminals. (Desai et al., 2014). Its axons terminate in the leg neuropil (Tsubouchi et al., 2017).</t>
  </si>
  <si>
    <t>Desai et al., 2014, Science 343(6176): 1256--1259 (flybase.org/reports/FBrf0224410); Tsubouchi et al., 2017, Science 358(6363): 615--623 (flybase.org/reports/FBrf0237124)</t>
  </si>
  <si>
    <t>adult sex peptide abdominal ganglion neuron</t>
  </si>
  <si>
    <t>SAG neuron</t>
  </si>
  <si>
    <t>Ascending neuron located in the female adult abdominal ganglion. Its soma is located either on the dorsal or ventral surface of the abdominal ganglion. It arborizes extensively within the abdominal ganglion, in the same region as the adult sex peptide sensory neuron, and sends an ascending projection along the dorsal midline into the brain. There, it projects ipsilaterally in the periesophageal region and bilaterally in the dorsal protocerebrum, including the pars intercerebralis. These neurons are only found in females. There is one on either side of the midline.</t>
  </si>
  <si>
    <t>Feng et al., 2014, Neuron 83(1): 135--148 (flybase.org/reports/FBrf0225544)</t>
  </si>
  <si>
    <t>adult dopaminergic thoracico-abdominal ganglion neuron</t>
  </si>
  <si>
    <t>Any dopaminergic neuron (FBbt:00005131) that has soma location some thoracico-abdominal ganglion (FBbt:00004052).</t>
  </si>
  <si>
    <t>Sadaf et al., 2015, Curr. Biol. 25(1): 80--86 (flybase.org/reports/FBrf0227226)</t>
  </si>
  <si>
    <t>adult sex peptide sensory neuron</t>
  </si>
  <si>
    <t>SP-sensing neuron; sex-peptide neuron; SPSN; SP sensing neuron</t>
  </si>
  <si>
    <t>Sensory neuron located in the female abdominal ganglion that responds to sex peptide. These neurons are located along the reproductive tract, with one on each lateral oviduct and 3 on either side of the uterus. They project fine processes between the muscle and epithelial cell layer and the lumen of the uterus. An additional branch bifurcates close to the soma and innervates the lower region of the common oviduct.</t>
  </si>
  <si>
    <t>Yang et al., 2009, Neuron 61(4): 519--526 (flybase.org/reports/FBrf0207501); Häsemeyer et al., 2009, Neuron 61(4): 511--518 (flybase.org/reports/FBrf0207523); Feng et al., 2014, Neuron 83(1): 135--148 (flybase.org/reports/FBrf0225544)</t>
  </si>
  <si>
    <t>adult fruitless vPR1 neuron</t>
  </si>
  <si>
    <t>vPR1 neuron; vPr-a neuron</t>
  </si>
  <si>
    <t>Any neuron (FBbt:00005106) that is part of some adult fruitless vPR1 lineage clone (FBbt:00110857) and expresses fruitless (FBgn0004652).</t>
  </si>
  <si>
    <t>adult fruitless dPR1 neuron</t>
  </si>
  <si>
    <t>dPR1 neuron</t>
  </si>
  <si>
    <t>Any neuron (FBbt:00005106) that is part of some adult fruitless dPR1 lineage clone (FBbt:00110855) and expresses fruitless (FBgn0004652).</t>
  </si>
  <si>
    <t>von Philipsborn et al., 2011, Neuron 69(3): 509--522 (flybase.org/reports/FBrf0212984)</t>
  </si>
  <si>
    <t>adult fruitless pIP10 (male) neuron</t>
  </si>
  <si>
    <t>pIP10 neuron; adult fruitless pIP10 neuron</t>
  </si>
  <si>
    <t>Male-specific fruitless expressing neuron of the pIP10 lineage clone with its soma in the medial posterior brain (von Phillipsborn et al., 2011). It extends neurites bilaterally innervating the periesophageal region and the lateral protocerebrum; one long process descends to the thoracico-abdominal ganglion, where it extensively innervates the wing neuropil (von Phillipsborn et al., 2011). It can initiate pulse song (von Phillipsborn et al., 2011; O'Sullivan et al., 2018).</t>
  </si>
  <si>
    <t>von Philipsborn et al., 2011, Neuron 69(3): 509--522 (flybase.org/reports/FBrf0212984); O'Sullivan et al., 2018, Curr. Biol. 28(17): 2705--2717.e4 (flybase.org/reports/FBrf0240039)</t>
  </si>
  <si>
    <t>adult fruitless vAB2 neuron</t>
  </si>
  <si>
    <t>vAB2 neuron; fru-Ab neuron</t>
  </si>
  <si>
    <t>Any neuron (FBbt:00005106) that is part of some adult fruitless vAB2 lineage clone (FBbt:00111108) and expresses fruitless (FBgn0004652).</t>
  </si>
  <si>
    <t>adult fruitless vAB3 (male) neuron</t>
  </si>
  <si>
    <t>Ab neuron; vAB3 neuron</t>
  </si>
  <si>
    <t>Any neuron (FBbt:00005106) that is part of some adult fruitless vAB3 (male) lineage clone (FBbt:00110851) and expresses fruitless (FBgn0004652).</t>
  </si>
  <si>
    <t>Yu et al., 2010, Curr. Biol. 20(18): 1602--1614 (flybase.org/reports/FBrf0211884); von Philipsborn et al., 2014, Curr. Biol. 24(3): 242--251 (flybase.org/reports/FBrf0224028)</t>
  </si>
  <si>
    <t>adult NPF P1 neuron</t>
  </si>
  <si>
    <t>dorsomedial neuropeptide F (NPF) neuron; G6P[NPF] neuron</t>
  </si>
  <si>
    <t>Neuropeptide F-expressing neuron of the adult with a large cell body in the posterior dorsomedial brain. There is usually 1 of these cells per hemisphere (Lee et al., 2006). It has arborizations in the lateral brain, subesophageal zone and thoracico-abdominal ganglion (Shao et al., 2017).</t>
  </si>
  <si>
    <t>Lee et al., 2006, Proc. Natl. Acad. Sci. U.S.A. 103(33): 12580--12585 (flybase.org/reports/FBrf0194171); Shao et al., 2017, Proc. Natl. Acad. Sci. U.S.A. 114(38): E8091--EE8099 (flybase.org/reports/FBrf0236762)</t>
  </si>
  <si>
    <t>adult fruitless vAB1 neuron</t>
  </si>
  <si>
    <t>fru-MtAb neuron; vAB1 neuron</t>
  </si>
  <si>
    <t>Any neuron (FBbt:00005106) that is part of some adult fruitless vAB1 lineage clone (FBbt:00111106) and expresses fruitless (FBgn0004652).</t>
  </si>
  <si>
    <t>adult fruitless vAB3 (female) neuron</t>
  </si>
  <si>
    <t>Any neuron (FBbt:00005106) that is part of some adult fruitless vAB3 (female) lineage clone (FBbt:00110849) and expresses fruitless (FBgn0004652).</t>
  </si>
  <si>
    <t>adult fruitless dMT1 neuron</t>
  </si>
  <si>
    <t>fru-MsMt neuron; dMT1 neuron</t>
  </si>
  <si>
    <t>Any neuron (FBbt:00005106) that is part of some adult fruitless dMT1 lineage clone (FBbt:00111104) and expresses fruitless (FBgn0004652).</t>
  </si>
  <si>
    <t>adult fruitless dMS6 neuron</t>
  </si>
  <si>
    <t>dMS6 neuron; fru-MsMt neuron</t>
  </si>
  <si>
    <t>Any neuron (FBbt:00005106) that is part of some adult fruitless dMS6 lineage clone (FBbt:00111102) and expresses fruitless (FBgn0004652).</t>
  </si>
  <si>
    <t>adult fruitless vMS2 neuron</t>
  </si>
  <si>
    <t>fru-PrMs neuron; vMS2 neuron</t>
  </si>
  <si>
    <t>Any neuron (FBbt:00005106) that is part of some adult fruitless vMS2 lineage clone (FBbt:00111112) and expresses fruitless (FBgn0004652).</t>
  </si>
  <si>
    <t>adult fruitless vMS1 neuron</t>
  </si>
  <si>
    <t>vMS1 neuron; fru-PrMs neuron</t>
  </si>
  <si>
    <t>Any neuron (FBbt:00005106) that is part of some adult fruitless vMS1 lineage clone (FBbt:00111110) and expresses fruitless (FBgn0004652).</t>
  </si>
  <si>
    <t>antennal grooming descending neuron 3</t>
  </si>
  <si>
    <t>aDN3</t>
  </si>
  <si>
    <t>Descending neuron whose cell body is located in the cell body rind posteroventrally to the gnathal ganglion. It arborizes in the subesophageal zone (SEZ). One neurite projects ventrally to exit the brain via the cervical connective and arborizes in the prothoracic neuromere.</t>
  </si>
  <si>
    <t>Hampel et al., 2015, eLife 4: e08758 (flybase.org/reports/FBrf0229838)</t>
  </si>
  <si>
    <t>adult iag neuron</t>
  </si>
  <si>
    <t>adult abdominal hindgut-innervating ITP-ir neuron</t>
  </si>
  <si>
    <t>Ion transport peptide (ITP)-expressing neuron with its cell body in the adult abdominal neuromere (Dircksen et al., 2008). Their axons project to the hindgut without branching (Dircksen et al., 2008).</t>
  </si>
  <si>
    <t>Dircksen et al., 2008, J. Comp. Neurol. 509(1): 23--41 (flybase.org/reports/FBrf0204742)</t>
  </si>
  <si>
    <t>antennal grooming descending neuron 1</t>
  </si>
  <si>
    <t>aDN1</t>
  </si>
  <si>
    <t>Descending neuron whose cell body is located in the cell body rind posteroventrally to the gnathal ganglion. The primary neurite extends dorsally to arborize broadly in the anterior antennal mechanosensory and motor center (AMMC) zones C and E and ventral subesophageal zone (SEZ). In the latter, the projections are more dorsal than the ones of antennal grooming descending neuron 2. One neurite projects ventrally to exit the brain via the cervical connective and arborizes in the prothoracic neuromere.</t>
  </si>
  <si>
    <t>adult posterior abdominal ganglion neuron</t>
  </si>
  <si>
    <t>Neuron located in the posterior region of the abdominal ganglion. These neurons are sexually dimorphic, fasciculate with the abdominal nerve trunk and innervate the reproductive organs of the adult. This includes the post-embryonic Ilp7 neurons and the serotonergic abdominal giant neurons.</t>
  </si>
  <si>
    <t>Lee and Hall, 2001, J. Neurosci. 21(2): 513--526 (flybase.org/reports/FBrf0134722); Lee et al., 2001, J. Neurobiol. 47(2): 121--149 (flybase.org/reports/FBrf0135850); Billeter and Goodwin, 2004, J. Comp. Neurol. 475(2): 270--287 (flybase.org/reports/FBrf0179138); Castellanos et al., 2013, Development 140(18): 3915--3926 (flybase.org/reports/FBrf0222499)</t>
  </si>
  <si>
    <t>antennal mechanosensory and motor center AMMC Db5 neuron</t>
  </si>
  <si>
    <t>AMMC-Db5</t>
  </si>
  <si>
    <t>Descending bilateral neuron whose cell body is located in the cell body rind on the ventral region of the gnathal ganglion. The primary neurite extends posteriomedially to form postsynaptic terminals bilaterally in the gnathal ganglion. A contralateral neurite in the gnathal ganglion extends to form postsynaptic terminals in the contralateral antennal mechanosensory and motor center (AMMC) zone E and saddle, and to arborize in the AMMC zone B. It then exits the brain, projecting into the thoracic-abdominal ganglion.</t>
  </si>
  <si>
    <t>Matsuo et al., 2016, J. Comp. Neurol. 524(6): 1099--1164 (flybase.org/reports/FBrf0230862)</t>
  </si>
  <si>
    <t>antennal mechanosensory and motor center AMMC Db7 neuron</t>
  </si>
  <si>
    <t>AMMC-Db7</t>
  </si>
  <si>
    <t>Descending bilateral neuron whose cell body is located in the cell body rind on the lateroanterior region of the gnathal ganglion. The primary neurite extends posterioventromedially along the ventral edge of the gnathal ganglion and turns dorsally to arborize in the antennal mechanosensory and motor center (AMMC) zones A, B and E, saddle, gnathal ganglion and wedge. The neurite that innervates the AMMC forms a thin fiber, which projects medially and crosses the midline ventral to the esophagus. Immediately after it crosses the midline, the neurite turns ventrally to arborize in the saddle, posterior gnathal ganglion then exits the brain, projecting into the thoracic-abdominal ganglion. Postsynaptic terminals are found in the AMMC in both hemispheres. Presynaptic terminals are found in the contralateral saddle and the bilateral gnathal ganglion.</t>
  </si>
  <si>
    <t>antennal grooming descending neuron 2</t>
  </si>
  <si>
    <t>aDN2</t>
  </si>
  <si>
    <t>Descending neuron whose cell body is located in the cell body rind posteroventrally to the gnathal ganglion. The primary neurite extends dorsally to arborize broadly in the anterior antennal mechanosensory and motor center (AMMC) zones C and E and ventral subesophageal zone (SEZ). In the latter, the projections are more ventral than the ones of antennal grooming descending neuron 1. One neurite projects ventrally to exit the brain via the cervical connective and arborizes in the prothoracic neuromere.</t>
  </si>
  <si>
    <t>antennal mechanosensory and motor center AMMC Db6 neuron</t>
  </si>
  <si>
    <t>AMMC-Db6</t>
  </si>
  <si>
    <t>Descending bilateral neuron whose large cell body is located in the cell body rind on the ventral region of the gnathal ganglion. The primary neurite extends dorsally to broadly form postsynaptic terminals bilaterally in the gnathal ganglion and flange. The neurite further extends laterally to arborize bilaterally in the antennal mechanosensory and motor center (AMMC) zone A and saddle. A contralateral neurite in the gnathal ganglion exits the brain, projecting into the thoracic-abdominal ganglion. Postsynaptic terminals are also found in the ipsilateral AMMC zone A.</t>
  </si>
  <si>
    <t>mesothoracic ventral neurosecretory neuron</t>
  </si>
  <si>
    <t>VNTC</t>
  </si>
  <si>
    <t>.</t>
  </si>
  <si>
    <t>Lundquist and Nassel, 1990, J. Comp. Neurol. 294(2): 161--178 (flybase.org/reports/FBrf0052426)</t>
  </si>
  <si>
    <t>adult moonwalker ascending neuron</t>
  </si>
  <si>
    <t>MAN neuron</t>
  </si>
  <si>
    <t>Ascending neuron located in the adult thoracico-abdominal ganglion. Its soma is located in the cell rind of the metathoracic ganglion. It arborizes in the metathoracic ganglion and projects into the medial subesophageal zone in the brain. Some presynaptic terminals are also observed in the metathoracic ganglion, wing neuropil and in other areas of the thoracico-abdominal ganglion. This neuron is involved in facilitating backward walking in flies.</t>
  </si>
  <si>
    <t>Bidaye et al., 2014, Science 344(6179): 97--101 (flybase.org/reports/FBrf0224613)</t>
  </si>
  <si>
    <t>adult moonwalker descending neuron</t>
  </si>
  <si>
    <t>MDN neuron</t>
  </si>
  <si>
    <t>Descending neuron whose soma is located on the midline, near the medial posterior protocerebrum of the adult brain. It arborizes bilaterally in the medial ventral protocerebrum and subesophageal zone. Axonal terminals are located in the subesophageal zone and bilaterally in the thoracic neuromeres. This neuron is involved in triggering backward walking in flies.</t>
  </si>
  <si>
    <t>adult DH44 neuron of thoracico-abdominal ganglion</t>
  </si>
  <si>
    <t>DH44-expressing neuron with a cell body located in the adult thoracico-abdominal ganglion (ventral nerve cord). Clusters are present in the prothoracic, mesothoracic and abdominal ganglia. Fewer of these cells exist in the adult than in the larva and pupa.</t>
  </si>
  <si>
    <t>Cannell et al., 2016, Peptides 80: 96--107 (flybase.org/reports/FBrf0232426)</t>
  </si>
  <si>
    <t>metathoracic ventral thoracic neurosecretory neuron</t>
  </si>
  <si>
    <t>adult fruitless vMS5 neuron</t>
  </si>
  <si>
    <t>vMS5 neuron; fru-PrMs neuron</t>
  </si>
  <si>
    <t>Any neuron (FBbt:00005106) that is part of some adult fruitless vMS5 lineage clone (FBbt:00111118) and expresses fruitless (FBgn0004652).</t>
  </si>
  <si>
    <t>sensory neuron of wing sensillum campaniformium</t>
  </si>
  <si>
    <t>wing campaniform sensillum primary neuron; Wcs1N</t>
  </si>
  <si>
    <t>Neuron that has a dendrite in a campaniform sensillum of the wing. They are located on the dorsal and ventral surfaces of the wing base and they respond to mechanical stimuli. Their presynaptic terminals are found in the middle and dorsolateral parts of the wing neuropil and some of these neurons also ascend to the dorsal gnathal ganglion (Tsubouchi et al., 2017).</t>
  </si>
  <si>
    <t>adult fruitless vMS4 neuron</t>
  </si>
  <si>
    <t>vMS4 neuron; vMs-e neuron; fru-PrMs neuron</t>
  </si>
  <si>
    <t>Any neuron (FBbt:00005106) that is part of some adult fruitless vMS4 lineage clone (FBbt:00111116) and expresses fruitless (FBgn0004652).</t>
  </si>
  <si>
    <t>mechanosensory neuron of Wheeler's organ</t>
  </si>
  <si>
    <t>abdominal chordotonal neuron; abdominal chordotonal organ primary neuron; Aco1N</t>
  </si>
  <si>
    <t>Mechanosensory neuron that innervates a scolopidium of Wheeler's organ. These neurons project directly to the prothoracic neuromere and converge with the axon terminals of the leg chordotonal organ neurons in the leg neuropil (Tsubouchi et al., 2017).</t>
  </si>
  <si>
    <t>adult fruitless vPR6 (male) neuron</t>
  </si>
  <si>
    <t>vPR6 neuron</t>
  </si>
  <si>
    <t>Fruitless neuron of the male that belongs to the vPR6 lineage clone. It is derived from hemilineage 12A and has a ventral cell body, between the first and second thoracic neuromeres (Shirangi et al., 2016). These cells project posteriorly into the dorsal mesothoracic neuromere, similar to the doublesex TN1A neurons, but lack anterior arborizations (Shirangi et al., 2016).</t>
  </si>
  <si>
    <t>Yu et al., 2010, Curr. Biol. 20(18): 1602--1614 (flybase.org/reports/FBrf0211884); Shirangi et al., 2016, Dev. Cell 37(6): 533--544 (flybase.org/reports/FBrf0232698)</t>
  </si>
  <si>
    <t>adult fruitless vMS3 neuron</t>
  </si>
  <si>
    <t>fru-PrMs neuron; vMS3 neuron; dMs-b neuron</t>
  </si>
  <si>
    <t>Any neuron (FBbt:00005106) that is part of some adult fruitless vMS3 lineage clone (FBbt:00111114) and expresses fruitless (FBgn0004652).</t>
  </si>
  <si>
    <t>mechanosensory neuron of leg chordotonal organ</t>
  </si>
  <si>
    <t>leg chordotonal organ primary neuron; leg chordotonal neuron; Lco1N</t>
  </si>
  <si>
    <t>Mechanosensory neuron that innervates a scolopidium of a chordotonal organ in the leg. These neurons have axon terminals in a stratum of the leg neuropil that partially overlaps the terminals of campaniform sensillum neurons and is relatively dorsal compared to the terminals of other somatosensory neurons (Tsubouchi et al., 2017).</t>
  </si>
  <si>
    <t>wing bristle mechanosensory neuron</t>
  </si>
  <si>
    <t>wing external sensillum primary neuron; Wes1N</t>
  </si>
  <si>
    <t>Mechanosensory neuron that has a dendrite in a bristle of the wing. It has presynaptic terminals in the wing neuropil (Tsubouchi et al., 2017).</t>
  </si>
  <si>
    <t>adult fruitless vMS9 neuron</t>
  </si>
  <si>
    <t>fru-MsMt neuron; vMS9 neuron</t>
  </si>
  <si>
    <t>Any neuron (FBbt:00005106) that is part of some adult fruitless vMS9 lineage clone (FBbt:00111126) and expresses fruitless (FBgn0004652).</t>
  </si>
  <si>
    <t>adult fruitless vMS8 neuron</t>
  </si>
  <si>
    <t>fru-MsMt neuron; vMS8 neuron</t>
  </si>
  <si>
    <t>Any neuron (FBbt:00005106) that is part of some adult fruitless vMS8 lineage clone (FBbt:00111124) and expresses fruitless (FBgn0004652).</t>
  </si>
  <si>
    <t>antennal lobe descending neuron 1</t>
  </si>
  <si>
    <t>AL-DN1</t>
  </si>
  <si>
    <t>Descending neuron of the adult with its cell body in the posterior rind, below the mushroom body calyx. It arborizes in multiple antennal lobe glomeruli with non-glomerular arborizations and also innervates various other neuropil regions in both hemispheres. One branch arborizes in the anterior ventrolateral protocerebrum, then projects via the lateral antennal lobe tract to the superior clamp and the ventral area of the anterior superior lateral protocerebrum. Another branch projects to the ring neuropil. Another branch passes through, and arborizes in, the gnathal ganglion, then descends via the cervical connective to the thoracico-abdominal ganglion. Tanaka et al., 2012 identified a single neuron of this type.</t>
  </si>
  <si>
    <t>Tanaka et al., 2012, J. Comp. Neurol. 520(18): 4067--4130 (flybase.org/reports/FBrf0219809)</t>
  </si>
  <si>
    <t>gustatory receptor neuron of the wing</t>
  </si>
  <si>
    <t>Wgs1N; wing gustatory sensillum primary neuron</t>
  </si>
  <si>
    <t>Sensory neuron of the adult that innervates a curved chemosensory bristle on the anterior wing margin and expresses taste receptors (Amrein and Thorne 2005). It has presynaptic terminals in the wing neuropil (Tsubouchi et al., 2017).</t>
  </si>
  <si>
    <t>Amrein and Thorne, 2005, Curr. Biol. 15(17): R673--R684 (flybase.org/reports/FBrf0187293); Tsubouchi et al., 2017, Science 358(6363): 615--623 (flybase.org/reports/FBrf0237124)</t>
  </si>
  <si>
    <t>adult female ppk25 neuron</t>
  </si>
  <si>
    <t>F cell</t>
  </si>
  <si>
    <t>Neuron located in the adult female thoracico-abdominal ganglion. It arborizes one of the two ppk23-positive cells in each leg chemosensory bristle (the ppk25 positive one) from the three leg neuromeres. It does not extend into the brain. This neuron is involved in the detection of female pheromones.</t>
  </si>
  <si>
    <t>Kallman et al., 2015, eLife 4(e11188): (flybase.org/reports/FBrf0230436)</t>
  </si>
  <si>
    <t>adult male ppk25 neuron</t>
  </si>
  <si>
    <t>M cell</t>
  </si>
  <si>
    <t>Neuron located in the adult male thoracico-abdominal ganglion. It arborizes one of the two ppk23-positive cells in each leg chemosensory bristle (the ppk25 positive one) from the three leg neuromeres. It extends into the subesophageal zone in the brain. This neuron is involved in the detection of male pheromones.</t>
  </si>
  <si>
    <t>adult fruitless vMS7 neuron</t>
  </si>
  <si>
    <t>vMS7 neuron; fru-MsMt neuron</t>
  </si>
  <si>
    <t>Any neuron (FBbt:00005106) that is part of some adult fruitless vMS7 lineage clone (FBbt:00111122) and expresses fruitless (FBgn0004652).</t>
  </si>
  <si>
    <t>adult pheromone projection PPN1 neuron</t>
  </si>
  <si>
    <t>Pheromone Projection neuron class 1</t>
  </si>
  <si>
    <t>Ascending neuron located in the adult thoracico-abdominal ganglion. Its soma is located on the dorsal surface of the cell rind of the metathoracic ganglion. It arborizes in all leg and wing neuromeres and projects into the ventrolateral protocerebrum in the brain. This neuron is involved in courtship behavior.</t>
  </si>
  <si>
    <t>adult fruitless vMS6 neuron</t>
  </si>
  <si>
    <t>vMS6 neuron; fru-Pr neuron</t>
  </si>
  <si>
    <t>Any neuron (FBbt:00005106) that is part of some adult fruitless vMS6 lineage clone (FBbt:00111120) and expresses fruitless (FBgn0004652).</t>
  </si>
  <si>
    <t>adult Hugin neuron</t>
  </si>
  <si>
    <t>adult hugin cell</t>
  </si>
  <si>
    <t>Adult neuron that expresses Hugin (FBgn0028374). These neurons have their soma in the gnathal ganglion and arborize the thoracico-abdominal ganglion, corpus cardiacum and the protocerebrum. The latter neurites traverse along the median neurosecretory cells in the pars intercerebralis and terminate near the mushroom bodies (Melcher and Pankratz, 2005). Hugin neurons synapse with DH44 neurons in the pars intercerebralis, the subesophageal zone and along the midline of the brain between these regions. Hugin positive axons project to the thoracico-abdominal ganglion, where they synapse with vGlut positive motor neurons (King et al., 2017).</t>
  </si>
  <si>
    <t>Melcher and Pankratz, 2005, PLoS Biol. 3(9): e305 (flybase.org/reports/FBrf0188215); King et al., 2017, Curr. Biol. 27(13): 1915--1927.e5 (flybase.org/reports/FBrf0236052)</t>
  </si>
  <si>
    <t>descending neuron of the gnathal ganglion DNg18</t>
  </si>
  <si>
    <t>DNg18</t>
  </si>
  <si>
    <t>Descending neuron belonging to the DNg group, having a cell body in the cell body rind around the gnathal ganglion. This neuron crosses the midline and descends on the contralateral side of the cervical connective. It has neurites in the inferior posterior slope, gnathal ganglion and upper tectulum. It fasciculates with the median tract of the dorsal cervical fascicle in the thoracico-abdominal ganglion. There is one of these cells per hemisphere.</t>
  </si>
  <si>
    <t>adult midline bilateral mechanosensory system neuron</t>
  </si>
  <si>
    <t>midline projection neuron</t>
  </si>
  <si>
    <t>Neuron of the adult that arborizes mainly in one hemisphere of the thoracico-abdominal ganglion, but also sends out a projection to the other. It is downstream of ipsilateral and contralateral mechanosensory leg bristle neurons.</t>
  </si>
  <si>
    <t>Tuthill and Wilson, 2016, Cell 164(5): 1046--1059 (flybase.org/reports/FBrf0231054)</t>
  </si>
  <si>
    <t>adult CCAP thoracic neuron</t>
  </si>
  <si>
    <t>Adult neuron that expresses CCAP (Crustacean cardioactive peptide) (FBgn0039007), whose soma is located in the cell body rind of the thoracic ganglion. There is 1 neuron in each thoracic hemineuromere.</t>
  </si>
  <si>
    <t>Luan et al., 2006, J. Neurosci. 26(2): 573--584 (flybase.org/reports/FBrf0191050)</t>
  </si>
  <si>
    <t>octopaminergic VPM1 neuron</t>
  </si>
  <si>
    <t>ventral paired median octopaminergic neuron; OA-VPM1</t>
  </si>
  <si>
    <t>Octopaminergic neuron of the VM cluster of the adult brain, whose cell body is located at the anterior margin of the subesophageal zone midline, in the mandibular segment. Its main neurite projects along the ventral esophagus and innervates the ventromedial protocerebrum and subesophageal zone, forming varicose terminals. These arborizations are mirror-symmetric. The descending secondary neurite emerges from the ventrolateral esophagus laterally into the ipsilateral half of the gnathal ganglion and turns ventrally to descend through the cervical connective. It innervates the three ipsilateral thoracic neuromeres and the abdominal one (Busch et al., 2009, Certel et al., 2010, Busch and Tanimoto, 2010).</t>
  </si>
  <si>
    <t>Busch et al., 2009, J. Comp. Neurol. 513(6): 643--667 (flybase.org/reports/FBrf0207458); Busch and Tanimoto, 2010, J. Comp. Neurol. 518(12): 2355--2364 (flybase.org/reports/FBrf0210649); Certel et al., 2010, PLoS ONE 5(10): e13248 (flybase.org/reports/FBrf0212145)</t>
  </si>
  <si>
    <t>adult CCAP abdominal neuron</t>
  </si>
  <si>
    <t>dCCAP-IR neuron; NCCAP neuron; aCCAP-IR neuron; vCCAP-IR neuron</t>
  </si>
  <si>
    <t>Adult neuron that expresses CCAP (Crustacean cardioactive peptide) (FBgn0039007), whose soma is located in the cell body rind of the abdominal ganglion. There are around 2 neurons in each hemineuromere.</t>
  </si>
  <si>
    <t>Draizen et al., 1999, J. Neurobiol. 38(4): 455--465 (flybase.org/reports/FBrf0107683); Luan et al., 2006, J. Neurosci. 26(2): 573--584 (flybase.org/reports/FBrf0191050); Zhao et al., 2008, Genetics 178(2): 883--901 (flybase.org/reports/FBrf0204350)</t>
  </si>
  <si>
    <t>adult fruitless vMS10 neuron</t>
  </si>
  <si>
    <t>fru-PrMs neuron; vMS10 neuron</t>
  </si>
  <si>
    <t>Any neuron (FBbt:00005106) that is part of some adult fruitless vMS10 lineage clone (FBbt:00111128) and expresses fruitless (FBgn0004652).</t>
  </si>
  <si>
    <t>adult fruitless vPR5 neuron</t>
  </si>
  <si>
    <t>vPR5 neuron; vPr-i neuron; fru-PrMs neuron</t>
  </si>
  <si>
    <t>Any neuron (FBbt:00005106) that is part of some adult fruitless vPR5 lineage clone (FBbt:00111138) and expresses fruitless (FBgn0004652).</t>
  </si>
  <si>
    <t>adult fruitless vPR4 neuron</t>
  </si>
  <si>
    <t>vPR4 neuron; fru-PrMs neuron</t>
  </si>
  <si>
    <t>Any neuron (FBbt:00005106) that is part of some adult fruitless vPR4 lineage clone (FBbt:00111136) and expresses fruitless (FBgn0004652).</t>
  </si>
  <si>
    <t>adult thoracic mechanosensory neuron</t>
  </si>
  <si>
    <t>thoracic external sensillum primary neuron; Tes1N</t>
  </si>
  <si>
    <t>Mechanosensory neuron that has a dendrite in a mechanosensory chaeta of the adult thorax (excluding legs, wings and halteres). It projects to a ventral layer within the wing neuropil (Tsubouchi et al., 2017).</t>
  </si>
  <si>
    <t>adult fruitless vPR3 neuron</t>
  </si>
  <si>
    <t>vPR3 neuron; fru-Pr neuron</t>
  </si>
  <si>
    <t>Any neuron (FBbt:00005106) that is part of some adult fruitless vPR3 lineage clone (FBbt:00111134) and expresses fruitless (FBgn0004652).</t>
  </si>
  <si>
    <t>adult GPA2/GPB5 neuron of the thoracico-abdominal ganglion</t>
  </si>
  <si>
    <t>adult GPA2/GPB5 neuron of the CNS; adult Gpa2/Gpb5 neuron</t>
  </si>
  <si>
    <t>An adult neuron that expresses GPA2/GPB5 (FBgn0261386 and FBgn0063368). There are 4 pairs of bilateral neurons in the first 4 abdominal neuromeres.</t>
  </si>
  <si>
    <t>Sellami et al., 2011, Gen. Comp. Endocrinol. 170(3): 582--588 (flybase.org/reports/FBrf0212752)</t>
  </si>
  <si>
    <t>descending neuron of the gnathal ganglion DNg17</t>
  </si>
  <si>
    <t>DNg17</t>
  </si>
  <si>
    <t>Descending neuron belonging to the DNg group, having a cell body in the cell body rind around the gnathal ganglion. This neuron crosses the midline and descends on the contralateral side of the cervical connective. It has neurites in the saddle, gnathal ganglion, wing neuropil and T1 leg neuropil. It fasciculates with the dorsal lateral tract of the dorsal cervical fascicle in the thoracico-abdominal ganglion. There is one of these cells per hemisphere.</t>
  </si>
  <si>
    <t>adult abdominal mechanosensory chaeta neuron</t>
  </si>
  <si>
    <t>Aes1N; abdominal external sensillum primary neuron</t>
  </si>
  <si>
    <t>Mechanosensory neuron that has a dendrite in a mechanosensory chaeta of the adult abdomen. Its presynaptic terminals are found in the abdominal neuromere, dorsal to those of the abdominal multidendritic neurons (Tsubouchi et al., 2017).</t>
  </si>
  <si>
    <t>adult fruitless vPR2 neuron</t>
  </si>
  <si>
    <t>vPR2 neuron; fru-Pr neuron</t>
  </si>
  <si>
    <t>Any neuron (FBbt:00005106) that is part of some adult fruitless vPR2 lineage clone (FBbt:00111132) and expresses fruitless (FBgn0004652).</t>
  </si>
  <si>
    <t>descending neuron of the gnathal ganglion DNg16</t>
  </si>
  <si>
    <t>DNg16</t>
  </si>
  <si>
    <t>Descending neuron belonging to the DNg group, having a cell body in the cell body rind around the gnathal ganglion. This neuron crosses the midline and descends on the contralateral side of the cervical connective. It has neurites in the gnathal ganglion, T1 leg neuropil, T2 leg neuropil and T3 leg neuropil. It fasciculates with the median tract of the dorsal cervical fascicle in the thoracico-abdominal ganglion. There is one of these cells per hemisphere.</t>
  </si>
  <si>
    <t>descending neuron of the gnathal ganglion DNg15</t>
  </si>
  <si>
    <t>DNg15</t>
  </si>
  <si>
    <t>Descending neuron belonging to the DNg group, having a cell body in the cell body rind around the gnathal ganglion. This neuron crosses the midline and descends on the contralateral side of the cervical connective. It has neurites in the saddle, gnathal ganglion, upper tectulum, T1 leg neuropil and T2 leg neuropil. It fasciculates with the ventral lateral tract of the ventral cervical fascicle in the thoracico-abdominal ganglion. There is one of these cells per hemisphere.</t>
  </si>
  <si>
    <t>adult fruitless vMT1 neuron</t>
  </si>
  <si>
    <t>fru-MsMt neuron; vMT1 neuron</t>
  </si>
  <si>
    <t>Any neuron (FBbt:00005106) that is part of some adult fruitless vMT1 lineage clone (FBbt:00111130) and expresses fruitless (FBgn0004652).</t>
  </si>
  <si>
    <t>descending neuron of the gnathal ganglion DNg14</t>
  </si>
  <si>
    <t>DNg14</t>
  </si>
  <si>
    <t>Descending neuron belonging to the DNg group, having a cell body in the cell body rind around the gnathal ganglion. This neuron crosses the midline and descends on the contralateral side of the cervical connective. It has neurites in the saddle, gnathal ganglion, upper tectulum, abdominal neuromere, T1 leg neuropil and T3 leg neuropil. It fasciculates with the dorsal lateral tract of the dorsal cervical fascicle in the thoracico-abdominal ganglion. There is one of these cells per hemisphere.</t>
  </si>
  <si>
    <t>descending neuron of the gnathal ganglion DNg13</t>
  </si>
  <si>
    <t>DNg13</t>
  </si>
  <si>
    <t>Descending neuron belonging to the DNg group, having a cell body in the cell body rind around the gnathal ganglion. This neuron crosses the midline and descends on the ipsilateral side of the cervical connective. It has neurites in the lateral accessory lobe, inferior posterior slope, superior posterior slope, epaulette, vest, gnathal ganglion, T1 leg neuropil, T2 leg neuropil and T3 leg neuropil. It fasciculates with the ventral lateral tract of the ventral cervical fascicle in the thoracico-abdominal ganglion. There is one of these cells per hemisphere.</t>
  </si>
  <si>
    <t>adult midline local mechanosensory system neuron</t>
  </si>
  <si>
    <t>midline local neuron</t>
  </si>
  <si>
    <t>Neuron of the adult with its dendrites in the ventral parts of one thoracic neuromere in one hemisphere of the thoracico-abdominal ganglion. It is downstream of ipsilateral mechanosensory leg bristle neurons.</t>
  </si>
  <si>
    <t>descending neuron of the gnathal ganglion DNg12</t>
  </si>
  <si>
    <t>DNg12</t>
  </si>
  <si>
    <t>Descending neuron belonging to the DNg group, having a cell body in the cell body rind around the gnathal ganglion. This neuron crosses the midline and descends on the ipsilateral side of the cervical connective. It has neurites in the gnathal ganglion, upper tectulum and T1 leg neuropil. There is a cluster of up to ten of these cells in each hemisphere.</t>
  </si>
  <si>
    <t>adult intersegmental mechanosensory system neuron</t>
  </si>
  <si>
    <t>intersegmental neuron</t>
  </si>
  <si>
    <t>Ascending neuron of the adult with its dendrites in multiple thoracic neuromeres of the thoracico-abdominal ganglion. It is downstream of ipsilateral mechanosensory leg bristle neurons and femoral chordotonal organ neurons.</t>
  </si>
  <si>
    <t>descending neuron of the gnathal ganglion DNg11</t>
  </si>
  <si>
    <t>DNg11</t>
  </si>
  <si>
    <t>Descending neuron belonging to the DNg group, having a cell body in the cell body rind around the gnathal ganglion. This neuron crosses the midline and descends on the ipsilateral side of the cervical connective. It has neurites in the inferior posterior slope, superior posterior slope, gnathal ganglion and upper tectulum. It fasciculates with the intermediate tract of the dorsal cervical fascicle in the thoracico-abdominal ganglion. There is a cluster of up to three of these cells in each hemisphere.</t>
  </si>
  <si>
    <t>descending neuron of the gnathal ganglion DNg09</t>
  </si>
  <si>
    <t>DNg09</t>
  </si>
  <si>
    <t>Descending neuron belonging to the DNg group, having a cell body in the cell body rind around the gnathal ganglion. This neuron crosses the midline and descends on the contralateral side of the cervical connective. It has neurites in the saddle, antennal mechanosensory and motor center, inferior posterior slope, gnathal ganglion, neck neuropil and upper tectulum. It fasciculates with the intermediate tract of the dorsal cervical fascicle in the thoracico-abdominal ganglion. There is a cluster of up to four of these cells in each hemisphere.</t>
  </si>
  <si>
    <t>descending neuron of the gnathal ganglion DNg10</t>
  </si>
  <si>
    <t>DNg10</t>
  </si>
  <si>
    <t>Descending neuron belonging to the DNg group, having a cell body in the cell body rind around the gnathal ganglion. This neuron crosses the midline and descends on the contralateral side of the cervical connective. It has neurites in the gnathal ganglion and neck neuropil. It fasciculates with the intermediate tract of the dorsal cervical fascicle in the thoracico-abdominal ganglion. There is a cluster of up to fifteen of these cells in each hemisphere.</t>
  </si>
  <si>
    <t>descending neuron of the gnathal ganglion DNg08</t>
  </si>
  <si>
    <t>DNg08</t>
  </si>
  <si>
    <t>Descending neuron belonging to the DNg group, having a cell body in the cell body rind around the gnathal ganglion. This neuron does not cross the midline and descends on the ipsilateral side of the cervical connective. It has neurites in the saddle, antennal mechanosensory and motor center, inferior posterior slope, gnathal ganglion, neck neuropil, wing neuropil, haltere neuropil and upper tectulum. It fasciculates with the intermediate tract of the dorsal cervical fascicle in the thoracico-abdominal ganglion. There is a cluster of up to ten of these cells in each hemisphere.</t>
  </si>
  <si>
    <t>descending neuron of the gnathal ganglion DNg31</t>
  </si>
  <si>
    <t>DNg31</t>
  </si>
  <si>
    <t>Descending neuron belonging to the DNg group, having a cell body in the cell body rind around the gnathal ganglion. This neuron crosses the midline and descends on the contralateral side of the cervical connective. It has neurites in the gnathal ganglion, T1 leg neuropil, T2 leg neuropil and T3 leg neuropil. It fasciculates with the ventral lateral tract of the ventral cervical fascicle in the thoracico-abdominal ganglion. There is one of these cells per hemisphere.</t>
  </si>
  <si>
    <t>descending neuron of the gnathal ganglion DNg30</t>
  </si>
  <si>
    <t>DNg30</t>
  </si>
  <si>
    <t>Descending neuron belonging to the DNg group, having a cell body in the cell body rind around the gnathal ganglion. This neuron crosses the midline and descends on the contralateral side of the cervical connective. It has neurites in the inferior clamp, superior clamp, antennal mechanosensory and motor center, superior lateral protocerebrum, anterior ventrolateral protocerebrum, wedge, posterior ventrolateral protocerebrum, gnathal ganglion, upper tectulum, lower tectulum and abdominal neuromere. It fasciculates with the dorsal lateral tract of the ventral cervical fascicle in the thoracico-abdominal ganglion. There is one of these cells per hemisphere.</t>
  </si>
  <si>
    <t>leg taste bristle chemosensory neuron</t>
  </si>
  <si>
    <t>leg gustatory sensillum primary neuron; Lgs1N</t>
  </si>
  <si>
    <t>Gustatory neuron of the adult that innervates a leg taste bristle. There are between 2 and 4 per bristle (Stocker 1994). Their axons innervate the most ventral part of the leg neuropil (Tsubouchi et al., 2017).</t>
  </si>
  <si>
    <t>Stocker, 1994, Cell Tissue Res. 275(1): 3--26 (flybase.org/reports/FBrf0068700); Tsubouchi et al., 2017, Science 358(6363): 615--623 (flybase.org/reports/FBrf0237124)</t>
  </si>
  <si>
    <t>descending neuron of the gnathal ganglion DNg29</t>
  </si>
  <si>
    <t>DNg29</t>
  </si>
  <si>
    <t>Descending neuron belonging to the DNg group, having a cell body in the cell body rind around the gnathal ganglion. This neuron crosses the midline and descends on the ipsilateral side of the cervical connective. It has neurites in the saddle, antennal mechanosensory and motor center, anterior ventrolateral protocerebrum, wedge, gnathal ganglion and lower tectulum. It fasciculates with the dorsal lateral tract of the ventral cervical fascicle in the thoracico-abdominal ganglion. There is one of these cells per hemisphere.</t>
  </si>
  <si>
    <t>adult fruitless dAB1 neuron</t>
  </si>
  <si>
    <t>fru-MtAb neuron; dAB1 neuron</t>
  </si>
  <si>
    <t>Any neuron (FBbt:00005106) that is part of some adult fruitless dAB1 lineage clone (FBbt:00111148) and expresses fruitless (FBgn0004652).</t>
  </si>
  <si>
    <t>adult fruitless dAB2 neuron</t>
  </si>
  <si>
    <t>fru-Ab neuron; dAB2 neuron</t>
  </si>
  <si>
    <t>Any neuron (FBbt:00005106) that is part of some adult fruitless dAB2 lineage clone (FBbt:00111088) and expresses fruitless (FBgn0004652).</t>
  </si>
  <si>
    <t>antennal mechanosensory and motor center AMMC Di1 neuron</t>
  </si>
  <si>
    <t>AMMC-Di1</t>
  </si>
  <si>
    <t>Descending ipsilateral neuron whose cell body is located in the cell body rind on the ventroposterior region of the gnathal ganglion. The primary neurite extends anterodorsolaterally and branches to arborize the ipsilateral antennal mechanosensory and motor center (AMMC) zone D and to form postsynaptic terminals in the posterior gnathal ganglion. One of the branches turns ventromedially to exit the brain, projecting into the thoracic-abdominal ganglion.</t>
  </si>
  <si>
    <t>antennal mechanosensory and motor center AMMC Di2 neuron</t>
  </si>
  <si>
    <t>AMMC-Di2</t>
  </si>
  <si>
    <t>Descending ipsilateral neuron whose cell body is located in the cell body rind on the ventrolateral region of the gnathal ganglion. The primary neurite extends dorsomedially and arborizes in the ipsilateral antennal mechanosensory and motor center (AMMC) zones B and E. It then turns ventromedially to exit the brain, projecting into the thoracic-abdominal ganglion.</t>
  </si>
  <si>
    <t>adult fruitless dAB3 neuron</t>
  </si>
  <si>
    <t>fru-Ab neuron; dAB3 neuron</t>
  </si>
  <si>
    <t>Any neuron (FBbt:00005106) that is part of some adult fruitless dAB3 lineage clone (FBbt:00111090) and expresses fruitless (FBgn0004652).</t>
  </si>
  <si>
    <t>sensory neuron of haltere capitella sensillum trichodeum</t>
  </si>
  <si>
    <t>Hes1N; haltere external sensillum primary neuron</t>
  </si>
  <si>
    <t>Sensory neuron that has a dendrite in a capitella sensillum trichodeum.</t>
  </si>
  <si>
    <t>antennal mechanosensory and motor center AMMC P3b neuron</t>
  </si>
  <si>
    <t>P3b</t>
  </si>
  <si>
    <t>Descending ipsilateral neuron whose large cell body is located in the cell body rind on the posterior region of the posterior lateral protocerebrum (PLP). The primary neurite extends anteroventrally and branches to form postsynaptic terminals in the ipsilateral antennal mechanosensory and motor center (AMMC) zones A and B, wedge and the glomerulus of the posterior ventrolateral protocerebrum (PVLP) which is targeted by LC4 neurons. One of the branches bifurcates in the AMMC to extend posterioventromedially to form presynaptic boutons in the saddle and posterior gnathal ganglion. It then exits the brain, projecting into the thoracic-abdominal ganglion.</t>
  </si>
  <si>
    <t>Kimura et al., 2008, Neuron 59(5): 759--769 (flybase.org/reports/FBrf0205974); Matsuo et al., 2016, J. Comp. Neurol. 524(6): 1099--1164 (flybase.org/reports/FBrf0230862)</t>
  </si>
  <si>
    <t>sensory neuron of haltere sensillum campaniformium</t>
  </si>
  <si>
    <t>haltere campaniform sensillum primary neuron; Hcs1N</t>
  </si>
  <si>
    <t>Sensory neuron that has a dendrite in a sensillum campaniformium of the haltere. Their axons terminate in the haltere neuropil and they respond to mechanical stimuli. Some axon terminals reach the ventral gnathal ganglion.</t>
  </si>
  <si>
    <t>octopaminergic VL1 neuron</t>
  </si>
  <si>
    <t>OA-VL1; ventrolateral octopaminergic neuron</t>
  </si>
  <si>
    <t>Octopaminergic neuron of the VL cluster whose descending neurite projects through the subesophageal ganglion, joins the cervical connective and innervates the ipsilateral side of all three thoracic neuromeres (Busch et al., 2009).</t>
  </si>
  <si>
    <t>Busch et al., 2009, J. Comp. Neurol. 513(6): 643--667 (flybase.org/reports/FBrf0207458)</t>
  </si>
  <si>
    <t>adult abdominal multidendritic neuron</t>
  </si>
  <si>
    <t>Amd1N</t>
  </si>
  <si>
    <t>Mechanosensory multidendritic neuron that innervates the adult abdomen. These neurons extend dendrites under the dorsal and lateral body walls. Three innervate the dorsal region and two innervate the ventral region. Their axons project to a ventral region in the abdominal neuromere.</t>
  </si>
  <si>
    <t>octopaminergic VUMd neuron</t>
  </si>
  <si>
    <t>ventral unpaired median octopaminergic neuron; OA-VUMd</t>
  </si>
  <si>
    <t>Octopaminergic neuron of the VUM cluster, whose cell body is located more posteriorly than those of OA-VUMa neurons, in the labial segment. Its primary neurite projects dorsally through the median tracts. In the area ventral to the esophagus foramen, the neurite branches and forms a pair of secondary neurites that descend through the cervical connective and innervate the thoracico-abdominal ganglion. Similarly to OA-VUM neurons, VUMd neurons form spiny dendritic arborizations in the posterior slope and project to distinct brain regions, forming varicose nerve terminals (Busch et al., 2009, Busch and Tanimoto, 2010).</t>
  </si>
  <si>
    <t>Busch et al., 2009, J. Comp. Neurol. 513(6): 643--667 (flybase.org/reports/FBrf0207458); Busch and Tanimoto, 2010, J. Comp. Neurol. 518(12): 2355--2364 (flybase.org/reports/FBrf0210649)</t>
  </si>
  <si>
    <t>descending neuron of the gnathal ganglion DNg27</t>
  </si>
  <si>
    <t>DNg27</t>
  </si>
  <si>
    <t>Descending neuron belonging to the DNg group, having a cell body in the cell body rind around the gnathal ganglion. This neuron crosses the midline and descends on the ipsilateral side of the cervical connective. It has neurites in the inferior clamp, inferior bridge, cantle, flange, prow, superior posterior slope, gnathal ganglion and wing neuropil. It fasciculates with the median dorsal abdominal tract in the thoracico-abdominal ganglion. There is one of these cells per hemisphere.</t>
  </si>
  <si>
    <t>adult fruitless vPR9 neuron</t>
  </si>
  <si>
    <t>fru-Pr neuron; vPR9 neuron</t>
  </si>
  <si>
    <t>Any neuron (FBbt:00005106) that is part of some adult fruitless vPR9 lineage clone (FBbt:00111144) and expresses fruitless (FBgn0004652).</t>
  </si>
  <si>
    <t>descending neuron of the gnathal ganglion DNg26</t>
  </si>
  <si>
    <t>DNg26</t>
  </si>
  <si>
    <t>Descending neuron belonging to the DNg group, having a cell body in the cell body rind around the gnathal ganglion. This neuron crosses the midline and descends on the contralateral side of the cervical connective. It has neurites in the inferior bridge, flange, inferior posterior slope, superior posterior slope, gnathal ganglion, neck neuropil, wing neuropil, haltere neuropil and abdominal neuromere. It fasciculates with the dorsal lateral tract of the dorsal cervical fascicle in the thoracico-abdominal ganglion. There is a cluster of up to two of these cells in each hemisphere.</t>
  </si>
  <si>
    <t>descending neuron of the gnathal ganglion DNg25</t>
  </si>
  <si>
    <t>DNg25</t>
  </si>
  <si>
    <t>Descending neuron belonging to the DNg group, having a cell body in the cell body rind around the gnathal ganglion. This neuron does not cross the midline and descends on the contralateral side of the cervical connective. It has neurites in the flange, superior medial protocerebrum, gnathal ganglion, wing neuropil, haltere neuropil and abdominal neuromere. Its axonal projections follow a ventral route through the thoracico-abdominal ganglion. There is one of these cells per hemisphere.</t>
  </si>
  <si>
    <t>adult fruitless mSG neuron</t>
  </si>
  <si>
    <t>Neuron of the adult brain that expresses fruitless, whose cell body is located in the ventral medial gnathal ganglion. These cells project into the tritocerebrum and descend into the thoracico-abdominal ganglion.</t>
  </si>
  <si>
    <t>Tran et al., 2014, PLoS ONE 9(4): e95472 (flybase.org/reports/FBrf0224741)</t>
  </si>
  <si>
    <t>adult fruitless vPR8 neuron</t>
  </si>
  <si>
    <t>vPR8 neuron; fru-PrMs neuron</t>
  </si>
  <si>
    <t>Any neuron (FBbt:00005106) that is part of some adult fruitless vPR8 lineage clone (FBbt:00111142) and expresses fruitless (FBgn0004652).</t>
  </si>
  <si>
    <t>adult doublesex AbN (female) neuron</t>
  </si>
  <si>
    <t>dsx-expressing Abdominal Neuron (female); dsx-Abg (female); doublesex-expressing Abdominal Neuron (female); dsx-AbN (female)</t>
  </si>
  <si>
    <t>Doublesex-expressing neuron of the adult female that has its cell body in the abdominal ganglion (Lee et al., 2002). There are over 300 of these cells in the female and a smaller number in the male (Pavlou et al., 2016). Some of these neurons innervate the internal genitalia via the abdominal nerve trunk and some ascend to the brain via the cervical connection (Rideout et al., 2010).</t>
  </si>
  <si>
    <t>Lee et al., 2002, J. Neurogenet. 16(4): 229--248 (flybase.org/reports/FBrf0159058); Rideout et al., 2010, Nat. Neurosci. 13(4): 458--466 (flybase.org/reports/FBrf0210397); Robinett et al., 2010, PLoS Biol. 8(5): e1000365 (flybase.org/reports/FBrf0210735); Pavlou et al., 2016, eLife 5: e20713 (flybase.org/reports/FBrf0234085)</t>
  </si>
  <si>
    <t>descending neuron of the gnathal ganglion DNg24</t>
  </si>
  <si>
    <t>DNg24</t>
  </si>
  <si>
    <t>Descending neuron belonging to the DNg group, having a cell body in the cell body rind around the gnathal ganglion. This neuron crosses the midline and descends on the contralateral side of the cervical connective. It has neurites in the antennal mechanosensory and motor center, wedge, gnathal ganglion, upper tectulum, T1 median ventral association center and T2 median ventral association center. It fasciculates with the ventral medial tract of the ventral cervical fascicle in the thoracico-abdominal ganglion. There is one of these cells per hemisphere.</t>
  </si>
  <si>
    <t>adult doublesex AbN (male) neuron</t>
  </si>
  <si>
    <t>dsx-expressing Abdominal Neuron (male); dsx-Abg (male); doublesex-expressing Abdominal Neuron (male); dsx-AbN (male)</t>
  </si>
  <si>
    <t>Doublesex-expressing neuron of the adult male that has its cell body in the abdominal ganglion (Lee et al., 2002). There are nearly 300 of these cells in the male and a greater number in the female (Pavlou et al., 2016). Some of these neurons innervate the internal genitalia via the abdominal nerve trunk and some ascend to the brain via the cervical connection (Rideout et al., 2010).</t>
  </si>
  <si>
    <t>descending neuron of the gnathal ganglion DNg23</t>
  </si>
  <si>
    <t>DNg23</t>
  </si>
  <si>
    <t>Descending neuron belonging to the DNg group, having a cell body in the cell body rind around the gnathal ganglion. This neuron crosses the midline and descends on the contralateral side of the cervical connective. It has neurites in the gnathal ganglion, T1 median ventral association center, T2 median ventral association center and T3 median ventral association center. It fasciculates with the ventral medial tract of the ventral cervical fascicle in the thoracico-abdominal ganglion. There is one of these cells per hemisphere.</t>
  </si>
  <si>
    <t>adult fruitless vPR7 neuron</t>
  </si>
  <si>
    <t>fru-PrMs neuron; vPR7 neuron</t>
  </si>
  <si>
    <t>Any neuron (FBbt:00005106) that is part of some adult fruitless vPR7 lineage clone (FBbt:00111140) and expresses fruitless (FBgn0004652).</t>
  </si>
  <si>
    <t>descending neuron of the gnathal ganglion DNg21</t>
  </si>
  <si>
    <t>DNg21</t>
  </si>
  <si>
    <t>Descending neuron belonging to the DNg group, having a cell body in the cell body rind around the gnathal ganglion. This neuron crosses the midline and descends on the contralateral side of the cervical connective. It has neurites in the gnathal ganglion, T1 leg neuropil, T2 leg neuropil and T3 leg neuropil. It fasciculates with the ventral medial tract of the ventral cervical fascicle in the thoracico-abdominal ganglion. There is one of these cells per hemisphere.</t>
  </si>
  <si>
    <t>descending neuron of the gnathal ganglion DNg22</t>
  </si>
  <si>
    <t>DNg22</t>
  </si>
  <si>
    <t>Descending neuron belonging to the DNg group, having a cell body in the cell body rind around the gnathal ganglion. This neuron crosses the midline and descends on the contralateral side of the cervical connective. It has neurites in the flange, vest, gnathal ganglion, upper tectulum, T1 ventral association center, T2 ventral association center and T3 ventral association center. It fasciculates with the median dorsal abdominal tract in the thoracico-abdominal ganglion. There is one of these cells per hemisphere.</t>
  </si>
  <si>
    <t>adult doublesex TN2 (male) neuron</t>
  </si>
  <si>
    <t>dsx-TN2; doublesex-expressing Thoracic Neuron-2; dsx-expressing Thoracic Neuron-2</t>
  </si>
  <si>
    <t>Doublesex-expressing neuron of the adult that has its cell body in the thoracico-abdominal ganglion, outside of the TN1 cluster. Based on the wide distribution of these cells throughout the thoracic neuromeres, this class may comprise several unrelated subgroups (Lee et al., 2002). This type of neuron disappears during pupal development in the female (Rideout et al., 2010).</t>
  </si>
  <si>
    <t>descending neuron of the gnathal ganglion DNg20</t>
  </si>
  <si>
    <t>DNg20</t>
  </si>
  <si>
    <t>Descending neuron belonging to the DNg group, having a cell body in the cell body rind around the gnathal ganglion. This neuron crosses the midline and descends on the contralateral side of the cervical connective. It has neurites in the saddle, gnathal ganglion, T1 ventral association center, T2 ventral association center, T3 ventral association center and wing sensory neuropil. It fasciculates with the ventral medial tract of the ventral cervical fascicle in the thoracico-abdominal ganglion. There is one of these cells per hemisphere.</t>
  </si>
  <si>
    <t>adult doublesex TN1 (male) neuron</t>
  </si>
  <si>
    <t>dsx-expressing Thoracic Neuron-1; doublesex-expressing Thoracic Neuron-1; dsx-TN1</t>
  </si>
  <si>
    <t>Doublesex-expressing neuron of the adult male that has its cell body in the on the ventral side of the thoracico-abdominal ganglion, in a dense cluster between the prothoracic and mesothoracic neuromeres (Lee et al., 2002). They are part of the 12A hemilineage (Shirangi et al., 2016) and there are approximately 23 of these neurons per hemisphere (Pavlou et al., 2016). Some of these cells project bundled neurites dorsally to arborize in the tectulum and wing neuropils in the first two thoracic neuromeres, forming a triangular shape when viewed from the dorsal side (Shirangi et al., 2016). These cells are not found in the female.</t>
  </si>
  <si>
    <t>Lee et al., 2002, J. Neurogenet. 16(4): 229--248 (flybase.org/reports/FBrf0159058); Rideout et al., 2010, Nat. Neurosci. 13(4): 458--466 (flybase.org/reports/FBrf0210397); Robinett et al., 2010, PLoS Biol. 8(5): e1000365 (flybase.org/reports/FBrf0210735); Shirangi et al., 2016, Dev. Cell 37(6): 533--544 (flybase.org/reports/FBrf0232698); Pavlou et al., 2016, eLife 5: e20713 (flybase.org/reports/FBrf0234085)</t>
  </si>
  <si>
    <t>descending neuron of the gnathal ganglion DNg19</t>
  </si>
  <si>
    <t>DNg19</t>
  </si>
  <si>
    <t>Descending neuron belonging to the DNg group, having a cell body in the cell body rind around the gnathal ganglion. This neuron crosses the midline and descends on the contralateral side of the cervical connective. It has neurites in the inferior posterior slope, superior posterior slope, gnathal ganglion, T1 leg neuropil and T2 leg neuropil. It fasciculates with the ventral lateral tract of the ventral cervical fascicle in the thoracico-abdominal ganglion. There is one of these cells per hemisphere.</t>
  </si>
  <si>
    <t>descending neuron of the posterior brain DNp03</t>
  </si>
  <si>
    <t>DNp03</t>
  </si>
  <si>
    <t>Descending neuron belonging to the DNp group, having a cell body on the posterior surface of the brain. This neuron crosses the midline and descends on the contralateral side of the cervical connective. It has neurites in the posterior lateral protocerebrum, wedge, posterior ventrolateral protocerebrum, inferior posterior slope, superior posterior slope, gnathal ganglion, neck neuropil, wing neuropil, haltere neuropil and upper tectulum. It fasciculates with the median tract of the dorsal cervical fascicle in the thoracico-abdominal ganglion. There is one of these cells per hemisphere.</t>
  </si>
  <si>
    <t>descending neuron of the posterior brain DNp04</t>
  </si>
  <si>
    <t>DNp04</t>
  </si>
  <si>
    <t>Descending neuron belonging to the DNp group, having a cell body on the posterior surface of the brain. This neuron does not cross the midline and descends on the ipsilateral side of the cervical connective. It has neurites in the anterior ventrolateral protocerebrum, posterior ventrolateral protocerebrum, gnathal ganglion and lower tectulum. It fasciculates with the ventral medial tract of the ventral cervical fascicle in the thoracico-abdominal ganglion. There is one of these cells per hemisphere.</t>
  </si>
  <si>
    <t>adult proboscis extension reflex inhibitory neuron</t>
  </si>
  <si>
    <t>PERin neuron</t>
  </si>
  <si>
    <t>Ascending neuron of the adult prothoracic neuromere whose cell body is located in the cell body rind of the prothoracic neuromere. It arborizes bilaterally in the prothoracic neuromere and projects to the subesophageal zone. It is involved in inhibiting the proboscis extension reflex.</t>
  </si>
  <si>
    <t>Mann et al., 2013, Neuron 79(4): 754--765 (flybase.org/reports/FBrf0222468)</t>
  </si>
  <si>
    <t>descending neuron of the posterior brain DNp02</t>
  </si>
  <si>
    <t>DNp02</t>
  </si>
  <si>
    <t>Descending neuron belonging to the DNp group, having a cell body on the posterior surface of the brain. This neuron does not cross the midline and descends on the ipsilateral side of the cervical connective. It has neurites in the antennal mechanosensory and motor center, posterior ventrolateral protocerebrum, gnathal ganglion, upper tectulum, lower tectulum and T2 leg neuropil. It fasciculates with the ventral medial tract of the ventral cervical fascicle in the thoracico-abdominal ganglion. There is one of these cells per hemisphere.</t>
  </si>
  <si>
    <t>descending neuron of the posterior brain DNp01</t>
  </si>
  <si>
    <t>DNp01</t>
  </si>
  <si>
    <t>Descending neuron belonging to the DNp group, having a cell body on the posterior surface of the brain. This neuron does not cross the midline and descends on the ipsilateral side of the cervical connective. It has neurites in the antennal mechanosensory and motor center, posterior ventrolateral protocerebrum, gorget and lower tectulum. There is one of these cells per hemisphere.</t>
  </si>
  <si>
    <t>descending neuron of the gnathal ganglion DNg41</t>
  </si>
  <si>
    <t>DNg41</t>
  </si>
  <si>
    <t>Descending neuron belonging to the DNg group, having a cell body in the cell body rind around the gnathal ganglion. This neuron crosses the midline and descends on the contralateral side of the cervical connective. It has neurites in the inferior posterior slope, superior posterior slope, gnathal ganglion, neck neuropil and haltere neuropil. It fasciculates with the intermediate tract of the dorsal cervical fascicle in the thoracico-abdominal ganglion. There is one of these cells per hemisphere.</t>
  </si>
  <si>
    <t>descending neuron of the gnathal ganglion DNg40</t>
  </si>
  <si>
    <t>DNg40</t>
  </si>
  <si>
    <t>Descending neuron belonging to the DNg group, having a cell body in the cell body rind around the gnathal ganglion. This neuron crosses the midline and descends on the contralateral side of the cervical connective. It has neurites in the antennal mechanosensory and motor center, wedge, posterior ventrolateral protocerebrum, gorget, gnathal ganglion and lower tectulum. It fasciculates with the dorsal lateral tract of the ventral cervical fascicle in the thoracico-abdominal ganglion. There is one of these cells per hemisphere.</t>
  </si>
  <si>
    <t>descending neuron of the gnathal ganglion DNg39</t>
  </si>
  <si>
    <t>DNg39</t>
  </si>
  <si>
    <t>Descending neuron belonging to the DNg group, having a cell body in the cell body rind around the gnathal ganglion. This neuron crosses the midline and descends on the contralateral side of the cervical connective. It has neurites in the saddle, gnathal ganglion, T1 leg neuropil, T2 leg neuropil and T3 leg neuropil. It fasciculates with the ventral lateral tract of the ventral cervical fascicle in the thoracico-abdominal ganglion. There is one of these cells per hemisphere.</t>
  </si>
  <si>
    <t>descending neuron of the gnathal ganglion DNg38</t>
  </si>
  <si>
    <t>DNg38</t>
  </si>
  <si>
    <t>Descending neuron belonging to the DNg group, having a cell body in the cell body rind around the gnathal ganglion. This neuron does not cross the midline and descends on the ipsilateral side of the cervical connective. It has neurites in the gnathal ganglion, T1 leg neuropil, T2 leg neuropil and T3 leg neuropil. It fasciculates with the ventral lateral tract of the ventral cervical fascicle in the thoracico-abdominal ganglion. There is one of these cells per hemisphere.</t>
  </si>
  <si>
    <t>adult fruitless dMS4 neuron</t>
  </si>
  <si>
    <t>fru-MsMt neuron; dMS4 neuron</t>
  </si>
  <si>
    <t>Any neuron (FBbt:00005106) that is part of some adult fruitless dMS4 lineage clone (FBbt:00111098) and expresses fruitless (FBgn0004652).</t>
  </si>
  <si>
    <t>adult fruitless dMS3 neuron</t>
  </si>
  <si>
    <t>dMS3 neuron; fru-PrMs neuron</t>
  </si>
  <si>
    <t>Any neuron (FBbt:00005106) that is part of some adult fruitless dMS3 lineage clone (FBbt:00111096) and expresses fruitless (FBgn0004652).</t>
  </si>
  <si>
    <t>adult fruitless dMS2 neuron</t>
  </si>
  <si>
    <t>fru-PrMs neuron; dMS2 neuron</t>
  </si>
  <si>
    <t>Any neuron (FBbt:00005106) that is part of some adult fruitless dMS2 lineage clone (FBbt:00111094) and expresses fruitless (FBgn0004652).</t>
  </si>
  <si>
    <t>antennal mechanosensory and motor center AMMC Di3 neuron</t>
  </si>
  <si>
    <t>AMMC-Di3</t>
  </si>
  <si>
    <t>Descending ipsilateral neuron whose cell body is located in the cell body rind on the dorsal region of the superior posterior slope (SPS). The primary neurite extends anterioventrally and forms several branches at the medial side of the inferior posterior slope. The dorsal branch projects anteriodorsally to form postsynaptic terminals in the epaulette and SPS. The anteriolateral and medial branches form postsynaptic terminals in the ipsilateral antennal mechanosensory and motor center (AMMC) zones B and E, respectively. The ventral branch extends posteroventrally to exit the brain, projecting into the thoracic-abdominal ganglion.</t>
  </si>
  <si>
    <t>descending neuron of the anterior dorsal brain DNa08</t>
  </si>
  <si>
    <t>DNa08</t>
  </si>
  <si>
    <t>Descending neuron belonging to the DNa group, having a cell body on the anterior dorsal surface of the brain. This neuron does not cross the midline and descends on the ipsilateral side of the cervical connective. It has neurites in the lateral accessory lobe, inferior posterior slope, superior posterior slope, epaulette, vest, gnathal ganglion, neck neuropil and wing neuropil. It fasciculates with the median tract of the dorsal cervical fascicle in the thoracico-abdominal ganglion. There is one of these cells per hemisphere.</t>
  </si>
  <si>
    <t>antennal mechanosensory and motor center AMMC Di4 neuron</t>
  </si>
  <si>
    <t>AMMC-Di4</t>
  </si>
  <si>
    <t>Descending ipsilateral neuron whose cell body is located in the cell body rind on the ventral region of the mushroom body calyx. The primary neurite extends anterioventrally to form postsynaptic terminals in the wedge, anterior ventrolateral protocerebrum (AVLP), in the glomerulus of the posterior ventrolateral protocerebrum (PVLP) which is targeted by LC4 neurons and in the non-glomerular region, and in the antennal mechanosensory and motor center (AMMC) zones A and B. One branch extends posterioventromedially to form presynaptic terminals in the saddle and posterior gnathal ganglion. It then exits the brain, projecting into the thoracic-abdominal ganglion.</t>
  </si>
  <si>
    <t>adult fruitless dMS1 neuron</t>
  </si>
  <si>
    <t>fru-PrMs neuron; dMS1 neuron</t>
  </si>
  <si>
    <t>Any neuron (FBbt:00005106) that is part of some adult fruitless dMS1 lineage clone (FBbt:00111092) and expresses fruitless (FBgn0004652).</t>
  </si>
  <si>
    <t>descending neuron of the anterior dorsal brain DNa07</t>
  </si>
  <si>
    <t>DNa07</t>
  </si>
  <si>
    <t>Descending neuron belonging to the DNa group, having a cell body on the anterior dorsal surface of the brain. This neuron does not cross the midline and descends on the ipsilateral side of the cervical connective. It has neurites in the posterior lateral protocerebrum, posterior ventrolateral protocerebrum, inferior posterior slope, superior posterior slope, gnathal ganglion, neck neuropil, wing neuropil and upper tectulum. It fasciculates with the median tract of the dorsal cervical fascicle in the thoracico-abdominal ganglion. There is one of these cells per hemisphere.</t>
  </si>
  <si>
    <t>antennal mechanosensory and motor center AMMC Db4 neuron</t>
  </si>
  <si>
    <t>AMMC-Db4</t>
  </si>
  <si>
    <t>Descending bilateral neuron whose large cell body is located in the cell body rind on the posterior region of the inferior posterior slope (IPS). The primary neurite extends anterioventromedially and bifurcates at the midline of the posterior gnathal ganglion. The ipsilateral branch broadly arborizes in the IPS and posterior gnathal ganglion forming postsynaptic terminals. The contralateral neurite bifurcates in the medial region of the contralateral gnathal ganglion. The anteriolateral branch forms postsynaptic terminals on the lateral region of the posterior gnathal ganglion and antennal mechanosensory and motor center (AMMC) zone D. The posterioventral branch exits the brain, projecting into the thoracic-abdominal ganglion.</t>
  </si>
  <si>
    <t>descending neuron of the anterior dorsal brain DNa06</t>
  </si>
  <si>
    <t>DNa06</t>
  </si>
  <si>
    <t>Descending neuron belonging to the DNa group, having a cell body on the anterior dorsal surface of the brain. This neuron does not cross the midline and descends on the ipsilateral side of the cervical connective. It has neurites in the lateral accessory lobe, inferior posterior slope, superior posterior slope, gorget, vest, gnathal ganglion, neck neuropil, haltere neuropil and upper tectulum. It fasciculates with the intermediate tract of the dorsal cervical fascicle in the thoracico-abdominal ganglion. There is one of these cells per hemisphere.</t>
  </si>
  <si>
    <t>descending neuron of the anterior dorsal brain DNa05</t>
  </si>
  <si>
    <t>DNa05</t>
  </si>
  <si>
    <t>Descending neuron belonging to the DNa group, having a cell body on the anterior dorsal surface of the brain. This neuron does not cross the midline and descends on the ipsilateral side of the cervical connective. It has neurites in the inferior posterior slope, superior posterior slope, gnathal ganglion, neck neuropil, wing neuropil, haltere neuropil and upper tectulum. It fasciculates with the median tract of the dorsal cervical fascicle in the thoracico-abdominal ganglion. There is one of these cells per hemisphere.</t>
  </si>
  <si>
    <t>descending neuron of the anterior dorsal brain DNa04</t>
  </si>
  <si>
    <t>DNa04</t>
  </si>
  <si>
    <t>Descending neuron belonging to the DNa group, having a cell body on the anterior dorsal surface of the brain. This neuron does not cross the midline and descends on the ipsilateral side of the cervical connective. It has neurites in the posterior lateral protocerebrum, inferior posterior slope, superior posterior slope, epaulette, gnathal ganglion, neck neuropil, wing neuropil, haltere neuropil and upper tectulum. It fasciculates with the median tract of the dorsal cervical fascicle in the thoracico-abdominal ganglion. There is one of these cells per hemisphere.</t>
  </si>
  <si>
    <t>antennal mechanosensory and motor center AMMC Db3 neuron</t>
  </si>
  <si>
    <t>AMMC-Db3</t>
  </si>
  <si>
    <t>Descending bilateral neuron whose cell body is located in the cell body rind on the posterior region of the inferior posterior slope (IPS). The primary neurite extends anteriodorsally and branches in the posterior region of the posterior ventrolateral protocerebrum (PVLP). The lateral branch extends to the lobula and forms postsynaptic terminals. The ventral branch forms a dense arbor with postsynaptic terminals that includes the ipsilateral antennal mechanosensory and motor center (AMMC) zone B, wedge, anterior and posterior ventrolateral protocerebrum (AVLP and PVLP), including the glomerulus targeted by LC4 neurons and the non-glomerular regions, and posterior lateral protocerebrum (PLP). A thin neurite projects medially and fasciculates with the great commissure. Contralaterally, it turns ventrally and forms presynaptic terminals in the saddle and bilaterally in the posterior gnathal ganglion. It then exits the brain, projecting into the thoracic-abdominal ganglion. There are three subtypes, which innervate additional neuropils ipsilaterally.</t>
  </si>
  <si>
    <t>descending neuron of the anterior dorsal brain DNa03</t>
  </si>
  <si>
    <t>DNa03</t>
  </si>
  <si>
    <t>Descending neuron belonging to the DNa group, having a cell body on the anterior dorsal surface of the brain. This neuron does not cross the midline and descends on the ipsilateral side of the cervical connective. It has neurites in the lateral accessory lobe, inferior posterior slope, superior posterior slope, vest, gnathal ganglion and upper tectulum. It fasciculates with the median tract of the dorsal cervical fascicle in the thoracico-abdominal ganglion. There is one of these cells per hemisphere.</t>
  </si>
  <si>
    <t>descending neuron of the anterior dorsal brain DNa02</t>
  </si>
  <si>
    <t>DNa02</t>
  </si>
  <si>
    <t>Descending neuron belonging to the DNa group, having a cell body on the anterior dorsal surface of the brain. This neuron does not cross the midline and descends on the ipsilateral side of the cervical connective. It has neurites in the lateral accessory lobe, posterior lateral protocerebrum, inferior posterior slope, superior posterior slope, epaulette, gorget, vest, gnathal ganglion, upper tectulum, T1 leg neuropil, T2 leg neuropil and T3 leg neuropil. It fasciculates with the intermediate tract of the dorsal cervical fascicle in the thoracico-abdominal ganglion. There is one of these cells per hemisphere.</t>
  </si>
  <si>
    <t>antennal mechanosensory and motor center AMMC Db1 neuron</t>
  </si>
  <si>
    <t>AMMC-Db1</t>
  </si>
  <si>
    <t>Descending bilateral neuron whose cell body is located in the cell body rind on the posterior region of the inferior bridge. The primary neurite extends anterioventrolaterally and bifurcates in the superior posterior slope (SPS). The lateral branch projects ventrolaterally to form postsynaptic terminals in the ipsilateral antennal mechanosensory and motor center (AMMC) zones B, C and E, and gnathal ganglion. The medial branch crosses the midline dorsally to the esophagus, turns posterioventrally and forms presynaptic terminals in the gnathal ganglion and inferior posterior slope (IPS). It then exits the brain, projecting into the thoracic-abdominal ganglion.</t>
  </si>
  <si>
    <t>descending neuron of the anterior dorsal brain DNa01</t>
  </si>
  <si>
    <t>DNa01</t>
  </si>
  <si>
    <t>Descending neuron belonging to the DNa group, having a cell body on the anterior dorsal surface of the brain. This neuron does not cross the midline and descends on the ipsilateral side of the cervical connective. It has neurites in the lateral accessory lobe, posterior lateral protocerebrum, inferior posterior slope, superior posterior slope, epaulette, gorget, vest, gnathal ganglion, T1 leg neuropil, T2 leg neuropil and T3 leg neuropil. It fasciculates with the intermediate tract of the dorsal cervical fascicle in the thoracico-abdominal ganglion. There is a cluster of up to two of these cells in each hemisphere.</t>
  </si>
  <si>
    <t>antennal mechanosensory and motor center AMMC Db2 neuron</t>
  </si>
  <si>
    <t>AMMC-Db2</t>
  </si>
  <si>
    <t>Descending bilateral neuron whose cell body is located in the cell body rind on the posterior region of the inferior clamp (ICL). The primary neurite extends anteriorly and bifurcates in the gorget. The lateral branch projects ventrolaterally to form postsynaptic terminals in the ipsilateral antennal mechanosensory and motor center (AMMC) zone B, wedge, posterior ventrolateral protocerebrum (PVLP), including the glomerulus targeted by LC4 neurons, posterior lateral protocerebrum (PLP), gorget and superior posterior slope (SPS). The medial branch crosses the midline, extends posterioventrally and forms presynaptic terminals in the saddle and bilaterally in the gnathal ganglion. It then exits the brain, projecting into the thoracic-abdominal ganglion.</t>
  </si>
  <si>
    <t>antennal mechanosensory and motor center AMMC Di6 neuron</t>
  </si>
  <si>
    <t>AMMC-Di6</t>
  </si>
  <si>
    <t>Descending ipsilateral neuron whose cell body is located in the cell body rind on the posterior region of the posterior lateral protocerebrum (PLP). The primary neurite extends anteriorly to broadly form postsynaptic terminals in the antennal mechanosensory and motor center (AMMC) zones A and B, wedge, anterior and posterior ventrolateral protocerebrum (AVLP and PVLP), PLP, superior posterior slope (SPS), clamp, gorget and epaulette. One of the branches further extends ventromedially from the medial side of the PVLP to form presynaptic terminals in the saddle. It then exits the brain, projecting into the thoracic-abdominal ganglion.</t>
  </si>
  <si>
    <t>antennal mechanosensory and motor center AMMC Di5 neuron</t>
  </si>
  <si>
    <t>AMMC-Di5</t>
  </si>
  <si>
    <t>Descending ipsilateral neuron whose cell body is located in the cell body rind on the posterior region of the posterior lateral protocerebrum (PLP). The primary neurite extends anteriomedially, turns ventrally at the medial side of the PLP and branches, to form postsynaptic terminals in the antennal mechanosensory and motor center (AMMC) zones A and B, wedge, anterior ventrolateral protocerebrum (AVLP), the glomerulus of the posterior ventrolateral protocerebrum (PVLP) which is targeted by LC4 neurons, inferior clamp and gorget. One of the branches further extends posterioventrally to form presynaptic terminals in the saddle and posterior gnathal ganglion. It then exits the brain, projecting into the thoracic-abdominal ganglion.</t>
  </si>
  <si>
    <t>antennal mechanosensory and motor center AMMC Di7 neuron</t>
  </si>
  <si>
    <t>AMMC-Di7</t>
  </si>
  <si>
    <t>Descending ipsilateral neuron whose cell body is located in the cell body rind on the ventral region of the antennal lobe. The primary neurite extends posterioventrolaterally towards the wedge to branch and form postsynaptic terminals in the antennal mechanosensory and motor center (AMMC) zone B, wedge, posterior ventrolateral protocerebrum (PVLP), including the glomerulus targeted by LC4 neurons, posterior lateral protocerebrum (PLP), antennal lobe and superior posterior slope (SPS). Presynaptic terminals are found in the vest. One of the branches further extends posterioventromedially to form presynaptic terminals in the AMMC zone E, saddle and posterior gnathal ganglion. It then exits the brain, projecting into the thoracico-abdominal ganglion.</t>
  </si>
  <si>
    <t>descending neuron of the gnathal ganglion DNg37</t>
  </si>
  <si>
    <t>DNg37</t>
  </si>
  <si>
    <t>Descending neuron belonging to the DNg group, having a cell body in the cell body rind around the gnathal ganglion. This neuron crosses the midline and descends on the contralateral side of the cervical connective. It has neurites in the saddle, gnathal ganglion, T1 leg neuropil and T2 leg neuropil. It fasciculates with the ventral lateral tract of the ventral cervical fascicle in the thoracico-abdominal ganglion. There is one of these cells per hemisphere.</t>
  </si>
  <si>
    <t>descending neuron of the gnathal ganglion DNg36</t>
  </si>
  <si>
    <t>DNg36</t>
  </si>
  <si>
    <t>Descending neuron belonging to the DNg group, having a cell body in the cell body rind around the gnathal ganglion. This neuron crosses the midline and descends on the ipsilateral side of the cervical connective. It has neurites in the posterior lateral protocerebrum, inferior posterior slope, gnathal ganglion and upper tectulum. It fasciculates with the intermediate tract of the dorsal cervical fascicle in the thoracico-abdominal ganglion. There is a cluster of up to three of these cells in each hemisphere.</t>
  </si>
  <si>
    <t>descending neuron of the gnathal ganglion DNg35</t>
  </si>
  <si>
    <t>DNg35</t>
  </si>
  <si>
    <t>Descending neuron belonging to the DNg group, having a cell body in the cell body rind around the gnathal ganglion. This neuron crosses the midline and descends on the ipsilateral side of the cervical connective. It has neurites in the gnathal ganglion, T1 leg neuropil, T2 leg neuropil and T3 leg neuropil. It fasciculates with the median tract of the dorsal cervical fascicle in the thoracico-abdominal ganglion. There is one of these cells per hemisphere.</t>
  </si>
  <si>
    <t>adult Ilp7 neuron</t>
  </si>
  <si>
    <t>Ilp7 neuron of the adult. These are found in the abdominal region of the thoracico-abdominal ganglion. There is one dorsal pair of cells, four lateral pairs of cells and a posterior cluster of cells.</t>
  </si>
  <si>
    <t>Miguel-Aliaga et al., 2008, PLoS Biol. 6(3): e58 (flybase.org/reports/FBrf0204880); Castellanos et al., 2013, Development 140(18): 3915--3926 (flybase.org/reports/FBrf0222499)</t>
  </si>
  <si>
    <t>adult subesophageal zone DSOG1 neuron</t>
  </si>
  <si>
    <t>DSOG1 neuron</t>
  </si>
  <si>
    <t>Descending neuron of the adult subesophageal zone whose large cell body is located in the cell body rind around the gnathal ganglion. It arborizes extensively and bilaterally in the ventral subesophageal zone, including around the esophageal passage. It has a contralateral descending projection that terminates throughout the thoracico-abdominal ganglion. It is involved in regulating food and water consumption. It is a GABAergic neuron. There are four of these cells in total.</t>
  </si>
  <si>
    <t>Pool et al., 2014, Neuron 83(1): 164--177 (flybase.org/reports/FBrf0225542)</t>
  </si>
  <si>
    <t>descending neuron of the gnathal ganglion DNg34</t>
  </si>
  <si>
    <t>DNg34</t>
  </si>
  <si>
    <t>Descending neuron belonging to the DNg group, having a cell body in the cell body rind around the gnathal ganglion. This neuron crosses the midline and descends on the ipsilateral side of the cervical connective. It has neurites in the inferior bridge, lateral accessory lobe, cantle, inferior posterior slope, superior posterior slope, epaulette, gorget, vest, gnathal ganglion, abdominal neuromere, T1 leg neuropil, T2 leg neuropil and T3 leg neuropil. It fasciculates with the ventral lateral tract of the ventral cervical fascicle in the thoracico-abdominal ganglion. There is one of these cells per hemisphere.</t>
  </si>
  <si>
    <t>adult fruitless vPR6 (female) neuron</t>
  </si>
  <si>
    <t>Any neuron (FBbt:00005106) that is part of some adult fruitless vPR6 (female) lineage clone (FBbt:00111149) and expresses fruitless (FBgn0004652).</t>
  </si>
  <si>
    <t>descending neuron of the gnathal ganglion DNg32</t>
  </si>
  <si>
    <t>DNg32</t>
  </si>
  <si>
    <t>Descending neuron belonging to the DNg group, having a cell body in the cell body rind around the gnathal ganglion. This neuron crosses the midline and descends on the contralateral side of the cervical connective. It has neurites in the saddle, wedge, gnathal ganglion, neck neuropil, wing neuropil and haltere neuropil. It fasciculates with the dorsal lateral tract of the dorsal cervical fascicle in the thoracico-abdominal ganglion. There is one of these cells per hemisphere.</t>
  </si>
  <si>
    <t>descending neuron of the gnathal ganglion DNg33</t>
  </si>
  <si>
    <t>DNg33</t>
  </si>
  <si>
    <t>Descending neuron belonging to the DNg group, having a cell body in the cell body rind around the gnathal ganglion. This neuron crosses the midline and descends on the ipsilateral side of the cervical connective. It has neurites in the saddle, inferior posterior slope, vest, gnathal ganglion, upper tectulum and abdominal neuromere. It fasciculates with the median dorsal abdominal tract in the thoracico-abdominal ganglion. There is one of these cells per hemisphere.</t>
  </si>
  <si>
    <t>descending neuron of the posterior brain DNp15</t>
  </si>
  <si>
    <t>DNp15</t>
  </si>
  <si>
    <t>Descending neuron belonging to the DNp group, having a cell body on the posterior surface of the brain. This neuron does not cross the midline and descends on the ipsilateral side of the cervical connective. It has neurites in the inferior posterior slope, superior posterior slope, neck neuropil and haltere neuropil. It fasciculates with the intermediate tract of the dorsal cervical fascicle in the thoracico-abdominal ganglion. There is one of these cells per hemisphere.</t>
  </si>
  <si>
    <t>descending neuron of the posterior brain DNp16</t>
  </si>
  <si>
    <t>DNp16</t>
  </si>
  <si>
    <t>Descending neuron belonging to the DNp group, having a cell body on the posterior surface of the brain. This neuron does not cross the midline and descends on the ipsilateral side of the cervical connective. It has neurites in the inferior bridge, inferior posterior slope, gnathal ganglion, neck neuropil and haltere neuropil. It fasciculates with the intermediate tract of the dorsal cervical fascicle in the thoracico-abdominal ganglion. There is a cluster of up to six of these cells in each hemisphere.</t>
  </si>
  <si>
    <t>adult serotonergic T2 neuron</t>
  </si>
  <si>
    <t>Adult serotonergic thoracic neuron whose cell body is located in a ventromedial and posterior position in the mesothoracic segment.</t>
  </si>
  <si>
    <t>Valles and White, 1988, J. Comp. Neurol. 268(3): 414--428 (flybase.org/reports/FBrf0048551)</t>
  </si>
  <si>
    <t>descending neuron of the posterior brain DNp14</t>
  </si>
  <si>
    <t>DNp14</t>
  </si>
  <si>
    <t>Descending neuron belonging to the DNp group, having a cell body on the posterior surface of the brain. This neuron crosses the midline and descends on the ipsilateral side of the cervical connective. It has neurites in the inferior clamp, superior medial protocerebrum, gorget, vest, gnathal ganglion, upper tectulum and lower tectulum. It fasciculates with the ventral lateral tract of the ventral cervical fascicle in the thoracico-abdominal ganglion. There is one of these cells per hemisphere.</t>
  </si>
  <si>
    <t>descending neuron of the posterior brain DNp13</t>
  </si>
  <si>
    <t>DNp13</t>
  </si>
  <si>
    <t>Descending neuron belonging to the DNp group, having a cell body on the posterior surface of the brain. This neuron crosses the midline and descends on the contralateral side of the cervical connective. It has neurites in the inferior clamp, superior clamp, crepine, flange, superior medial protocerebrum, superior intermediate protocerebrum, superior lateral protocerebrum, anterior ventrolateral protocerebrum, gorget, gnathal ganglion, wing neuropil, upper tectulum, lower tectulum, abdominal neuromere and wing sensory neuropil. It fasciculates with the median tract of the dorsal cervical fascicle in the thoracico-abdominal ganglion. There is one of these cells per hemisphere.</t>
  </si>
  <si>
    <t>thoracic relay interneuron</t>
  </si>
  <si>
    <t>antennal lobe descending neuron 2 (TI); AL-DN2(TI); TI</t>
  </si>
  <si>
    <t>A unilateral interneuron with extensive arborization in one antennal lobe and the posterior brain, and a process that extends into the thorax. Its cell body is located anterodorsal to the antennal lobe with the cell body fiber running to the area posterior to the antennal lobe before bifurcating. One branch enters the antennal lobe, via the antenno-subesophageal tract, and arborizes profusely in glomeruli VA3, DL1/DA3 and VP1-3. The other branch bifurcates again, with one branch projecting to and arborizing in the posterior brain and the other descending to the thoracico-abdominal ganglion.</t>
  </si>
  <si>
    <t>Stocker et al., 1990, Cell Tissue Res. 262(1): 9--34 (flybase.org/reports/FBrf0051437); Tanaka et al., 2012, J. Comp. Neurol. 520(18): 4067--4130 (flybase.org/reports/FBrf0219809)</t>
  </si>
  <si>
    <t>descending neuron of the posterior brain DNp12</t>
  </si>
  <si>
    <t>DNp12</t>
  </si>
  <si>
    <t>Descending neuron belonging to the DNp group, having a cell body on the posterior surface of the brain. This neuron does not cross the midline and descends on the ipsilateral side of the cervical connective. It has neurites in the saddle, antennal mechanosensory and motor center, wedge, gnathal ganglion, upper tectulum, T1 leg neuropil, T2 leg neuropil and T3 leg neuropil. It fasciculates with the intermediate tract of the dorsal cervical fascicle in the thoracico-abdominal ganglion. There is one of these cells per hemisphere.</t>
  </si>
  <si>
    <t>descending neuron of the posterior brain DNp11</t>
  </si>
  <si>
    <t>DNp11</t>
  </si>
  <si>
    <t>Descending neuron belonging to the DNp group, having a cell body on the posterior surface of the brain. This neuron crosses the midline and descends on the contralateral side of the cervical connective. It has neurites in the lobula, antennal mechanosensory and motor center, posterior lateral protocerebrum, posterior ventrolateral protocerebrum, gnathal ganglion, upper tectulum, lower tectulum, abdominal neuromere, T1 leg neuropil and T2 leg neuropil. It fasciculates with the median tract of the dorsal cervical fascicle in the thoracico-abdominal ganglion. There is one of these cells per hemisphere.</t>
  </si>
  <si>
    <t>descending neuron of the posterior brain DNp10</t>
  </si>
  <si>
    <t>DNp10</t>
  </si>
  <si>
    <t>Descending neuron belonging to the DNp group, having a cell body on the posterior surface of the brain. This neuron crosses the midline and descends on the contralateral side of the cervical connective. It has neurites in the inferior clamp, superior clamp, inferior bridge, saddle, superior medial protocerebrum, posterior lateral protocerebrum, anterior ventrolateral protocerebrum, wedge, posterior ventrolateral protocerebrum, inferior posterior slope, superior posterior slope, gnathal ganglion, upper tectulum, T1 leg neuropil, T2 leg neuropil and T3 leg neuropil. It fasciculates with the median tract of the dorsal cervical fascicle in the thoracico-abdominal ganglion. There is one of these cells per hemisphere.</t>
  </si>
  <si>
    <t>descending neuron of the posterior brain DNp09</t>
  </si>
  <si>
    <t>DNp09</t>
  </si>
  <si>
    <t>Descending neuron belonging to the DNp group, having a cell body on the posterior surface of the brain. This neuron does not cross the midline and descends on the ipsilateral side of the cervical connective. It has neurites in the inferior clamp, anterior ventrolateral protocerebrum, wedge, posterior ventrolateral protocerebrum, inferior posterior slope, superior posterior slope, gorget, gnathal ganglion, upper tectulum, abdominal neuromere, T1 leg neuropil, T2 leg neuropil and T3 leg neuropil. It fasciculates with the intermediate tract of the dorsal cervical fascicle in the thoracico-abdominal ganglion. There is one of these cells per hemisphere.</t>
  </si>
  <si>
    <t>adult serotonergic T3 neuron</t>
  </si>
  <si>
    <t>Adult serotonergic thoracic neuron whose cell body is located in ventromedial and posterior in the metathoracic segment.</t>
  </si>
  <si>
    <t>descending neuron of the posterior brain DNp08</t>
  </si>
  <si>
    <t>DNp08</t>
  </si>
  <si>
    <t>Descending neuron belonging to the DNp group, having a cell body on the posterior surface of the brain. This neuron does not cross the midline and descends on the ipsilateral side of the cervical connective. It has neurites in the inferior bridge, saddle, superior posterior slope, epaulette, vest, gnathal ganglion and upper tectulum. It fasciculates with the ventral lateral tract of the ventral cervical fascicle in the thoracico-abdominal ganglion. There is one of these cells per hemisphere.</t>
  </si>
  <si>
    <t>descending neuron of the posterior brain DNp07</t>
  </si>
  <si>
    <t>DNp07</t>
  </si>
  <si>
    <t>Descending neuron belonging to the DNp group, having a cell body on the posterior surface of the brain. This neuron crosses the midline and descends on the contralateral side of the cervical connective. It has neurites in the inferior clamp, superior clamp, superior lateral protocerebrum, posterior lateral protocerebrum, epaulette, vest, upper tectulum, lower tectulum, T1 leg neuropil, T2 leg neuropil and T3 leg neuropil. It fasciculates with the median tract of the dorsal cervical fascicle in the thoracico-abdominal ganglion. There is one of these cells per hemisphere.</t>
  </si>
  <si>
    <t>Pdf neuron of abdominal neuromere</t>
  </si>
  <si>
    <t>pigment-dispersing hormone-immunoreactive neuron of abdominal neuromere; PDFAb</t>
  </si>
  <si>
    <t>Pdf positive neuron whose soma is located in the cortex of the fused adult abdominal ganglia. There are 4-6 of these, all of which project posteriorly, fasciculating with the abdominal nerve trunk.</t>
  </si>
  <si>
    <t>Helfrich-Forster, 1997, J. Comp. Neurol. 380(3): 335--354 (flybase.org/reports/FBrf0093121)</t>
  </si>
  <si>
    <t>antennal mechanosensory and motor center AMMC-VNC projection neuron</t>
  </si>
  <si>
    <t>aPN(desc) neuron; AMMC projection neuron, descending; AMMC-VNC PN</t>
  </si>
  <si>
    <t>Projection neuron that innervates both zones A and B of the antennal mechanosensory and motor center (AMMC) and projects to the contralateral thoracico-abdominal ganglion. One branch innervates the contralateral AMMC zones A and B.</t>
  </si>
  <si>
    <t>Lai et al., 2012, Proc. Natl. Acad. Sci. U.S.A. 109(7): 2607--2612 (flybase.org/reports/FBrf0217491); Vaughan et al., 2014, Curr. Biol. 24(10): 1039--1049 (flybase.org/reports/FBrf0225096)</t>
  </si>
  <si>
    <t>adult anterior large descending DN Tachykinin neuron</t>
  </si>
  <si>
    <t>adult tachykinin DN neuron; tachykinin descending neuron; anterior large descending neuron DN</t>
  </si>
  <si>
    <t>Adult neuron that expresses Tachykinin (FBgn0037976) whose cell body is located in the anterior subesophageal zone and innervates the thoracico-abdominal ganglia. There is one neuron per hemisphere (Winther et al., 2003; Siviter et al., 2000).</t>
  </si>
  <si>
    <t>Siviter et al., 2000, J. Biol. Chem. 275(30): 23273--23280 (flybase.org/reports/FBrf0130087); Winther et al., 2003, J. Comp. Neurol. 464(2): 180--196 (flybase.org/reports/FBrf0162212)</t>
  </si>
  <si>
    <t>descending neuron of the pars intercerebralis DNc02</t>
  </si>
  <si>
    <t>DNc02</t>
  </si>
  <si>
    <t>Descending neuron belonging to the DNc group, having a cell body in the pars intercerebralis. This neuron crosses the midline and descends on the contralateral side of the cervical connective. It has neurites in the antennal lobe, medulla, lobula plate, lobula, mushroom body calyx, fan-shaped body, protocerebral bridge, inferior clamp, flange, prow, saddle, antennal mechanosensory and motor center, superior medial protocerebrum, superior intermediate protocerebrum, superior lateral protocerebrum, anterior ventrolateral protocerebrum, wedge, posterior ventrolateral protocerebrum, inferior posterior slope, superior posterior slope, gorget, vest, gnathal ganglion, neck neuropil, wing neuropil, haltere neuropil, upper tectulum, lower tectulum, abdominal neuromere, T1 leg neuropil, T2 leg neuropil, T3 leg neuropil, wing sensory neuropil, T1 median ventral association center, T2 median ventral association center and T3 median ventral association center. It fasciculates with the dorsal lateral tract of the dorsal cervical fascicle in the thoracico-abdominal ganglion. There is one of these cells per hemisphere.</t>
  </si>
  <si>
    <t>prothoracic ventral neurosecretory neuron</t>
  </si>
  <si>
    <t>VTNC</t>
  </si>
  <si>
    <t>descending neuron of the pars intercerebralis DNc01</t>
  </si>
  <si>
    <t>DNc01</t>
  </si>
  <si>
    <t>Descending neuron belonging to the DNc group, having a cell body in the pars intercerebralis. This neuron crosses the midline and descends on the contralateral side of the cervical connective. It has neurites in the antennal lobe, medulla, lobula plate, mushroom body calyx, mushroom body vertical lobe, fan-shaped body, protocerebral bridge, inferior clamp, flange, prow, saddle, antennal mechanosensory and motor center, superior medial protocerebrum, superior intermediate protocerebrum, superior lateral protocerebrum, anterior ventrolateral protocerebrum, wedge, posterior ventrolateral protocerebrum, inferior posterior slope, superior posterior slope, gorget, vest, gnathal ganglion, neck neuropil, wing neuropil, haltere neuropil, upper tectulum, lower tectulum, abdominal neuromere, T1 leg neuropil, T2 leg neuropil, T3 leg neuropil, wing sensory neuropil, T1 median ventral association center, T2 median ventral association center and T3 median ventral association center. It fasciculates with the dorsal lateral tract of the dorsal cervical fascicle in the thoracico-abdominal ganglion. There is one of these cells per hemisphere.</t>
  </si>
  <si>
    <t>descending neuron of the anterior ventral brain DNb06</t>
  </si>
  <si>
    <t>DNb06</t>
  </si>
  <si>
    <t>Descending neuron belonging to the DNb group, having a cell body on the anterior ventral surface of the brain. This neuron crosses the midline and descends on the contralateral side of the cervical connective. It has neurites in the inferior posterior slope, superior posterior slope, gnathal ganglion, T1 leg neuropil, T2 leg neuropil and T3 leg neuropil. It fasciculates with the ventral lateral tract of the ventral cervical fascicle in the thoracico-abdominal ganglion. There is one of these cells per hemisphere.</t>
  </si>
  <si>
    <t>descending neuron of the anterior ventral brain DNb05</t>
  </si>
  <si>
    <t>DNb05</t>
  </si>
  <si>
    <t>Descending neuron belonging to the DNb group, having a cell body on the anterior ventral surface of the brain. This neuron does not cross the midline and descends on the ipsilateral side of the cervical connective. It has neurites in the antennal lobe, saddle, posterior lateral protocerebrum, wedge, posterior ventrolateral protocerebrum, superior posterior slope, gnathal ganglion, upper tectulum, lower tectulum, T1 leg neuropil, T2 leg neuropil and T3 leg neuropil. It fasciculates with the ventral lateral tract of the ventral cervical fascicle in the thoracico-abdominal ganglion. There is one of these cells per hemisphere.</t>
  </si>
  <si>
    <t>descending neuron of the anterior ventral brain DNb04</t>
  </si>
  <si>
    <t>DNb04</t>
  </si>
  <si>
    <t>Descending neuron belonging to the DNb group, having a cell body on the anterior ventral surface of the brain. This neuron crosses the midline and descends on the contralateral side of the cervical connective. It has neurites in the antler, inferior bridge, saddle, antennal mechanosensory and motor center, inferior posterior slope, superior posterior slope, gnathal ganglion, neck neuropil, wing neuropil and upper tectulum. It fasciculates with the median tract of the dorsal cervical fascicle in the thoracico-abdominal ganglion. There is one of these cells per hemisphere.</t>
  </si>
  <si>
    <t>descending neuron of the anterior ventral brain DNb03</t>
  </si>
  <si>
    <t>DNb03</t>
  </si>
  <si>
    <t>Descending neuron belonging to the DNb group, having a cell body on the anterior ventral surface of the brain. This neuron does not cross the midline and descends on the ipsilateral side of the cervical connective. It has neurites in the inferior posterior slope, gnathal ganglion, neck neuropil and haltere neuropil. It fasciculates with the intermediate tract of the dorsal cervical fascicle in the thoracico-abdominal ganglion. There is a cluster of up to two of these cells in each hemisphere.</t>
  </si>
  <si>
    <t>adult fruitless pSG3 neuron</t>
  </si>
  <si>
    <t>adult fruitless pSG neuron</t>
  </si>
  <si>
    <t>Fruitless-expressing neuron having a large cell body in the posterior gnathal ganglion. There are two to three of these cells and they descend to the thoracico-abdominal ganglion with no detectable arbors in the brain.</t>
  </si>
  <si>
    <t>descending neuron of the anterior ventral brain DNb02</t>
  </si>
  <si>
    <t>DNb02</t>
  </si>
  <si>
    <t>Descending neuron belonging to the DNb group, having a cell body on the anterior ventral surface of the brain. This neuron crosses the midline and descends on the contralateral side of the cervical connective. It has neurites in the lateral accessory lobe, inferior posterior slope, superior posterior slope, epaulette, vest, gnathal ganglion, neck neuropil and haltere neuropil. It fasciculates with the intermediate tract of the dorsal cervical fascicle in the thoracico-abdominal ganglion. There is a cluster of up to two of these cells in each hemisphere.</t>
  </si>
  <si>
    <t>descending neuron of the anterior ventral brain DNb01</t>
  </si>
  <si>
    <t>DNb01</t>
  </si>
  <si>
    <t>Descending neuron belonging to the DNb group, having a cell body on the anterior ventral surface of the brain. This neuron crosses the midline and descends on the contralateral side of the cervical connective. It has neurites in the lateral accessory lobe, inferior posterior slope, superior posterior slope, epaulette, vest, gnathal ganglion, neck neuropil, wing neuropil, haltere neuropil, upper tectulum and T2 leg neuropil. It fasciculates with the median tract of the dorsal cervical fascicle in the thoracico-abdominal ganglion. There is one of these cells per hemisphere.</t>
  </si>
  <si>
    <t>flight muscle motor neuron</t>
  </si>
  <si>
    <t>Any motor neuron (FBbt:00005123) that synapsed to some flight muscle (FBbt:00003360).</t>
  </si>
  <si>
    <t>[]</t>
  </si>
  <si>
    <t>descending neuron of the anterior dorsal brain DNa10</t>
  </si>
  <si>
    <t>DNa10</t>
  </si>
  <si>
    <t>Descending neuron belonging to the DNa group, having a cell body on the anterior dorsal surface of the brain. This neuron crosses the midline and descends on the contralateral side of the cervical connective. It has neurites in the antler, inferior bridge, saddle, superior medial protocerebrum, superior intermediate protocerebrum, optic tubercle, posterior lateral protocerebrum, inferior posterior slope, superior posterior slope, gnathal ganglion, neck neuropil, wing neuropil and upper tectulum. It fasciculates with the median tract of the dorsal cervical fascicle in the thoracico-abdominal ganglion. There is one of these cells per hemisphere.</t>
  </si>
  <si>
    <t>descending neuron of the anterior dorsal brain DNa09</t>
  </si>
  <si>
    <t>DNa09</t>
  </si>
  <si>
    <t>Descending neuron belonging to the DNa group, having a cell body on the anterior dorsal surface of the brain. This neuron crosses the midline and descends on the ipsilateral side of the cervical connective. It has neurites in the antler, inferior bridge, superior medial protocerebrum, inferior posterior slope, superior posterior slope, gorget, gnathal ganglion, neck neuropil, wing neuropil, haltere neuropil and upper tectulum. It fasciculates with the median tract of the dorsal cervical fascicle in the thoracico-abdominal ganglion. There is one of these cells per hemisphere.</t>
  </si>
  <si>
    <t>descending neuron of the posterior brain DNp06</t>
  </si>
  <si>
    <t>DNp06</t>
  </si>
  <si>
    <t>Descending neuron belonging to the DNp group, having a cell body on the posterior surface of the brain. This neuron does not cross the midline and descends on the ipsilateral side of the cervical connective. It has neurites in the antennal mechanosensory and motor center, anterior ventrolateral protocerebrum, wedge, posterior ventrolateral protocerebrum, gorget, gnathal ganglion, upper tectulum and lower tectulum. It fasciculates with the dorsal lateral tract of the ventral cervical fascicle in the thoracico-abdominal ganglion. There is one of these cells per hemisphere.</t>
  </si>
  <si>
    <t>descending neuron of the posterior brain DNp05</t>
  </si>
  <si>
    <t>DNp05</t>
  </si>
  <si>
    <t>Descending neuron belonging to the DNp group, having a cell body on the posterior surface of the brain. This neuron crosses the midline and descends on the contralateral side of the cervical connective. It has neurites in the saddle, wedge, posterior ventrolateral protocerebrum, gorget, gnathal ganglion, upper tectulum, T1 leg neuropil, T2 leg neuropil and T3 leg neuropil. It fasciculates with the median tract of the dorsal cervical fascicle in the thoracico-abdominal ganglion. There is one of these cells per hemisphere.</t>
  </si>
  <si>
    <t>descending neuron of the posterior brain DNp26</t>
  </si>
  <si>
    <t>DNp26</t>
  </si>
  <si>
    <t>Descending neuron belonging to the DNp group, having a cell body on the posterior surface of the brain. This neuron crosses the midline and descends on the contralateral side of the cervical connective. It has neurites in the posterior lateral protocerebrum, posterior ventrolateral protocerebrum, inferior posterior slope, superior posterior slope, gnathal ganglion, neck neuropil and upper tectulum. It fasciculates with the median tract of the dorsal cervical fascicle in the thoracico-abdominal ganglion. There is one of these cells per hemisphere.</t>
  </si>
  <si>
    <t>antennal mechanosensory and motor center D1 projection neuron</t>
  </si>
  <si>
    <t>AMMC-D1 neuron; AMMC-D1 PN</t>
  </si>
  <si>
    <t>Projection neuron whose cell body is located in the posterior brain, close to the superior posterior slope. It projects ipsilaterally to the posterior side of AMMC zone D, branching to form postsynaptic terminals in zones B, C, D and E. It then passes through the posterior side of the gnathal ganglion, extending into the dorsolateral region of the thoracico-abdominal ganglion.</t>
  </si>
  <si>
    <t>Matsuo et al., 2014, Front. Physiol. 5: 179 (flybase.org/reports/FBrf0225118); Matsuo et al., 2016, J. Comp. Neurol. 524(6): 1099--1164 (flybase.org/reports/FBrf0230862)</t>
  </si>
  <si>
    <t>descending neuron of the posterior brain DNp25</t>
  </si>
  <si>
    <t>DNp25</t>
  </si>
  <si>
    <t>Descending neuron belonging to the DNp group, having a cell body on the posterior surface of the brain. This neuron does not cross the midline and descends on the ipsilateral side of the cervical connective. It has neurites in the superior clamp, lateral horn, flange, prow, superior medial protocerebrum, superior lateral protocerebrum, gnathal ganglion and upper tectulum. It fasciculates with the median dorsal abdominal tract in the thoracico-abdominal ganglion. There is one of these cells per hemisphere.</t>
  </si>
  <si>
    <t>descending neuron of the posterior brain DNp24</t>
  </si>
  <si>
    <t>DNp24</t>
  </si>
  <si>
    <t>Descending neuron belonging to the DNp group, having a cell body on the posterior surface of the brain. This neuron does not cross the midline and descends on the ipsilateral side of the cervical connective. It has neurites in the flange, superior lateral protocerebrum, gnathal ganglion and upper tectulum. It fasciculates with the median dorsal abdominal tract in the thoracico-abdominal ganglion. There is a cluster of up to two of these cells in each hemisphere.</t>
  </si>
  <si>
    <t>descending neuron of the posterior brain DNp23</t>
  </si>
  <si>
    <t>DNp23</t>
  </si>
  <si>
    <t>Descending neuron belonging to the DNp group, having a cell body on the posterior surface of the brain. This neuron crosses the midline and descends on the contralateral side of the cervical connective. It has neurites in the inferior clamp, saddle, anterior ventrolateral protocerebrum, gorget, vest, gnathal ganglion and lower tectulum. It fasciculates with the dorsal lateral tract of the ventral cervical fascicle in the thoracico-abdominal ganglion. There is one of these cells per hemisphere.</t>
  </si>
  <si>
    <t>descending neuron of the posterior brain DNp22</t>
  </si>
  <si>
    <t>DNp22</t>
  </si>
  <si>
    <t>Descending neuron belonging to the DNp group, having a cell body on the posterior surface of the brain. This neuron does not cross the midline and descends on the ipsilateral side of the cervical connective. It has neurites in the inferior posterior slope, superior posterior slope, neck neuropil, wing neuropil and haltere neuropil. It fasciculates with the median tract of the dorsal cervical fascicle in the thoracico-abdominal ganglion. There is one of these cells per hemisphere.</t>
  </si>
  <si>
    <t>descending neuron of the posterior brain DNp21</t>
  </si>
  <si>
    <t>DNp21</t>
  </si>
  <si>
    <t>Descending neuron belonging to the DNp group, having a cell body on the posterior surface of the brain. This neuron crosses the midline and descends on the contralateral side of the cervical connective. It has neurites in the inferior posterior slope, superior posterior slope, gnathal ganglion and upper tectulum. It fasciculates with the median tract of the dorsal cervical fascicle in the thoracico-abdominal ganglion. There is one of these cells per hemisphere.</t>
  </si>
  <si>
    <t>descending neuron of the posterior brain DNp20</t>
  </si>
  <si>
    <t>DNp20</t>
  </si>
  <si>
    <t>Descending neuron belonging to the DNp group, having a cell body on the posterior surface of the brain. This neuron does not cross the midline and descends on the ipsilateral side of the cervical connective. It has neurites in the inferior posterior slope, superior posterior slope and neck neuropil. There is one of these cells per hemisphere.</t>
  </si>
  <si>
    <t>descending neuron of the posterior brain DNp19</t>
  </si>
  <si>
    <t>DNp19</t>
  </si>
  <si>
    <t>Descending neuron belonging to the DNp group, having a cell body on the posterior surface of the brain. This neuron does not cross the midline and descends on the ipsilateral side of the cervical connective. It has neurites in the inferior bridge, saddle, antennal mechanosensory and motor center, inferior posterior slope, superior posterior slope and upper tectulum. It fasciculates with the median tract of the dorsal cervical fascicle in the thoracico-abdominal ganglion. There is one of these cells per hemisphere.</t>
  </si>
  <si>
    <t>descending neuron of the posterior brain DNp18</t>
  </si>
  <si>
    <t>DNp18</t>
  </si>
  <si>
    <t>Descending neuron belonging to the DNp group, having a cell body on the posterior surface of the brain. This neuron crosses the midline and descends on the ipsilateral side of the cervical connective. It has neurites in the saddle, antennal mechanosensory and motor center, inferior posterior slope, superior posterior slope, neck neuropil, wing neuropil, upper tectulum, abdominal neuromere, T2 leg neuropil and T3 leg neuropil. It fasciculates with the median tract of the dorsal cervical fascicle in the thoracico-abdominal ganglion. There is one of these cells per hemisphere.</t>
  </si>
  <si>
    <t>descending neuron of the posterior brain DNp17</t>
  </si>
  <si>
    <t>DNp17</t>
  </si>
  <si>
    <t>Descending neuron belonging to the DNp group, having a cell body on the posterior surface of the brain. This neuron does not cross the midline and descends on the ipsilateral side of the cervical connective. It has neurites in the posterior lateral protocerebrum, inferior posterior slope, gnathal ganglion and haltere neuropil. It fasciculates with the intermediate tract of the dorsal cervical fascicle in the thoracico-abdominal ganglion. There is a cluster of up to four of these cells in each hemisphere.</t>
  </si>
  <si>
    <t>adult serotonergic T1 neuron</t>
  </si>
  <si>
    <t>Adult serotonergic thoracic neuron whose cell body is located in a ventromedial and posterior position in the prothoracic segment.</t>
  </si>
  <si>
    <t>descending neuron of the gnathal ganglion DNg07</t>
  </si>
  <si>
    <t>DNg07</t>
  </si>
  <si>
    <t>Descending neuron belonging to the DNg group, having a cell body in the cell body rind around the gnathal ganglion. This neuron crosses the midline and descends on the contralateral side of the cervical connective. It has neurites in the saddle, antennal mechanosensory and motor center, inferior posterior slope, gnathal ganglion and upper tectulum. It fasciculates with the intermediate tract of the dorsal cervical fascicle in the thoracico-abdominal ganglion. There is a cluster of up to seven of these cells in each hemisphere.</t>
  </si>
  <si>
    <t>adult subesophageal zone DSOG2 neuron</t>
  </si>
  <si>
    <t>DSOG2 neuron</t>
  </si>
  <si>
    <t>Descending neuron of the adult subesophageal zone whose cell body is located in the cell body rind around the gnathal ganglion. These are distinct from the DSOG1 cluster, tending to have cell bodies located more dorsally and laterally, and they are not required for suppression of water intake. There are 16 of these cells in total.</t>
  </si>
  <si>
    <t>descending neuron of the gnathal ganglion DNg06</t>
  </si>
  <si>
    <t>DNg06</t>
  </si>
  <si>
    <t>Descending neuron belonging to the DNg group, having a cell body in the cell body rind around the gnathal ganglion. This neuron does not cross the midline and descends on the ipsilateral side of the cervical connective. It has neurites in the wedge, inferior posterior slope, gnathal ganglion and wing neuropil. It fasciculates with the median tract of the dorsal cervical fascicle in the thoracico-abdominal ganglion. There is a cluster of up to four of these cells in each hemisphere.</t>
  </si>
  <si>
    <t>descending neuron of the gnathal ganglion DNg05</t>
  </si>
  <si>
    <t>DNg05</t>
  </si>
  <si>
    <t>Descending neuron belonging to the DNg group, having a cell body in the cell body rind around the gnathal ganglion. This neuron does not cross the midline and descends on the ipsilateral side of the cervical connective. It has neurites in the inferior posterior slope, gnathal ganglion, neck neuropil, wing neuropil and haltere neuropil. It fasciculates with the median tract of the dorsal cervical fascicle in the thoracico-abdominal ganglion. There is a cluster of up to four of these cells in each hemisphere.</t>
  </si>
  <si>
    <t>descending neuron of the gnathal ganglion DNg04</t>
  </si>
  <si>
    <t>DNg04</t>
  </si>
  <si>
    <t>Descending neuron belonging to the DNg group, having a cell body in the cell body rind around the gnathal ganglion. This neuron does not cross the midline and descends on the ipsilateral side of the cervical connective. It has neurites in the inferior posterior slope, superior posterior slope, vest, neck neuropil and upper tectulum. It fasciculates with the median tract of the dorsal cervical fascicle in the thoracico-abdominal ganglion. There is one of these cells per hemisphere.</t>
  </si>
  <si>
    <t>adult abdominal ganglion Leucokinin neuron</t>
  </si>
  <si>
    <t>adult ABLK neuron; adult Leucokinin ABLK neuron of the abdominal ganglion; LK-immunoreactive cell</t>
  </si>
  <si>
    <t>Adult neuron that expresses Leucokinin (FBgn0028418) whose cell body is located dorsally in the abdominal ganglion, with their cell bodies and neurites resembling a ladder-like appearance. From each neuron emerge two axons: one fasciculates with the abdominal nerves and the other branches toward the anterior and posterior ABLK.</t>
  </si>
  <si>
    <t>Herrero et al., 2003, J. Comp. Neurol. 457(2): 123--132 (flybase.org/reports/FBrf0155902); de Haro et al., 2010, Cell Tissue Res. 339(2): 321--336 (flybase.org/reports/FBrf0209907)</t>
  </si>
  <si>
    <t>descending neuron of the gnathal ganglion DNg03</t>
  </si>
  <si>
    <t>DNg03</t>
  </si>
  <si>
    <t>Descending neuron belonging to the DNg group, having a cell body in the cell body rind around the gnathal ganglion. This neuron crosses the midline and descends on the ipsilateral side of the cervical connective. It has neurites in the inferior clamp, superior clamp, inferior bridge, inferior posterior slope, superior posterior slope, gnathal ganglion, wing neuropil and upper tectulum. It fasciculates with the median tract of the dorsal cervical fascicle in the thoracico-abdominal ganglion. There is a cluster of up to five of these cells in each hemisphere.</t>
  </si>
  <si>
    <t>adult Tachykinin neuron of the thoracic-abdominal ganglion</t>
  </si>
  <si>
    <t>thoracico-abdominal tachykinin neuron</t>
  </si>
  <si>
    <t>Adult neuron that expresses Tachykinin (FBgn0037976) whose cell body is located in the thoracic-abdominal ganglion. There are 10 to 12 pairs in the prothoracic, 5 to 6 in the mesothoracic, 8 to 12 in the metathoracic and 1 to 2 in the abdominal neuromeres (Winther et al., 2003).</t>
  </si>
  <si>
    <t>Winther et al., 2003, J. Comp. Neurol. 464(2): 180--196 (flybase.org/reports/FBrf0162212)</t>
  </si>
  <si>
    <t>descending neuron of the gnathal ganglion DNg02</t>
  </si>
  <si>
    <t>DNg02</t>
  </si>
  <si>
    <t>Descending neuron belonging to the DNg group, having a cell body in the cell body rind around the gnathal ganglion. This neuron crosses the midline and descends on the ipsilateral side of the cervical connective. It has neurites in the inferior clamp, inferior bridge, inferior posterior slope, superior posterior slope, gnathal ganglion, wing neuropil and upper tectulum. It fasciculates with the median tract of the dorsal cervical fascicle in the thoracico-abdominal ganglion. There is a cluster of up to fifteen of these cells in each hemisphere.</t>
  </si>
  <si>
    <t>descending neuron of the gnathal ganglion DNg01</t>
  </si>
  <si>
    <t>DNg01</t>
  </si>
  <si>
    <t>Descending neuron belonging to the DNg group, having a cell body in the cell body rind around the gnathal ganglion. This neuron does not cross the midline and descends on the ipsilateral side of the cervical connective. It has neurites in the posterior lateral protocerebrum, posterior ventrolateral protocerebrum, inferior posterior slope, superior posterior slope, epaulette, vest, gnathal ganglion, neck neuropil, wing neuropil and upper tectulum. It fasciculates with the median tract of the dorsal cervical fascicle in the thoracico-abdominal ganglion. There is a cluster of up to ten of these cells in each hemisphere.</t>
  </si>
  <si>
    <t>descending neuron of the anterior brain DNd02</t>
  </si>
  <si>
    <t>DNd02</t>
  </si>
  <si>
    <t>Descending neuron belonging to the DNd group, having a cell body just lateral to the antennal lobe, on the anterior surface of the brain. This neuron crosses the midline and descends on the ipsilateral side of the cervical connective. It has neurites in the anterior ventrolateral protocerebrum, wedge, posterior ventrolateral protocerebrum, vest, gnathal ganglion, upper tectulum, lower tectulum, abdominal neuromere, T1 leg neuropil, T2 leg neuropil, T3 leg neuropil, T1 ventral association center, T2 ventral association center, T3 ventral association center, wing sensory neuropil, T1 median ventral association center, T2 median ventral association center and T3 median ventral association center. It fasciculates with the dorsal lateral tract of the ventral cervical fascicle in the thoracico-abdominal ganglion. There is one of these cells per hemisphere.</t>
  </si>
  <si>
    <t>descending neuron of the anterior brain DNd03</t>
  </si>
  <si>
    <t>DNd03</t>
  </si>
  <si>
    <t>Descending neuron belonging to the DNd group, having a cell body just lateral to the antennal lobe, on the anterior surface of the brain. This neuron crosses the midline and descends on the ipsilateral side of the cervical connective. It has neurites in the flange, saddle, posterior lateral protocerebrum, anterior ventrolateral protocerebrum, wedge, posterior ventrolateral protocerebrum, vest, gnathal ganglion, neck neuropil, wing neuropil, haltere neuropil, upper tectulum, lower tectulum, T1 leg neuropil, T2 leg neuropil, T3 leg neuropil, T1 ventral association center, T2 ventral association center, T3 ventral association center and wing sensory neuropil. It fasciculates with the dorsal lateral tract of the dorsal cervical fascicle in the thoracico-abdominal ganglion. There is one of these cells per hemisphere.</t>
  </si>
  <si>
    <t>descending neuron of the anterior brain DNd01</t>
  </si>
  <si>
    <t>DNd01</t>
  </si>
  <si>
    <t>Descending neuron belonging to the DNd group, having a cell body just lateral to the antennal lobe, on the anterior surface of the brain. This neuron does not cross the midline and descends on the ipsilateral side of the cervical connective. It has neurites in the flange, superior medial protocerebrum, upper tectulum and abdominal neuromere. It fasciculates with the median dorsal abdominal tract in the thoracico-abdominal ganglion. There is one of these cells per hemisphere.</t>
  </si>
  <si>
    <t>non-ascending mechanosensory neuron of leg chordotonal organ</t>
  </si>
  <si>
    <t>Lco1N thorax; Lco1N1T; Lco1N2T; leg chordotonal organ primary neuron of thorax</t>
  </si>
  <si>
    <t>Mechanosensory neuron of the adult that innervates a scolopidium of a chordotonal organ in the leg and does not ascend to the brain.</t>
  </si>
  <si>
    <t>adult GABAergic doublesex AbN (male) neuron</t>
  </si>
  <si>
    <t>dsx/Gad1-Abg (male)</t>
  </si>
  <si>
    <t>Adult doublesex AbN neuron of the adult male that also produces GABA. There are approximately 150 of these cells in the male and a larger number in the female. Two of these (not seen in the female) project to the mesothoracic and prothoracic neuromeres, with others arborizing locally in the abdominal neuromere. Some of these neurons appear to synapse to the glutamatergic AbN neurons (Pavlou et al., 2016).</t>
  </si>
  <si>
    <t>Pavlou et al., 2016, eLife 5: e20713 (flybase.org/reports/FBrf0234085)</t>
  </si>
  <si>
    <t>ascending mechanosensory neuron of leg chordotonal organ</t>
  </si>
  <si>
    <t>Lco1N1B; Lco1N brain; Lco1N2B; leg chordotonal organ primary neuron of brain</t>
  </si>
  <si>
    <t>Mechanosensory neuron of the adult that innervates a scolopidium of a chordotonal organ in the leg and ascends to the brain. Different neurons reach different destinations, such as the gnathal ganglion, wedge and anterior ventrolateral protocerebrum.</t>
  </si>
  <si>
    <t>adult GABAergic doublesex AbN (female) neuron</t>
  </si>
  <si>
    <t>dsx/Gad1-Abg (female)</t>
  </si>
  <si>
    <t>Adult doublesex AbN neuron of the adult female that also produces GABA. There are approximately 210 of these cells in the female and a smaller number in the male. These cells tend to arborize locally in the abdominal neuromere. Some of these neurons appear to synapse to the glutamatergic AbN neurons (Pavlou et al., 2016).</t>
  </si>
  <si>
    <t>adult glutamatergic doublesex AbN (male) neuron</t>
  </si>
  <si>
    <t>dsx/vGlut-AbN (male)</t>
  </si>
  <si>
    <t>Adult doublesex AbN neuron of the adult male that also expresses vGlut. There are approximately 80 of these cells in the male and a larger number in the female. This class encompasses all of the neurons innervating phallic and periphallic musculature. Some of these neurons appear to be synapsed by the GABAergic AbN neurons (Pavlou et al., 2016).</t>
  </si>
  <si>
    <t>antennal mechanosensory and motor center AMMC Db3b neuron</t>
  </si>
  <si>
    <t>AMMC-Db3b</t>
  </si>
  <si>
    <t>Subtype of the antennal mechanosensory and motor center AMMC-Db3a neuron whose ipsilateral innervation includes an additional short branch to the epaulette.</t>
  </si>
  <si>
    <t>antennal mechanosensory and motor center AMMC Db3c neuron</t>
  </si>
  <si>
    <t>AMMC-Db3c</t>
  </si>
  <si>
    <t>Subtype of the antennal mechanosensory and motor center AMMC-Db3a neuron whose ipsilateral innervation includes an additional short branch to the gorget.</t>
  </si>
  <si>
    <t>adult dopaminergic prothoracic neuron</t>
  </si>
  <si>
    <t>adult dopaminergic neuron of the T1 neuromere</t>
  </si>
  <si>
    <t>Dopaminergic neuron that has its cell body in the adult prothoracic neuromere. There are three cells, all close to the midline (Sadaf et al., 2015).</t>
  </si>
  <si>
    <t>adult dopaminergic mesothoracic neuron</t>
  </si>
  <si>
    <t>adult dopaminergic neuron of the T2 neuromere</t>
  </si>
  <si>
    <t>Dopaminergic neuron that has its cell body in the adult mesothoracic neuromere. There are five cells; one unpaired cell and two pairs close to the midline (Sadaf et al., 2015).</t>
  </si>
  <si>
    <t>mechanosensory neuron of dorsal triple row bristle</t>
  </si>
  <si>
    <t>dorsal triple row bristle mechanosensory neuron</t>
  </si>
  <si>
    <t>Mechanosensory neuron innervating a dorsal triple row chemosensory bristle.</t>
  </si>
  <si>
    <t>Palka et al., 1979, Dev. Biol. 69: 549--575 (flybase.org/reports/FBrf0032909); Hartenstein and Posakony, 1989, Development 107(2): 389--405 (flybase.org/reports/FBrf0049554)</t>
  </si>
  <si>
    <t>mechanosensory neuron of medial triple row bristle</t>
  </si>
  <si>
    <t>medial triple row bristle mechanosensory neuron</t>
  </si>
  <si>
    <t>Mechanosensory neuron innervating a medial triple row bristle.</t>
  </si>
  <si>
    <t>mechanosensory neuron of mechanosensory dorsal double row bristle</t>
  </si>
  <si>
    <t>neuron of mechanosensory dorsal double row bristle</t>
  </si>
  <si>
    <t>Mechanosensory neuron that innervates a mechanosensory dorsal double row bristle.</t>
  </si>
  <si>
    <t>mechanosensory neuron of chemosensory dorsal double row bristle</t>
  </si>
  <si>
    <t>Mechanosensory neuron that innervates a chemosensory dorsal double row bristle.</t>
  </si>
  <si>
    <t>mechanosensory neuron of chemosensory ventral double row bristle</t>
  </si>
  <si>
    <t>Neuron involved in mechanosensation that is a part of the ventral double row chemosensory bristles.</t>
  </si>
  <si>
    <t>mechanosensory neuron of chemosensory ventral triple row bristle</t>
  </si>
  <si>
    <t>Mechanosensory neuron innervating a chemosensory ventral triple row bristle.</t>
  </si>
  <si>
    <t>serotonergic abdominal giant (male) neuron</t>
  </si>
  <si>
    <t>s-Abg neuron; SAbg neuron; serotonergic-abdominal giant neuron; adult male posterior abdominal ganglion neuron</t>
  </si>
  <si>
    <t>Male-specific, serotonergic neuron that is located in the posterior region of the abdominal ganglion. It expresses the male isoform of fruitless. There are eight of these neurons in a dorsal cluster and they have relatively large cell bodies. They fasciculate with the abdominal nerve trunk and innervate the male reproductive organs. Members of this group innervate the testicular ducts, seminal vesicles, accessory glands and/or an anterior part of the ejaculatory duct.</t>
  </si>
  <si>
    <t>adult post-embryonic ventral posterior Ilp7 (female) neuron</t>
  </si>
  <si>
    <t>female Ilp7 neuron; female-type Ilp7 neuron; adult female posterior abdominal ganglion neuron; female-specific Ilp7 neuron; female-specific ventral Ilp7 neuron; female-specific post-embryonic Ilp7 neuron; adult female Ilp7 posterior abdominal ganglion neuron</t>
  </si>
  <si>
    <t>Female-specific adult Ilp7 neuron. There are 3 to 4 of these neurons, in a ventral cluster of the abdominal neuromere with the dMP2 Ilp7 neurons. It is a glutamatergic motor neuron that fasciculates with the abdominal nerve trunk and innervates the oviduct muscle. These cells are generated by post-embryonic neurogenesis in the late third instar larva.</t>
  </si>
  <si>
    <t>Castellanos et al., 2013, Development 140(18): 3915--3926 (flybase.org/reports/FBrf0222499)</t>
  </si>
  <si>
    <t>chemosensory neuron of ventral triple row bristle</t>
  </si>
  <si>
    <t>ventral triple row bristle chemosensory neuron</t>
  </si>
  <si>
    <t>Chemosensory neuron innervating a ventral triple row chemosensory bristle.</t>
  </si>
  <si>
    <t>mechanosensory neuron of mechanosensory ventral triple row bristle</t>
  </si>
  <si>
    <t>ventral triple row bristle mechanosensory neuron</t>
  </si>
  <si>
    <t>Mechanosensory neuron innervating a mechanosensory ventral triple row bristle.</t>
  </si>
  <si>
    <t>giant sensillum of the dorsal radius neuron</t>
  </si>
  <si>
    <t>GSR</t>
  </si>
  <si>
    <t>Large sensory neuron (approximately 20 by 10 micrometres) innervating the single large campaniform sensillum of the dorsal radius (Palka et al., 1979).</t>
  </si>
  <si>
    <t>Palka et al., 1979, Dev. Biol. 69: 549--575 (flybase.org/reports/FBrf0032909); Murray et al., 1984, Dev. Biol. 104(2): 259--273 (flybase.org/reports/FBrf0040724)</t>
  </si>
  <si>
    <t>mechanosensory neuron of ventral double row bristle</t>
  </si>
  <si>
    <t>mechanosensory ventral double row bristle neuron</t>
  </si>
  <si>
    <t>Neuron involved in mechanosensation innervating a mechanosensory ventral double row bristle.</t>
  </si>
  <si>
    <t>chemosensory neuron of ventral double row bristle</t>
  </si>
  <si>
    <t>chemosensory ventral double row bristle neuron</t>
  </si>
  <si>
    <t>Chemosensory neuron innervating a chemosensory ventral double row bristle.</t>
  </si>
  <si>
    <t>indirect flight muscle motor neuron</t>
  </si>
  <si>
    <t>Motor neuron that innervates the indirect flight muscles.</t>
  </si>
  <si>
    <t>Ikeda and Koenig, 1988, J. Comp. Neurol. 273(3): 436--444 (flybase.org/reports/FBrf0048552)</t>
  </si>
  <si>
    <t>adult doublesex TN1E (male) neuron</t>
  </si>
  <si>
    <t>TN1 neuron that projects anteriorly into the dorsal prothoracic neuromere (Shirangi et al., 2016).</t>
  </si>
  <si>
    <t>Shirangi et al., 2016, Dev. Cell 37(6): 533--544 (flybase.org/reports/FBrf0232698)</t>
  </si>
  <si>
    <t>adult doublesex TN1D (male) neuron</t>
  </si>
  <si>
    <t>TN1 neuron that projects mostly anteriorly into the dorsal prothoracic neuromere with a branch also projecting posteriorly into the dorsal mesothoracic neuromere (Shirangi et al., 2016).</t>
  </si>
  <si>
    <t>adult doublesex TN1C (male) neuron</t>
  </si>
  <si>
    <t>adult doublesex TN1B (male) neuron</t>
  </si>
  <si>
    <t>TN1 neuron that projects mostly posteriorly into the dorsal mesothoracic neuromere with a branch also projecting anteriorly into the dorsal prothoracic neuromere (Shirangi et al., 2016).</t>
  </si>
  <si>
    <t>adult doublesex TN1A (male) neuron</t>
  </si>
  <si>
    <t>TN1 neuron that projects mostly posteriorly into the dorsal mesothoracic neuromere, innervating both hemispheres, with a branch also projecting anteriorly into the dorsal prothoracic neuromere (Shirangi et al., 2016). It is synapsed to the hg1 motorneuron and is required for male sine song (Shirangi et al., 2016).</t>
  </si>
  <si>
    <t>campaniform sensillum anterior crossvein neuron</t>
  </si>
  <si>
    <t>ACV; sensillum campaniformium of anterior crossvein neuron; anterior crossvein campaniform sensillum neuron</t>
  </si>
  <si>
    <t>Neuron associated with the wing anterior crossvein sensillum (Murray et al., 1984).</t>
  </si>
  <si>
    <t>Murray et al., 1984, Dev. Biol. 104(2): 259--273 (flybase.org/reports/FBrf0040724)</t>
  </si>
  <si>
    <t>campaniform sensillum dorsal humeral crossvein neuron</t>
  </si>
  <si>
    <t>dorsal humeral crossvein campaniform sensillum neuron; dorsal humeral crossvein sensillum campaniformium neuron</t>
  </si>
  <si>
    <t>Neuron innervating the dorsal humeral crossvein campaniform sensillum.</t>
  </si>
  <si>
    <t>campaniform sensillum L3-v of wing vein L3 neuron</t>
  </si>
  <si>
    <t>ventral sensillum of wing vein 3 neuron; ventral sensillum of L3-v of wing vein L3 neuron; sensillum campaniformium L3-v of wing vein L3 neuron</t>
  </si>
  <si>
    <t>Neuron innervating the ventral sensillum of wing vein L3.</t>
  </si>
  <si>
    <t>campaniform sensillum ventral humeral crossvein neuron</t>
  </si>
  <si>
    <t>ventral humeral crossvein campaniform sensillum neuron; ventral humeral crossvein sensillum campaniformium neuron</t>
  </si>
  <si>
    <t>Neuron innervating the ventral humeral crossvein campaniform sensillum.</t>
  </si>
  <si>
    <t>campaniform sensillum L3-2 of wing vein L3 neuron</t>
  </si>
  <si>
    <t>sensillum campaniformium L3-2 of wing vein L3 neuron</t>
  </si>
  <si>
    <t>Neuron innervating the second, medially located campaniform sensillum of wing vein L3.</t>
  </si>
  <si>
    <t>campaniform sensillum L3-1 of wing vein L3 neuron</t>
  </si>
  <si>
    <t>sensillum campaniformium L3-1 of wing vein L3 neuron</t>
  </si>
  <si>
    <t>Neuron innervating the L3-1 campaniform sensillum of wing vein L3.</t>
  </si>
  <si>
    <t>campaniform sensillum L3-3 of wing vein L3 neuron</t>
  </si>
  <si>
    <t>L3-3; sensillum campaniformium L3-3 of wing vein L3 neuron</t>
  </si>
  <si>
    <t>Neuron innervating the campaniform sensillum L3-3 of wing vein L3.</t>
  </si>
  <si>
    <t>leg taste bristle segmental tarsal chemosensory neuron</t>
  </si>
  <si>
    <t>Lgs1NT; non-ascending leg taste bristle chemosensory neuron; leg gustatory sensillum primary neuron of thorax; VT; stGRN</t>
  </si>
  <si>
    <t>Gustatory neuron of the adult that innervates a tarsal taste bristle, projects to the ventral part of a single leg neuropil, and does not ascend to the brain (Thoma et al., 2016, Tsubouchi et al., 2017). This includes all leg taste bristle chemosensory neurons that express Gr5a (Kwon et al., 2014, Thoma et al., 2016).</t>
  </si>
  <si>
    <t>Kwon et al., 2014, J. Biosci., Bangalore 39(4): 565--574 (flybase.org/reports/FBrf0225914); Thoma et al., 2016, Nat. Commun. 7: 10678 (flybase.org/reports/FBrf0231007); Tsubouchi et al., 2017, Science 358(6363): 615--623 (flybase.org/reports/FBrf0237124)</t>
  </si>
  <si>
    <t>sugar-sensing neuron of the leg</t>
  </si>
  <si>
    <t>Sensory neuron that responds to sugars and innervates a taste bristle in the leg. These are characterized by expression of gustatory receptors Gr61a and Gr64f, with varying combinations of other Gr64 genes, Gr5a and Gr43a (Ling et al., 2014).</t>
  </si>
  <si>
    <t>Ling et al., 2014, J. Neurosci. 34(21): 7148--7164 (flybase.org/reports/FBrf0225125)</t>
  </si>
  <si>
    <t>leg taste bristle ascending tarsal chemosensory neuron</t>
  </si>
  <si>
    <t>atGRN; Lgs1NB; leg gustatory sensillum primary neuron of brain</t>
  </si>
  <si>
    <t>Gustatory neuron that innervates a tarsal taste bristle and ascends via the cervical connective to the brain. This includes all gustatory receptor-expressing leg taste bristle chemosensory neurons that do not express Gr5a (Kwon et al., 2014, Thoma et al., 2016, Tsubouchi et al., 2017).</t>
  </si>
  <si>
    <t>direct flight muscle motor neuron</t>
  </si>
  <si>
    <t>DFMmn</t>
  </si>
  <si>
    <t>Motor neuron that innervates the direct flight muscles. Their aspect can be stubbly, fibrous or tufted.</t>
  </si>
  <si>
    <t>Trimarchi and Schneiderman, 1994, J. Comp. Neurol. 340(3): 427--443 (flybase.org/reports/FBrf0074636)</t>
  </si>
  <si>
    <t>mechanosensory neuron of anterior postalar bristle</t>
  </si>
  <si>
    <t>Mechanosensory neuron that innervates the anterior postalar bristle in the adult thorax. It fasciculates with the posterior dorsal mesothoracic nerve, extends ventrally and medially, bifurcates and follows the main course of the pathway anteriorly, reaching the prothoracic neuromere, and posteriorly, along the mesothoracic neuromere up to the bifurcation of the posterior crossbranch.</t>
  </si>
  <si>
    <t>Ghysen, 1980, Dev. Biol. 78(2): 521--541 (flybase.org/reports/FBrf0034519)</t>
  </si>
  <si>
    <t>mechanosensory neuron of presutural bristle</t>
  </si>
  <si>
    <t>Mechanosensory neuron that innervates the presutural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</si>
  <si>
    <t>mechanosensory neuron of posterior postalar bristle</t>
  </si>
  <si>
    <t>Mechanosensory neuron that innervates the posterior postalar bristle in the adult thorax. It fasciculates with the posterior dorsal mesothoracic nerve, extends ventrally and medially, bifurcates and follows the main course of the pathway anteriorly, reaching the prothoracic neuromere, and posteriorly, up to the bifurcation of the posterior crossbranch. The main crossbranch extends contralaterally.</t>
  </si>
  <si>
    <t>mechanosensory neuron of anterior supraalar bristle</t>
  </si>
  <si>
    <t>Mechanosensory neuron that innervates the anterior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 and main crossbranch.</t>
  </si>
  <si>
    <t>mesothoracic leg taste bristle chemosensory neuron</t>
  </si>
  <si>
    <t>Gustatory neuron innervating a mesothoracic leg taste bristle. There are between 2 and 4 per bristle (Stocker 1994).</t>
  </si>
  <si>
    <t>Stocker, 1994, Cell Tissue Res. 275(1): 3--26 (flybase.org/reports/FBrf0068700)</t>
  </si>
  <si>
    <t>mechanosensory neuron of posterior supraalar bristle</t>
  </si>
  <si>
    <t>Mechanosensory neuron that innervates the posterior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</si>
  <si>
    <t>mechanosensory neuron of anterior notopleural bristle</t>
  </si>
  <si>
    <t>Mechanosensory neuron that innervates the anterior notopleural bristle in the adult thorax. It fasciculates with the posterior dorsal mesothoracic nerve, extends ventrally and medially, bifurcates and follows the main course of the pathway anteriorly, along the medial edge of the prothoracic neuromere, and posteriorly, up to the bifurcation of the posterior crossbranch.</t>
  </si>
  <si>
    <t>metathoracic leg taste bristle chemosensory neuron</t>
  </si>
  <si>
    <t>Gustatory neuron innervating a metathoracic leg taste bristle. There are between 2 and 4 per bristle (Stocker 1994).</t>
  </si>
  <si>
    <t>mechanosensory neuron of posterior notopleural bristle</t>
  </si>
  <si>
    <t>Mechanosensory neuron that innervates the posterior notopleural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</si>
  <si>
    <t>prothoracic leg taste bristle chemosensory neuron</t>
  </si>
  <si>
    <t>Gustatory neuron innervating a prothoracic leg taste bristle. There are between 2 and 4 per bristle (Stocker 1994).</t>
  </si>
  <si>
    <t>mechanosensory neuron of trochanter sensillum campaniformium</t>
  </si>
  <si>
    <t>Mechanosensory neuron with a dendrite in a sensillum campaniformium of the trochanter.</t>
  </si>
  <si>
    <t>adult dorsal posterior Ilp7 neuron</t>
  </si>
  <si>
    <t>Sexually dimorphic Ilp7 neuron on the dorsal side of the posterior abdominal ganglion, which also expresses fruitless. These cells are generated by post-embryonic neurogenesis in the late third instar larva. They innervate the reproductive tracts.</t>
  </si>
  <si>
    <t>adult CCAP/burs abdominal neuron</t>
  </si>
  <si>
    <t>adult CCAP/burs/pburs abdominal neuron; adult CCAP/bursicon/pbursicon abdominal neuron; BAG neuron</t>
  </si>
  <si>
    <t>Adult neuron that expresses CCAP (Crustacean cardioactive peptide) (FBgn0039007), Bursicon (FBgn0038901) and Partner of Bursicon (FBgn0264810), whose soma is located in the cell body rind of the abdominal ganglion. There is 1 neuron in each hemineuromere from A1 to A7. The main neurite extends towards the midline and arborizes. It then crosses the midline and exits the central nervous system posteriorly via one of the abdominal nerves.</t>
  </si>
  <si>
    <t>Draizen et al., 1999, J. Neurobiol. 38(4): 455--465 (flybase.org/reports/FBrf0107683); Zhao et al., 2008, Genetics 178(2): 883--901 (flybase.org/reports/FBrf0204350)</t>
  </si>
  <si>
    <t>adult CCAP heart abdominal neuron</t>
  </si>
  <si>
    <t>BpN neuron</t>
  </si>
  <si>
    <t>A subset of CCAP (Crustacean cardioactive peptide) (FBgn0039007) neurons of the adult abdominal ganglion. It has a bipolar morphology, with one of the neurites fasciculating with the adult transverse nerve in each neuromere, to innervate the alary muscles of the heart chambers that extend along the midline. There is one in each hemineuromere from A1 to A6.</t>
  </si>
  <si>
    <t>Dulcis and Levine, 2003, J. Comp. Neurol. 465(4): 560--578 (flybase.org/reports/FBrf0162213)</t>
  </si>
  <si>
    <t>mechanosensory neuron of humeral bristle</t>
  </si>
  <si>
    <t>Mechanosensory neuron that innervates the humeral bristle in the adult thorax. It fasciculates with one of the prothoracic nerves, following the dorsal and then medial edge of the prothoracic neuromere until it reaches the main course of the pathway and extends posteriorly.</t>
  </si>
  <si>
    <t>mechanosensory neuron of anterior scutellar bristle</t>
  </si>
  <si>
    <t>Mechanosensory neuron that innervates the anterior scutellar bristle in the adult thorax. It fasciculates with the posterior dorsal mesothoracic nerve, extends ventrally and medially, bifurcates and follows the main course of the pathway anteriorly, extending to the prothoracic neuromere, and posteriorly, up to the bifurcation of the metathoracic crossbranch. The main crossbranch extends contralaterally. Occasionally, a metathoracic crossbranch is observed.</t>
  </si>
  <si>
    <t>mechanosensory neuron of posterior scutellar bristle</t>
  </si>
  <si>
    <t>Mechanosensory neuron that innervates the posterior scutellar bristle in the adult thorax. It fasciculates with the posterior dorsal mesothoracic nerve, extends ventrally and medially, bifurcates and follows the main course of the pathway anteriorly, with a very short branch that extends to the prothoracic neuromere, and posteriorly, up to the abdominal ganglion. The main crossbranch extends contralaterally. Occasionally, a metathoracic crossbranch is observed.</t>
  </si>
  <si>
    <t>mechanosensory neuron of anterior dorsocentral bristle</t>
  </si>
  <si>
    <t>Mechanosensory neuron that innervates the anterior dorsocentral bristle in the adult thorax. It fasciculates with the posterior dorsal mesothoracic nerve, extends ventrally and medially, bifurcates and follows the main course of the pathway anteriorly, along the medial edge and halfway along the prothoracic neuromere, and posteriorly, along the mesothoracic neuromere.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the distal tip of the posterior projecting branch.</t>
  </si>
  <si>
    <t>Ghysen, 1980, Dev. Biol. 78(2): 521--541 (flybase.org/reports/FBrf0034519); Urwyler et al., 2015, Development 142(2): 394--405 (flybase.org/reports/FBrf0227234)</t>
  </si>
  <si>
    <t>mechanosensory neuron of posterior dorsocentral bristle</t>
  </si>
  <si>
    <t>Mechanosensory neuron that innervates the posterior dorsocentral bristle in the adult thorax. It fasciculates with the posterior dorsal mesothoracic nerve, extends ventrally and medially, bifurcates and follows the main course of the pathway anteriorly, extending halfway along the prothoracic neuromere, and posteriorly, up to the bifurcation of the metathoracic crossbranch.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four stereotypic locations on the posterior projecting branch.</t>
  </si>
  <si>
    <t>adult abdominal lateral multidendritic neuron ldaA-like</t>
  </si>
  <si>
    <t>Mechanosensory multidendritic neuron that innervates the adult abdomen, extending dendrites under the ventral body wall (pleural membrane). It is highly similar to the adult ldaA neuron and their cell bodies are attached (Shimono et al., 2009).</t>
  </si>
  <si>
    <t>Shimono et al., 2009, Neural Dev. 4: 37 (flybase.org/reports/FBrf0209127)</t>
  </si>
  <si>
    <t>adult abdominal lateral multidendritic neuron ldaA</t>
  </si>
  <si>
    <t>Mechanosensory multidendritic neuron that innervates the adult abdomen, extending dendrites under the ventral body wall (pleural membrane). It is remodeled from the larval ldaA neuron of the corresponding segment (Shimono et al., 2009).</t>
  </si>
  <si>
    <t>adult abdominal dorsal multidendritic neuron ddaE</t>
  </si>
  <si>
    <t>Mechanosensory multidendritic neuron that innervates the adult abdomen, extending dendrites under the dorsal body wall (tergite). It is remodeled from the larval ddaE neuron of the corresponding segment (Williams and Truman, 2004). It has many more terminals than its larval equivalent (Shimono et al., 2009). It undergoes programmed cell death within one week after eclosion (Shimono et al., 2009).</t>
  </si>
  <si>
    <t>Williams and Truman, 2004, J. Neurosci. 24(7): 1541--1550 (flybase.org/reports/FBrf0174853); Shimono et al., 2009, Neural Dev. 4: 37 (flybase.org/reports/FBrf0209127)</t>
  </si>
  <si>
    <t>adult abdominal anterior ventral multidendritic neuron vdaa</t>
  </si>
  <si>
    <t>["V' neuron"]</t>
  </si>
  <si>
    <t>Mechanosensory multidendritic neuron that innervates the adult abdomen, extending dendrites under the ventral body wall (pleural membrane). It is remodeled from the larval vdaa neuron of the corresponding segment, being reshaped from a radial pattern to a lattice pattern (Shimono et al., 2009).</t>
  </si>
  <si>
    <t>mechanosensory neuron of femoral sensillum campaniformium</t>
  </si>
  <si>
    <t>Mechanosensory neuron with a dendrite in a sensillum campaniformium of the femur.</t>
  </si>
  <si>
    <t>adult abdominal dorsal multidendritic neuron ddaC</t>
  </si>
  <si>
    <t>D neuron</t>
  </si>
  <si>
    <t>Mechanosensory multidendritic neuron that innervates the adult abdomen, extending dendrites under the dorsal body wall (tergite). It is remodeled from the larval ddaC neuron of the corresponding segment (Shimono et al., 2009).</t>
  </si>
  <si>
    <t>adult abdominal dorsal multidendritic neuron ddaD</t>
  </si>
  <si>
    <t>Mechanosensory multidendritic neuron that innervates the adult abdomen, extending dendrites under the dorsal body wall (tergite). It is remodeled from the larval ddaD neuron of the corresponding segment (Shimono et al., 2009).</t>
  </si>
  <si>
    <t>octopaminergic VUMd4 neuron</t>
  </si>
  <si>
    <t>OA-VUMd4; ventral unpaired median octopaminergic neuron; OA VUMd4</t>
  </si>
  <si>
    <t>Octopaminergic neuron of the VUMd cluster of the adult brain (Busch and Tanimoto, 2010).</t>
  </si>
  <si>
    <t>Busch and Tanimoto, 2010, J. Comp. Neurol. 518(12): 2355--2364 (flybase.org/reports/FBrf0210649)</t>
  </si>
  <si>
    <t>large adult Pdf neuron of abdominal neuromere</t>
  </si>
  <si>
    <t>Adult Pdf neuron of the abdominal neuromere with a larger cell body than the small Pdf neurons that are located more posteriorly (Helfrich-Forster, 1997).</t>
  </si>
  <si>
    <t>Helfrich-Forster, 1997, J. Comp. Neurol. 380(3): 335--354 (flybase.org/reports/FBrf0093121); Shafer and Taghert, 2009, PLoS ONE 4(12): e8298 (flybase.org/reports/FBrf0209505)</t>
  </si>
  <si>
    <t>small adult Pdf neuron of abdominal segment</t>
  </si>
  <si>
    <t>Adult Pdf neuron of the abdominal neuromere with a smaller cell body than the large Pdf neurons that are located more ventral and anteriorly (Helfrich-Forster, 1997).</t>
  </si>
  <si>
    <t>serotonergic abdominal giant (male) neuron 1</t>
  </si>
  <si>
    <t>sAbg-1</t>
  </si>
  <si>
    <t>Serotonergic abdominal giant (male) neuron that is also dopaminergic. There are approximately four of these cells and they play a role in regulating copulation duration (Jois et al., 2018).</t>
  </si>
  <si>
    <t>Jois et al., 2018, Front. Physiol. 9: 780 (flybase.org/reports/FBrf0239445)</t>
  </si>
  <si>
    <t>mechanosensory neuron of femoral chordotonal organ</t>
  </si>
  <si>
    <t>Mechanosensory neuron that innervates a scolopidium of a femoral chordotonal organ.</t>
  </si>
  <si>
    <t>adult glutamatergic doublesex AbN (female) neuron</t>
  </si>
  <si>
    <t>dsx/vGlut-Abg (female)</t>
  </si>
  <si>
    <t>Adult doublesex AbN neuron of the adult female that also expresses vGlut. There are approximately 100 of these cells in the female and a smaller number in the male. Some of these neurons innervate the internal genitalia, including muscles of the uterus, spermathecal and parovarian ducts. Some of these neurons appear to be synapsed by the GABAergic AbN neurons (Pavlou et al., 2016).</t>
  </si>
  <si>
    <t>adult doublesex mtA TN2 (male) neuron</t>
  </si>
  <si>
    <t>doublesex-expressing metathoracic TN2 neuron A; dsx-mtA</t>
  </si>
  <si>
    <t>Doublesex-expressing neuron of the adult male that has its cell body in the anterior part of the metathoracic neuromere, on the ventral side.</t>
  </si>
  <si>
    <t>Robinett et al., 2010, PLoS Biol. 8(5): e1000365 (flybase.org/reports/FBrf0210735)</t>
  </si>
  <si>
    <t>adult doublesex msA TN2 (male) neuron</t>
  </si>
  <si>
    <t>doublesex-expressing mesothoracic TN2 neuron A; dsx-msA</t>
  </si>
  <si>
    <t>Doublesex-expressing neuron of the adult male that has its cell body in a more anterior part of the mesothoracic neuromere, on the ventral side.</t>
  </si>
  <si>
    <t>adult doublesex msB TN2 (male) neuron</t>
  </si>
  <si>
    <t>dsx-msB; doublesex-expressing mesothoracic TN2 neuron B</t>
  </si>
  <si>
    <t>Doublesex-expressing neuron of the adult male that has its cell body in a more posterior part of the mesothoracic neuromere, on the ventral side.</t>
  </si>
  <si>
    <t>adult doublesex prC TN2 (male) neuron</t>
  </si>
  <si>
    <t>dsx-prC; doublesex-expressing prothoracic TN2 neuron C</t>
  </si>
  <si>
    <t>Doublesex-expressing neuron of the adult male that has its cell body in a more posterior part of the prothoracic neuromere, on the ventral side.</t>
  </si>
  <si>
    <t>antennal mechanosensory and motor center AMMC Db3a neuron</t>
  </si>
  <si>
    <t>AMMC-Db3a</t>
  </si>
  <si>
    <t>Subtype of the antennal mechanosensory and motor center AMMC-Db3a neuron whose ipsilateral innervation is restricted to the lobula, antennal mechanosensory and motor center (AMMC) zone B, wedge, anterior and posterior ventrolateral protocerebrum (AVLP and PVLP), including the glomerulus targeted by LC4 neurons and the non-glomerular regions, and posterior lateral protocerebrum (PLP).</t>
  </si>
  <si>
    <t>octopaminergic VUMd1 neuron</t>
  </si>
  <si>
    <t>OA-VUMd1; ventral unpaired median octopaminergic neuron</t>
  </si>
  <si>
    <t>Octopaminergic neuron of the VUMd cluster that exhibits a fan-shaped projection in the brain. Two laterally projecting neurites that originate in the ventral esophagus arborize in the ventrolateral protocerebrum, antennal nerve, the subesophageal ganglion and the antennal motor and mechanosensory center. A pair of descending axons project from the ventral esophagus into the cervical connective (Busch et al., 2009).</t>
  </si>
  <si>
    <t>adult doublesex prA TN2 (male) neuron</t>
  </si>
  <si>
    <t>dsx-prA; doublesex-expressing prothoracic TN2 neuron A</t>
  </si>
  <si>
    <t>Doublesex-expressing neuron of the adult male that has its cell body in the anterior part of the prothoracic neuromere, on the dorsal side.</t>
  </si>
  <si>
    <t>octopaminergic VUMd2 neuron</t>
  </si>
  <si>
    <t>OA-VUMd2; ventral unpaired median octopaminergic neuron</t>
  </si>
  <si>
    <t>Octopaminergic neuron of the VUMd cluster that exhibits a fan-shaped projection in the brain. Secondary neurites that originate in area surrounding the ventral esophagus foramen project to the lateral inferior posterior slope where they turn ventrally and fasciculate with the cervical connective. Projections to the posterior subesophageal ganglion and the inferior posterior slope form varicose terminals (Busch et al., 2009).</t>
  </si>
  <si>
    <t>adult doublesex prB TN2 (male) neuron</t>
  </si>
  <si>
    <t>dsx-prB; doublesex-expressing prothoracic TN2 neuron B</t>
  </si>
  <si>
    <t>Doublesex-expressing neuron of the adult male that has its cell body in the anterior part of the prothoracic neuromere, on the ventral side.</t>
  </si>
  <si>
    <t>octopaminergic VUMd3 neuron</t>
  </si>
  <si>
    <t>OA-VUMd3; ventral unpaired median octopaminergic neuron</t>
  </si>
  <si>
    <t>Octopaminergic neuron of the VUMd cluster that exhibits a fan-shaped projection in the brain. Secondary neurites that originate in area surrounding the ventral esophagus foramen fasciculate with the cervical connective. Apart from forming spiny arborizations in the posterior slope, this neuron does not innervate other areas in the brain (Busch et al., 2009).</t>
  </si>
  <si>
    <t>leg mechanosensory bristle secondary interneuron</t>
  </si>
  <si>
    <t>leg external sensillum secondary interneuron; Les2N</t>
  </si>
  <si>
    <t>Ascending neuron of the adult that relays information received from leg mechanosensory bristle mechanosensory neurons in the leg neuropil to the brain. Some branches terminate in the gnathal ganglion and some project further dorsally.</t>
  </si>
  <si>
    <t>leg chordotonal organ secondary interneuron</t>
  </si>
  <si>
    <t>Lco2N</t>
  </si>
  <si>
    <t>Ascending neuron of the adult that relays information received from leg chordotonal organ sensory neurons in the leg neuropil to the brain. Some of these terminate in the anterior ventrolateral protocerebrum.</t>
  </si>
  <si>
    <t>haltere sensillum campaniformium secondary interneuron</t>
  </si>
  <si>
    <t>Hcs2N</t>
  </si>
  <si>
    <t>Ascending neuron of the adult that relays information received from haltere sensillum campaniformium sensory neurons in the haltere neuropil to the brain. Some of these terminate in the ventral gnathal ganglion.</t>
  </si>
  <si>
    <t>wing sensillum campaniformium secondary interneuron</t>
  </si>
  <si>
    <t>Wcs2N</t>
  </si>
  <si>
    <t>Ascending neuron of the adult that relays information received from wing sensillum campaniformium sensory neurons in the wing neuropil to the brain. Some of these terminate in the dorsal gnathal ganglion.</t>
  </si>
  <si>
    <t>adult posterior Ilp7 neuron</t>
  </si>
  <si>
    <t>Ilp7-expressing neuron of the posteriormost cluster of Ilp7 neurons in the adult thoracico-abdominal ganglion.</t>
  </si>
  <si>
    <t>adult lateral Ilp7 neuron</t>
  </si>
  <si>
    <t>Ilp7-expressing neuron of the adult found laterally in the anterior part of the abdominal neuromere. These are visible as four bilateral pairs.</t>
  </si>
  <si>
    <t>adult dorsal Ilp7 neuron</t>
  </si>
  <si>
    <t>Anteriormost Ilp7 neuron of the adult abdominal neuromere. There is one bilateral pair of these cells.</t>
  </si>
  <si>
    <t>adult abdominal 5 lateral multidendritic neuron ldaA</t>
  </si>
  <si>
    <t>Any adult abdominal lateral multidendritic neuron ldaA (FBbt:00048434) that has soma location some adult abdominal segment 5 (FBbt:00003029).</t>
  </si>
  <si>
    <t>adult abdominal 4 lateral multidendritic neuron ldaA</t>
  </si>
  <si>
    <t>Any adult abdominal lateral multidendritic neuron ldaA (FBbt:00048434) that has soma location some adult abdominal segment 4 (FBbt:00003028).</t>
  </si>
  <si>
    <t>adult abdominal 3 lateral multidendritic neuron ldaA</t>
  </si>
  <si>
    <t>Any adult abdominal lateral multidendritic neuron ldaA (FBbt:00048434) that has soma location some adult abdominal segment 3 (FBbt:00003027).</t>
  </si>
  <si>
    <t>adult abdominal 2 lateral multidendritic neuron ldaA</t>
  </si>
  <si>
    <t>Any adult abdominal lateral multidendritic neuron ldaA (FBbt:00048434) that has soma location some adult abdominal segment 2 (FBbt:00003026).</t>
  </si>
  <si>
    <t>adult abdominal 6 anterior ventral multidendritic neuron vdaa</t>
  </si>
  <si>
    <t>Any adult abdominal anterior ventral multidendritic neuron vdaa (FBbt:00048432) that has soma location some adult abdominal segment 6 (FBbt:00003030).</t>
  </si>
  <si>
    <t>adult abdominal 5 anterior ventral multidendritic neuron vdaa</t>
  </si>
  <si>
    <t>Any adult abdominal anterior ventral multidendritic neuron vdaa (FBbt:00048432) that has soma location some adult abdominal segment 5 (FBbt:00003029).</t>
  </si>
  <si>
    <t>adult abdominal 4 anterior ventral multidendritic neuron vdaa</t>
  </si>
  <si>
    <t>Any adult abdominal anterior ventral multidendritic neuron vdaa (FBbt:00048432) that has soma location some adult abdominal segment 4 (FBbt:00003028).</t>
  </si>
  <si>
    <t>adult abdominal 3 anterior ventral multidendritic neuron vdaa</t>
  </si>
  <si>
    <t>Any adult abdominal anterior ventral multidendritic neuron vdaa (FBbt:00048432) that has soma location some adult abdominal segment 3 (FBbt:00003027).</t>
  </si>
  <si>
    <t>adult abdominal 2 anterior ventral multidendritic neuron vdaa</t>
  </si>
  <si>
    <t>Any adult abdominal anterior ventral multidendritic neuron vdaa (FBbt:00048432) that has soma location some adult abdominal segment 2 (FBbt:00003026).</t>
  </si>
  <si>
    <t>adult abdominal 4 dorsal multidendritic neuron ddaE</t>
  </si>
  <si>
    <t>Any adult abdominal dorsal multidendritic neuron ddaE (FBbt:00048433) that has soma location some adult abdominal segment 4 (FBbt:00003028).</t>
  </si>
  <si>
    <t>adult abdominal 3 dorsal multidendritic neuron ddaE</t>
  </si>
  <si>
    <t>Any adult abdominal dorsal multidendritic neuron ddaE (FBbt:00048433) that has soma location some adult abdominal segment 3 (FBbt:00003027).</t>
  </si>
  <si>
    <t>adult abdominal 2 dorsal multidendritic neuron ddaE</t>
  </si>
  <si>
    <t>Any adult abdominal dorsal multidendritic neuron ddaE (FBbt:00048433) that has soma location some adult abdominal segment 2 (FBbt:00003026).</t>
  </si>
  <si>
    <t>adult abdominal 6 dorsal multidendritic neuron ddaD</t>
  </si>
  <si>
    <t>Any adult abdominal dorsal multidendritic neuron ddaD (FBbt:00048430) that has soma location some adult abdominal segment 6 (FBbt:00003030).</t>
  </si>
  <si>
    <t>adult dopaminergic mesothoracic neuron a</t>
  </si>
  <si>
    <t>["adult a-a' dopaminergic neuron"]</t>
  </si>
  <si>
    <t>Bilaterally paired dopaminergic neuron with its cell body in a relatively anterior position, close to the midline of the adult mesothoracic neuromere. There is one of these cells per hemisphere. Its posterior projection loops upwards and meets a centrally located dendritic projection from the dopaminergic mesothoracic VUM neuron. It is activated by flight and is required for normal coordination of the wings during flight (Sadaf et al., 2015).</t>
  </si>
  <si>
    <t>adult abdominal 6 lateral multidendritic neuron ldaA-like</t>
  </si>
  <si>
    <t>Any adult abdominal lateral multidendritic neuron ldaA-like (FBbt:00048435) that has soma location some adult abdominal segment 6 (FBbt:00003030).</t>
  </si>
  <si>
    <t>adult abdominal 5 lateral multidendritic neuron ldaA-like</t>
  </si>
  <si>
    <t>Any adult abdominal lateral multidendritic neuron ldaA-like (FBbt:00048435) that has soma location some adult abdominal segment 5 (FBbt:00003029).</t>
  </si>
  <si>
    <t>adult abdominal 4 lateral multidendritic neuron ldaA-like</t>
  </si>
  <si>
    <t>Any adult abdominal lateral multidendritic neuron ldaA-like (FBbt:00048435) that has soma location some adult abdominal segment 4 (FBbt:00003028).</t>
  </si>
  <si>
    <t>adult abdominal 3 lateral multidendritic neuron ldaA-like</t>
  </si>
  <si>
    <t>Any adult abdominal lateral multidendritic neuron ldaA-like (FBbt:00048435) that has soma location some adult abdominal segment 3 (FBbt:00003027).</t>
  </si>
  <si>
    <t>prothoracic leg taste bristle segmental tarsal chemosensory neuron</t>
  </si>
  <si>
    <t>prothoracic stGRN</t>
  </si>
  <si>
    <t>Segmental tarsal chemosensory neuron of the adult that innervates a prothoracic leg tarsal taste bristle, projects to the ventral part of the ipsilateral prothoracic leg neuropil, and does not ascend to the brain (Kwon et al., 2014, Thoma et al., 2016, Tsubouchi et al., 2017).</t>
  </si>
  <si>
    <t>mesothoracic leg taste bristle ascending tarsal chemosensory neuron</t>
  </si>
  <si>
    <t>mesothoracic atGRN</t>
  </si>
  <si>
    <t>Ascending tarsal chemosensory neuron of the adult that innervates a mesothoracic leg tarsal taste bristle (Kwon et al., 2014, Thoma et al., 2016, Tsubouchi et al., 2017).</t>
  </si>
  <si>
    <t>prothoracic leg taste bristle ascending tarsal chemosensory neuron</t>
  </si>
  <si>
    <t>prothoracic atGRN</t>
  </si>
  <si>
    <t>Ascending tarsal chemosensory neuron of the adult that innervates a prothoracic leg tarsal taste bristle (Kwon et al., 2014, Thoma et al., 2016, Tsubouchi et al., 2017).</t>
  </si>
  <si>
    <t>metathoracic leg taste bristle segmental tarsal chemosensory neuron</t>
  </si>
  <si>
    <t>metathoracic stGRN</t>
  </si>
  <si>
    <t>Segmental tarsal chemosensory neuron of the adult that innervates a metathoracic leg tarsal taste bristle, projects to the ventral part of the ipsilateral metathoracic leg neuropil, and does not ascend to the brain (Kwon et al., 2014, Thoma et al., 2016, Tsubouchi et al., 2017).</t>
  </si>
  <si>
    <t>adult dorsal posterior Ilp7 (male) neuron</t>
  </si>
  <si>
    <t>adult male Ilp7 posterior abdominal ganglion neuron</t>
  </si>
  <si>
    <t>Male version of the adult dorsal posterior Ilp7 neuron, which expresses the male isoform of fruitless. This is a serotonergic neuron that innervates the seminal vesicle. There are 4 of these neurons, which are a subset of the serotonergic abdominal giant neurons. These cells are generated by post-embryonic neurogenesis in the late third instar larva. Unlike the female version, this cell is not a motor neuron and expression of postsynaptic glutamate receptors is much lower.</t>
  </si>
  <si>
    <t>adult abdominal 2 lateral multidendritic neuron ldaA-like</t>
  </si>
  <si>
    <t>Any adult abdominal lateral multidendritic neuron ldaA-like (FBbt:00048435) that has soma location some adult abdominal segment 2 (FBbt:00003026).</t>
  </si>
  <si>
    <t>mesothoracic leg taste bristle segmental tarsal chemosensory neuron</t>
  </si>
  <si>
    <t>mesothoracic stGRN</t>
  </si>
  <si>
    <t>Segmental tarsal chemosensory neuron of the adult that innervates a mesothoracic leg tarsal taste bristle, projects to the ventral part of the ipsilateral mesothoracic leg neuropil, and does not ascend to the brain (Kwon et al., 2014, Thoma et al., 2016, Tsubouchi et al., 2017).</t>
  </si>
  <si>
    <t>adult abdominal 6 lateral multidendritic neuron ldaA</t>
  </si>
  <si>
    <t>Any adult abdominal lateral multidendritic neuron ldaA (FBbt:00048434) that has soma location some adult abdominal segment 6 (FBbt:00003030).</t>
  </si>
  <si>
    <t>metathoracic leg taste bristle ascending tarsal chemosensory neuron</t>
  </si>
  <si>
    <t>metathoracic atGRN</t>
  </si>
  <si>
    <t>Ascending tarsal chemosensory neuron of the adult that innervates a metathoracic leg tarsal taste bristle (Kwon et al., 2014, Thoma et al., 2016, Tsubouchi et al., 2017).</t>
  </si>
  <si>
    <t>hg1 motor neuron</t>
  </si>
  <si>
    <t>Motor neuron that arborizes in the wing neuropil and innervates the external muscle of fourth axillary hg1. It is required in males for sine song (Shirangi et al., 2013) and also plays a role in pulse song generation (O'Sullivan et al., 2018).</t>
  </si>
  <si>
    <t>Shirangi et al., 2013, Cell Rep. 5(3): 678--686 (flybase.org/reports/FBrf0223321)</t>
  </si>
  <si>
    <t>bitter-sensing neuron of the leg</t>
  </si>
  <si>
    <t>category IIIS neuron</t>
  </si>
  <si>
    <t>Sensory neuron that responds to bitter stimuli and innervates a taste bristle in the leg. These are characterized by expression of gustatory receptors Gr33a, Gr39a.a, Gr58c and Gr89a (Ling et al., 2014).</t>
  </si>
  <si>
    <t>adult dopaminergic mesothoracic VUM neuron</t>
  </si>
  <si>
    <t>adult dopaminergic T2 VUM</t>
  </si>
  <si>
    <t>Unpaired dopaminergic neuron of the adult mesothoracic neuromere. There is one of these cells and it is activated by flight. Its axons extend laterally towards the b1 motor neuron nuclei, close to the contralaterally extending projections of the b1 motor neuron (Sadaf et al., 2015).</t>
  </si>
  <si>
    <t>adult dopaminergic mesothoracic neuron b</t>
  </si>
  <si>
    <t>["adult b-b' dopaminergic neuron"]</t>
  </si>
  <si>
    <t>Bilaterally paired dopaminergic neuron with its cell body in a relatively posterior position, close to the midline of the adult mesothoracic neuromere. There is one of these cells per hemisphere (Sadaf et al., 2015).</t>
  </si>
  <si>
    <t>sugar-sensing neuron of mesothoracic leg tarsal taste bristle 4s</t>
  </si>
  <si>
    <t>Sensory neuron that has a dendrite in the mesothoracic leg tarsal taste bristle 4s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</si>
  <si>
    <t>Ling et al., 2014, J. Neurosci. 34(21): 7148--7164 (flybase.org/reports/FBrf0225125); Kwon et al., 2014, J. Biosci., Bangalore 39(4): 565--574 (flybase.org/reports/FBrf0225914)</t>
  </si>
  <si>
    <t>sugar-sensing neuron of prothoracic leg tarsal taste bristle 5s</t>
  </si>
  <si>
    <t>Sensory neuron that has a dendrite in the prothoracic leg tarsal taste bristle 5s and is capable of detecting sweet stimuli (Ling et al., 2014). It expresses Gr5a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</si>
  <si>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5v</t>
  </si>
  <si>
    <t>Sensory neuron that has a dendrite in the prothoracic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</si>
  <si>
    <t>sugar-sensing neuron of prothoracic leg tarsal taste bristle 5b</t>
  </si>
  <si>
    <t>Sensory neuron that has a dendrite in the prothoracic leg tarsal taste bristle 5b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</si>
  <si>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4s</t>
  </si>
  <si>
    <t>Sensory neuron that has a dendrite in the prothoracic leg tarsal taste bristle 4s and is capable of detecting sweet stimuli (Ling et al., 2014). It expresses Gr5a, Gr64c and Gr64e in addition to the core receptors expressed by sugar-sensing neurons of the leg and the sensillum it innervates can detect the sugars fructose, glucose, maltose, maltotriose, palatinose, sucrose and trehalose (Ling et al., 2014). It does not ascend to the brain (Kwon et al., 2014).</t>
  </si>
  <si>
    <t>sugar-sensing neuron of prothoracic leg tarsal taste bristle 4b</t>
  </si>
  <si>
    <t>Sensory neuron that has a dendrite in the prothoracic leg tarsal taste bristle 4b and is capable of detecting sweet stimuli (Ling et al., 2014). It expresses Gr64c in addition to the core receptors expressed by sugar-sensing neurons of the leg and the sensillum it innervates can detect the sugars glucose, maltose and sucrose (Ling et al., 2014).</t>
  </si>
  <si>
    <t>ps1 motor neuron</t>
  </si>
  <si>
    <t>ps1 MN</t>
  </si>
  <si>
    <t>Motor neuron that arborizes in the wing neuropil and innervates the mesothoracic pleurosternal muscle 59 (pleurosternal 1). This cell plays a role in pulse song generation (Shirangi et al., 2013; O'Sullivan et al., 2018).</t>
  </si>
  <si>
    <t>Shirangi et al., 2013, Cell Rep. 5(3): 678--686 (flybase.org/reports/FBrf0223321); O'Sullivan et al., 2018, Curr. Biol. 28(17): 2705--2717.e4 (flybase.org/reports/FBrf0240039)</t>
  </si>
  <si>
    <t>sugar-sensing neuron of prothoracic leg tarsal taste bristle 3b</t>
  </si>
  <si>
    <t>Sensory neuron that has a dendrite in the prothoracic leg tarsal taste bristle 3b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</si>
  <si>
    <t>sugar-sensing neuron of prothoracic leg tarsal taste bristle 2b</t>
  </si>
  <si>
    <t>Sensory neuron that has a dendrite in the prothoracic leg tarsal taste bristle 2b and is capable of detecting sweet stimuli (Ling et al., 2014). It expresses Gr5a, Gr64c and Gr64e in addition to the core receptors expressed by sugar-sensing neurons of the leg and the sensillum it innervates can detect the sugars glucose, maltose, palatinose and sucrose (Ling et al., 2014). It does not ascend to the brain (Kwon et al., 2014).</t>
  </si>
  <si>
    <t>I2 motor neuron</t>
  </si>
  <si>
    <t>i2 MN</t>
  </si>
  <si>
    <t>Motor neuron that arborizes in the wing neuropil and innervates the muscle of first axillary 56 (I2). It plays a role in pulse song generation (O'Sullivan et al., 2018).</t>
  </si>
  <si>
    <t>O'Sullivan et al., 2018, Curr. Biol. 28(17): 2705--2717.e4 (flybase.org/reports/FBrf0240039)</t>
  </si>
  <si>
    <t>sugar-sensing neuron of metathoracic leg tarsal taste bristle 5v</t>
  </si>
  <si>
    <t>Sensory neuron that has a dendrite in the metathoracic leg tarsal taste bristle 5v and is capable of detecting sweet stimuli (Ling et al., 2014). It expresses Gr43a, Gr64c and Gr64e in addition to the core receptors expressed by sugar-sensing neurons of the leg (Ling et al., 2014).</t>
  </si>
  <si>
    <t>b1 motor neuron</t>
  </si>
  <si>
    <t>b1Mn; b1mn</t>
  </si>
  <si>
    <t>Motor neuron that innervates the direct flight muscle 49. Its axon is large and exits the thoracico-abdominal ganglion in the anterior dorsal mesothoracic nerve (ADMN). It has a characteristic posterior branch, that branches close to the soma and contralateral projections. It has a large disk-shaped soma, located ipsilateral to muscle 49, ventral to the root of the ADMN. It has a stubbly morphology. It is required for normal coordination of wing movement during flight (Sadaf et al., 2015).</t>
  </si>
  <si>
    <t>Trimarchi and Schneiderman, 1994, J. Comp. Neurol. 340(3): 427--443 (flybase.org/reports/FBrf0074636); Sadaf et al., 2015, Curr. Biol. 25(1): 80--86 (flybase.org/reports/FBrf0227226)</t>
  </si>
  <si>
    <t>sugar-sensing neuron of metathoracic leg tarsal taste bristle 5b</t>
  </si>
  <si>
    <t>Sensory neuron that has a dendrite in the metathoracic leg tarsal taste bristle 5b and is capable of detecting sweet stimuli (Ling et al., 2014). It expresses Gr5a, Gr64c and Gr64e in addition to the core receptors expressed by sugar-sensing neurons of the leg (Ling et al., 2014). It does not ascend to the brain (Kwon et al., 2014).</t>
  </si>
  <si>
    <t>mechanosensory neuron of mesothoracic femoral chordotonal organ</t>
  </si>
  <si>
    <t>Mechanosensory neuron that innervates a scolopidium of a femoral chordotonal organ in the mesothoracic leg.</t>
  </si>
  <si>
    <t>mechanosensory neuron of metathoracic femoral chordotonal organ</t>
  </si>
  <si>
    <t>Mechanosensory neuron that innervates a scolopidium of a femoral chordotonal organ in the metathoracic leg.</t>
  </si>
  <si>
    <t>mechanosensory neuron of prothoracic femoral chordotonal organ</t>
  </si>
  <si>
    <t>Mechanosensory neuron that innervates a scolopidium of a femoral chordotonal organ in the prothoracic leg.</t>
  </si>
  <si>
    <t>III1 motor neuron</t>
  </si>
  <si>
    <t>III1mn</t>
  </si>
  <si>
    <t>Motor neuron that innervates the muscle of third axillary 54. Its axon exits the thoracico-abdominal ganglion in the accessory mesothoracic nerve. It has four primary branches: medial, anterior lateral and dorsal lateral. It has a teardrop-shaped soma, located ipsilateral to muscle 54, ventral to the root of the accessory mesothoracic nerve. It has a fibrous morphology.</t>
  </si>
  <si>
    <t>III3 motor neuron</t>
  </si>
  <si>
    <t>III3mn</t>
  </si>
  <si>
    <t>Motor neuron that innervates the muscle of third axillary 55. Its axon exits the thoracico-abdominal ganglion in the accessory mesothoracic nerve. It has three primary branches, two of which larger than the other: the medial, lateral and inconsistent branches, respectively. It has a large tear-shaped soma, located ipsilateral to muscle 55, ventral to the root of the accessory mesothoracic nerve. It has a stubbly morphology.</t>
  </si>
  <si>
    <t>b2 motor neuron</t>
  </si>
  <si>
    <t>b2mn; b2 MN</t>
  </si>
  <si>
    <t>Motor neuron that innervates the basalar muscle 51. Its axon exits the thoracico-abdominal ganglion in the anterior dorsal mesothoracic nerve (ADMN). It has four primary branches: medial, lateral, dorsal and a posterior group. It has a spherical soma, located ipsilateral to muscle 51, ventral to the root of the posterior dorsal mesothoracic nerve. It has a fibrous morphology.</t>
  </si>
  <si>
    <t>sugar-sensing neuron of metathoracic leg tarsal taste bristle 4s</t>
  </si>
  <si>
    <t>Sensory neuron that has a dendrite in the metathoracic leg tarsal taste bristle 4s and is capable of detecting sweet stimuli (Ling et al., 2014). It expresses Gr5a, Gr64c and Gr64e in addition to the core receptors expressed by sugar-sensing neurons of the leg (Ling et al., 2014). It does not ascend to the brain (Kwon et al., 2014).</t>
  </si>
  <si>
    <t>sugar-sensing neuron of mesothoracic leg tarsal taste bristle 5v</t>
  </si>
  <si>
    <t>Sensory neuron that has a dendrite in the mesothoracic leg tarsal taste bristle 5v and is capable of detecting sweet stimuli (Ling et al., 2014). It expresses Gr43a, Gr64c and Gr64e in addition to the core receptors expressed by sugar-sensing neurons of the leg and the sensillum it innervates can detect the sugars fructose, glucose, maltose and sucrose (Ling et al., 2014).</t>
  </si>
  <si>
    <t>sugar-sensing neuron of mesothoracic leg tarsal taste bristle 5b</t>
  </si>
  <si>
    <t>Sensory neuron that has a dendrite in the mesothoracic leg tarsal taste bristle 5b and is capable of detecting sweet stimuli (Ling et al., 2014). It expresses Gr5a, Gr64c and Gr64e in addition to the core receptors expressed by sugar-sensing neurons of the leg and the sensillum it innervates can detect the sugars glucose, maltose and sucrose (Ling et al., 2014). It does not ascend to the brain (Kwon et al., 2014).</t>
  </si>
  <si>
    <t>dlm motor neuron</t>
  </si>
  <si>
    <t>dlm MN</t>
  </si>
  <si>
    <t>Any motor neuron that innervates any dorsal medial muscle. They arborize in the wing neuropil. Some of these cells play a role in pulse song generation (O'Sullivan et al., 2018).</t>
  </si>
  <si>
    <t>tpn motor neuron</t>
  </si>
  <si>
    <t>tpn MN</t>
  </si>
  <si>
    <t>Motor neuron that innervates the tergopleural muscle. It arborizes in the wing neuropil and always innervates tergopleural muscle 2, sometimes also innervating tergopleural muscle 1 (O'Sullivan et al., 2018). It is required for courtship song (O'Sullivan et al., 2018).</t>
  </si>
  <si>
    <t>hg2 motor neuron</t>
  </si>
  <si>
    <t>hg2 MN</t>
  </si>
  <si>
    <t>Motor neuron that arborizes in the wing neuropil and innervates the internal muscle of the fourth axillary 58b (hg2) (O'Sullivan et al., 2018). It plays a role in pulse and sine song generation (O'Sullivan et al., 2018).</t>
  </si>
  <si>
    <t>mechanosensory neuron of metathoracic trochanter sensillum campaniformium</t>
  </si>
  <si>
    <t>Mechanosensory neuron with a dendrite in a sensillum campaniformium of the trochanter of the metathoracic leg.</t>
  </si>
  <si>
    <t>mechanosensory neuron of mesothoracic trochanter sensillum campaniformium</t>
  </si>
  <si>
    <t>Mechanosensory neuron with a dendrite in a sensillum campaniformium of the trochanter of the mesothoracic leg.</t>
  </si>
  <si>
    <t>mechanosensory neuron of metathoracic femoral sensillum campaniformium</t>
  </si>
  <si>
    <t>Mechanosensory neuron with a dendrite in a sensillum campaniformium of the femur of the metathoracic leg.</t>
  </si>
  <si>
    <t>mechanosensory neuron of prothoracic trochanter sensillum campaniformium</t>
  </si>
  <si>
    <t>Mechanosensory neuron with a dendrite in a sensillum campaniformium of the trochanter of the prothoracic leg.</t>
  </si>
  <si>
    <t>mechanosensory neuron of mesothoracic femoral sensillum campaniformium</t>
  </si>
  <si>
    <t>Mechanosensory neuron with a dendrite in a sensillum campaniformium of the femur of the mesothoracic leg.</t>
  </si>
  <si>
    <t>mechanosensory neuron of prothoracic femoral sensillum campaniformium</t>
  </si>
  <si>
    <t>Mechanosensory neuron with a dendrite in a sensillum campaniformium of the femur of the prothoracic leg.</t>
  </si>
  <si>
    <t>adult abdominal 5 dorsal multidendritic neuron ddaD</t>
  </si>
  <si>
    <t>Any adult abdominal dorsal multidendritic neuron ddaD (FBbt:00048430) that has soma location some adult abdominal segment 5 (FBbt:00003029).</t>
  </si>
  <si>
    <t>adult abdominal 4 dorsal multidendritic neuron ddaD</t>
  </si>
  <si>
    <t>Any adult abdominal dorsal multidendritic neuron ddaD (FBbt:00048430) that has soma location some adult abdominal segment 4 (FBbt:00003028).</t>
  </si>
  <si>
    <t>dorsal tp motor neuron</t>
  </si>
  <si>
    <t>dtpmn; tergopleural 1 motor neuron; tp1 MN</t>
  </si>
  <si>
    <t>Motor neuron that arborizes in the wing neuropil and innervates tergopleural muscle 1, ipsilaterally. Its axon exits the thoracico-abdominal ganglion in the anterior dorsal mesothoracic nerve (ADMN). It has one primary branch and a small spherical soma, mediolateral and ventral to the root of the posterior dorsal mesothoracic nerve. It has a tufted morphology. It plays a role in pulse song generation (O'Sullivan et al., 2018).</t>
  </si>
  <si>
    <t>Trimarchi and Schneiderman, 1994, J. Comp. Neurol. 340(3): 427--443 (flybase.org/reports/FBrf0074636); O'Sullivan et al., 2018, Curr. Biol. 28(17): 2705--2717.e4 (flybase.org/reports/FBrf0240039)</t>
  </si>
  <si>
    <t>I1 motor neuron</t>
  </si>
  <si>
    <t>I1mn</t>
  </si>
  <si>
    <t>Motor neuron that innervates the muscle of first axillary 53. Its axon exits the thoracico-abdominal ganglion in the anterior dorsal mesothoracic nerve (ADMN). It has one primary branch. It has a spherical soma, located ipsilateral to muscle 53, ventral to the point at which the posterior dorsal mesothoracic nerve exits the thoracico-abdominal ganglion. It has a fibrous morphology.</t>
  </si>
  <si>
    <t>adult abdominal 3 dorsal multidendritic neuron ddaD</t>
  </si>
  <si>
    <t>Any adult abdominal dorsal multidendritic neuron ddaD (FBbt:00048430) that has soma location some adult abdominal segment 3 (FBbt:00003027).</t>
  </si>
  <si>
    <t>adult abdominal 2 dorsal multidendritic neuron ddaD</t>
  </si>
  <si>
    <t>Any adult abdominal dorsal multidendritic neuron ddaD (FBbt:00048430) that has soma location some adult abdominal segment 2 (FBbt:00003026).</t>
  </si>
  <si>
    <t>adult doublesex prBl TN2 (male) neuron</t>
  </si>
  <si>
    <t>dsx-prBl; doublesex-expressing lateral prothoracic TN2 neuron B</t>
  </si>
  <si>
    <t>Doublesex-expressing neuron of the adult male that has its cell body in the anterior part of the prothoracic neuromere, on the ventral side, with its cell body in a more lateral position.</t>
  </si>
  <si>
    <t>adult abdominal 6 dorsal multidendritic neuron ddaC</t>
  </si>
  <si>
    <t>Any adult abdominal dorsal multidendritic neuron ddaC (FBbt:00048431) that has soma location some adult abdominal segment 6 (FBbt:00003030).</t>
  </si>
  <si>
    <t>adult doublesex prBm TN2 (male) neuron</t>
  </si>
  <si>
    <t>dsx-prBm; doublesex-expressing medial prothoracic TN2 neuron B</t>
  </si>
  <si>
    <t>Doublesex-expressing neuron of the adult male that has its cell body in the anterior part of the prothoracic neuromere, on the ventral side, with its cell body in a more medial position.</t>
  </si>
  <si>
    <t>adult ventral posterior Ilp7 neuron</t>
  </si>
  <si>
    <t>Ilp7-expressing neuron with a cell body in the ventral part of the posterior abdominal neuromere.</t>
  </si>
  <si>
    <t>ventral tp motor neuron</t>
  </si>
  <si>
    <t>tp2 MN; vtpmn; tergopleural 2 motor neuron</t>
  </si>
  <si>
    <t>Motor neuron that arborizes in the wing neuropil and innervates tergopleural muscle 2, ipsilaterally. Its axon exits the thoracico-abdominal ganglion in the anterior dorsal mesothoracic nerve (ADMN). It has one primary branch and a small spherical soma, mediolateral and ventral to the level at which the posterior dorsal mesothoracic nerve exits the thoracico-abdominal ganglion. It has a tufted morphology. It plays a role in pulse song generation (O'Sullivan et al., 2018).</t>
  </si>
  <si>
    <t>adult abdominal 5 dorsal multidendritic neuron ddaC</t>
  </si>
  <si>
    <t>Any adult abdominal dorsal multidendritic neuron ddaC (FBbt:00048431) that has soma location some adult abdominal segment 5 (FBbt:00003029).</t>
  </si>
  <si>
    <t>adult abdominal 4 dorsal multidendritic neuron ddaC</t>
  </si>
  <si>
    <t>Any adult abdominal dorsal multidendritic neuron ddaC (FBbt:00048431) that has soma location some adult abdominal segment 4 (FBbt:00003028).</t>
  </si>
  <si>
    <t>adult abdominal 3 dorsal multidendritic neuron ddaC</t>
  </si>
  <si>
    <t>Any adult abdominal dorsal multidendritic neuron ddaC (FBbt:00048431) that has soma location some adult abdominal segment 3 (FBbt:00003027).</t>
  </si>
  <si>
    <t>adult abdominal 2 dorsal multidendritic neuron ddaC</t>
  </si>
  <si>
    <t>Any adult abdominal dorsal multidendritic neuron ddaC (FBbt:00048431) that has soma location some adult abdominal segment 2 (FBbt:00003026).</t>
  </si>
  <si>
    <t>adult dorsal posterior Ilp7 (female) neuron</t>
  </si>
  <si>
    <t>female-specific dorsal Ilp7 neuron; female-type Ilp7 neuron; female-specific Ilp7 neuron; female-specific post-embryonic Ilp7 neuron; female Ilp7 neuron</t>
  </si>
  <si>
    <t>Female version of the adult dorsal posterior Ilp7 neuron. This is a glutamatergic motor neuron that innervates the oviduct. There are 4 of these neurons, in a dorsal cluster. These cells are generated by post-embryonic neurogenesis in the late third instar larva. Unlike the male version, this cell does not produce serotonin.</t>
  </si>
  <si>
    <t>adult dMP2 Ilp7 neuron</t>
  </si>
  <si>
    <t>Ilp7-expressing neuron of the adult abdominal neuromere. These are embryonic/larval dMP2 Ilp7 neurons that persist into adulthood (with some remodeling) and are part of the posterior cluster of Ilp7 neurons in the adult. There are two large cells that strongly express Ilp7 and four to six small cells with weak expression in the ventral part of the posterior cluster.</t>
  </si>
  <si>
    <t>bitter-sensing neuron of metathoracic leg tarsal taste bristle 5b</t>
  </si>
  <si>
    <t>Sensory neuron that has a dendrite in the metathoracic leg tarsal taste bristle 5b and is capable of detecting bitter stimuli (Ling et al., 2014). It expresses Gr32a in addition to the core receptors expressed by bitter-sensing neurons of the leg (Ling et al., 2014).</t>
  </si>
  <si>
    <t>bitter-sensing neuron of metathoracic leg tarsal taste bristle 4s</t>
  </si>
  <si>
    <t>Sensory neuron that has a dendrite in the metathoracic leg tarsal taste bristle 4s and is capable of detecting bitter stimuli (Ling et al., 2014). It expresses Gr32a in addition to the core receptors expressed by bitter-sensing neurons of the leg (Ling et al., 2014).</t>
  </si>
  <si>
    <t>bitter-sensing neuron of mesothoracic leg tarsal taste bristle 5b</t>
  </si>
  <si>
    <t>Sensory neuron that has a dendrite in the mesothoracic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</si>
  <si>
    <t>bitter-sensing neuron of mesothoracic leg tarsal taste bristle 4s</t>
  </si>
  <si>
    <t>Sensory neuron that has a dendrite in the mesothoracic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</si>
  <si>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bitter-sensing neuron of prothoracic leg tarsal taste bristle 5s</t>
  </si>
  <si>
    <t>category IIT neuron; category IT neuron</t>
  </si>
  <si>
    <t>Sensory neuron that has a dendrite in the prothoracic leg tarsal taste bristle 5s and is capable of detecting bitter stimuli (Ling et al., 2014). It expresses many other gustatory receptors (including Gr66a, but not Gr32a) in addition to the core receptors expressed by bitter-sensing neurons of the leg and the sensillum it innervates can detect a wide range of bitter tastants (Ling et al., 2014). It passes through the prothoracic ganglion, then projects towards the head (Kwon et al., 2014).</t>
  </si>
  <si>
    <t>bitter-sensing neuron of prothoracic leg tarsal taste bristle 5b</t>
  </si>
  <si>
    <t>Sensory neuron that has a dendrite in the prothoracic leg tarsal taste bristle 5b and is capable of detecting bitter stimuli (Ling et al., 2014). It expresses Gr32a in addition to the core receptors expressed by bitter-sensing neurons of the leg and the sensillum it innervates can detect the bitter compounds denatonium, lobeline, quinine and sparteine (Ling et al., 2014).</t>
  </si>
  <si>
    <t>bitter-sensing neuron of prothoracic leg tarsal taste bristle 4s</t>
  </si>
  <si>
    <t>Sensory neuron that has a dendrite in the prothoracic leg tarsal taste bristle 4s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</si>
  <si>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bitter-sensing neuron of prothoracic leg tarsal taste bristle 4c</t>
  </si>
  <si>
    <t>Sensory neuron that has a dendrite in the prothoracic leg tarsal taste bristle 4c and is capable of detecting bitter stimuli (Ling et al., 2014). It expresses Gr32a in addition to the core receptors expressed by bitter-sensing neurons of the leg and the sensillum it innervates can detect the bitter compounds denatonium, lobeline, quinine, sparteine and strychnine (Ling et al., 2014).</t>
  </si>
  <si>
    <t>indirect flight muscle motor neuron MN1</t>
  </si>
  <si>
    <t>Motor neuron that innervates the dorsal medial muscle 45f. Its axon exits the thoracico-abdominal ganglion in the posterior dorsal mesothoracic nerve. It has a large soma, located ipsilateral to dorsal medial muscle 45f, in the ventrolateral part of the thoracico-abdominal ganglion at the border of the pro- and mesothoracic neuromeres.</t>
  </si>
  <si>
    <t>indirect flight muscle motor neuron MN2</t>
  </si>
  <si>
    <t>Motor neuron that innervates the dorsal medial muscle 45e. Its axon exits the thoracico-abdominal ganglion in the posterior dorsal mesothoracic nerve. It has a large soma, located ipsilateral to dorsal medial muscle 45e, in the ventrolateral part of the thoracico-abdominal ganglion at the border of the pro- and mesothoracic neuromeres.</t>
  </si>
  <si>
    <t>indirect flight muscle motor neuron MN3</t>
  </si>
  <si>
    <t>Motor neuron that innervates the dorsal medial muscle 45d. Its axon exits the thoracico-abdominal ganglion in the posterior dorsal mesothoracic nerve. It has a large soma, located ipsilateral to dorsal medial muscle 45d, in the ventrolateral part of the thoracico-abdominal ganglion at the border of the pro- and mesothoracic neuromeres.</t>
  </si>
  <si>
    <t>indirect flight muscle motor neuron MN4</t>
  </si>
  <si>
    <t>Motor neuron that innervates the dorsal medial muscle 45c. Its axon exits the thoracico-abdominal ganglion in the posterior dorsal mesothoracic nerve. It has a large soma, located ipsilateral to dorsal medial muscle 45c, in the ventrolateral part of the thoracico-abdominal ganglion at the border of the pro- and mesothoracic neuromeres.</t>
  </si>
  <si>
    <t>indirect flight muscle motor neuron MN5</t>
  </si>
  <si>
    <t>Motor neuron that innervates the dorsal medial muscle 45b and dorsal medial muscle 45a. Its axon exits the thoracico-abdominal ganglion in the posterior dorsal mesothoracic nerve. It has a very large soma, located contralateral to dorsal medial muscles 45a and 45b, near the midline.</t>
  </si>
  <si>
    <t>adult small dMP2 Ilp7 neuron</t>
  </si>
  <si>
    <t>Ilp7-expressing neuron of the adult abdominal neuromere. These are embryonic/larval dMP2 Ilp7 neurons that persist into adulthood (with some remodeling) and are part of the ventral posterior cluster of Ilp7 neurons in the adult. There are four to six of these cells that have weak expression of Ilp7.</t>
  </si>
  <si>
    <t>adult large dMP2 Ilp7 neuron</t>
  </si>
  <si>
    <t>Ilp7-expressing neuron of the adult abdominal neuromere. These are embryonic/larval dMP2 Ilp7 neurons that persist into adulthood (with some remodeling) and are part of the ventral posterior cluster of Ilp7 neurons in the adult. There are two of these large cells, which strongly express Ilp7 and innervate the hindgut.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</si>
</sst>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8"/>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HYPERLINK("https://www.ebi.ac.uk/ols/ontologies/fbbt/terms?iri=http://purl.obolibrary.org/obo/FBbt_00047860","FBbt:00047860")</f>
        <v>FBbt:00047860</v>
      </c>
      <c r="B2" t="s">
        <v>9</v>
      </c>
      <c r="C2" t="s">
        <v>8</v>
      </c>
      <c r="D2" t="s">
        <v>10</v>
      </c>
      <c r="E2" t="s">
        <v>11</v>
      </c>
    </row>
    <row r="3" spans="1:8" x14ac:dyDescent="0.2">
      <c r="A3" t="str">
        <f>HYPERLINK("https://www.ebi.ac.uk/ols/ontologies/fbbt/terms?iri=http://purl.obolibrary.org/obo/FBbt_00047669","FBbt:00047669")</f>
        <v>FBbt:00047669</v>
      </c>
      <c r="B3" t="s">
        <v>12</v>
      </c>
      <c r="C3" t="s">
        <v>13</v>
      </c>
      <c r="D3" t="s">
        <v>14</v>
      </c>
      <c r="E3" t="s">
        <v>15</v>
      </c>
    </row>
    <row r="4" spans="1:8" x14ac:dyDescent="0.2">
      <c r="A4" t="str">
        <f>HYPERLINK("https://www.ebi.ac.uk/ols/ontologies/fbbt/terms?iri=http://purl.obolibrary.org/obo/FBbt_00047668","FBbt:00047668")</f>
        <v>FBbt:00047668</v>
      </c>
      <c r="B4" t="s">
        <v>16</v>
      </c>
      <c r="C4" t="s">
        <v>17</v>
      </c>
      <c r="D4" t="s">
        <v>18</v>
      </c>
      <c r="E4" t="s">
        <v>15</v>
      </c>
    </row>
    <row r="5" spans="1:8" x14ac:dyDescent="0.2">
      <c r="A5" t="str">
        <f>HYPERLINK("https://www.ebi.ac.uk/ols/ontologies/fbbt/terms?iri=http://purl.obolibrary.org/obo/FBbt_00047667","FBbt:00047667")</f>
        <v>FBbt:00047667</v>
      </c>
      <c r="B5" t="s">
        <v>19</v>
      </c>
      <c r="C5" t="s">
        <v>20</v>
      </c>
      <c r="D5" t="s">
        <v>21</v>
      </c>
      <c r="E5" t="s">
        <v>15</v>
      </c>
    </row>
    <row r="6" spans="1:8" x14ac:dyDescent="0.2">
      <c r="A6" t="str">
        <f>HYPERLINK("https://www.ebi.ac.uk/ols/ontologies/fbbt/terms?iri=http://purl.obolibrary.org/obo/FBbt_00047666","FBbt:00047666")</f>
        <v>FBbt:00047666</v>
      </c>
      <c r="B6" t="s">
        <v>22</v>
      </c>
      <c r="C6" t="s">
        <v>23</v>
      </c>
      <c r="D6" t="s">
        <v>24</v>
      </c>
      <c r="E6" t="s">
        <v>15</v>
      </c>
    </row>
    <row r="7" spans="1:8" x14ac:dyDescent="0.2">
      <c r="A7" t="str">
        <f>HYPERLINK("https://www.ebi.ac.uk/ols/ontologies/fbbt/terms?iri=http://purl.obolibrary.org/obo/FBbt_00047665","FBbt:00047665")</f>
        <v>FBbt:00047665</v>
      </c>
      <c r="B7" t="s">
        <v>25</v>
      </c>
      <c r="C7" t="s">
        <v>26</v>
      </c>
      <c r="D7" t="s">
        <v>27</v>
      </c>
      <c r="E7" t="s">
        <v>15</v>
      </c>
    </row>
    <row r="8" spans="1:8" x14ac:dyDescent="0.2">
      <c r="A8" t="str">
        <f>HYPERLINK("https://www.ebi.ac.uk/ols/ontologies/fbbt/terms?iri=http://purl.obolibrary.org/obo/FBbt_00007406","FBbt:00007406")</f>
        <v>FBbt:00007406</v>
      </c>
      <c r="B8" t="s">
        <v>28</v>
      </c>
      <c r="C8" t="s">
        <v>29</v>
      </c>
      <c r="D8" t="s">
        <v>30</v>
      </c>
      <c r="E8" t="s">
        <v>31</v>
      </c>
    </row>
    <row r="9" spans="1:8" x14ac:dyDescent="0.2">
      <c r="A9" t="str">
        <f>HYPERLINK("https://www.ebi.ac.uk/ols/ontologies/fbbt/terms?iri=http://purl.obolibrary.org/obo/FBbt_00047664","FBbt:00047664")</f>
        <v>FBbt:00047664</v>
      </c>
      <c r="B9" t="s">
        <v>32</v>
      </c>
      <c r="C9" t="s">
        <v>33</v>
      </c>
      <c r="D9" t="s">
        <v>34</v>
      </c>
      <c r="E9" t="s">
        <v>15</v>
      </c>
    </row>
    <row r="10" spans="1:8" x14ac:dyDescent="0.2">
      <c r="A10" t="str">
        <f>HYPERLINK("https://www.ebi.ac.uk/ols/ontologies/fbbt/terms?iri=http://purl.obolibrary.org/obo/FBbt_00047663","FBbt:00047663")</f>
        <v>FBbt:00047663</v>
      </c>
      <c r="B10" t="s">
        <v>35</v>
      </c>
      <c r="C10" t="s">
        <v>36</v>
      </c>
      <c r="D10" t="s">
        <v>37</v>
      </c>
      <c r="E10" t="s">
        <v>15</v>
      </c>
    </row>
    <row r="11" spans="1:8" x14ac:dyDescent="0.2">
      <c r="A11" t="str">
        <f>HYPERLINK("https://www.ebi.ac.uk/ols/ontologies/fbbt/terms?iri=http://purl.obolibrary.org/obo/FBbt_00047662","FBbt:00047662")</f>
        <v>FBbt:00047662</v>
      </c>
      <c r="B11" t="s">
        <v>38</v>
      </c>
      <c r="C11" t="s">
        <v>39</v>
      </c>
      <c r="D11" t="s">
        <v>40</v>
      </c>
      <c r="E11" t="s">
        <v>15</v>
      </c>
    </row>
    <row r="12" spans="1:8" x14ac:dyDescent="0.2">
      <c r="A12" t="str">
        <f>HYPERLINK("https://www.ebi.ac.uk/ols/ontologies/fbbt/terms?iri=http://purl.obolibrary.org/obo/FBbt_00047661","FBbt:00047661")</f>
        <v>FBbt:00047661</v>
      </c>
      <c r="B12" t="s">
        <v>41</v>
      </c>
      <c r="C12" t="s">
        <v>42</v>
      </c>
      <c r="D12" t="s">
        <v>43</v>
      </c>
      <c r="E12" t="s">
        <v>15</v>
      </c>
    </row>
    <row r="13" spans="1:8" x14ac:dyDescent="0.2">
      <c r="A13" t="str">
        <f>HYPERLINK("https://www.ebi.ac.uk/ols/ontologies/fbbt/terms?iri=http://purl.obolibrary.org/obo/FBbt_00047660","FBbt:00047660")</f>
        <v>FBbt:00047660</v>
      </c>
      <c r="B13" t="s">
        <v>44</v>
      </c>
      <c r="C13" t="s">
        <v>45</v>
      </c>
      <c r="D13" t="s">
        <v>46</v>
      </c>
      <c r="E13" t="s">
        <v>15</v>
      </c>
    </row>
    <row r="14" spans="1:8" x14ac:dyDescent="0.2">
      <c r="A14" t="str">
        <f>HYPERLINK("https://www.ebi.ac.uk/ols/ontologies/fbbt/terms?iri=http://purl.obolibrary.org/obo/FBbt_00111101","FBbt:00111101")</f>
        <v>FBbt:00111101</v>
      </c>
      <c r="B14" t="s">
        <v>47</v>
      </c>
      <c r="C14" t="s">
        <v>48</v>
      </c>
      <c r="D14" t="s">
        <v>49</v>
      </c>
      <c r="E14" t="s">
        <v>50</v>
      </c>
    </row>
    <row r="15" spans="1:8" x14ac:dyDescent="0.2">
      <c r="A15" t="str">
        <f>HYPERLINK("https://www.ebi.ac.uk/ols/ontologies/fbbt/terms?iri=http://purl.obolibrary.org/obo/FBbt_00048058","FBbt:00048058")</f>
        <v>FBbt:00048058</v>
      </c>
      <c r="B15" t="s">
        <v>51</v>
      </c>
      <c r="C15" t="s">
        <v>52</v>
      </c>
      <c r="D15" t="s">
        <v>53</v>
      </c>
      <c r="E15" t="s">
        <v>54</v>
      </c>
    </row>
    <row r="16" spans="1:8" x14ac:dyDescent="0.2">
      <c r="A16" t="str">
        <f>HYPERLINK("https://www.ebi.ac.uk/ols/ontologies/fbbt/terms?iri=http://purl.obolibrary.org/obo/FBbt_00048304","FBbt:00048304")</f>
        <v>FBbt:00048304</v>
      </c>
      <c r="B16" t="s">
        <v>55</v>
      </c>
      <c r="C16" t="s">
        <v>8</v>
      </c>
      <c r="D16" t="s">
        <v>56</v>
      </c>
      <c r="E16" t="s">
        <v>57</v>
      </c>
    </row>
    <row r="17" spans="1:5" x14ac:dyDescent="0.2">
      <c r="A17" t="str">
        <f>HYPERLINK("https://www.ebi.ac.uk/ols/ontologies/fbbt/terms?iri=http://purl.obolibrary.org/obo/FBbt_00048300","FBbt:00048300")</f>
        <v>FBbt:00048300</v>
      </c>
      <c r="B17" t="s">
        <v>58</v>
      </c>
      <c r="C17" t="s">
        <v>59</v>
      </c>
      <c r="D17" t="s">
        <v>60</v>
      </c>
      <c r="E17" t="s">
        <v>61</v>
      </c>
    </row>
    <row r="18" spans="1:5" x14ac:dyDescent="0.2">
      <c r="A18" t="str">
        <f>HYPERLINK("https://www.ebi.ac.uk/ols/ontologies/fbbt/terms?iri=http://purl.obolibrary.org/obo/FBbt_00111304","FBbt:00111304")</f>
        <v>FBbt:00111304</v>
      </c>
      <c r="B18" t="s">
        <v>62</v>
      </c>
      <c r="C18" t="s">
        <v>63</v>
      </c>
      <c r="D18" t="s">
        <v>64</v>
      </c>
      <c r="E18" t="s">
        <v>65</v>
      </c>
    </row>
    <row r="19" spans="1:5" x14ac:dyDescent="0.2">
      <c r="A19" t="str">
        <f>HYPERLINK("https://www.ebi.ac.uk/ols/ontologies/fbbt/terms?iri=http://purl.obolibrary.org/obo/FBbt_00048464","FBbt:00048464")</f>
        <v>FBbt:00048464</v>
      </c>
      <c r="B19" t="s">
        <v>66</v>
      </c>
      <c r="C19" t="s">
        <v>8</v>
      </c>
      <c r="D19" t="s">
        <v>67</v>
      </c>
      <c r="E19" t="s">
        <v>68</v>
      </c>
    </row>
    <row r="20" spans="1:5" x14ac:dyDescent="0.2">
      <c r="A20" t="str">
        <f>HYPERLINK("https://www.ebi.ac.uk/ols/ontologies/fbbt/terms?iri=http://purl.obolibrary.org/obo/FBbt_00111303","FBbt:00111303")</f>
        <v>FBbt:00111303</v>
      </c>
      <c r="B20" t="s">
        <v>69</v>
      </c>
      <c r="C20" t="s">
        <v>70</v>
      </c>
      <c r="D20" t="s">
        <v>71</v>
      </c>
      <c r="E20" t="s">
        <v>72</v>
      </c>
    </row>
    <row r="21" spans="1:5" x14ac:dyDescent="0.2">
      <c r="A21" t="str">
        <f>HYPERLINK("https://www.ebi.ac.uk/ols/ontologies/fbbt/terms?iri=http://purl.obolibrary.org/obo/FBbt_00110858","FBbt:00110858")</f>
        <v>FBbt:00110858</v>
      </c>
      <c r="B21" t="s">
        <v>73</v>
      </c>
      <c r="C21" t="s">
        <v>74</v>
      </c>
      <c r="D21" t="s">
        <v>75</v>
      </c>
      <c r="E21" t="s">
        <v>50</v>
      </c>
    </row>
    <row r="22" spans="1:5" x14ac:dyDescent="0.2">
      <c r="A22" t="str">
        <f>HYPERLINK("https://www.ebi.ac.uk/ols/ontologies/fbbt/terms?iri=http://purl.obolibrary.org/obo/FBbt_00110856","FBbt:00110856")</f>
        <v>FBbt:00110856</v>
      </c>
      <c r="B22" t="s">
        <v>76</v>
      </c>
      <c r="C22" t="s">
        <v>77</v>
      </c>
      <c r="D22" t="s">
        <v>78</v>
      </c>
      <c r="E22" t="s">
        <v>79</v>
      </c>
    </row>
    <row r="23" spans="1:5" x14ac:dyDescent="0.2">
      <c r="A23" t="str">
        <f>HYPERLINK("https://www.ebi.ac.uk/ols/ontologies/fbbt/terms?iri=http://purl.obolibrary.org/obo/FBbt_00110854","FBbt:00110854")</f>
        <v>FBbt:00110854</v>
      </c>
      <c r="B23" t="s">
        <v>80</v>
      </c>
      <c r="C23" t="s">
        <v>81</v>
      </c>
      <c r="D23" t="s">
        <v>82</v>
      </c>
      <c r="E23" t="s">
        <v>83</v>
      </c>
    </row>
    <row r="24" spans="1:5" x14ac:dyDescent="0.2">
      <c r="A24" t="str">
        <f>HYPERLINK("https://www.ebi.ac.uk/ols/ontologies/fbbt/terms?iri=http://purl.obolibrary.org/obo/FBbt_00111109","FBbt:00111109")</f>
        <v>FBbt:00111109</v>
      </c>
      <c r="B24" t="s">
        <v>84</v>
      </c>
      <c r="C24" t="s">
        <v>85</v>
      </c>
      <c r="D24" t="s">
        <v>86</v>
      </c>
      <c r="E24" t="s">
        <v>50</v>
      </c>
    </row>
    <row r="25" spans="1:5" x14ac:dyDescent="0.2">
      <c r="A25" t="str">
        <f>HYPERLINK("https://www.ebi.ac.uk/ols/ontologies/fbbt/terms?iri=http://purl.obolibrary.org/obo/FBbt_00110852","FBbt:00110852")</f>
        <v>FBbt:00110852</v>
      </c>
      <c r="B25" t="s">
        <v>87</v>
      </c>
      <c r="C25" t="s">
        <v>88</v>
      </c>
      <c r="D25" t="s">
        <v>89</v>
      </c>
      <c r="E25" t="s">
        <v>90</v>
      </c>
    </row>
    <row r="26" spans="1:5" x14ac:dyDescent="0.2">
      <c r="A26" t="str">
        <f>HYPERLINK("https://www.ebi.ac.uk/ols/ontologies/fbbt/terms?iri=http://purl.obolibrary.org/obo/FBbt_00048120","FBbt:00048120")</f>
        <v>FBbt:00048120</v>
      </c>
      <c r="B26" t="s">
        <v>91</v>
      </c>
      <c r="C26" t="s">
        <v>92</v>
      </c>
      <c r="D26" t="s">
        <v>93</v>
      </c>
      <c r="E26" t="s">
        <v>94</v>
      </c>
    </row>
    <row r="27" spans="1:5" x14ac:dyDescent="0.2">
      <c r="A27" t="str">
        <f>HYPERLINK("https://www.ebi.ac.uk/ols/ontologies/fbbt/terms?iri=http://purl.obolibrary.org/obo/FBbt_00111107","FBbt:00111107")</f>
        <v>FBbt:00111107</v>
      </c>
      <c r="B27" t="s">
        <v>95</v>
      </c>
      <c r="C27" t="s">
        <v>96</v>
      </c>
      <c r="D27" t="s">
        <v>97</v>
      </c>
      <c r="E27" t="s">
        <v>50</v>
      </c>
    </row>
    <row r="28" spans="1:5" x14ac:dyDescent="0.2">
      <c r="A28" t="str">
        <f>HYPERLINK("https://www.ebi.ac.uk/ols/ontologies/fbbt/terms?iri=http://purl.obolibrary.org/obo/FBbt_00110850","FBbt:00110850")</f>
        <v>FBbt:00110850</v>
      </c>
      <c r="B28" t="s">
        <v>98</v>
      </c>
      <c r="C28" t="s">
        <v>88</v>
      </c>
      <c r="D28" t="s">
        <v>99</v>
      </c>
      <c r="E28" t="s">
        <v>90</v>
      </c>
    </row>
    <row r="29" spans="1:5" x14ac:dyDescent="0.2">
      <c r="A29" t="str">
        <f>HYPERLINK("https://www.ebi.ac.uk/ols/ontologies/fbbt/terms?iri=http://purl.obolibrary.org/obo/FBbt_00111105","FBbt:00111105")</f>
        <v>FBbt:00111105</v>
      </c>
      <c r="B29" t="s">
        <v>100</v>
      </c>
      <c r="C29" t="s">
        <v>101</v>
      </c>
      <c r="D29" t="s">
        <v>102</v>
      </c>
      <c r="E29" t="s">
        <v>50</v>
      </c>
    </row>
    <row r="30" spans="1:5" x14ac:dyDescent="0.2">
      <c r="A30" t="str">
        <f>HYPERLINK("https://www.ebi.ac.uk/ols/ontologies/fbbt/terms?iri=http://purl.obolibrary.org/obo/FBbt_00111103","FBbt:00111103")</f>
        <v>FBbt:00111103</v>
      </c>
      <c r="B30" t="s">
        <v>103</v>
      </c>
      <c r="C30" t="s">
        <v>104</v>
      </c>
      <c r="D30" t="s">
        <v>105</v>
      </c>
      <c r="E30" t="s">
        <v>50</v>
      </c>
    </row>
    <row r="31" spans="1:5" x14ac:dyDescent="0.2">
      <c r="A31" t="str">
        <f>HYPERLINK("https://www.ebi.ac.uk/ols/ontologies/fbbt/terms?iri=http://purl.obolibrary.org/obo/FBbt_00111113","FBbt:00111113")</f>
        <v>FBbt:00111113</v>
      </c>
      <c r="B31" t="s">
        <v>106</v>
      </c>
      <c r="C31" t="s">
        <v>107</v>
      </c>
      <c r="D31" t="s">
        <v>108</v>
      </c>
      <c r="E31" t="s">
        <v>50</v>
      </c>
    </row>
    <row r="32" spans="1:5" x14ac:dyDescent="0.2">
      <c r="A32" t="str">
        <f>HYPERLINK("https://www.ebi.ac.uk/ols/ontologies/fbbt/terms?iri=http://purl.obolibrary.org/obo/FBbt_00111111","FBbt:00111111")</f>
        <v>FBbt:00111111</v>
      </c>
      <c r="B32" t="s">
        <v>109</v>
      </c>
      <c r="C32" t="s">
        <v>110</v>
      </c>
      <c r="D32" t="s">
        <v>111</v>
      </c>
      <c r="E32" t="s">
        <v>50</v>
      </c>
    </row>
    <row r="33" spans="1:5" x14ac:dyDescent="0.2">
      <c r="A33" t="str">
        <f>HYPERLINK("https://www.ebi.ac.uk/ols/ontologies/fbbt/terms?iri=http://purl.obolibrary.org/obo/FBbt_00111649","FBbt:00111649")</f>
        <v>FBbt:00111649</v>
      </c>
      <c r="B33" t="s">
        <v>112</v>
      </c>
      <c r="C33" t="s">
        <v>113</v>
      </c>
      <c r="D33" t="s">
        <v>114</v>
      </c>
      <c r="E33" t="s">
        <v>115</v>
      </c>
    </row>
    <row r="34" spans="1:5" x14ac:dyDescent="0.2">
      <c r="A34" t="str">
        <f>HYPERLINK("https://www.ebi.ac.uk/ols/ontologies/fbbt/terms?iri=http://purl.obolibrary.org/obo/FBbt_00048316","FBbt:00048316")</f>
        <v>FBbt:00048316</v>
      </c>
      <c r="B34" t="s">
        <v>116</v>
      </c>
      <c r="C34" t="s">
        <v>117</v>
      </c>
      <c r="D34" t="s">
        <v>118</v>
      </c>
      <c r="E34" t="s">
        <v>119</v>
      </c>
    </row>
    <row r="35" spans="1:5" x14ac:dyDescent="0.2">
      <c r="A35" t="str">
        <f>HYPERLINK("https://www.ebi.ac.uk/ols/ontologies/fbbt/terms?iri=http://purl.obolibrary.org/obo/FBbt_00111647","FBbt:00111647")</f>
        <v>FBbt:00111647</v>
      </c>
      <c r="B35" t="s">
        <v>120</v>
      </c>
      <c r="C35" t="s">
        <v>121</v>
      </c>
      <c r="D35" t="s">
        <v>122</v>
      </c>
      <c r="E35" t="s">
        <v>115</v>
      </c>
    </row>
    <row r="36" spans="1:5" x14ac:dyDescent="0.2">
      <c r="A36" t="str">
        <f>HYPERLINK("https://www.ebi.ac.uk/ols/ontologies/fbbt/terms?iri=http://purl.obolibrary.org/obo/FBbt_00110662","FBbt:00110662")</f>
        <v>FBbt:00110662</v>
      </c>
      <c r="B36" t="s">
        <v>123</v>
      </c>
      <c r="C36" t="s">
        <v>8</v>
      </c>
      <c r="D36" t="s">
        <v>124</v>
      </c>
      <c r="E36" t="s">
        <v>125</v>
      </c>
    </row>
    <row r="37" spans="1:5" x14ac:dyDescent="0.2">
      <c r="A37" t="str">
        <f>HYPERLINK("https://www.ebi.ac.uk/ols/ontologies/fbbt/terms?iri=http://purl.obolibrary.org/obo/FBbt_00111500","FBbt:00111500")</f>
        <v>FBbt:00111500</v>
      </c>
      <c r="B37" t="s">
        <v>126</v>
      </c>
      <c r="C37" t="s">
        <v>127</v>
      </c>
      <c r="D37" t="s">
        <v>128</v>
      </c>
      <c r="E37" t="s">
        <v>129</v>
      </c>
    </row>
    <row r="38" spans="1:5" x14ac:dyDescent="0.2">
      <c r="A38" t="str">
        <f>HYPERLINK("https://www.ebi.ac.uk/ols/ontologies/fbbt/terms?iri=http://purl.obolibrary.org/obo/FBbt_00111502","FBbt:00111502")</f>
        <v>FBbt:00111502</v>
      </c>
      <c r="B38" t="s">
        <v>130</v>
      </c>
      <c r="C38" t="s">
        <v>131</v>
      </c>
      <c r="D38" t="s">
        <v>132</v>
      </c>
      <c r="E38" t="s">
        <v>129</v>
      </c>
    </row>
    <row r="39" spans="1:5" x14ac:dyDescent="0.2">
      <c r="A39" t="str">
        <f>HYPERLINK("https://www.ebi.ac.uk/ols/ontologies/fbbt/terms?iri=http://purl.obolibrary.org/obo/FBbt_00111648","FBbt:00111648")</f>
        <v>FBbt:00111648</v>
      </c>
      <c r="B39" t="s">
        <v>133</v>
      </c>
      <c r="C39" t="s">
        <v>134</v>
      </c>
      <c r="D39" t="s">
        <v>135</v>
      </c>
      <c r="E39" t="s">
        <v>115</v>
      </c>
    </row>
    <row r="40" spans="1:5" x14ac:dyDescent="0.2">
      <c r="A40" t="str">
        <f>HYPERLINK("https://www.ebi.ac.uk/ols/ontologies/fbbt/terms?iri=http://purl.obolibrary.org/obo/FBbt_00111501","FBbt:00111501")</f>
        <v>FBbt:00111501</v>
      </c>
      <c r="B40" t="s">
        <v>136</v>
      </c>
      <c r="C40" t="s">
        <v>137</v>
      </c>
      <c r="D40" t="s">
        <v>138</v>
      </c>
      <c r="E40" t="s">
        <v>129</v>
      </c>
    </row>
    <row r="41" spans="1:5" x14ac:dyDescent="0.2">
      <c r="A41" t="str">
        <f>HYPERLINK("https://www.ebi.ac.uk/ols/ontologies/fbbt/terms?iri=http://purl.obolibrary.org/obo/FBbt_00004064","FBbt:00004064")</f>
        <v>FBbt:00004064</v>
      </c>
      <c r="B41" t="s">
        <v>139</v>
      </c>
      <c r="C41" t="s">
        <v>140</v>
      </c>
      <c r="D41" t="s">
        <v>141</v>
      </c>
      <c r="E41" t="s">
        <v>142</v>
      </c>
    </row>
    <row r="42" spans="1:5" x14ac:dyDescent="0.2">
      <c r="A42" t="str">
        <f>HYPERLINK("https://www.ebi.ac.uk/ols/ontologies/fbbt/terms?iri=http://purl.obolibrary.org/obo/FBbt_00111307","FBbt:00111307")</f>
        <v>FBbt:00111307</v>
      </c>
      <c r="B42" t="s">
        <v>143</v>
      </c>
      <c r="C42" t="s">
        <v>144</v>
      </c>
      <c r="D42" t="s">
        <v>145</v>
      </c>
      <c r="E42" t="s">
        <v>146</v>
      </c>
    </row>
    <row r="43" spans="1:5" x14ac:dyDescent="0.2">
      <c r="A43" t="str">
        <f>HYPERLINK("https://www.ebi.ac.uk/ols/ontologies/fbbt/terms?iri=http://purl.obolibrary.org/obo/FBbt_00111308","FBbt:00111308")</f>
        <v>FBbt:00111308</v>
      </c>
      <c r="B43" t="s">
        <v>147</v>
      </c>
      <c r="C43" t="s">
        <v>148</v>
      </c>
      <c r="D43" t="s">
        <v>149</v>
      </c>
      <c r="E43" t="s">
        <v>146</v>
      </c>
    </row>
    <row r="44" spans="1:5" x14ac:dyDescent="0.2">
      <c r="A44" t="str">
        <f>HYPERLINK("https://www.ebi.ac.uk/ols/ontologies/fbbt/terms?iri=http://purl.obolibrary.org/obo/FBbt_00047135","FBbt:00047135")</f>
        <v>FBbt:00047135</v>
      </c>
      <c r="B44" t="s">
        <v>150</v>
      </c>
      <c r="C44" t="s">
        <v>8</v>
      </c>
      <c r="D44" t="s">
        <v>151</v>
      </c>
      <c r="E44" t="s">
        <v>152</v>
      </c>
    </row>
    <row r="45" spans="1:5" x14ac:dyDescent="0.2">
      <c r="A45" t="str">
        <f>HYPERLINK("https://www.ebi.ac.uk/ols/ontologies/fbbt/terms?iri=http://purl.obolibrary.org/obo/FBbt_00004093","FBbt:00004093")</f>
        <v>FBbt:00004093</v>
      </c>
      <c r="B45" t="s">
        <v>153</v>
      </c>
      <c r="C45" t="s">
        <v>140</v>
      </c>
      <c r="D45" t="s">
        <v>141</v>
      </c>
      <c r="E45" t="s">
        <v>142</v>
      </c>
    </row>
    <row r="46" spans="1:5" x14ac:dyDescent="0.2">
      <c r="A46" t="str">
        <f>HYPERLINK("https://www.ebi.ac.uk/ols/ontologies/fbbt/terms?iri=http://purl.obolibrary.org/obo/FBbt_00111119","FBbt:00111119")</f>
        <v>FBbt:00111119</v>
      </c>
      <c r="B46" t="s">
        <v>154</v>
      </c>
      <c r="C46" t="s">
        <v>155</v>
      </c>
      <c r="D46" t="s">
        <v>156</v>
      </c>
      <c r="E46" t="s">
        <v>50</v>
      </c>
    </row>
    <row r="47" spans="1:5" x14ac:dyDescent="0.2">
      <c r="A47" t="str">
        <f>HYPERLINK("https://www.ebi.ac.uk/ols/ontologies/fbbt/terms?iri=http://purl.obolibrary.org/obo/FBbt_00048279","FBbt:00048279")</f>
        <v>FBbt:00048279</v>
      </c>
      <c r="B47" t="s">
        <v>157</v>
      </c>
      <c r="C47" t="s">
        <v>158</v>
      </c>
      <c r="D47" t="s">
        <v>159</v>
      </c>
      <c r="E47" t="s">
        <v>57</v>
      </c>
    </row>
    <row r="48" spans="1:5" x14ac:dyDescent="0.2">
      <c r="A48" t="str">
        <f>HYPERLINK("https://www.ebi.ac.uk/ols/ontologies/fbbt/terms?iri=http://purl.obolibrary.org/obo/FBbt_00111117","FBbt:00111117")</f>
        <v>FBbt:00111117</v>
      </c>
      <c r="B48" t="s">
        <v>160</v>
      </c>
      <c r="C48" t="s">
        <v>161</v>
      </c>
      <c r="D48" t="s">
        <v>162</v>
      </c>
      <c r="E48" t="s">
        <v>50</v>
      </c>
    </row>
    <row r="49" spans="1:5" x14ac:dyDescent="0.2">
      <c r="A49" t="str">
        <f>HYPERLINK("https://www.ebi.ac.uk/ols/ontologies/fbbt/terms?iri=http://purl.obolibrary.org/obo/FBbt_00048277","FBbt:00048277")</f>
        <v>FBbt:00048277</v>
      </c>
      <c r="B49" t="s">
        <v>163</v>
      </c>
      <c r="C49" t="s">
        <v>164</v>
      </c>
      <c r="D49" t="s">
        <v>165</v>
      </c>
      <c r="E49" t="s">
        <v>57</v>
      </c>
    </row>
    <row r="50" spans="1:5" x14ac:dyDescent="0.2">
      <c r="A50" t="str">
        <f>HYPERLINK("https://www.ebi.ac.uk/ols/ontologies/fbbt/terms?iri=http://purl.obolibrary.org/obo/FBbt_00110860","FBbt:00110860")</f>
        <v>FBbt:00110860</v>
      </c>
      <c r="B50" t="s">
        <v>166</v>
      </c>
      <c r="C50" t="s">
        <v>167</v>
      </c>
      <c r="D50" t="s">
        <v>168</v>
      </c>
      <c r="E50" t="s">
        <v>169</v>
      </c>
    </row>
    <row r="51" spans="1:5" x14ac:dyDescent="0.2">
      <c r="A51" t="str">
        <f>HYPERLINK("https://www.ebi.ac.uk/ols/ontologies/fbbt/terms?iri=http://purl.obolibrary.org/obo/FBbt_00111115","FBbt:00111115")</f>
        <v>FBbt:00111115</v>
      </c>
      <c r="B51" t="s">
        <v>170</v>
      </c>
      <c r="C51" t="s">
        <v>171</v>
      </c>
      <c r="D51" t="s">
        <v>172</v>
      </c>
      <c r="E51" t="s">
        <v>50</v>
      </c>
    </row>
    <row r="52" spans="1:5" x14ac:dyDescent="0.2">
      <c r="A52" t="str">
        <f>HYPERLINK("https://www.ebi.ac.uk/ols/ontologies/fbbt/terms?iri=http://purl.obolibrary.org/obo/FBbt_00048274","FBbt:00048274")</f>
        <v>FBbt:00048274</v>
      </c>
      <c r="B52" t="s">
        <v>173</v>
      </c>
      <c r="C52" t="s">
        <v>174</v>
      </c>
      <c r="D52" t="s">
        <v>175</v>
      </c>
      <c r="E52" t="s">
        <v>57</v>
      </c>
    </row>
    <row r="53" spans="1:5" x14ac:dyDescent="0.2">
      <c r="A53" t="str">
        <f>HYPERLINK("https://www.ebi.ac.uk/ols/ontologies/fbbt/terms?iri=http://purl.obolibrary.org/obo/FBbt_00048273","FBbt:00048273")</f>
        <v>FBbt:00048273</v>
      </c>
      <c r="B53" t="s">
        <v>176</v>
      </c>
      <c r="C53" t="s">
        <v>177</v>
      </c>
      <c r="D53" t="s">
        <v>178</v>
      </c>
      <c r="E53" t="s">
        <v>57</v>
      </c>
    </row>
    <row r="54" spans="1:5" x14ac:dyDescent="0.2">
      <c r="A54" t="str">
        <f>HYPERLINK("https://www.ebi.ac.uk/ols/ontologies/fbbt/terms?iri=http://purl.obolibrary.org/obo/FBbt_00111127","FBbt:00111127")</f>
        <v>FBbt:00111127</v>
      </c>
      <c r="B54" t="s">
        <v>179</v>
      </c>
      <c r="C54" t="s">
        <v>180</v>
      </c>
      <c r="D54" t="s">
        <v>181</v>
      </c>
      <c r="E54" t="s">
        <v>50</v>
      </c>
    </row>
    <row r="55" spans="1:5" x14ac:dyDescent="0.2">
      <c r="A55" t="str">
        <f>HYPERLINK("https://www.ebi.ac.uk/ols/ontologies/fbbt/terms?iri=http://purl.obolibrary.org/obo/FBbt_00111125","FBbt:00111125")</f>
        <v>FBbt:00111125</v>
      </c>
      <c r="B55" t="s">
        <v>182</v>
      </c>
      <c r="C55" t="s">
        <v>183</v>
      </c>
      <c r="D55" t="s">
        <v>184</v>
      </c>
      <c r="E55" t="s">
        <v>50</v>
      </c>
    </row>
    <row r="56" spans="1:5" x14ac:dyDescent="0.2">
      <c r="A56" t="str">
        <f>HYPERLINK("https://www.ebi.ac.uk/ols/ontologies/fbbt/terms?iri=http://purl.obolibrary.org/obo/FBbt_00047932","FBbt:00047932")</f>
        <v>FBbt:00047932</v>
      </c>
      <c r="B56" t="s">
        <v>185</v>
      </c>
      <c r="C56" t="s">
        <v>186</v>
      </c>
      <c r="D56" t="s">
        <v>187</v>
      </c>
      <c r="E56" t="s">
        <v>188</v>
      </c>
    </row>
    <row r="57" spans="1:5" x14ac:dyDescent="0.2">
      <c r="A57" t="str">
        <f>HYPERLINK("https://www.ebi.ac.uk/ols/ontologies/fbbt/terms?iri=http://purl.obolibrary.org/obo/FBbt_00048270","FBbt:00048270")</f>
        <v>FBbt:00048270</v>
      </c>
      <c r="B57" t="s">
        <v>189</v>
      </c>
      <c r="C57" t="s">
        <v>190</v>
      </c>
      <c r="D57" t="s">
        <v>191</v>
      </c>
      <c r="E57" t="s">
        <v>192</v>
      </c>
    </row>
    <row r="58" spans="1:5" x14ac:dyDescent="0.2">
      <c r="A58" t="str">
        <f>HYPERLINK("https://www.ebi.ac.uk/ols/ontologies/fbbt/terms?iri=http://purl.obolibrary.org/obo/FBbt_00111518","FBbt:00111518")</f>
        <v>FBbt:00111518</v>
      </c>
      <c r="B58" t="s">
        <v>193</v>
      </c>
      <c r="C58" t="s">
        <v>194</v>
      </c>
      <c r="D58" t="s">
        <v>195</v>
      </c>
      <c r="E58" t="s">
        <v>196</v>
      </c>
    </row>
    <row r="59" spans="1:5" x14ac:dyDescent="0.2">
      <c r="A59" t="str">
        <f>HYPERLINK("https://www.ebi.ac.uk/ols/ontologies/fbbt/terms?iri=http://purl.obolibrary.org/obo/FBbt_00111519","FBbt:00111519")</f>
        <v>FBbt:00111519</v>
      </c>
      <c r="B59" t="s">
        <v>197</v>
      </c>
      <c r="C59" t="s">
        <v>198</v>
      </c>
      <c r="D59" t="s">
        <v>199</v>
      </c>
      <c r="E59" t="s">
        <v>196</v>
      </c>
    </row>
    <row r="60" spans="1:5" x14ac:dyDescent="0.2">
      <c r="A60" t="str">
        <f>HYPERLINK("https://www.ebi.ac.uk/ols/ontologies/fbbt/terms?iri=http://purl.obolibrary.org/obo/FBbt_00111123","FBbt:00111123")</f>
        <v>FBbt:00111123</v>
      </c>
      <c r="B60" t="s">
        <v>200</v>
      </c>
      <c r="C60" t="s">
        <v>201</v>
      </c>
      <c r="D60" t="s">
        <v>202</v>
      </c>
      <c r="E60" t="s">
        <v>50</v>
      </c>
    </row>
    <row r="61" spans="1:5" x14ac:dyDescent="0.2">
      <c r="A61" t="str">
        <f>HYPERLINK("https://www.ebi.ac.uk/ols/ontologies/fbbt/terms?iri=http://purl.obolibrary.org/obo/FBbt_00111517","FBbt:00111517")</f>
        <v>FBbt:00111517</v>
      </c>
      <c r="B61" t="s">
        <v>203</v>
      </c>
      <c r="C61" t="s">
        <v>204</v>
      </c>
      <c r="D61" t="s">
        <v>205</v>
      </c>
      <c r="E61" t="s">
        <v>196</v>
      </c>
    </row>
    <row r="62" spans="1:5" x14ac:dyDescent="0.2">
      <c r="A62" t="str">
        <f>HYPERLINK("https://www.ebi.ac.uk/ols/ontologies/fbbt/terms?iri=http://purl.obolibrary.org/obo/FBbt_00111121","FBbt:00111121")</f>
        <v>FBbt:00111121</v>
      </c>
      <c r="B62" t="s">
        <v>206</v>
      </c>
      <c r="C62" t="s">
        <v>207</v>
      </c>
      <c r="D62" t="s">
        <v>208</v>
      </c>
      <c r="E62" t="s">
        <v>50</v>
      </c>
    </row>
    <row r="63" spans="1:5" x14ac:dyDescent="0.2">
      <c r="A63" t="str">
        <f>HYPERLINK("https://www.ebi.ac.uk/ols/ontologies/fbbt/terms?iri=http://purl.obolibrary.org/obo/FBbt_00110924","FBbt:00110924")</f>
        <v>FBbt:00110924</v>
      </c>
      <c r="B63" t="s">
        <v>209</v>
      </c>
      <c r="C63" t="s">
        <v>210</v>
      </c>
      <c r="D63" t="s">
        <v>211</v>
      </c>
      <c r="E63" t="s">
        <v>212</v>
      </c>
    </row>
    <row r="64" spans="1:5" x14ac:dyDescent="0.2">
      <c r="A64" t="str">
        <f>HYPERLINK("https://www.ebi.ac.uk/ols/ontologies/fbbt/terms?iri=http://purl.obolibrary.org/obo/FBbt_00047610","FBbt:00047610")</f>
        <v>FBbt:00047610</v>
      </c>
      <c r="B64" t="s">
        <v>213</v>
      </c>
      <c r="C64" t="s">
        <v>214</v>
      </c>
      <c r="D64" t="s">
        <v>215</v>
      </c>
      <c r="E64" t="s">
        <v>15</v>
      </c>
    </row>
    <row r="65" spans="1:5" x14ac:dyDescent="0.2">
      <c r="A65" t="str">
        <f>HYPERLINK("https://www.ebi.ac.uk/ols/ontologies/fbbt/terms?iri=http://purl.obolibrary.org/obo/FBbt_00048090","FBbt:00048090")</f>
        <v>FBbt:00048090</v>
      </c>
      <c r="B65" t="s">
        <v>216</v>
      </c>
      <c r="C65" t="s">
        <v>217</v>
      </c>
      <c r="D65" t="s">
        <v>218</v>
      </c>
      <c r="E65" t="s">
        <v>219</v>
      </c>
    </row>
    <row r="66" spans="1:5" x14ac:dyDescent="0.2">
      <c r="A66" t="str">
        <f>HYPERLINK("https://www.ebi.ac.uk/ols/ontologies/fbbt/terms?iri=http://purl.obolibrary.org/obo/FBbt_00111320","FBbt:00111320")</f>
        <v>FBbt:00111320</v>
      </c>
      <c r="B66" t="s">
        <v>220</v>
      </c>
      <c r="C66" t="s">
        <v>8</v>
      </c>
      <c r="D66" t="s">
        <v>221</v>
      </c>
      <c r="E66" t="s">
        <v>222</v>
      </c>
    </row>
    <row r="67" spans="1:5" x14ac:dyDescent="0.2">
      <c r="A67" t="str">
        <f>HYPERLINK("https://www.ebi.ac.uk/ols/ontologies/fbbt/terms?iri=http://purl.obolibrary.org/obo/FBbt_00110149","FBbt:00110149")</f>
        <v>FBbt:00110149</v>
      </c>
      <c r="B67" t="s">
        <v>223</v>
      </c>
      <c r="C67" t="s">
        <v>224</v>
      </c>
      <c r="D67" t="s">
        <v>225</v>
      </c>
      <c r="E67" t="s">
        <v>226</v>
      </c>
    </row>
    <row r="68" spans="1:5" x14ac:dyDescent="0.2">
      <c r="A68" t="str">
        <f>HYPERLINK("https://www.ebi.ac.uk/ols/ontologies/fbbt/terms?iri=http://purl.obolibrary.org/obo/FBbt_00111321","FBbt:00111321")</f>
        <v>FBbt:00111321</v>
      </c>
      <c r="B68" t="s">
        <v>227</v>
      </c>
      <c r="C68" t="s">
        <v>228</v>
      </c>
      <c r="D68" t="s">
        <v>229</v>
      </c>
      <c r="E68" t="s">
        <v>230</v>
      </c>
    </row>
    <row r="69" spans="1:5" x14ac:dyDescent="0.2">
      <c r="A69" t="str">
        <f>HYPERLINK("https://www.ebi.ac.uk/ols/ontologies/fbbt/terms?iri=http://purl.obolibrary.org/obo/FBbt_00111129","FBbt:00111129")</f>
        <v>FBbt:00111129</v>
      </c>
      <c r="B69" t="s">
        <v>231</v>
      </c>
      <c r="C69" t="s">
        <v>232</v>
      </c>
      <c r="D69" t="s">
        <v>233</v>
      </c>
      <c r="E69" t="s">
        <v>50</v>
      </c>
    </row>
    <row r="70" spans="1:5" x14ac:dyDescent="0.2">
      <c r="A70" t="str">
        <f>HYPERLINK("https://www.ebi.ac.uk/ols/ontologies/fbbt/terms?iri=http://purl.obolibrary.org/obo/FBbt_00111139","FBbt:00111139")</f>
        <v>FBbt:00111139</v>
      </c>
      <c r="B70" t="s">
        <v>234</v>
      </c>
      <c r="C70" t="s">
        <v>235</v>
      </c>
      <c r="D70" t="s">
        <v>236</v>
      </c>
      <c r="E70" t="s">
        <v>50</v>
      </c>
    </row>
    <row r="71" spans="1:5" x14ac:dyDescent="0.2">
      <c r="A71" t="str">
        <f>HYPERLINK("https://www.ebi.ac.uk/ols/ontologies/fbbt/terms?iri=http://purl.obolibrary.org/obo/FBbt_00111137","FBbt:00111137")</f>
        <v>FBbt:00111137</v>
      </c>
      <c r="B71" t="s">
        <v>237</v>
      </c>
      <c r="C71" t="s">
        <v>238</v>
      </c>
      <c r="D71" t="s">
        <v>239</v>
      </c>
      <c r="E71" t="s">
        <v>50</v>
      </c>
    </row>
    <row r="72" spans="1:5" x14ac:dyDescent="0.2">
      <c r="A72" t="str">
        <f>HYPERLINK("https://www.ebi.ac.uk/ols/ontologies/fbbt/terms?iri=http://purl.obolibrary.org/obo/FBbt_00048283","FBbt:00048283")</f>
        <v>FBbt:00048283</v>
      </c>
      <c r="B72" t="s">
        <v>240</v>
      </c>
      <c r="C72" t="s">
        <v>241</v>
      </c>
      <c r="D72" t="s">
        <v>242</v>
      </c>
      <c r="E72" t="s">
        <v>57</v>
      </c>
    </row>
    <row r="73" spans="1:5" x14ac:dyDescent="0.2">
      <c r="A73" t="str">
        <f>HYPERLINK("https://www.ebi.ac.uk/ols/ontologies/fbbt/terms?iri=http://purl.obolibrary.org/obo/FBbt_00111135","FBbt:00111135")</f>
        <v>FBbt:00111135</v>
      </c>
      <c r="B73" t="s">
        <v>243</v>
      </c>
      <c r="C73" t="s">
        <v>244</v>
      </c>
      <c r="D73" t="s">
        <v>245</v>
      </c>
      <c r="E73" t="s">
        <v>50</v>
      </c>
    </row>
    <row r="74" spans="1:5" x14ac:dyDescent="0.2">
      <c r="A74" t="str">
        <f>HYPERLINK("https://www.ebi.ac.uk/ols/ontologies/fbbt/terms?iri=http://purl.obolibrary.org/obo/FBbt_00110881","FBbt:00110881")</f>
        <v>FBbt:00110881</v>
      </c>
      <c r="B74" t="s">
        <v>246</v>
      </c>
      <c r="C74" t="s">
        <v>247</v>
      </c>
      <c r="D74" t="s">
        <v>248</v>
      </c>
      <c r="E74" t="s">
        <v>249</v>
      </c>
    </row>
    <row r="75" spans="1:5" x14ac:dyDescent="0.2">
      <c r="A75" t="str">
        <f>HYPERLINK("https://www.ebi.ac.uk/ols/ontologies/fbbt/terms?iri=http://purl.obolibrary.org/obo/FBbt_00047609","FBbt:00047609")</f>
        <v>FBbt:00047609</v>
      </c>
      <c r="B75" t="s">
        <v>250</v>
      </c>
      <c r="C75" t="s">
        <v>251</v>
      </c>
      <c r="D75" t="s">
        <v>252</v>
      </c>
      <c r="E75" t="s">
        <v>15</v>
      </c>
    </row>
    <row r="76" spans="1:5" x14ac:dyDescent="0.2">
      <c r="A76" t="str">
        <f>HYPERLINK("https://www.ebi.ac.uk/ols/ontologies/fbbt/terms?iri=http://purl.obolibrary.org/obo/FBbt_00048281","FBbt:00048281")</f>
        <v>FBbt:00048281</v>
      </c>
      <c r="B76" t="s">
        <v>253</v>
      </c>
      <c r="C76" t="s">
        <v>254</v>
      </c>
      <c r="D76" t="s">
        <v>255</v>
      </c>
      <c r="E76" t="s">
        <v>57</v>
      </c>
    </row>
    <row r="77" spans="1:5" x14ac:dyDescent="0.2">
      <c r="A77" t="str">
        <f>HYPERLINK("https://www.ebi.ac.uk/ols/ontologies/fbbt/terms?iri=http://purl.obolibrary.org/obo/FBbt_00111133","FBbt:00111133")</f>
        <v>FBbt:00111133</v>
      </c>
      <c r="B77" t="s">
        <v>256</v>
      </c>
      <c r="C77" t="s">
        <v>257</v>
      </c>
      <c r="D77" t="s">
        <v>258</v>
      </c>
      <c r="E77" t="s">
        <v>50</v>
      </c>
    </row>
    <row r="78" spans="1:5" x14ac:dyDescent="0.2">
      <c r="A78" t="str">
        <f>HYPERLINK("https://www.ebi.ac.uk/ols/ontologies/fbbt/terms?iri=http://purl.obolibrary.org/obo/FBbt_00047608","FBbt:00047608")</f>
        <v>FBbt:00047608</v>
      </c>
      <c r="B78" t="s">
        <v>259</v>
      </c>
      <c r="C78" t="s">
        <v>260</v>
      </c>
      <c r="D78" t="s">
        <v>261</v>
      </c>
      <c r="E78" t="s">
        <v>15</v>
      </c>
    </row>
    <row r="79" spans="1:5" x14ac:dyDescent="0.2">
      <c r="A79" t="str">
        <f>HYPERLINK("https://www.ebi.ac.uk/ols/ontologies/fbbt/terms?iri=http://purl.obolibrary.org/obo/FBbt_00047607","FBbt:00047607")</f>
        <v>FBbt:00047607</v>
      </c>
      <c r="B79" t="s">
        <v>262</v>
      </c>
      <c r="C79" t="s">
        <v>263</v>
      </c>
      <c r="D79" t="s">
        <v>264</v>
      </c>
      <c r="E79" t="s">
        <v>15</v>
      </c>
    </row>
    <row r="80" spans="1:5" x14ac:dyDescent="0.2">
      <c r="A80" t="str">
        <f>HYPERLINK("https://www.ebi.ac.uk/ols/ontologies/fbbt/terms?iri=http://purl.obolibrary.org/obo/FBbt_00111131","FBbt:00111131")</f>
        <v>FBbt:00111131</v>
      </c>
      <c r="B80" t="s">
        <v>265</v>
      </c>
      <c r="C80" t="s">
        <v>266</v>
      </c>
      <c r="D80" t="s">
        <v>267</v>
      </c>
      <c r="E80" t="s">
        <v>50</v>
      </c>
    </row>
    <row r="81" spans="1:5" x14ac:dyDescent="0.2">
      <c r="A81" t="str">
        <f>HYPERLINK("https://www.ebi.ac.uk/ols/ontologies/fbbt/terms?iri=http://purl.obolibrary.org/obo/FBbt_00047606","FBbt:00047606")</f>
        <v>FBbt:00047606</v>
      </c>
      <c r="B81" t="s">
        <v>268</v>
      </c>
      <c r="C81" t="s">
        <v>269</v>
      </c>
      <c r="D81" t="s">
        <v>270</v>
      </c>
      <c r="E81" t="s">
        <v>15</v>
      </c>
    </row>
    <row r="82" spans="1:5" x14ac:dyDescent="0.2">
      <c r="A82" t="str">
        <f>HYPERLINK("https://www.ebi.ac.uk/ols/ontologies/fbbt/terms?iri=http://purl.obolibrary.org/obo/FBbt_00047605","FBbt:00047605")</f>
        <v>FBbt:00047605</v>
      </c>
      <c r="B82" t="s">
        <v>271</v>
      </c>
      <c r="C82" t="s">
        <v>272</v>
      </c>
      <c r="D82" t="s">
        <v>273</v>
      </c>
      <c r="E82" t="s">
        <v>15</v>
      </c>
    </row>
    <row r="83" spans="1:5" x14ac:dyDescent="0.2">
      <c r="A83" t="str">
        <f>HYPERLINK("https://www.ebi.ac.uk/ols/ontologies/fbbt/terms?iri=http://purl.obolibrary.org/obo/FBbt_00048089","FBbt:00048089")</f>
        <v>FBbt:00048089</v>
      </c>
      <c r="B83" t="s">
        <v>274</v>
      </c>
      <c r="C83" t="s">
        <v>275</v>
      </c>
      <c r="D83" t="s">
        <v>276</v>
      </c>
      <c r="E83" t="s">
        <v>219</v>
      </c>
    </row>
    <row r="84" spans="1:5" x14ac:dyDescent="0.2">
      <c r="A84" t="str">
        <f>HYPERLINK("https://www.ebi.ac.uk/ols/ontologies/fbbt/terms?iri=http://purl.obolibrary.org/obo/FBbt_00047604","FBbt:00047604")</f>
        <v>FBbt:00047604</v>
      </c>
      <c r="B84" t="s">
        <v>277</v>
      </c>
      <c r="C84" t="s">
        <v>278</v>
      </c>
      <c r="D84" t="s">
        <v>279</v>
      </c>
      <c r="E84" t="s">
        <v>15</v>
      </c>
    </row>
    <row r="85" spans="1:5" x14ac:dyDescent="0.2">
      <c r="A85" t="str">
        <f>HYPERLINK("https://www.ebi.ac.uk/ols/ontologies/fbbt/terms?iri=http://purl.obolibrary.org/obo/FBbt_00048088","FBbt:00048088")</f>
        <v>FBbt:00048088</v>
      </c>
      <c r="B85" t="s">
        <v>280</v>
      </c>
      <c r="C85" t="s">
        <v>281</v>
      </c>
      <c r="D85" t="s">
        <v>282</v>
      </c>
      <c r="E85" t="s">
        <v>219</v>
      </c>
    </row>
    <row r="86" spans="1:5" x14ac:dyDescent="0.2">
      <c r="A86" t="str">
        <f>HYPERLINK("https://www.ebi.ac.uk/ols/ontologies/fbbt/terms?iri=http://purl.obolibrary.org/obo/FBbt_00047603","FBbt:00047603")</f>
        <v>FBbt:00047603</v>
      </c>
      <c r="B86" t="s">
        <v>283</v>
      </c>
      <c r="C86" t="s">
        <v>284</v>
      </c>
      <c r="D86" t="s">
        <v>285</v>
      </c>
      <c r="E86" t="s">
        <v>15</v>
      </c>
    </row>
    <row r="87" spans="1:5" x14ac:dyDescent="0.2">
      <c r="A87" t="str">
        <f>HYPERLINK("https://www.ebi.ac.uk/ols/ontologies/fbbt/terms?iri=http://purl.obolibrary.org/obo/FBbt_00047601","FBbt:00047601")</f>
        <v>FBbt:00047601</v>
      </c>
      <c r="B87" t="s">
        <v>286</v>
      </c>
      <c r="C87" t="s">
        <v>287</v>
      </c>
      <c r="D87" t="s">
        <v>288</v>
      </c>
      <c r="E87" t="s">
        <v>15</v>
      </c>
    </row>
    <row r="88" spans="1:5" x14ac:dyDescent="0.2">
      <c r="A88" t="str">
        <f>HYPERLINK("https://www.ebi.ac.uk/ols/ontologies/fbbt/terms?iri=http://purl.obolibrary.org/obo/FBbt_00047602","FBbt:00047602")</f>
        <v>FBbt:00047602</v>
      </c>
      <c r="B88" t="s">
        <v>289</v>
      </c>
      <c r="C88" t="s">
        <v>290</v>
      </c>
      <c r="D88" t="s">
        <v>291</v>
      </c>
      <c r="E88" t="s">
        <v>15</v>
      </c>
    </row>
    <row r="89" spans="1:5" x14ac:dyDescent="0.2">
      <c r="A89" t="str">
        <f>HYPERLINK("https://www.ebi.ac.uk/ols/ontologies/fbbt/terms?iri=http://purl.obolibrary.org/obo/FBbt_00047600","FBbt:00047600")</f>
        <v>FBbt:00047600</v>
      </c>
      <c r="B89" t="s">
        <v>292</v>
      </c>
      <c r="C89" t="s">
        <v>293</v>
      </c>
      <c r="D89" t="s">
        <v>294</v>
      </c>
      <c r="E89" t="s">
        <v>15</v>
      </c>
    </row>
    <row r="90" spans="1:5" x14ac:dyDescent="0.2">
      <c r="A90" t="str">
        <f>HYPERLINK("https://www.ebi.ac.uk/ols/ontologies/fbbt/terms?iri=http://purl.obolibrary.org/obo/FBbt_00047623","FBbt:00047623")</f>
        <v>FBbt:00047623</v>
      </c>
      <c r="B90" t="s">
        <v>295</v>
      </c>
      <c r="C90" t="s">
        <v>296</v>
      </c>
      <c r="D90" t="s">
        <v>297</v>
      </c>
      <c r="E90" t="s">
        <v>15</v>
      </c>
    </row>
    <row r="91" spans="1:5" x14ac:dyDescent="0.2">
      <c r="A91" t="str">
        <f>HYPERLINK("https://www.ebi.ac.uk/ols/ontologies/fbbt/terms?iri=http://purl.obolibrary.org/obo/FBbt_00047622","FBbt:00047622")</f>
        <v>FBbt:00047622</v>
      </c>
      <c r="B91" t="s">
        <v>298</v>
      </c>
      <c r="C91" t="s">
        <v>299</v>
      </c>
      <c r="D91" t="s">
        <v>300</v>
      </c>
      <c r="E91" t="s">
        <v>15</v>
      </c>
    </row>
    <row r="92" spans="1:5" x14ac:dyDescent="0.2">
      <c r="A92" t="str">
        <f>HYPERLINK("https://www.ebi.ac.uk/ols/ontologies/fbbt/terms?iri=http://purl.obolibrary.org/obo/FBbt_00047767","FBbt:00047767")</f>
        <v>FBbt:00047767</v>
      </c>
      <c r="B92" t="s">
        <v>301</v>
      </c>
      <c r="C92" t="s">
        <v>302</v>
      </c>
      <c r="D92" t="s">
        <v>303</v>
      </c>
      <c r="E92" t="s">
        <v>304</v>
      </c>
    </row>
    <row r="93" spans="1:5" x14ac:dyDescent="0.2">
      <c r="A93" t="str">
        <f>HYPERLINK("https://www.ebi.ac.uk/ols/ontologies/fbbt/terms?iri=http://purl.obolibrary.org/obo/FBbt_00047621","FBbt:00047621")</f>
        <v>FBbt:00047621</v>
      </c>
      <c r="B93" t="s">
        <v>305</v>
      </c>
      <c r="C93" t="s">
        <v>306</v>
      </c>
      <c r="D93" t="s">
        <v>307</v>
      </c>
      <c r="E93" t="s">
        <v>15</v>
      </c>
    </row>
    <row r="94" spans="1:5" x14ac:dyDescent="0.2">
      <c r="A94" t="str">
        <f>HYPERLINK("https://www.ebi.ac.uk/ols/ontologies/fbbt/terms?iri=http://purl.obolibrary.org/obo/FBbt_00111087","FBbt:00111087")</f>
        <v>FBbt:00111087</v>
      </c>
      <c r="B94" t="s">
        <v>308</v>
      </c>
      <c r="C94" t="s">
        <v>309</v>
      </c>
      <c r="D94" t="s">
        <v>310</v>
      </c>
      <c r="E94" t="s">
        <v>50</v>
      </c>
    </row>
    <row r="95" spans="1:5" x14ac:dyDescent="0.2">
      <c r="A95" t="str">
        <f>HYPERLINK("https://www.ebi.ac.uk/ols/ontologies/fbbt/terms?iri=http://purl.obolibrary.org/obo/FBbt_00111089","FBbt:00111089")</f>
        <v>FBbt:00111089</v>
      </c>
      <c r="B95" t="s">
        <v>311</v>
      </c>
      <c r="C95" t="s">
        <v>312</v>
      </c>
      <c r="D95" t="s">
        <v>313</v>
      </c>
      <c r="E95" t="s">
        <v>50</v>
      </c>
    </row>
    <row r="96" spans="1:5" x14ac:dyDescent="0.2">
      <c r="A96" t="str">
        <f>HYPERLINK("https://www.ebi.ac.uk/ols/ontologies/fbbt/terms?iri=http://purl.obolibrary.org/obo/FBbt_00111486","FBbt:00111486")</f>
        <v>FBbt:00111486</v>
      </c>
      <c r="B96" t="s">
        <v>314</v>
      </c>
      <c r="C96" t="s">
        <v>315</v>
      </c>
      <c r="D96" t="s">
        <v>316</v>
      </c>
      <c r="E96" t="s">
        <v>129</v>
      </c>
    </row>
    <row r="97" spans="1:5" x14ac:dyDescent="0.2">
      <c r="A97" t="str">
        <f>HYPERLINK("https://www.ebi.ac.uk/ols/ontologies/fbbt/terms?iri=http://purl.obolibrary.org/obo/FBbt_00111487","FBbt:00111487")</f>
        <v>FBbt:00111487</v>
      </c>
      <c r="B97" t="s">
        <v>317</v>
      </c>
      <c r="C97" t="s">
        <v>318</v>
      </c>
      <c r="D97" t="s">
        <v>319</v>
      </c>
      <c r="E97" t="s">
        <v>129</v>
      </c>
    </row>
    <row r="98" spans="1:5" x14ac:dyDescent="0.2">
      <c r="A98" t="str">
        <f>HYPERLINK("https://www.ebi.ac.uk/ols/ontologies/fbbt/terms?iri=http://purl.obolibrary.org/obo/FBbt_00111091","FBbt:00111091")</f>
        <v>FBbt:00111091</v>
      </c>
      <c r="B98" t="s">
        <v>320</v>
      </c>
      <c r="C98" t="s">
        <v>321</v>
      </c>
      <c r="D98" t="s">
        <v>322</v>
      </c>
      <c r="E98" t="s">
        <v>50</v>
      </c>
    </row>
    <row r="99" spans="1:5" x14ac:dyDescent="0.2">
      <c r="A99" t="str">
        <f>HYPERLINK("https://www.ebi.ac.uk/ols/ontologies/fbbt/terms?iri=http://purl.obolibrary.org/obo/FBbt_00048297","FBbt:00048297")</f>
        <v>FBbt:00048297</v>
      </c>
      <c r="B99" t="s">
        <v>323</v>
      </c>
      <c r="C99" t="s">
        <v>324</v>
      </c>
      <c r="D99" t="s">
        <v>325</v>
      </c>
      <c r="E99" t="s">
        <v>57</v>
      </c>
    </row>
    <row r="100" spans="1:5" x14ac:dyDescent="0.2">
      <c r="A100" t="str">
        <f>HYPERLINK("https://www.ebi.ac.uk/ols/ontologies/fbbt/terms?iri=http://purl.obolibrary.org/obo/FBbt_00111485","FBbt:00111485")</f>
        <v>FBbt:00111485</v>
      </c>
      <c r="B100" t="s">
        <v>326</v>
      </c>
      <c r="C100" t="s">
        <v>327</v>
      </c>
      <c r="D100" t="s">
        <v>328</v>
      </c>
      <c r="E100" t="s">
        <v>329</v>
      </c>
    </row>
    <row r="101" spans="1:5" x14ac:dyDescent="0.2">
      <c r="A101" t="str">
        <f>HYPERLINK("https://www.ebi.ac.uk/ols/ontologies/fbbt/terms?iri=http://purl.obolibrary.org/obo/FBbt_00048296","FBbt:00048296")</f>
        <v>FBbt:00048296</v>
      </c>
      <c r="B101" t="s">
        <v>330</v>
      </c>
      <c r="C101" t="s">
        <v>331</v>
      </c>
      <c r="D101" t="s">
        <v>332</v>
      </c>
      <c r="E101" t="s">
        <v>57</v>
      </c>
    </row>
    <row r="102" spans="1:5" x14ac:dyDescent="0.2">
      <c r="A102" t="str">
        <f>HYPERLINK("https://www.ebi.ac.uk/ols/ontologies/fbbt/terms?iri=http://purl.obolibrary.org/obo/FBbt_00110165","FBbt:00110165")</f>
        <v>FBbt:00110165</v>
      </c>
      <c r="B102" t="s">
        <v>333</v>
      </c>
      <c r="C102" t="s">
        <v>334</v>
      </c>
      <c r="D102" t="s">
        <v>335</v>
      </c>
      <c r="E102" t="s">
        <v>336</v>
      </c>
    </row>
    <row r="103" spans="1:5" x14ac:dyDescent="0.2">
      <c r="A103" t="str">
        <f>HYPERLINK("https://www.ebi.ac.uk/ols/ontologies/fbbt/terms?iri=http://purl.obolibrary.org/obo/FBbt_00048294","FBbt:00048294")</f>
        <v>FBbt:00048294</v>
      </c>
      <c r="B103" t="s">
        <v>337</v>
      </c>
      <c r="C103" t="s">
        <v>338</v>
      </c>
      <c r="D103" t="s">
        <v>339</v>
      </c>
      <c r="E103" t="s">
        <v>57</v>
      </c>
    </row>
    <row r="104" spans="1:5" x14ac:dyDescent="0.2">
      <c r="A104" t="str">
        <f>HYPERLINK("https://www.ebi.ac.uk/ols/ontologies/fbbt/terms?iri=http://purl.obolibrary.org/obo/FBbt_00110160","FBbt:00110160")</f>
        <v>FBbt:00110160</v>
      </c>
      <c r="B104" t="s">
        <v>340</v>
      </c>
      <c r="C104" t="s">
        <v>341</v>
      </c>
      <c r="D104" t="s">
        <v>342</v>
      </c>
      <c r="E104" t="s">
        <v>343</v>
      </c>
    </row>
    <row r="105" spans="1:5" x14ac:dyDescent="0.2">
      <c r="A105" t="str">
        <f>HYPERLINK("https://www.ebi.ac.uk/ols/ontologies/fbbt/terms?iri=http://purl.obolibrary.org/obo/FBbt_00047619","FBbt:00047619")</f>
        <v>FBbt:00047619</v>
      </c>
      <c r="B105" t="s">
        <v>344</v>
      </c>
      <c r="C105" t="s">
        <v>345</v>
      </c>
      <c r="D105" t="s">
        <v>346</v>
      </c>
      <c r="E105" t="s">
        <v>15</v>
      </c>
    </row>
    <row r="106" spans="1:5" x14ac:dyDescent="0.2">
      <c r="A106" t="str">
        <f>HYPERLINK("https://www.ebi.ac.uk/ols/ontologies/fbbt/terms?iri=http://purl.obolibrary.org/obo/FBbt_00111145","FBbt:00111145")</f>
        <v>FBbt:00111145</v>
      </c>
      <c r="B106" t="s">
        <v>347</v>
      </c>
      <c r="C106" t="s">
        <v>348</v>
      </c>
      <c r="D106" t="s">
        <v>349</v>
      </c>
      <c r="E106" t="s">
        <v>50</v>
      </c>
    </row>
    <row r="107" spans="1:5" x14ac:dyDescent="0.2">
      <c r="A107" t="str">
        <f>HYPERLINK("https://www.ebi.ac.uk/ols/ontologies/fbbt/terms?iri=http://purl.obolibrary.org/obo/FBbt_00047618","FBbt:00047618")</f>
        <v>FBbt:00047618</v>
      </c>
      <c r="B107" t="s">
        <v>350</v>
      </c>
      <c r="C107" t="s">
        <v>351</v>
      </c>
      <c r="D107" t="s">
        <v>352</v>
      </c>
      <c r="E107" t="s">
        <v>15</v>
      </c>
    </row>
    <row r="108" spans="1:5" x14ac:dyDescent="0.2">
      <c r="A108" t="str">
        <f>HYPERLINK("https://www.ebi.ac.uk/ols/ontologies/fbbt/terms?iri=http://purl.obolibrary.org/obo/FBbt_00047617","FBbt:00047617")</f>
        <v>FBbt:00047617</v>
      </c>
      <c r="B108" t="s">
        <v>353</v>
      </c>
      <c r="C108" t="s">
        <v>354</v>
      </c>
      <c r="D108" t="s">
        <v>355</v>
      </c>
      <c r="E108" t="s">
        <v>15</v>
      </c>
    </row>
    <row r="109" spans="1:5" x14ac:dyDescent="0.2">
      <c r="A109" t="str">
        <f>HYPERLINK("https://www.ebi.ac.uk/ols/ontologies/fbbt/terms?iri=http://purl.obolibrary.org/obo/FBbt_00047221","FBbt:00047221")</f>
        <v>FBbt:00047221</v>
      </c>
      <c r="B109" t="s">
        <v>356</v>
      </c>
      <c r="C109" t="s">
        <v>8</v>
      </c>
      <c r="D109" t="s">
        <v>357</v>
      </c>
      <c r="E109" t="s">
        <v>358</v>
      </c>
    </row>
    <row r="110" spans="1:5" x14ac:dyDescent="0.2">
      <c r="A110" t="str">
        <f>HYPERLINK("https://www.ebi.ac.uk/ols/ontologies/fbbt/terms?iri=http://purl.obolibrary.org/obo/FBbt_00111143","FBbt:00111143")</f>
        <v>FBbt:00111143</v>
      </c>
      <c r="B110" t="s">
        <v>359</v>
      </c>
      <c r="C110" t="s">
        <v>360</v>
      </c>
      <c r="D110" t="s">
        <v>361</v>
      </c>
      <c r="E110" t="s">
        <v>50</v>
      </c>
    </row>
    <row r="111" spans="1:5" x14ac:dyDescent="0.2">
      <c r="A111" t="str">
        <f>HYPERLINK("https://www.ebi.ac.uk/ols/ontologies/fbbt/terms?iri=http://purl.obolibrary.org/obo/FBbt_00047366","FBbt:00047366")</f>
        <v>FBbt:00047366</v>
      </c>
      <c r="B111" t="s">
        <v>362</v>
      </c>
      <c r="C111" t="s">
        <v>363</v>
      </c>
      <c r="D111" t="s">
        <v>364</v>
      </c>
      <c r="E111" t="s">
        <v>365</v>
      </c>
    </row>
    <row r="112" spans="1:5" x14ac:dyDescent="0.2">
      <c r="A112" t="str">
        <f>HYPERLINK("https://www.ebi.ac.uk/ols/ontologies/fbbt/terms?iri=http://purl.obolibrary.org/obo/FBbt_00047616","FBbt:00047616")</f>
        <v>FBbt:00047616</v>
      </c>
      <c r="B112" t="s">
        <v>366</v>
      </c>
      <c r="C112" t="s">
        <v>367</v>
      </c>
      <c r="D112" t="s">
        <v>368</v>
      </c>
      <c r="E112" t="s">
        <v>15</v>
      </c>
    </row>
    <row r="113" spans="1:5" x14ac:dyDescent="0.2">
      <c r="A113" t="str">
        <f>HYPERLINK("https://www.ebi.ac.uk/ols/ontologies/fbbt/terms?iri=http://purl.obolibrary.org/obo/FBbt_00047365","FBbt:00047365")</f>
        <v>FBbt:00047365</v>
      </c>
      <c r="B113" t="s">
        <v>369</v>
      </c>
      <c r="C113" t="s">
        <v>370</v>
      </c>
      <c r="D113" t="s">
        <v>371</v>
      </c>
      <c r="E113" t="s">
        <v>365</v>
      </c>
    </row>
    <row r="114" spans="1:5" x14ac:dyDescent="0.2">
      <c r="A114" t="str">
        <f>HYPERLINK("https://www.ebi.ac.uk/ols/ontologies/fbbt/terms?iri=http://purl.obolibrary.org/obo/FBbt_00047615","FBbt:00047615")</f>
        <v>FBbt:00047615</v>
      </c>
      <c r="B114" t="s">
        <v>372</v>
      </c>
      <c r="C114" t="s">
        <v>373</v>
      </c>
      <c r="D114" t="s">
        <v>374</v>
      </c>
      <c r="E114" t="s">
        <v>15</v>
      </c>
    </row>
    <row r="115" spans="1:5" x14ac:dyDescent="0.2">
      <c r="A115" t="str">
        <f>HYPERLINK("https://www.ebi.ac.uk/ols/ontologies/fbbt/terms?iri=http://purl.obolibrary.org/obo/FBbt_00111141","FBbt:00111141")</f>
        <v>FBbt:00111141</v>
      </c>
      <c r="B115" t="s">
        <v>375</v>
      </c>
      <c r="C115" t="s">
        <v>376</v>
      </c>
      <c r="D115" t="s">
        <v>377</v>
      </c>
      <c r="E115" t="s">
        <v>50</v>
      </c>
    </row>
    <row r="116" spans="1:5" x14ac:dyDescent="0.2">
      <c r="A116" t="str">
        <f>HYPERLINK("https://www.ebi.ac.uk/ols/ontologies/fbbt/terms?iri=http://purl.obolibrary.org/obo/FBbt_00047613","FBbt:00047613")</f>
        <v>FBbt:00047613</v>
      </c>
      <c r="B116" t="s">
        <v>378</v>
      </c>
      <c r="C116" t="s">
        <v>379</v>
      </c>
      <c r="D116" t="s">
        <v>380</v>
      </c>
      <c r="E116" t="s">
        <v>15</v>
      </c>
    </row>
    <row r="117" spans="1:5" x14ac:dyDescent="0.2">
      <c r="A117" t="str">
        <f>HYPERLINK("https://www.ebi.ac.uk/ols/ontologies/fbbt/terms?iri=http://purl.obolibrary.org/obo/FBbt_00047614","FBbt:00047614")</f>
        <v>FBbt:00047614</v>
      </c>
      <c r="B117" t="s">
        <v>381</v>
      </c>
      <c r="C117" t="s">
        <v>382</v>
      </c>
      <c r="D117" t="s">
        <v>383</v>
      </c>
      <c r="E117" t="s">
        <v>15</v>
      </c>
    </row>
    <row r="118" spans="1:5" x14ac:dyDescent="0.2">
      <c r="A118" t="str">
        <f>HYPERLINK("https://www.ebi.ac.uk/ols/ontologies/fbbt/terms?iri=http://purl.obolibrary.org/obo/FBbt_00047364","FBbt:00047364")</f>
        <v>FBbt:00047364</v>
      </c>
      <c r="B118" t="s">
        <v>384</v>
      </c>
      <c r="C118" t="s">
        <v>385</v>
      </c>
      <c r="D118" t="s">
        <v>386</v>
      </c>
      <c r="E118" t="s">
        <v>365</v>
      </c>
    </row>
    <row r="119" spans="1:5" x14ac:dyDescent="0.2">
      <c r="A119" t="str">
        <f>HYPERLINK("https://www.ebi.ac.uk/ols/ontologies/fbbt/terms?iri=http://purl.obolibrary.org/obo/FBbt_00047612","FBbt:00047612")</f>
        <v>FBbt:00047612</v>
      </c>
      <c r="B119" t="s">
        <v>387</v>
      </c>
      <c r="C119" t="s">
        <v>388</v>
      </c>
      <c r="D119" t="s">
        <v>389</v>
      </c>
      <c r="E119" t="s">
        <v>15</v>
      </c>
    </row>
    <row r="120" spans="1:5" x14ac:dyDescent="0.2">
      <c r="A120" t="str">
        <f>HYPERLINK("https://www.ebi.ac.uk/ols/ontologies/fbbt/terms?iri=http://purl.obolibrary.org/obo/FBbt_00047363","FBbt:00047363")</f>
        <v>FBbt:00047363</v>
      </c>
      <c r="B120" t="s">
        <v>390</v>
      </c>
      <c r="C120" t="s">
        <v>391</v>
      </c>
      <c r="D120" t="s">
        <v>392</v>
      </c>
      <c r="E120" t="s">
        <v>393</v>
      </c>
    </row>
    <row r="121" spans="1:5" x14ac:dyDescent="0.2">
      <c r="A121" t="str">
        <f>HYPERLINK("https://www.ebi.ac.uk/ols/ontologies/fbbt/terms?iri=http://purl.obolibrary.org/obo/FBbt_00047611","FBbt:00047611")</f>
        <v>FBbt:00047611</v>
      </c>
      <c r="B121" t="s">
        <v>394</v>
      </c>
      <c r="C121" t="s">
        <v>395</v>
      </c>
      <c r="D121" t="s">
        <v>396</v>
      </c>
      <c r="E121" t="s">
        <v>15</v>
      </c>
    </row>
    <row r="122" spans="1:5" x14ac:dyDescent="0.2">
      <c r="A122" t="str">
        <f>HYPERLINK("https://www.ebi.ac.uk/ols/ontologies/fbbt/terms?iri=http://purl.obolibrary.org/obo/FBbt_00047636","FBbt:00047636")</f>
        <v>FBbt:00047636</v>
      </c>
      <c r="B122" t="s">
        <v>397</v>
      </c>
      <c r="C122" t="s">
        <v>398</v>
      </c>
      <c r="D122" t="s">
        <v>399</v>
      </c>
      <c r="E122" t="s">
        <v>15</v>
      </c>
    </row>
    <row r="123" spans="1:5" x14ac:dyDescent="0.2">
      <c r="A123" t="str">
        <f>HYPERLINK("https://www.ebi.ac.uk/ols/ontologies/fbbt/terms?iri=http://purl.obolibrary.org/obo/FBbt_00047637","FBbt:00047637")</f>
        <v>FBbt:00047637</v>
      </c>
      <c r="B123" t="s">
        <v>400</v>
      </c>
      <c r="C123" t="s">
        <v>401</v>
      </c>
      <c r="D123" t="s">
        <v>402</v>
      </c>
      <c r="E123" t="s">
        <v>15</v>
      </c>
    </row>
    <row r="124" spans="1:5" x14ac:dyDescent="0.2">
      <c r="A124" t="str">
        <f>HYPERLINK("https://www.ebi.ac.uk/ols/ontologies/fbbt/terms?iri=http://purl.obolibrary.org/obo/FBbt_00111296","FBbt:00111296")</f>
        <v>FBbt:00111296</v>
      </c>
      <c r="B124" t="s">
        <v>403</v>
      </c>
      <c r="C124" t="s">
        <v>404</v>
      </c>
      <c r="D124" t="s">
        <v>405</v>
      </c>
      <c r="E124" t="s">
        <v>406</v>
      </c>
    </row>
    <row r="125" spans="1:5" x14ac:dyDescent="0.2">
      <c r="A125" t="str">
        <f>HYPERLINK("https://www.ebi.ac.uk/ols/ontologies/fbbt/terms?iri=http://purl.obolibrary.org/obo/FBbt_00047635","FBbt:00047635")</f>
        <v>FBbt:00047635</v>
      </c>
      <c r="B125" t="s">
        <v>407</v>
      </c>
      <c r="C125" t="s">
        <v>408</v>
      </c>
      <c r="D125" t="s">
        <v>409</v>
      </c>
      <c r="E125" t="s">
        <v>15</v>
      </c>
    </row>
    <row r="126" spans="1:5" x14ac:dyDescent="0.2">
      <c r="A126" t="str">
        <f>HYPERLINK("https://www.ebi.ac.uk/ols/ontologies/fbbt/terms?iri=http://purl.obolibrary.org/obo/FBbt_00047634","FBbt:00047634")</f>
        <v>FBbt:00047634</v>
      </c>
      <c r="B126" t="s">
        <v>410</v>
      </c>
      <c r="C126" t="s">
        <v>411</v>
      </c>
      <c r="D126" t="s">
        <v>412</v>
      </c>
      <c r="E126" t="s">
        <v>15</v>
      </c>
    </row>
    <row r="127" spans="1:5" x14ac:dyDescent="0.2">
      <c r="A127" t="str">
        <f>HYPERLINK("https://www.ebi.ac.uk/ols/ontologies/fbbt/terms?iri=http://purl.obolibrary.org/obo/FBbt_00047633","FBbt:00047633")</f>
        <v>FBbt:00047633</v>
      </c>
      <c r="B127" t="s">
        <v>413</v>
      </c>
      <c r="C127" t="s">
        <v>414</v>
      </c>
      <c r="D127" t="s">
        <v>415</v>
      </c>
      <c r="E127" t="s">
        <v>15</v>
      </c>
    </row>
    <row r="128" spans="1:5" x14ac:dyDescent="0.2">
      <c r="A128" t="str">
        <f>HYPERLINK("https://www.ebi.ac.uk/ols/ontologies/fbbt/terms?iri=http://purl.obolibrary.org/obo/FBbt_00047632","FBbt:00047632")</f>
        <v>FBbt:00047632</v>
      </c>
      <c r="B128" t="s">
        <v>416</v>
      </c>
      <c r="C128" t="s">
        <v>417</v>
      </c>
      <c r="D128" t="s">
        <v>418</v>
      </c>
      <c r="E128" t="s">
        <v>15</v>
      </c>
    </row>
    <row r="129" spans="1:5" x14ac:dyDescent="0.2">
      <c r="A129" t="str">
        <f>HYPERLINK("https://www.ebi.ac.uk/ols/ontologies/fbbt/terms?iri=http://purl.obolibrary.org/obo/FBbt_00047631","FBbt:00047631")</f>
        <v>FBbt:00047631</v>
      </c>
      <c r="B129" t="s">
        <v>419</v>
      </c>
      <c r="C129" t="s">
        <v>420</v>
      </c>
      <c r="D129" t="s">
        <v>421</v>
      </c>
      <c r="E129" t="s">
        <v>15</v>
      </c>
    </row>
    <row r="130" spans="1:5" x14ac:dyDescent="0.2">
      <c r="A130" t="str">
        <f>HYPERLINK("https://www.ebi.ac.uk/ols/ontologies/fbbt/terms?iri=http://purl.obolibrary.org/obo/FBbt_00047630","FBbt:00047630")</f>
        <v>FBbt:00047630</v>
      </c>
      <c r="B130" t="s">
        <v>422</v>
      </c>
      <c r="C130" t="s">
        <v>423</v>
      </c>
      <c r="D130" t="s">
        <v>424</v>
      </c>
      <c r="E130" t="s">
        <v>15</v>
      </c>
    </row>
    <row r="131" spans="1:5" x14ac:dyDescent="0.2">
      <c r="A131" t="str">
        <f>HYPERLINK("https://www.ebi.ac.uk/ols/ontologies/fbbt/terms?iri=http://purl.obolibrary.org/obo/FBbt_00111099","FBbt:00111099")</f>
        <v>FBbt:00111099</v>
      </c>
      <c r="B131" t="s">
        <v>425</v>
      </c>
      <c r="C131" t="s">
        <v>426</v>
      </c>
      <c r="D131" t="s">
        <v>427</v>
      </c>
      <c r="E131" t="s">
        <v>50</v>
      </c>
    </row>
    <row r="132" spans="1:5" x14ac:dyDescent="0.2">
      <c r="A132" t="str">
        <f>HYPERLINK("https://www.ebi.ac.uk/ols/ontologies/fbbt/terms?iri=http://purl.obolibrary.org/obo/FBbt_00111097","FBbt:00111097")</f>
        <v>FBbt:00111097</v>
      </c>
      <c r="B132" t="s">
        <v>428</v>
      </c>
      <c r="C132" t="s">
        <v>429</v>
      </c>
      <c r="D132" t="s">
        <v>430</v>
      </c>
      <c r="E132" t="s">
        <v>50</v>
      </c>
    </row>
    <row r="133" spans="1:5" x14ac:dyDescent="0.2">
      <c r="A133" t="str">
        <f>HYPERLINK("https://www.ebi.ac.uk/ols/ontologies/fbbt/terms?iri=http://purl.obolibrary.org/obo/FBbt_00111095","FBbt:00111095")</f>
        <v>FBbt:00111095</v>
      </c>
      <c r="B133" t="s">
        <v>431</v>
      </c>
      <c r="C133" t="s">
        <v>432</v>
      </c>
      <c r="D133" t="s">
        <v>433</v>
      </c>
      <c r="E133" t="s">
        <v>50</v>
      </c>
    </row>
    <row r="134" spans="1:5" x14ac:dyDescent="0.2">
      <c r="A134" t="str">
        <f>HYPERLINK("https://www.ebi.ac.uk/ols/ontologies/fbbt/terms?iri=http://purl.obolibrary.org/obo/FBbt_00111488","FBbt:00111488")</f>
        <v>FBbt:00111488</v>
      </c>
      <c r="B134" t="s">
        <v>434</v>
      </c>
      <c r="C134" t="s">
        <v>435</v>
      </c>
      <c r="D134" t="s">
        <v>436</v>
      </c>
      <c r="E134" t="s">
        <v>129</v>
      </c>
    </row>
    <row r="135" spans="1:5" x14ac:dyDescent="0.2">
      <c r="A135" t="str">
        <f>HYPERLINK("https://www.ebi.ac.uk/ols/ontologies/fbbt/terms?iri=http://purl.obolibrary.org/obo/FBbt_00047579","FBbt:00047579")</f>
        <v>FBbt:00047579</v>
      </c>
      <c r="B135" t="s">
        <v>437</v>
      </c>
      <c r="C135" t="s">
        <v>438</v>
      </c>
      <c r="D135" t="s">
        <v>439</v>
      </c>
      <c r="E135" t="s">
        <v>15</v>
      </c>
    </row>
    <row r="136" spans="1:5" x14ac:dyDescent="0.2">
      <c r="A136" t="str">
        <f>HYPERLINK("https://www.ebi.ac.uk/ols/ontologies/fbbt/terms?iri=http://purl.obolibrary.org/obo/FBbt_00111489","FBbt:00111489")</f>
        <v>FBbt:00111489</v>
      </c>
      <c r="B136" t="s">
        <v>440</v>
      </c>
      <c r="C136" t="s">
        <v>441</v>
      </c>
      <c r="D136" t="s">
        <v>442</v>
      </c>
      <c r="E136" t="s">
        <v>129</v>
      </c>
    </row>
    <row r="137" spans="1:5" x14ac:dyDescent="0.2">
      <c r="A137" t="str">
        <f>HYPERLINK("https://www.ebi.ac.uk/ols/ontologies/fbbt/terms?iri=http://purl.obolibrary.org/obo/FBbt_00111093","FBbt:00111093")</f>
        <v>FBbt:00111093</v>
      </c>
      <c r="B137" t="s">
        <v>443</v>
      </c>
      <c r="C137" t="s">
        <v>444</v>
      </c>
      <c r="D137" t="s">
        <v>445</v>
      </c>
      <c r="E137" t="s">
        <v>50</v>
      </c>
    </row>
    <row r="138" spans="1:5" x14ac:dyDescent="0.2">
      <c r="A138" t="str">
        <f>HYPERLINK("https://www.ebi.ac.uk/ols/ontologies/fbbt/terms?iri=http://purl.obolibrary.org/obo/FBbt_00047578","FBbt:00047578")</f>
        <v>FBbt:00047578</v>
      </c>
      <c r="B138" t="s">
        <v>446</v>
      </c>
      <c r="C138" t="s">
        <v>447</v>
      </c>
      <c r="D138" t="s">
        <v>448</v>
      </c>
      <c r="E138" t="s">
        <v>15</v>
      </c>
    </row>
    <row r="139" spans="1:5" x14ac:dyDescent="0.2">
      <c r="A139" t="str">
        <f>HYPERLINK("https://www.ebi.ac.uk/ols/ontologies/fbbt/terms?iri=http://purl.obolibrary.org/obo/FBbt_00111499","FBbt:00111499")</f>
        <v>FBbt:00111499</v>
      </c>
      <c r="B139" t="s">
        <v>449</v>
      </c>
      <c r="C139" t="s">
        <v>450</v>
      </c>
      <c r="D139" t="s">
        <v>451</v>
      </c>
      <c r="E139" t="s">
        <v>129</v>
      </c>
    </row>
    <row r="140" spans="1:5" x14ac:dyDescent="0.2">
      <c r="A140" t="str">
        <f>HYPERLINK("https://www.ebi.ac.uk/ols/ontologies/fbbt/terms?iri=http://purl.obolibrary.org/obo/FBbt_00047577","FBbt:00047577")</f>
        <v>FBbt:00047577</v>
      </c>
      <c r="B140" t="s">
        <v>452</v>
      </c>
      <c r="C140" t="s">
        <v>453</v>
      </c>
      <c r="D140" t="s">
        <v>454</v>
      </c>
      <c r="E140" t="s">
        <v>15</v>
      </c>
    </row>
    <row r="141" spans="1:5" x14ac:dyDescent="0.2">
      <c r="A141" t="str">
        <f>HYPERLINK("https://www.ebi.ac.uk/ols/ontologies/fbbt/terms?iri=http://purl.obolibrary.org/obo/FBbt_00047576","FBbt:00047576")</f>
        <v>FBbt:00047576</v>
      </c>
      <c r="B141" t="s">
        <v>455</v>
      </c>
      <c r="C141" t="s">
        <v>456</v>
      </c>
      <c r="D141" t="s">
        <v>457</v>
      </c>
      <c r="E141" t="s">
        <v>15</v>
      </c>
    </row>
    <row r="142" spans="1:5" x14ac:dyDescent="0.2">
      <c r="A142" t="str">
        <f>HYPERLINK("https://www.ebi.ac.uk/ols/ontologies/fbbt/terms?iri=http://purl.obolibrary.org/obo/FBbt_00047575","FBbt:00047575")</f>
        <v>FBbt:00047575</v>
      </c>
      <c r="B142" t="s">
        <v>458</v>
      </c>
      <c r="C142" t="s">
        <v>459</v>
      </c>
      <c r="D142" t="s">
        <v>460</v>
      </c>
      <c r="E142" t="s">
        <v>15</v>
      </c>
    </row>
    <row r="143" spans="1:5" x14ac:dyDescent="0.2">
      <c r="A143" t="str">
        <f>HYPERLINK("https://www.ebi.ac.uk/ols/ontologies/fbbt/terms?iri=http://purl.obolibrary.org/obo/FBbt_00111495","FBbt:00111495")</f>
        <v>FBbt:00111495</v>
      </c>
      <c r="B143" t="s">
        <v>461</v>
      </c>
      <c r="C143" t="s">
        <v>462</v>
      </c>
      <c r="D143" t="s">
        <v>463</v>
      </c>
      <c r="E143" t="s">
        <v>129</v>
      </c>
    </row>
    <row r="144" spans="1:5" x14ac:dyDescent="0.2">
      <c r="A144" t="str">
        <f>HYPERLINK("https://www.ebi.ac.uk/ols/ontologies/fbbt/terms?iri=http://purl.obolibrary.org/obo/FBbt_00047574","FBbt:00047574")</f>
        <v>FBbt:00047574</v>
      </c>
      <c r="B144" t="s">
        <v>464</v>
      </c>
      <c r="C144" t="s">
        <v>465</v>
      </c>
      <c r="D144" t="s">
        <v>466</v>
      </c>
      <c r="E144" t="s">
        <v>15</v>
      </c>
    </row>
    <row r="145" spans="1:5" x14ac:dyDescent="0.2">
      <c r="A145" t="str">
        <f>HYPERLINK("https://www.ebi.ac.uk/ols/ontologies/fbbt/terms?iri=http://purl.obolibrary.org/obo/FBbt_00047573","FBbt:00047573")</f>
        <v>FBbt:00047573</v>
      </c>
      <c r="B145" t="s">
        <v>467</v>
      </c>
      <c r="C145" t="s">
        <v>468</v>
      </c>
      <c r="D145" t="s">
        <v>469</v>
      </c>
      <c r="E145" t="s">
        <v>15</v>
      </c>
    </row>
    <row r="146" spans="1:5" x14ac:dyDescent="0.2">
      <c r="A146" t="str">
        <f>HYPERLINK("https://www.ebi.ac.uk/ols/ontologies/fbbt/terms?iri=http://purl.obolibrary.org/obo/FBbt_00111493","FBbt:00111493")</f>
        <v>FBbt:00111493</v>
      </c>
      <c r="B146" t="s">
        <v>470</v>
      </c>
      <c r="C146" t="s">
        <v>471</v>
      </c>
      <c r="D146" t="s">
        <v>472</v>
      </c>
      <c r="E146" t="s">
        <v>129</v>
      </c>
    </row>
    <row r="147" spans="1:5" x14ac:dyDescent="0.2">
      <c r="A147" t="str">
        <f>HYPERLINK("https://www.ebi.ac.uk/ols/ontologies/fbbt/terms?iri=http://purl.obolibrary.org/obo/FBbt_00047572","FBbt:00047572")</f>
        <v>FBbt:00047572</v>
      </c>
      <c r="B147" t="s">
        <v>473</v>
      </c>
      <c r="C147" t="s">
        <v>474</v>
      </c>
      <c r="D147" t="s">
        <v>475</v>
      </c>
      <c r="E147" t="s">
        <v>15</v>
      </c>
    </row>
    <row r="148" spans="1:5" x14ac:dyDescent="0.2">
      <c r="A148" t="str">
        <f>HYPERLINK("https://www.ebi.ac.uk/ols/ontologies/fbbt/terms?iri=http://purl.obolibrary.org/obo/FBbt_00111494","FBbt:00111494")</f>
        <v>FBbt:00111494</v>
      </c>
      <c r="B148" t="s">
        <v>476</v>
      </c>
      <c r="C148" t="s">
        <v>477</v>
      </c>
      <c r="D148" t="s">
        <v>478</v>
      </c>
      <c r="E148" t="s">
        <v>129</v>
      </c>
    </row>
    <row r="149" spans="1:5" x14ac:dyDescent="0.2">
      <c r="A149" t="str">
        <f>HYPERLINK("https://www.ebi.ac.uk/ols/ontologies/fbbt/terms?iri=http://purl.obolibrary.org/obo/FBbt_00111491","FBbt:00111491")</f>
        <v>FBbt:00111491</v>
      </c>
      <c r="B149" t="s">
        <v>479</v>
      </c>
      <c r="C149" t="s">
        <v>480</v>
      </c>
      <c r="D149" t="s">
        <v>481</v>
      </c>
      <c r="E149" t="s">
        <v>129</v>
      </c>
    </row>
    <row r="150" spans="1:5" x14ac:dyDescent="0.2">
      <c r="A150" t="str">
        <f>HYPERLINK("https://www.ebi.ac.uk/ols/ontologies/fbbt/terms?iri=http://purl.obolibrary.org/obo/FBbt_00111490","FBbt:00111490")</f>
        <v>FBbt:00111490</v>
      </c>
      <c r="B150" t="s">
        <v>482</v>
      </c>
      <c r="C150" t="s">
        <v>483</v>
      </c>
      <c r="D150" t="s">
        <v>484</v>
      </c>
      <c r="E150" t="s">
        <v>129</v>
      </c>
    </row>
    <row r="151" spans="1:5" x14ac:dyDescent="0.2">
      <c r="A151" t="str">
        <f>HYPERLINK("https://www.ebi.ac.uk/ols/ontologies/fbbt/terms?iri=http://purl.obolibrary.org/obo/FBbt_00111492","FBbt:00111492")</f>
        <v>FBbt:00111492</v>
      </c>
      <c r="B151" t="s">
        <v>485</v>
      </c>
      <c r="C151" t="s">
        <v>486</v>
      </c>
      <c r="D151" t="s">
        <v>487</v>
      </c>
      <c r="E151" t="s">
        <v>129</v>
      </c>
    </row>
    <row r="152" spans="1:5" x14ac:dyDescent="0.2">
      <c r="A152" t="str">
        <f>HYPERLINK("https://www.ebi.ac.uk/ols/ontologies/fbbt/terms?iri=http://purl.obolibrary.org/obo/FBbt_00047629","FBbt:00047629")</f>
        <v>FBbt:00047629</v>
      </c>
      <c r="B152" t="s">
        <v>488</v>
      </c>
      <c r="C152" t="s">
        <v>489</v>
      </c>
      <c r="D152" t="s">
        <v>490</v>
      </c>
      <c r="E152" t="s">
        <v>15</v>
      </c>
    </row>
    <row r="153" spans="1:5" x14ac:dyDescent="0.2">
      <c r="A153" t="str">
        <f>HYPERLINK("https://www.ebi.ac.uk/ols/ontologies/fbbt/terms?iri=http://purl.obolibrary.org/obo/FBbt_00047628","FBbt:00047628")</f>
        <v>FBbt:00047628</v>
      </c>
      <c r="B153" t="s">
        <v>491</v>
      </c>
      <c r="C153" t="s">
        <v>492</v>
      </c>
      <c r="D153" t="s">
        <v>493</v>
      </c>
      <c r="E153" t="s">
        <v>15</v>
      </c>
    </row>
    <row r="154" spans="1:5" x14ac:dyDescent="0.2">
      <c r="A154" t="str">
        <f>HYPERLINK("https://www.ebi.ac.uk/ols/ontologies/fbbt/terms?iri=http://purl.obolibrary.org/obo/FBbt_00047627","FBbt:00047627")</f>
        <v>FBbt:00047627</v>
      </c>
      <c r="B154" t="s">
        <v>494</v>
      </c>
      <c r="C154" t="s">
        <v>495</v>
      </c>
      <c r="D154" t="s">
        <v>496</v>
      </c>
      <c r="E154" t="s">
        <v>15</v>
      </c>
    </row>
    <row r="155" spans="1:5" x14ac:dyDescent="0.2">
      <c r="A155" t="str">
        <f>HYPERLINK("https://www.ebi.ac.uk/ols/ontologies/fbbt/terms?iri=http://purl.obolibrary.org/obo/FBbt_00047231","FBbt:00047231")</f>
        <v>FBbt:00047231</v>
      </c>
      <c r="B155" t="s">
        <v>497</v>
      </c>
      <c r="C155" t="s">
        <v>8</v>
      </c>
      <c r="D155" t="s">
        <v>498</v>
      </c>
      <c r="E155" t="s">
        <v>499</v>
      </c>
    </row>
    <row r="156" spans="1:5" x14ac:dyDescent="0.2">
      <c r="A156" t="str">
        <f>HYPERLINK("https://www.ebi.ac.uk/ols/ontologies/fbbt/terms?iri=http://purl.obolibrary.org/obo/FBbt_00111297","FBbt:00111297")</f>
        <v>FBbt:00111297</v>
      </c>
      <c r="B156" t="s">
        <v>500</v>
      </c>
      <c r="C156" t="s">
        <v>501</v>
      </c>
      <c r="D156" t="s">
        <v>502</v>
      </c>
      <c r="E156" t="s">
        <v>503</v>
      </c>
    </row>
    <row r="157" spans="1:5" x14ac:dyDescent="0.2">
      <c r="A157" t="str">
        <f>HYPERLINK("https://www.ebi.ac.uk/ols/ontologies/fbbt/terms?iri=http://purl.obolibrary.org/obo/FBbt_00047626","FBbt:00047626")</f>
        <v>FBbt:00047626</v>
      </c>
      <c r="B157" t="s">
        <v>504</v>
      </c>
      <c r="C157" t="s">
        <v>505</v>
      </c>
      <c r="D157" t="s">
        <v>506</v>
      </c>
      <c r="E157" t="s">
        <v>15</v>
      </c>
    </row>
    <row r="158" spans="1:5" x14ac:dyDescent="0.2">
      <c r="A158" t="str">
        <f>HYPERLINK("https://www.ebi.ac.uk/ols/ontologies/fbbt/terms?iri=http://purl.obolibrary.org/obo/FBbt_00111150","FBbt:00111150")</f>
        <v>FBbt:00111150</v>
      </c>
      <c r="B158" t="s">
        <v>507</v>
      </c>
      <c r="C158" t="s">
        <v>167</v>
      </c>
      <c r="D158" t="s">
        <v>508</v>
      </c>
      <c r="E158" t="s">
        <v>90</v>
      </c>
    </row>
    <row r="159" spans="1:5" x14ac:dyDescent="0.2">
      <c r="A159" t="str">
        <f>HYPERLINK("https://www.ebi.ac.uk/ols/ontologies/fbbt/terms?iri=http://purl.obolibrary.org/obo/FBbt_00047624","FBbt:00047624")</f>
        <v>FBbt:00047624</v>
      </c>
      <c r="B159" t="s">
        <v>509</v>
      </c>
      <c r="C159" t="s">
        <v>510</v>
      </c>
      <c r="D159" t="s">
        <v>511</v>
      </c>
      <c r="E159" t="s">
        <v>15</v>
      </c>
    </row>
    <row r="160" spans="1:5" x14ac:dyDescent="0.2">
      <c r="A160" t="str">
        <f>HYPERLINK("https://www.ebi.ac.uk/ols/ontologies/fbbt/terms?iri=http://purl.obolibrary.org/obo/FBbt_00047625","FBbt:00047625")</f>
        <v>FBbt:00047625</v>
      </c>
      <c r="B160" t="s">
        <v>512</v>
      </c>
      <c r="C160" t="s">
        <v>513</v>
      </c>
      <c r="D160" t="s">
        <v>514</v>
      </c>
      <c r="E160" t="s">
        <v>15</v>
      </c>
    </row>
    <row r="161" spans="1:5" x14ac:dyDescent="0.2">
      <c r="A161" t="str">
        <f>HYPERLINK("https://www.ebi.ac.uk/ols/ontologies/fbbt/terms?iri=http://purl.obolibrary.org/obo/FBbt_00047648","FBbt:00047648")</f>
        <v>FBbt:00047648</v>
      </c>
      <c r="B161" t="s">
        <v>515</v>
      </c>
      <c r="C161" t="s">
        <v>516</v>
      </c>
      <c r="D161" t="s">
        <v>517</v>
      </c>
      <c r="E161" t="s">
        <v>15</v>
      </c>
    </row>
    <row r="162" spans="1:5" x14ac:dyDescent="0.2">
      <c r="A162" t="str">
        <f>HYPERLINK("https://www.ebi.ac.uk/ols/ontologies/fbbt/terms?iri=http://purl.obolibrary.org/obo/FBbt_00047649","FBbt:00047649")</f>
        <v>FBbt:00047649</v>
      </c>
      <c r="B162" t="s">
        <v>518</v>
      </c>
      <c r="C162" t="s">
        <v>519</v>
      </c>
      <c r="D162" t="s">
        <v>520</v>
      </c>
      <c r="E162" t="s">
        <v>15</v>
      </c>
    </row>
    <row r="163" spans="1:5" x14ac:dyDescent="0.2">
      <c r="A163" t="str">
        <f>HYPERLINK("https://www.ebi.ac.uk/ols/ontologies/fbbt/terms?iri=http://purl.obolibrary.org/obo/FBbt_00110967","FBbt:00110967")</f>
        <v>FBbt:00110967</v>
      </c>
      <c r="B163" t="s">
        <v>521</v>
      </c>
      <c r="C163" t="s">
        <v>8</v>
      </c>
      <c r="D163" t="s">
        <v>522</v>
      </c>
      <c r="E163" t="s">
        <v>523</v>
      </c>
    </row>
    <row r="164" spans="1:5" x14ac:dyDescent="0.2">
      <c r="A164" t="str">
        <f>HYPERLINK("https://www.ebi.ac.uk/ols/ontologies/fbbt/terms?iri=http://purl.obolibrary.org/obo/FBbt_00047647","FBbt:00047647")</f>
        <v>FBbt:00047647</v>
      </c>
      <c r="B164" t="s">
        <v>524</v>
      </c>
      <c r="C164" t="s">
        <v>525</v>
      </c>
      <c r="D164" t="s">
        <v>526</v>
      </c>
      <c r="E164" t="s">
        <v>15</v>
      </c>
    </row>
    <row r="165" spans="1:5" x14ac:dyDescent="0.2">
      <c r="A165" t="str">
        <f>HYPERLINK("https://www.ebi.ac.uk/ols/ontologies/fbbt/terms?iri=http://purl.obolibrary.org/obo/FBbt_00047646","FBbt:00047646")</f>
        <v>FBbt:00047646</v>
      </c>
      <c r="B165" t="s">
        <v>527</v>
      </c>
      <c r="C165" t="s">
        <v>528</v>
      </c>
      <c r="D165" t="s">
        <v>529</v>
      </c>
      <c r="E165" t="s">
        <v>15</v>
      </c>
    </row>
    <row r="166" spans="1:5" x14ac:dyDescent="0.2">
      <c r="A166" t="str">
        <f>HYPERLINK("https://www.ebi.ac.uk/ols/ontologies/fbbt/terms?iri=http://purl.obolibrary.org/obo/FBbt_00003996","FBbt:00003996")</f>
        <v>FBbt:00003996</v>
      </c>
      <c r="B166" t="s">
        <v>530</v>
      </c>
      <c r="C166" t="s">
        <v>531</v>
      </c>
      <c r="D166" t="s">
        <v>532</v>
      </c>
      <c r="E166" t="s">
        <v>533</v>
      </c>
    </row>
    <row r="167" spans="1:5" x14ac:dyDescent="0.2">
      <c r="A167" t="str">
        <f>HYPERLINK("https://www.ebi.ac.uk/ols/ontologies/fbbt/terms?iri=http://purl.obolibrary.org/obo/FBbt_00047645","FBbt:00047645")</f>
        <v>FBbt:00047645</v>
      </c>
      <c r="B167" t="s">
        <v>534</v>
      </c>
      <c r="C167" t="s">
        <v>535</v>
      </c>
      <c r="D167" t="s">
        <v>536</v>
      </c>
      <c r="E167" t="s">
        <v>15</v>
      </c>
    </row>
    <row r="168" spans="1:5" x14ac:dyDescent="0.2">
      <c r="A168" t="str">
        <f>HYPERLINK("https://www.ebi.ac.uk/ols/ontologies/fbbt/terms?iri=http://purl.obolibrary.org/obo/FBbt_00047644","FBbt:00047644")</f>
        <v>FBbt:00047644</v>
      </c>
      <c r="B168" t="s">
        <v>537</v>
      </c>
      <c r="C168" t="s">
        <v>538</v>
      </c>
      <c r="D168" t="s">
        <v>539</v>
      </c>
      <c r="E168" t="s">
        <v>15</v>
      </c>
    </row>
    <row r="169" spans="1:5" x14ac:dyDescent="0.2">
      <c r="A169" t="str">
        <f>HYPERLINK("https://www.ebi.ac.uk/ols/ontologies/fbbt/terms?iri=http://purl.obolibrary.org/obo/FBbt_00047643","FBbt:00047643")</f>
        <v>FBbt:00047643</v>
      </c>
      <c r="B169" t="s">
        <v>540</v>
      </c>
      <c r="C169" t="s">
        <v>541</v>
      </c>
      <c r="D169" t="s">
        <v>542</v>
      </c>
      <c r="E169" t="s">
        <v>15</v>
      </c>
    </row>
    <row r="170" spans="1:5" x14ac:dyDescent="0.2">
      <c r="A170" t="str">
        <f>HYPERLINK("https://www.ebi.ac.uk/ols/ontologies/fbbt/terms?iri=http://purl.obolibrary.org/obo/FBbt_00047642","FBbt:00047642")</f>
        <v>FBbt:00047642</v>
      </c>
      <c r="B170" t="s">
        <v>543</v>
      </c>
      <c r="C170" t="s">
        <v>544</v>
      </c>
      <c r="D170" t="s">
        <v>545</v>
      </c>
      <c r="E170" t="s">
        <v>15</v>
      </c>
    </row>
    <row r="171" spans="1:5" x14ac:dyDescent="0.2">
      <c r="A171" t="str">
        <f>HYPERLINK("https://www.ebi.ac.uk/ols/ontologies/fbbt/terms?iri=http://purl.obolibrary.org/obo/FBbt_00110964","FBbt:00110964")</f>
        <v>FBbt:00110964</v>
      </c>
      <c r="B171" t="s">
        <v>546</v>
      </c>
      <c r="C171" t="s">
        <v>8</v>
      </c>
      <c r="D171" t="s">
        <v>547</v>
      </c>
      <c r="E171" t="s">
        <v>523</v>
      </c>
    </row>
    <row r="172" spans="1:5" x14ac:dyDescent="0.2">
      <c r="A172" t="str">
        <f>HYPERLINK("https://www.ebi.ac.uk/ols/ontologies/fbbt/terms?iri=http://purl.obolibrary.org/obo/FBbt_00047641","FBbt:00047641")</f>
        <v>FBbt:00047641</v>
      </c>
      <c r="B172" t="s">
        <v>548</v>
      </c>
      <c r="C172" t="s">
        <v>549</v>
      </c>
      <c r="D172" t="s">
        <v>550</v>
      </c>
      <c r="E172" t="s">
        <v>15</v>
      </c>
    </row>
    <row r="173" spans="1:5" x14ac:dyDescent="0.2">
      <c r="A173" t="str">
        <f>HYPERLINK("https://www.ebi.ac.uk/ols/ontologies/fbbt/terms?iri=http://purl.obolibrary.org/obo/FBbt_00047640","FBbt:00047640")</f>
        <v>FBbt:00047640</v>
      </c>
      <c r="B173" t="s">
        <v>551</v>
      </c>
      <c r="C173" t="s">
        <v>552</v>
      </c>
      <c r="D173" t="s">
        <v>553</v>
      </c>
      <c r="E173" t="s">
        <v>15</v>
      </c>
    </row>
    <row r="174" spans="1:5" x14ac:dyDescent="0.2">
      <c r="A174" t="str">
        <f>HYPERLINK("https://www.ebi.ac.uk/ols/ontologies/fbbt/terms?iri=http://purl.obolibrary.org/obo/FBbt_00004100","FBbt:00004100")</f>
        <v>FBbt:00004100</v>
      </c>
      <c r="B174" t="s">
        <v>554</v>
      </c>
      <c r="C174" t="s">
        <v>555</v>
      </c>
      <c r="D174" t="s">
        <v>556</v>
      </c>
      <c r="E174" t="s">
        <v>557</v>
      </c>
    </row>
    <row r="175" spans="1:5" x14ac:dyDescent="0.2">
      <c r="A175" t="str">
        <f>HYPERLINK("https://www.ebi.ac.uk/ols/ontologies/fbbt/terms?iri=http://purl.obolibrary.org/obo/FBbt_00110631","FBbt:00110631")</f>
        <v>FBbt:00110631</v>
      </c>
      <c r="B175" t="s">
        <v>558</v>
      </c>
      <c r="C175" t="s">
        <v>559</v>
      </c>
      <c r="D175" t="s">
        <v>560</v>
      </c>
      <c r="E175" t="s">
        <v>561</v>
      </c>
    </row>
    <row r="176" spans="1:5" x14ac:dyDescent="0.2">
      <c r="A176" t="str">
        <f>HYPERLINK("https://www.ebi.ac.uk/ols/ontologies/fbbt/terms?iri=http://purl.obolibrary.org/obo/FBbt_00110049","FBbt:00110049")</f>
        <v>FBbt:00110049</v>
      </c>
      <c r="B176" t="s">
        <v>562</v>
      </c>
      <c r="C176" t="s">
        <v>563</v>
      </c>
      <c r="D176" t="s">
        <v>564</v>
      </c>
      <c r="E176" t="s">
        <v>565</v>
      </c>
    </row>
    <row r="177" spans="1:5" x14ac:dyDescent="0.2">
      <c r="A177" t="str">
        <f>HYPERLINK("https://www.ebi.ac.uk/ols/ontologies/fbbt/terms?iri=http://purl.obolibrary.org/obo/FBbt_00047589","FBbt:00047589")</f>
        <v>FBbt:00047589</v>
      </c>
      <c r="B177" t="s">
        <v>566</v>
      </c>
      <c r="C177" t="s">
        <v>567</v>
      </c>
      <c r="D177" t="s">
        <v>568</v>
      </c>
      <c r="E177" t="s">
        <v>15</v>
      </c>
    </row>
    <row r="178" spans="1:5" x14ac:dyDescent="0.2">
      <c r="A178" t="str">
        <f>HYPERLINK("https://www.ebi.ac.uk/ols/ontologies/fbbt/terms?iri=http://purl.obolibrary.org/obo/FBbt_00004058","FBbt:00004058")</f>
        <v>FBbt:00004058</v>
      </c>
      <c r="B178" t="s">
        <v>569</v>
      </c>
      <c r="C178" t="s">
        <v>570</v>
      </c>
      <c r="D178" t="s">
        <v>141</v>
      </c>
      <c r="E178" t="s">
        <v>142</v>
      </c>
    </row>
    <row r="179" spans="1:5" x14ac:dyDescent="0.2">
      <c r="A179" t="str">
        <f>HYPERLINK("https://www.ebi.ac.uk/ols/ontologies/fbbt/terms?iri=http://purl.obolibrary.org/obo/FBbt_00047588","FBbt:00047588")</f>
        <v>FBbt:00047588</v>
      </c>
      <c r="B179" t="s">
        <v>571</v>
      </c>
      <c r="C179" t="s">
        <v>572</v>
      </c>
      <c r="D179" t="s">
        <v>573</v>
      </c>
      <c r="E179" t="s">
        <v>15</v>
      </c>
    </row>
    <row r="180" spans="1:5" x14ac:dyDescent="0.2">
      <c r="A180" t="str">
        <f>HYPERLINK("https://www.ebi.ac.uk/ols/ontologies/fbbt/terms?iri=http://purl.obolibrary.org/obo/FBbt_00047587","FBbt:00047587")</f>
        <v>FBbt:00047587</v>
      </c>
      <c r="B180" t="s">
        <v>574</v>
      </c>
      <c r="C180" t="s">
        <v>575</v>
      </c>
      <c r="D180" t="s">
        <v>576</v>
      </c>
      <c r="E180" t="s">
        <v>15</v>
      </c>
    </row>
    <row r="181" spans="1:5" x14ac:dyDescent="0.2">
      <c r="A181" t="str">
        <f>HYPERLINK("https://www.ebi.ac.uk/ols/ontologies/fbbt/terms?iri=http://purl.obolibrary.org/obo/FBbt_00047586","FBbt:00047586")</f>
        <v>FBbt:00047586</v>
      </c>
      <c r="B181" t="s">
        <v>577</v>
      </c>
      <c r="C181" t="s">
        <v>578</v>
      </c>
      <c r="D181" t="s">
        <v>579</v>
      </c>
      <c r="E181" t="s">
        <v>15</v>
      </c>
    </row>
    <row r="182" spans="1:5" x14ac:dyDescent="0.2">
      <c r="A182" t="str">
        <f>HYPERLINK("https://www.ebi.ac.uk/ols/ontologies/fbbt/terms?iri=http://purl.obolibrary.org/obo/FBbt_00047585","FBbt:00047585")</f>
        <v>FBbt:00047585</v>
      </c>
      <c r="B182" t="s">
        <v>580</v>
      </c>
      <c r="C182" t="s">
        <v>581</v>
      </c>
      <c r="D182" t="s">
        <v>582</v>
      </c>
      <c r="E182" t="s">
        <v>15</v>
      </c>
    </row>
    <row r="183" spans="1:5" x14ac:dyDescent="0.2">
      <c r="A183" t="str">
        <f>HYPERLINK("https://www.ebi.ac.uk/ols/ontologies/fbbt/terms?iri=http://purl.obolibrary.org/obo/FBbt_00047584","FBbt:00047584")</f>
        <v>FBbt:00047584</v>
      </c>
      <c r="B183" t="s">
        <v>583</v>
      </c>
      <c r="C183" t="s">
        <v>584</v>
      </c>
      <c r="D183" t="s">
        <v>585</v>
      </c>
      <c r="E183" t="s">
        <v>15</v>
      </c>
    </row>
    <row r="184" spans="1:5" x14ac:dyDescent="0.2">
      <c r="A184" t="str">
        <f>HYPERLINK("https://www.ebi.ac.uk/ols/ontologies/fbbt/terms?iri=http://purl.obolibrary.org/obo/FBbt_00047249","FBbt:00047249")</f>
        <v>FBbt:00047249</v>
      </c>
      <c r="B184" t="s">
        <v>586</v>
      </c>
      <c r="C184" t="s">
        <v>587</v>
      </c>
      <c r="D184" t="s">
        <v>588</v>
      </c>
      <c r="E184" t="s">
        <v>358</v>
      </c>
    </row>
    <row r="185" spans="1:5" x14ac:dyDescent="0.2">
      <c r="A185" t="str">
        <f>HYPERLINK("https://www.ebi.ac.uk/ols/ontologies/fbbt/terms?iri=http://purl.obolibrary.org/obo/FBbt_00047583","FBbt:00047583")</f>
        <v>FBbt:00047583</v>
      </c>
      <c r="B185" t="s">
        <v>589</v>
      </c>
      <c r="C185" t="s">
        <v>590</v>
      </c>
      <c r="D185" t="s">
        <v>591</v>
      </c>
      <c r="E185" t="s">
        <v>15</v>
      </c>
    </row>
    <row r="186" spans="1:5" x14ac:dyDescent="0.2">
      <c r="A186" t="str">
        <f>HYPERLINK("https://www.ebi.ac.uk/ols/ontologies/fbbt/terms?iri=http://purl.obolibrary.org/obo/FBbt_00047582","FBbt:00047582")</f>
        <v>FBbt:00047582</v>
      </c>
      <c r="B186" t="s">
        <v>592</v>
      </c>
      <c r="C186" t="s">
        <v>593</v>
      </c>
      <c r="D186" t="s">
        <v>594</v>
      </c>
      <c r="E186" t="s">
        <v>15</v>
      </c>
    </row>
    <row r="187" spans="1:5" x14ac:dyDescent="0.2">
      <c r="A187" t="str">
        <f>HYPERLINK("https://www.ebi.ac.uk/ols/ontologies/fbbt/terms?iri=http://purl.obolibrary.org/obo/FBbt_00047247","FBbt:00047247")</f>
        <v>FBbt:00047247</v>
      </c>
      <c r="B187" t="s">
        <v>595</v>
      </c>
      <c r="C187" t="s">
        <v>8</v>
      </c>
      <c r="D187" t="s">
        <v>596</v>
      </c>
      <c r="E187" t="s">
        <v>597</v>
      </c>
    </row>
    <row r="188" spans="1:5" x14ac:dyDescent="0.2">
      <c r="A188" t="str">
        <f>HYPERLINK("https://www.ebi.ac.uk/ols/ontologies/fbbt/terms?iri=http://purl.obolibrary.org/obo/FBbt_00047581","FBbt:00047581")</f>
        <v>FBbt:00047581</v>
      </c>
      <c r="B188" t="s">
        <v>598</v>
      </c>
      <c r="C188" t="s">
        <v>599</v>
      </c>
      <c r="D188" t="s">
        <v>600</v>
      </c>
      <c r="E188" t="s">
        <v>15</v>
      </c>
    </row>
    <row r="189" spans="1:5" x14ac:dyDescent="0.2">
      <c r="A189" t="str">
        <f>HYPERLINK("https://www.ebi.ac.uk/ols/ontologies/fbbt/terms?iri=http://purl.obolibrary.org/obo/FBbt_00047580","FBbt:00047580")</f>
        <v>FBbt:00047580</v>
      </c>
      <c r="B189" t="s">
        <v>601</v>
      </c>
      <c r="C189" t="s">
        <v>602</v>
      </c>
      <c r="D189" t="s">
        <v>603</v>
      </c>
      <c r="E189" t="s">
        <v>15</v>
      </c>
    </row>
    <row r="190" spans="1:5" x14ac:dyDescent="0.2">
      <c r="A190" t="str">
        <f>HYPERLINK("https://www.ebi.ac.uk/ols/ontologies/fbbt/terms?iri=http://purl.obolibrary.org/obo/FBbt_00047639","FBbt:00047639")</f>
        <v>FBbt:00047639</v>
      </c>
      <c r="B190" t="s">
        <v>604</v>
      </c>
      <c r="C190" t="s">
        <v>605</v>
      </c>
      <c r="D190" t="s">
        <v>606</v>
      </c>
      <c r="E190" t="s">
        <v>15</v>
      </c>
    </row>
    <row r="191" spans="1:5" x14ac:dyDescent="0.2">
      <c r="A191" t="str">
        <f>HYPERLINK("https://www.ebi.ac.uk/ols/ontologies/fbbt/terms?iri=http://purl.obolibrary.org/obo/FBbt_00047638","FBbt:00047638")</f>
        <v>FBbt:00047638</v>
      </c>
      <c r="B191" t="s">
        <v>607</v>
      </c>
      <c r="C191" t="s">
        <v>608</v>
      </c>
      <c r="D191" t="s">
        <v>609</v>
      </c>
      <c r="E191" t="s">
        <v>15</v>
      </c>
    </row>
    <row r="192" spans="1:5" x14ac:dyDescent="0.2">
      <c r="A192" t="str">
        <f>HYPERLINK("https://www.ebi.ac.uk/ols/ontologies/fbbt/terms?iri=http://purl.obolibrary.org/obo/FBbt_00047659","FBbt:00047659")</f>
        <v>FBbt:00047659</v>
      </c>
      <c r="B192" t="s">
        <v>610</v>
      </c>
      <c r="C192" t="s">
        <v>611</v>
      </c>
      <c r="D192" t="s">
        <v>612</v>
      </c>
      <c r="E192" t="s">
        <v>15</v>
      </c>
    </row>
    <row r="193" spans="1:5" x14ac:dyDescent="0.2">
      <c r="A193" t="str">
        <f>HYPERLINK("https://www.ebi.ac.uk/ols/ontologies/fbbt/terms?iri=http://purl.obolibrary.org/obo/FBbt_00110978","FBbt:00110978")</f>
        <v>FBbt:00110978</v>
      </c>
      <c r="B193" t="s">
        <v>613</v>
      </c>
      <c r="C193" t="s">
        <v>614</v>
      </c>
      <c r="D193" t="s">
        <v>615</v>
      </c>
      <c r="E193" t="s">
        <v>616</v>
      </c>
    </row>
    <row r="194" spans="1:5" x14ac:dyDescent="0.2">
      <c r="A194" t="str">
        <f>HYPERLINK("https://www.ebi.ac.uk/ols/ontologies/fbbt/terms?iri=http://purl.obolibrary.org/obo/FBbt_00047658","FBbt:00047658")</f>
        <v>FBbt:00047658</v>
      </c>
      <c r="B194" t="s">
        <v>617</v>
      </c>
      <c r="C194" t="s">
        <v>618</v>
      </c>
      <c r="D194" t="s">
        <v>619</v>
      </c>
      <c r="E194" t="s">
        <v>15</v>
      </c>
    </row>
    <row r="195" spans="1:5" x14ac:dyDescent="0.2">
      <c r="A195" t="str">
        <f>HYPERLINK("https://www.ebi.ac.uk/ols/ontologies/fbbt/terms?iri=http://purl.obolibrary.org/obo/FBbt_00047657","FBbt:00047657")</f>
        <v>FBbt:00047657</v>
      </c>
      <c r="B195" t="s">
        <v>620</v>
      </c>
      <c r="C195" t="s">
        <v>621</v>
      </c>
      <c r="D195" t="s">
        <v>622</v>
      </c>
      <c r="E195" t="s">
        <v>15</v>
      </c>
    </row>
    <row r="196" spans="1:5" x14ac:dyDescent="0.2">
      <c r="A196" t="str">
        <f>HYPERLINK("https://www.ebi.ac.uk/ols/ontologies/fbbt/terms?iri=http://purl.obolibrary.org/obo/FBbt_00047656","FBbt:00047656")</f>
        <v>FBbt:00047656</v>
      </c>
      <c r="B196" t="s">
        <v>623</v>
      </c>
      <c r="C196" t="s">
        <v>624</v>
      </c>
      <c r="D196" t="s">
        <v>625</v>
      </c>
      <c r="E196" t="s">
        <v>15</v>
      </c>
    </row>
    <row r="197" spans="1:5" x14ac:dyDescent="0.2">
      <c r="A197" t="str">
        <f>HYPERLINK("https://www.ebi.ac.uk/ols/ontologies/fbbt/terms?iri=http://purl.obolibrary.org/obo/FBbt_00047655","FBbt:00047655")</f>
        <v>FBbt:00047655</v>
      </c>
      <c r="B197" t="s">
        <v>626</v>
      </c>
      <c r="C197" t="s">
        <v>627</v>
      </c>
      <c r="D197" t="s">
        <v>628</v>
      </c>
      <c r="E197" t="s">
        <v>15</v>
      </c>
    </row>
    <row r="198" spans="1:5" x14ac:dyDescent="0.2">
      <c r="A198" t="str">
        <f>HYPERLINK("https://www.ebi.ac.uk/ols/ontologies/fbbt/terms?iri=http://purl.obolibrary.org/obo/FBbt_00047654","FBbt:00047654")</f>
        <v>FBbt:00047654</v>
      </c>
      <c r="B198" t="s">
        <v>629</v>
      </c>
      <c r="C198" t="s">
        <v>630</v>
      </c>
      <c r="D198" t="s">
        <v>631</v>
      </c>
      <c r="E198" t="s">
        <v>15</v>
      </c>
    </row>
    <row r="199" spans="1:5" x14ac:dyDescent="0.2">
      <c r="A199" t="str">
        <f>HYPERLINK("https://www.ebi.ac.uk/ols/ontologies/fbbt/terms?iri=http://purl.obolibrary.org/obo/FBbt_00047653","FBbt:00047653")</f>
        <v>FBbt:00047653</v>
      </c>
      <c r="B199" t="s">
        <v>632</v>
      </c>
      <c r="C199" t="s">
        <v>633</v>
      </c>
      <c r="D199" t="s">
        <v>634</v>
      </c>
      <c r="E199" t="s">
        <v>15</v>
      </c>
    </row>
    <row r="200" spans="1:5" x14ac:dyDescent="0.2">
      <c r="A200" t="str">
        <f>HYPERLINK("https://www.ebi.ac.uk/ols/ontologies/fbbt/terms?iri=http://purl.obolibrary.org/obo/FBbt_00047652","FBbt:00047652")</f>
        <v>FBbt:00047652</v>
      </c>
      <c r="B200" t="s">
        <v>635</v>
      </c>
      <c r="C200" t="s">
        <v>636</v>
      </c>
      <c r="D200" t="s">
        <v>637</v>
      </c>
      <c r="E200" t="s">
        <v>15</v>
      </c>
    </row>
    <row r="201" spans="1:5" x14ac:dyDescent="0.2">
      <c r="A201" t="str">
        <f>HYPERLINK("https://www.ebi.ac.uk/ols/ontologies/fbbt/terms?iri=http://purl.obolibrary.org/obo/FBbt_00047651","FBbt:00047651")</f>
        <v>FBbt:00047651</v>
      </c>
      <c r="B201" t="s">
        <v>638</v>
      </c>
      <c r="C201" t="s">
        <v>639</v>
      </c>
      <c r="D201" t="s">
        <v>640</v>
      </c>
      <c r="E201" t="s">
        <v>15</v>
      </c>
    </row>
    <row r="202" spans="1:5" x14ac:dyDescent="0.2">
      <c r="A202" t="str">
        <f>HYPERLINK("https://www.ebi.ac.uk/ols/ontologies/fbbt/terms?iri=http://purl.obolibrary.org/obo/FBbt_00047650","FBbt:00047650")</f>
        <v>FBbt:00047650</v>
      </c>
      <c r="B202" t="s">
        <v>641</v>
      </c>
      <c r="C202" t="s">
        <v>642</v>
      </c>
      <c r="D202" t="s">
        <v>643</v>
      </c>
      <c r="E202" t="s">
        <v>15</v>
      </c>
    </row>
    <row r="203" spans="1:5" x14ac:dyDescent="0.2">
      <c r="A203" t="str">
        <f>HYPERLINK("https://www.ebi.ac.uk/ols/ontologies/fbbt/terms?iri=http://purl.obolibrary.org/obo/FBbt_00110970","FBbt:00110970")</f>
        <v>FBbt:00110970</v>
      </c>
      <c r="B203" t="s">
        <v>644</v>
      </c>
      <c r="C203" t="s">
        <v>8</v>
      </c>
      <c r="D203" t="s">
        <v>645</v>
      </c>
      <c r="E203" t="s">
        <v>523</v>
      </c>
    </row>
    <row r="204" spans="1:5" x14ac:dyDescent="0.2">
      <c r="A204" t="str">
        <f>HYPERLINK("https://www.ebi.ac.uk/ols/ontologies/fbbt/terms?iri=http://purl.obolibrary.org/obo/FBbt_00047599","FBbt:00047599")</f>
        <v>FBbt:00047599</v>
      </c>
      <c r="B204" t="s">
        <v>646</v>
      </c>
      <c r="C204" t="s">
        <v>647</v>
      </c>
      <c r="D204" t="s">
        <v>648</v>
      </c>
      <c r="E204" t="s">
        <v>15</v>
      </c>
    </row>
    <row r="205" spans="1:5" x14ac:dyDescent="0.2">
      <c r="A205" t="str">
        <f>HYPERLINK("https://www.ebi.ac.uk/ols/ontologies/fbbt/terms?iri=http://purl.obolibrary.org/obo/FBbt_00047702","FBbt:00047702")</f>
        <v>FBbt:00047702</v>
      </c>
      <c r="B205" t="s">
        <v>649</v>
      </c>
      <c r="C205" t="s">
        <v>650</v>
      </c>
      <c r="D205" t="s">
        <v>651</v>
      </c>
      <c r="E205" t="s">
        <v>503</v>
      </c>
    </row>
    <row r="206" spans="1:5" x14ac:dyDescent="0.2">
      <c r="A206" t="str">
        <f>HYPERLINK("https://www.ebi.ac.uk/ols/ontologies/fbbt/terms?iri=http://purl.obolibrary.org/obo/FBbt_00047598","FBbt:00047598")</f>
        <v>FBbt:00047598</v>
      </c>
      <c r="B206" t="s">
        <v>652</v>
      </c>
      <c r="C206" t="s">
        <v>653</v>
      </c>
      <c r="D206" t="s">
        <v>654</v>
      </c>
      <c r="E206" t="s">
        <v>15</v>
      </c>
    </row>
    <row r="207" spans="1:5" x14ac:dyDescent="0.2">
      <c r="A207" t="str">
        <f>HYPERLINK("https://www.ebi.ac.uk/ols/ontologies/fbbt/terms?iri=http://purl.obolibrary.org/obo/FBbt_00047597","FBbt:00047597")</f>
        <v>FBbt:00047597</v>
      </c>
      <c r="B207" t="s">
        <v>655</v>
      </c>
      <c r="C207" t="s">
        <v>656</v>
      </c>
      <c r="D207" t="s">
        <v>657</v>
      </c>
      <c r="E207" t="s">
        <v>15</v>
      </c>
    </row>
    <row r="208" spans="1:5" x14ac:dyDescent="0.2">
      <c r="A208" t="str">
        <f>HYPERLINK("https://www.ebi.ac.uk/ols/ontologies/fbbt/terms?iri=http://purl.obolibrary.org/obo/FBbt_00047596","FBbt:00047596")</f>
        <v>FBbt:00047596</v>
      </c>
      <c r="B208" t="s">
        <v>658</v>
      </c>
      <c r="C208" t="s">
        <v>659</v>
      </c>
      <c r="D208" t="s">
        <v>660</v>
      </c>
      <c r="E208" t="s">
        <v>15</v>
      </c>
    </row>
    <row r="209" spans="1:5" x14ac:dyDescent="0.2">
      <c r="A209" t="str">
        <f>HYPERLINK("https://www.ebi.ac.uk/ols/ontologies/fbbt/terms?iri=http://purl.obolibrary.org/obo/FBbt_00110054","FBbt:00110054")</f>
        <v>FBbt:00110054</v>
      </c>
      <c r="B209" t="s">
        <v>661</v>
      </c>
      <c r="C209" t="s">
        <v>662</v>
      </c>
      <c r="D209" t="s">
        <v>663</v>
      </c>
      <c r="E209" t="s">
        <v>664</v>
      </c>
    </row>
    <row r="210" spans="1:5" x14ac:dyDescent="0.2">
      <c r="A210" t="str">
        <f>HYPERLINK("https://www.ebi.ac.uk/ols/ontologies/fbbt/terms?iri=http://purl.obolibrary.org/obo/FBbt_00047595","FBbt:00047595")</f>
        <v>FBbt:00047595</v>
      </c>
      <c r="B210" t="s">
        <v>665</v>
      </c>
      <c r="C210" t="s">
        <v>666</v>
      </c>
      <c r="D210" t="s">
        <v>667</v>
      </c>
      <c r="E210" t="s">
        <v>15</v>
      </c>
    </row>
    <row r="211" spans="1:5" x14ac:dyDescent="0.2">
      <c r="A211" t="str">
        <f>HYPERLINK("https://www.ebi.ac.uk/ols/ontologies/fbbt/terms?iri=http://purl.obolibrary.org/obo/FBbt_00110051","FBbt:00110051")</f>
        <v>FBbt:00110051</v>
      </c>
      <c r="B211" t="s">
        <v>668</v>
      </c>
      <c r="C211" t="s">
        <v>669</v>
      </c>
      <c r="D211" t="s">
        <v>670</v>
      </c>
      <c r="E211" t="s">
        <v>671</v>
      </c>
    </row>
    <row r="212" spans="1:5" x14ac:dyDescent="0.2">
      <c r="A212" t="str">
        <f>HYPERLINK("https://www.ebi.ac.uk/ols/ontologies/fbbt/terms?iri=http://purl.obolibrary.org/obo/FBbt_00047594","FBbt:00047594")</f>
        <v>FBbt:00047594</v>
      </c>
      <c r="B212" t="s">
        <v>672</v>
      </c>
      <c r="C212" t="s">
        <v>673</v>
      </c>
      <c r="D212" t="s">
        <v>674</v>
      </c>
      <c r="E212" t="s">
        <v>15</v>
      </c>
    </row>
    <row r="213" spans="1:5" x14ac:dyDescent="0.2">
      <c r="A213" t="str">
        <f>HYPERLINK("https://www.ebi.ac.uk/ols/ontologies/fbbt/terms?iri=http://purl.obolibrary.org/obo/FBbt_00047593","FBbt:00047593")</f>
        <v>FBbt:00047593</v>
      </c>
      <c r="B213" t="s">
        <v>675</v>
      </c>
      <c r="C213" t="s">
        <v>676</v>
      </c>
      <c r="D213" t="s">
        <v>677</v>
      </c>
      <c r="E213" t="s">
        <v>15</v>
      </c>
    </row>
    <row r="214" spans="1:5" x14ac:dyDescent="0.2">
      <c r="A214" t="str">
        <f>HYPERLINK("https://www.ebi.ac.uk/ols/ontologies/fbbt/terms?iri=http://purl.obolibrary.org/obo/FBbt_00047591","FBbt:00047591")</f>
        <v>FBbt:00047591</v>
      </c>
      <c r="B214" t="s">
        <v>678</v>
      </c>
      <c r="C214" t="s">
        <v>679</v>
      </c>
      <c r="D214" t="s">
        <v>680</v>
      </c>
      <c r="E214" t="s">
        <v>15</v>
      </c>
    </row>
    <row r="215" spans="1:5" x14ac:dyDescent="0.2">
      <c r="A215" t="str">
        <f>HYPERLINK("https://www.ebi.ac.uk/ols/ontologies/fbbt/terms?iri=http://purl.obolibrary.org/obo/FBbt_00047592","FBbt:00047592")</f>
        <v>FBbt:00047592</v>
      </c>
      <c r="B215" t="s">
        <v>681</v>
      </c>
      <c r="C215" t="s">
        <v>682</v>
      </c>
      <c r="D215" t="s">
        <v>683</v>
      </c>
      <c r="E215" t="s">
        <v>15</v>
      </c>
    </row>
    <row r="216" spans="1:5" x14ac:dyDescent="0.2">
      <c r="A216" t="str">
        <f>HYPERLINK("https://www.ebi.ac.uk/ols/ontologies/fbbt/terms?iri=http://purl.obolibrary.org/obo/FBbt_00047590","FBbt:00047590")</f>
        <v>FBbt:00047590</v>
      </c>
      <c r="B216" t="s">
        <v>684</v>
      </c>
      <c r="C216" t="s">
        <v>685</v>
      </c>
      <c r="D216" t="s">
        <v>686</v>
      </c>
      <c r="E216" t="s">
        <v>15</v>
      </c>
    </row>
    <row r="217" spans="1:5" x14ac:dyDescent="0.2">
      <c r="A217" t="str">
        <f>HYPERLINK("https://www.ebi.ac.uk/ols/ontologies/fbbt/terms?iri=http://purl.obolibrary.org/obo/FBbt_00048276","FBbt:00048276")</f>
        <v>FBbt:00048276</v>
      </c>
      <c r="B217" t="s">
        <v>687</v>
      </c>
      <c r="C217" t="s">
        <v>688</v>
      </c>
      <c r="D217" t="s">
        <v>689</v>
      </c>
      <c r="E217" t="s">
        <v>57</v>
      </c>
    </row>
    <row r="218" spans="1:5" x14ac:dyDescent="0.2">
      <c r="A218" t="str">
        <f>HYPERLINK("https://www.ebi.ac.uk/ols/ontologies/fbbt/terms?iri=http://purl.obolibrary.org/obo/FBbt_00047382","FBbt:00047382")</f>
        <v>FBbt:00047382</v>
      </c>
      <c r="B218" t="s">
        <v>690</v>
      </c>
      <c r="C218" t="s">
        <v>691</v>
      </c>
      <c r="D218" t="s">
        <v>692</v>
      </c>
      <c r="E218" t="s">
        <v>693</v>
      </c>
    </row>
    <row r="219" spans="1:5" x14ac:dyDescent="0.2">
      <c r="A219" t="str">
        <f>HYPERLINK("https://www.ebi.ac.uk/ols/ontologies/fbbt/terms?iri=http://purl.obolibrary.org/obo/FBbt_00048275","FBbt:00048275")</f>
        <v>FBbt:00048275</v>
      </c>
      <c r="B219" t="s">
        <v>694</v>
      </c>
      <c r="C219" t="s">
        <v>695</v>
      </c>
      <c r="D219" t="s">
        <v>696</v>
      </c>
      <c r="E219" t="s">
        <v>57</v>
      </c>
    </row>
    <row r="220" spans="1:5" x14ac:dyDescent="0.2">
      <c r="A220" t="str">
        <f>HYPERLINK("https://www.ebi.ac.uk/ols/ontologies/fbbt/terms?iri=http://purl.obolibrary.org/obo/FBbt_00047381","FBbt:00047381")</f>
        <v>FBbt:00047381</v>
      </c>
      <c r="B220" t="s">
        <v>697</v>
      </c>
      <c r="C220" t="s">
        <v>698</v>
      </c>
      <c r="D220" t="s">
        <v>699</v>
      </c>
      <c r="E220" t="s">
        <v>693</v>
      </c>
    </row>
    <row r="221" spans="1:5" x14ac:dyDescent="0.2">
      <c r="A221" t="str">
        <f>HYPERLINK("https://www.ebi.ac.uk/ols/ontologies/fbbt/terms?iri=http://purl.obolibrary.org/obo/FBbt_00047380","FBbt:00047380")</f>
        <v>FBbt:00047380</v>
      </c>
      <c r="B221" t="s">
        <v>700</v>
      </c>
      <c r="C221" t="s">
        <v>701</v>
      </c>
      <c r="D221" t="s">
        <v>702</v>
      </c>
      <c r="E221" t="s">
        <v>693</v>
      </c>
    </row>
    <row r="222" spans="1:5" x14ac:dyDescent="0.2">
      <c r="A222" t="str">
        <f>HYPERLINK("https://www.ebi.ac.uk/ols/ontologies/fbbt/terms?iri=http://purl.obolibrary.org/obo/FBbt_00111497","FBbt:00111497")</f>
        <v>FBbt:00111497</v>
      </c>
      <c r="B222" t="s">
        <v>703</v>
      </c>
      <c r="C222" t="s">
        <v>704</v>
      </c>
      <c r="D222" t="s">
        <v>705</v>
      </c>
      <c r="E222" t="s">
        <v>129</v>
      </c>
    </row>
    <row r="223" spans="1:5" x14ac:dyDescent="0.2">
      <c r="A223" t="str">
        <f>HYPERLINK("https://www.ebi.ac.uk/ols/ontologies/fbbt/terms?iri=http://purl.obolibrary.org/obo/FBbt_00111498","FBbt:00111498")</f>
        <v>FBbt:00111498</v>
      </c>
      <c r="B223" t="s">
        <v>706</v>
      </c>
      <c r="C223" t="s">
        <v>707</v>
      </c>
      <c r="D223" t="s">
        <v>708</v>
      </c>
      <c r="E223" t="s">
        <v>129</v>
      </c>
    </row>
    <row r="224" spans="1:5" x14ac:dyDescent="0.2">
      <c r="A224" t="str">
        <f>HYPERLINK("https://www.ebi.ac.uk/ols/ontologies/fbbt/terms?iri=http://purl.obolibrary.org/obo/FBbt_00048466","FBbt:00048466")</f>
        <v>FBbt:00048466</v>
      </c>
      <c r="B224" t="s">
        <v>709</v>
      </c>
      <c r="C224" t="s">
        <v>710</v>
      </c>
      <c r="D224" t="s">
        <v>711</v>
      </c>
      <c r="E224" t="s">
        <v>68</v>
      </c>
    </row>
    <row r="225" spans="1:5" x14ac:dyDescent="0.2">
      <c r="A225" t="str">
        <f>HYPERLINK("https://www.ebi.ac.uk/ols/ontologies/fbbt/terms?iri=http://purl.obolibrary.org/obo/FBbt_00048465","FBbt:00048465")</f>
        <v>FBbt:00048465</v>
      </c>
      <c r="B225" t="s">
        <v>712</v>
      </c>
      <c r="C225" t="s">
        <v>713</v>
      </c>
      <c r="D225" t="s">
        <v>714</v>
      </c>
      <c r="E225" t="s">
        <v>68</v>
      </c>
    </row>
    <row r="226" spans="1:5" x14ac:dyDescent="0.2">
      <c r="A226" t="str">
        <f>HYPERLINK("https://www.ebi.ac.uk/ols/ontologies/fbbt/terms?iri=http://purl.obolibrary.org/obo/FBbt_00100105","FBbt:00100105")</f>
        <v>FBbt:00100105</v>
      </c>
      <c r="B226" t="s">
        <v>715</v>
      </c>
      <c r="C226" t="s">
        <v>716</v>
      </c>
      <c r="D226" t="s">
        <v>717</v>
      </c>
      <c r="E226" t="s">
        <v>718</v>
      </c>
    </row>
    <row r="227" spans="1:5" x14ac:dyDescent="0.2">
      <c r="A227" t="str">
        <f>HYPERLINK("https://www.ebi.ac.uk/ols/ontologies/fbbt/terms?iri=http://purl.obolibrary.org/obo/FBbt_00100190","FBbt:00100190")</f>
        <v>FBbt:00100190</v>
      </c>
      <c r="B227" t="s">
        <v>719</v>
      </c>
      <c r="C227" t="s">
        <v>720</v>
      </c>
      <c r="D227" t="s">
        <v>721</v>
      </c>
      <c r="E227" t="s">
        <v>718</v>
      </c>
    </row>
    <row r="228" spans="1:5" x14ac:dyDescent="0.2">
      <c r="A228" t="str">
        <f>HYPERLINK("https://www.ebi.ac.uk/ols/ontologies/fbbt/terms?iri=http://purl.obolibrary.org/obo/FBbt_00100195","FBbt:00100195")</f>
        <v>FBbt:00100195</v>
      </c>
      <c r="B228" t="s">
        <v>722</v>
      </c>
      <c r="C228" t="s">
        <v>723</v>
      </c>
      <c r="D228" t="s">
        <v>724</v>
      </c>
      <c r="E228" t="s">
        <v>718</v>
      </c>
    </row>
    <row r="229" spans="1:5" x14ac:dyDescent="0.2">
      <c r="A229" t="str">
        <f>HYPERLINK("https://www.ebi.ac.uk/ols/ontologies/fbbt/terms?iri=http://purl.obolibrary.org/obo/FBbt_00100194","FBbt:00100194")</f>
        <v>FBbt:00100194</v>
      </c>
      <c r="B229" t="s">
        <v>725</v>
      </c>
      <c r="C229" t="s">
        <v>8</v>
      </c>
      <c r="D229" t="s">
        <v>726</v>
      </c>
      <c r="E229" t="s">
        <v>718</v>
      </c>
    </row>
    <row r="230" spans="1:5" x14ac:dyDescent="0.2">
      <c r="A230" t="str">
        <f>HYPERLINK("https://www.ebi.ac.uk/ols/ontologies/fbbt/terms?iri=http://purl.obolibrary.org/obo/FBbt_00100196","FBbt:00100196")</f>
        <v>FBbt:00100196</v>
      </c>
      <c r="B230" t="s">
        <v>727</v>
      </c>
      <c r="C230" t="s">
        <v>8</v>
      </c>
      <c r="D230" t="s">
        <v>728</v>
      </c>
      <c r="E230" t="s">
        <v>718</v>
      </c>
    </row>
    <row r="231" spans="1:5" x14ac:dyDescent="0.2">
      <c r="A231" t="str">
        <f>HYPERLINK("https://www.ebi.ac.uk/ols/ontologies/fbbt/terms?iri=http://purl.obolibrary.org/obo/FBbt_00100197","FBbt:00100197")</f>
        <v>FBbt:00100197</v>
      </c>
      <c r="B231" t="s">
        <v>729</v>
      </c>
      <c r="C231" t="s">
        <v>8</v>
      </c>
      <c r="D231" t="s">
        <v>730</v>
      </c>
      <c r="E231" t="s">
        <v>718</v>
      </c>
    </row>
    <row r="232" spans="1:5" x14ac:dyDescent="0.2">
      <c r="A232" t="str">
        <f>HYPERLINK("https://www.ebi.ac.uk/ols/ontologies/fbbt/terms?iri=http://purl.obolibrary.org/obo/FBbt_00110663","FBbt:00110663")</f>
        <v>FBbt:00110663</v>
      </c>
      <c r="B232" t="s">
        <v>731</v>
      </c>
      <c r="C232" t="s">
        <v>732</v>
      </c>
      <c r="D232" t="s">
        <v>733</v>
      </c>
      <c r="E232" t="s">
        <v>125</v>
      </c>
    </row>
    <row r="233" spans="1:5" x14ac:dyDescent="0.2">
      <c r="A233" t="str">
        <f>HYPERLINK("https://www.ebi.ac.uk/ols/ontologies/fbbt/terms?iri=http://purl.obolibrary.org/obo/FBbt_00110664","FBbt:00110664")</f>
        <v>FBbt:00110664</v>
      </c>
      <c r="B233" t="s">
        <v>734</v>
      </c>
      <c r="C233" t="s">
        <v>735</v>
      </c>
      <c r="D233" t="s">
        <v>736</v>
      </c>
      <c r="E233" t="s">
        <v>737</v>
      </c>
    </row>
    <row r="234" spans="1:5" x14ac:dyDescent="0.2">
      <c r="A234" t="str">
        <f>HYPERLINK("https://www.ebi.ac.uk/ols/ontologies/fbbt/terms?iri=http://purl.obolibrary.org/obo/FBbt_00100110","FBbt:00100110")</f>
        <v>FBbt:00100110</v>
      </c>
      <c r="B234" t="s">
        <v>738</v>
      </c>
      <c r="C234" t="s">
        <v>739</v>
      </c>
      <c r="D234" t="s">
        <v>740</v>
      </c>
      <c r="E234" t="s">
        <v>718</v>
      </c>
    </row>
    <row r="235" spans="1:5" x14ac:dyDescent="0.2">
      <c r="A235" t="str">
        <f>HYPERLINK("https://www.ebi.ac.uk/ols/ontologies/fbbt/terms?iri=http://purl.obolibrary.org/obo/FBbt_00100111","FBbt:00100111")</f>
        <v>FBbt:00100111</v>
      </c>
      <c r="B235" t="s">
        <v>741</v>
      </c>
      <c r="C235" t="s">
        <v>742</v>
      </c>
      <c r="D235" t="s">
        <v>743</v>
      </c>
      <c r="E235" t="s">
        <v>718</v>
      </c>
    </row>
    <row r="236" spans="1:5" x14ac:dyDescent="0.2">
      <c r="A236" t="str">
        <f>HYPERLINK("https://www.ebi.ac.uk/ols/ontologies/fbbt/terms?iri=http://purl.obolibrary.org/obo/FBbt_00100116","FBbt:00100116")</f>
        <v>FBbt:00100116</v>
      </c>
      <c r="B236" t="s">
        <v>744</v>
      </c>
      <c r="C236" t="s">
        <v>745</v>
      </c>
      <c r="D236" t="s">
        <v>746</v>
      </c>
      <c r="E236" t="s">
        <v>747</v>
      </c>
    </row>
    <row r="237" spans="1:5" x14ac:dyDescent="0.2">
      <c r="A237" t="str">
        <f>HYPERLINK("https://www.ebi.ac.uk/ols/ontologies/fbbt/terms?iri=http://purl.obolibrary.org/obo/FBbt_00100118","FBbt:00100118")</f>
        <v>FBbt:00100118</v>
      </c>
      <c r="B237" t="s">
        <v>748</v>
      </c>
      <c r="C237" t="s">
        <v>749</v>
      </c>
      <c r="D237" t="s">
        <v>750</v>
      </c>
      <c r="E237" t="s">
        <v>718</v>
      </c>
    </row>
    <row r="238" spans="1:5" x14ac:dyDescent="0.2">
      <c r="A238" t="str">
        <f>HYPERLINK("https://www.ebi.ac.uk/ols/ontologies/fbbt/terms?iri=http://purl.obolibrary.org/obo/FBbt_00100117","FBbt:00100117")</f>
        <v>FBbt:00100117</v>
      </c>
      <c r="B238" t="s">
        <v>751</v>
      </c>
      <c r="C238" t="s">
        <v>752</v>
      </c>
      <c r="D238" t="s">
        <v>753</v>
      </c>
      <c r="E238" t="s">
        <v>718</v>
      </c>
    </row>
    <row r="239" spans="1:5" x14ac:dyDescent="0.2">
      <c r="A239" t="str">
        <f>HYPERLINK("https://www.ebi.ac.uk/ols/ontologies/fbbt/terms?iri=http://purl.obolibrary.org/obo/FBbt_00004074","FBbt:00004074")</f>
        <v>FBbt:00004074</v>
      </c>
      <c r="B239" t="s">
        <v>754</v>
      </c>
      <c r="C239" t="s">
        <v>8</v>
      </c>
      <c r="D239" t="s">
        <v>755</v>
      </c>
      <c r="E239" t="s">
        <v>756</v>
      </c>
    </row>
    <row r="240" spans="1:5" x14ac:dyDescent="0.2">
      <c r="A240" t="str">
        <f>HYPERLINK("https://www.ebi.ac.uk/ols/ontologies/fbbt/terms?iri=http://purl.obolibrary.org/obo/FBbt_00048104","FBbt:00048104")</f>
        <v>FBbt:00048104</v>
      </c>
      <c r="B240" t="s">
        <v>757</v>
      </c>
      <c r="C240" t="s">
        <v>8</v>
      </c>
      <c r="D240" t="s">
        <v>758</v>
      </c>
      <c r="E240" t="s">
        <v>759</v>
      </c>
    </row>
    <row r="241" spans="1:5" x14ac:dyDescent="0.2">
      <c r="A241" t="str">
        <f>HYPERLINK("https://www.ebi.ac.uk/ols/ontologies/fbbt/terms?iri=http://purl.obolibrary.org/obo/FBbt_00048103","FBbt:00048103")</f>
        <v>FBbt:00048103</v>
      </c>
      <c r="B241" t="s">
        <v>760</v>
      </c>
      <c r="C241" t="s">
        <v>8</v>
      </c>
      <c r="D241" t="s">
        <v>761</v>
      </c>
      <c r="E241" t="s">
        <v>759</v>
      </c>
    </row>
    <row r="242" spans="1:5" x14ac:dyDescent="0.2">
      <c r="A242" t="str">
        <f>HYPERLINK("https://www.ebi.ac.uk/ols/ontologies/fbbt/terms?iri=http://purl.obolibrary.org/obo/FBbt_00048102","FBbt:00048102")</f>
        <v>FBbt:00048102</v>
      </c>
      <c r="B242" t="s">
        <v>762</v>
      </c>
      <c r="C242" t="s">
        <v>8</v>
      </c>
      <c r="D242" t="s">
        <v>761</v>
      </c>
      <c r="E242" t="s">
        <v>759</v>
      </c>
    </row>
    <row r="243" spans="1:5" x14ac:dyDescent="0.2">
      <c r="A243" t="str">
        <f>HYPERLINK("https://www.ebi.ac.uk/ols/ontologies/fbbt/terms?iri=http://purl.obolibrary.org/obo/FBbt_00048101","FBbt:00048101")</f>
        <v>FBbt:00048101</v>
      </c>
      <c r="B243" t="s">
        <v>763</v>
      </c>
      <c r="C243" t="s">
        <v>8</v>
      </c>
      <c r="D243" t="s">
        <v>764</v>
      </c>
      <c r="E243" t="s">
        <v>759</v>
      </c>
    </row>
    <row r="244" spans="1:5" x14ac:dyDescent="0.2">
      <c r="A244" t="str">
        <f>HYPERLINK("https://www.ebi.ac.uk/ols/ontologies/fbbt/terms?iri=http://purl.obolibrary.org/obo/FBbt_00048100","FBbt:00048100")</f>
        <v>FBbt:00048100</v>
      </c>
      <c r="B244" t="s">
        <v>765</v>
      </c>
      <c r="C244" t="s">
        <v>8</v>
      </c>
      <c r="D244" t="s">
        <v>766</v>
      </c>
      <c r="E244" t="s">
        <v>759</v>
      </c>
    </row>
    <row r="245" spans="1:5" x14ac:dyDescent="0.2">
      <c r="A245" t="str">
        <f>HYPERLINK("https://www.ebi.ac.uk/ols/ontologies/fbbt/terms?iri=http://purl.obolibrary.org/obo/FBbt_00100120","FBbt:00100120")</f>
        <v>FBbt:00100120</v>
      </c>
      <c r="B245" t="s">
        <v>767</v>
      </c>
      <c r="C245" t="s">
        <v>768</v>
      </c>
      <c r="D245" t="s">
        <v>769</v>
      </c>
      <c r="E245" t="s">
        <v>770</v>
      </c>
    </row>
    <row r="246" spans="1:5" x14ac:dyDescent="0.2">
      <c r="A246" t="str">
        <f>HYPERLINK("https://www.ebi.ac.uk/ols/ontologies/fbbt/terms?iri=http://purl.obolibrary.org/obo/FBbt_00100122","FBbt:00100122")</f>
        <v>FBbt:00100122</v>
      </c>
      <c r="B246" t="s">
        <v>771</v>
      </c>
      <c r="C246" t="s">
        <v>772</v>
      </c>
      <c r="D246" t="s">
        <v>773</v>
      </c>
      <c r="E246" t="s">
        <v>770</v>
      </c>
    </row>
    <row r="247" spans="1:5" x14ac:dyDescent="0.2">
      <c r="A247" t="str">
        <f>HYPERLINK("https://www.ebi.ac.uk/ols/ontologies/fbbt/terms?iri=http://purl.obolibrary.org/obo/FBbt_00100125","FBbt:00100125")</f>
        <v>FBbt:00100125</v>
      </c>
      <c r="B247" t="s">
        <v>774</v>
      </c>
      <c r="C247" t="s">
        <v>775</v>
      </c>
      <c r="D247" t="s">
        <v>776</v>
      </c>
      <c r="E247" t="s">
        <v>770</v>
      </c>
    </row>
    <row r="248" spans="1:5" x14ac:dyDescent="0.2">
      <c r="A248" t="str">
        <f>HYPERLINK("https://www.ebi.ac.uk/ols/ontologies/fbbt/terms?iri=http://purl.obolibrary.org/obo/FBbt_00100124","FBbt:00100124")</f>
        <v>FBbt:00100124</v>
      </c>
      <c r="B248" t="s">
        <v>777</v>
      </c>
      <c r="C248" t="s">
        <v>778</v>
      </c>
      <c r="D248" t="s">
        <v>779</v>
      </c>
      <c r="E248" t="s">
        <v>770</v>
      </c>
    </row>
    <row r="249" spans="1:5" x14ac:dyDescent="0.2">
      <c r="A249" t="str">
        <f>HYPERLINK("https://www.ebi.ac.uk/ols/ontologies/fbbt/terms?iri=http://purl.obolibrary.org/obo/FBbt_00100127","FBbt:00100127")</f>
        <v>FBbt:00100127</v>
      </c>
      <c r="B249" t="s">
        <v>780</v>
      </c>
      <c r="C249" t="s">
        <v>781</v>
      </c>
      <c r="D249" t="s">
        <v>782</v>
      </c>
      <c r="E249" t="s">
        <v>770</v>
      </c>
    </row>
    <row r="250" spans="1:5" x14ac:dyDescent="0.2">
      <c r="A250" t="str">
        <f>HYPERLINK("https://www.ebi.ac.uk/ols/ontologies/fbbt/terms?iri=http://purl.obolibrary.org/obo/FBbt_00100126","FBbt:00100126")</f>
        <v>FBbt:00100126</v>
      </c>
      <c r="B250" t="s">
        <v>783</v>
      </c>
      <c r="C250" t="s">
        <v>784</v>
      </c>
      <c r="D250" t="s">
        <v>785</v>
      </c>
      <c r="E250" t="s">
        <v>770</v>
      </c>
    </row>
    <row r="251" spans="1:5" x14ac:dyDescent="0.2">
      <c r="A251" t="str">
        <f>HYPERLINK("https://www.ebi.ac.uk/ols/ontologies/fbbt/terms?iri=http://purl.obolibrary.org/obo/FBbt_00100128","FBbt:00100128")</f>
        <v>FBbt:00100128</v>
      </c>
      <c r="B251" t="s">
        <v>786</v>
      </c>
      <c r="C251" t="s">
        <v>787</v>
      </c>
      <c r="D251" t="s">
        <v>788</v>
      </c>
      <c r="E251" t="s">
        <v>770</v>
      </c>
    </row>
    <row r="252" spans="1:5" x14ac:dyDescent="0.2">
      <c r="A252" t="str">
        <f>HYPERLINK("https://www.ebi.ac.uk/ols/ontologies/fbbt/terms?iri=http://purl.obolibrary.org/obo/FBbt_00047769","FBbt:00047769")</f>
        <v>FBbt:00047769</v>
      </c>
      <c r="B252" t="s">
        <v>789</v>
      </c>
      <c r="C252" t="s">
        <v>790</v>
      </c>
      <c r="D252" t="s">
        <v>791</v>
      </c>
      <c r="E252" t="s">
        <v>792</v>
      </c>
    </row>
    <row r="253" spans="1:5" x14ac:dyDescent="0.2">
      <c r="A253" t="str">
        <f>HYPERLINK("https://www.ebi.ac.uk/ols/ontologies/fbbt/terms?iri=http://purl.obolibrary.org/obo/FBbt_00048210","FBbt:00048210")</f>
        <v>FBbt:00048210</v>
      </c>
      <c r="B253" t="s">
        <v>793</v>
      </c>
      <c r="C253" t="s">
        <v>8</v>
      </c>
      <c r="D253" t="s">
        <v>794</v>
      </c>
      <c r="E253" t="s">
        <v>795</v>
      </c>
    </row>
    <row r="254" spans="1:5" x14ac:dyDescent="0.2">
      <c r="A254" t="str">
        <f>HYPERLINK("https://www.ebi.ac.uk/ols/ontologies/fbbt/terms?iri=http://purl.obolibrary.org/obo/FBbt_00047768","FBbt:00047768")</f>
        <v>FBbt:00047768</v>
      </c>
      <c r="B254" t="s">
        <v>796</v>
      </c>
      <c r="C254" t="s">
        <v>797</v>
      </c>
      <c r="D254" t="s">
        <v>798</v>
      </c>
      <c r="E254" t="s">
        <v>792</v>
      </c>
    </row>
    <row r="255" spans="1:5" x14ac:dyDescent="0.2">
      <c r="A255" t="str">
        <f>HYPERLINK("https://www.ebi.ac.uk/ols/ontologies/fbbt/terms?iri=http://purl.obolibrary.org/obo/FBbt_00004065","FBbt:00004065")</f>
        <v>FBbt:00004065</v>
      </c>
      <c r="B255" t="s">
        <v>799</v>
      </c>
      <c r="C255" t="s">
        <v>800</v>
      </c>
      <c r="D255" t="s">
        <v>801</v>
      </c>
      <c r="E255" t="s">
        <v>802</v>
      </c>
    </row>
    <row r="256" spans="1:5" x14ac:dyDescent="0.2">
      <c r="A256" t="str">
        <f>HYPERLINK("https://www.ebi.ac.uk/ols/ontologies/fbbt/terms?iri=http://purl.obolibrary.org/obo/FBbt_00111218","FBbt:00111218")</f>
        <v>FBbt:00111218</v>
      </c>
      <c r="B256" t="s">
        <v>803</v>
      </c>
      <c r="C256" t="s">
        <v>8</v>
      </c>
      <c r="D256" t="s">
        <v>804</v>
      </c>
      <c r="E256" t="s">
        <v>805</v>
      </c>
    </row>
    <row r="257" spans="1:5" x14ac:dyDescent="0.2">
      <c r="A257" t="str">
        <f>HYPERLINK("https://www.ebi.ac.uk/ols/ontologies/fbbt/terms?iri=http://purl.obolibrary.org/obo/FBbt_00111217","FBbt:00111217")</f>
        <v>FBbt:00111217</v>
      </c>
      <c r="B257" t="s">
        <v>806</v>
      </c>
      <c r="C257" t="s">
        <v>8</v>
      </c>
      <c r="D257" t="s">
        <v>807</v>
      </c>
      <c r="E257" t="s">
        <v>805</v>
      </c>
    </row>
    <row r="258" spans="1:5" x14ac:dyDescent="0.2">
      <c r="A258" t="str">
        <f>HYPERLINK("https://www.ebi.ac.uk/ols/ontologies/fbbt/terms?iri=http://purl.obolibrary.org/obo/FBbt_00111219","FBbt:00111219")</f>
        <v>FBbt:00111219</v>
      </c>
      <c r="B258" t="s">
        <v>808</v>
      </c>
      <c r="C258" t="s">
        <v>8</v>
      </c>
      <c r="D258" t="s">
        <v>809</v>
      </c>
      <c r="E258" t="s">
        <v>805</v>
      </c>
    </row>
    <row r="259" spans="1:5" x14ac:dyDescent="0.2">
      <c r="A259" t="str">
        <f>HYPERLINK("https://www.ebi.ac.uk/ols/ontologies/fbbt/terms?iri=http://purl.obolibrary.org/obo/FBbt_00111215","FBbt:00111215")</f>
        <v>FBbt:00111215</v>
      </c>
      <c r="B259" t="s">
        <v>810</v>
      </c>
      <c r="C259" t="s">
        <v>8</v>
      </c>
      <c r="D259" t="s">
        <v>811</v>
      </c>
      <c r="E259" t="s">
        <v>805</v>
      </c>
    </row>
    <row r="260" spans="1:5" x14ac:dyDescent="0.2">
      <c r="A260" t="str">
        <f>HYPERLINK("https://www.ebi.ac.uk/ols/ontologies/fbbt/terms?iri=http://purl.obolibrary.org/obo/FBbt_00100132","FBbt:00100132")</f>
        <v>FBbt:00100132</v>
      </c>
      <c r="B260" t="s">
        <v>812</v>
      </c>
      <c r="C260" t="s">
        <v>8</v>
      </c>
      <c r="D260" t="s">
        <v>813</v>
      </c>
      <c r="E260" t="s">
        <v>814</v>
      </c>
    </row>
    <row r="261" spans="1:5" x14ac:dyDescent="0.2">
      <c r="A261" t="str">
        <f>HYPERLINK("https://www.ebi.ac.uk/ols/ontologies/fbbt/terms?iri=http://purl.obolibrary.org/obo/FBbt_00111216","FBbt:00111216")</f>
        <v>FBbt:00111216</v>
      </c>
      <c r="B261" t="s">
        <v>815</v>
      </c>
      <c r="C261" t="s">
        <v>8</v>
      </c>
      <c r="D261" t="s">
        <v>816</v>
      </c>
      <c r="E261" t="s">
        <v>805</v>
      </c>
    </row>
    <row r="262" spans="1:5" x14ac:dyDescent="0.2">
      <c r="A262" t="str">
        <f>HYPERLINK("https://www.ebi.ac.uk/ols/ontologies/fbbt/terms?iri=http://purl.obolibrary.org/obo/FBbt_00111213","FBbt:00111213")</f>
        <v>FBbt:00111213</v>
      </c>
      <c r="B262" t="s">
        <v>817</v>
      </c>
      <c r="C262" t="s">
        <v>8</v>
      </c>
      <c r="D262" t="s">
        <v>818</v>
      </c>
      <c r="E262" t="s">
        <v>805</v>
      </c>
    </row>
    <row r="263" spans="1:5" x14ac:dyDescent="0.2">
      <c r="A263" t="str">
        <f>HYPERLINK("https://www.ebi.ac.uk/ols/ontologies/fbbt/terms?iri=http://purl.obolibrary.org/obo/FBbt_00100134","FBbt:00100134")</f>
        <v>FBbt:00100134</v>
      </c>
      <c r="B263" t="s">
        <v>819</v>
      </c>
      <c r="C263" t="s">
        <v>8</v>
      </c>
      <c r="D263" t="s">
        <v>820</v>
      </c>
      <c r="E263" t="s">
        <v>814</v>
      </c>
    </row>
    <row r="264" spans="1:5" x14ac:dyDescent="0.2">
      <c r="A264" t="str">
        <f>HYPERLINK("https://www.ebi.ac.uk/ols/ontologies/fbbt/terms?iri=http://purl.obolibrary.org/obo/FBbt_00111214","FBbt:00111214")</f>
        <v>FBbt:00111214</v>
      </c>
      <c r="B264" t="s">
        <v>821</v>
      </c>
      <c r="C264" t="s">
        <v>8</v>
      </c>
      <c r="D264" t="s">
        <v>822</v>
      </c>
      <c r="E264" t="s">
        <v>805</v>
      </c>
    </row>
    <row r="265" spans="1:5" x14ac:dyDescent="0.2">
      <c r="A265" t="str">
        <f>HYPERLINK("https://www.ebi.ac.uk/ols/ontologies/fbbt/terms?iri=http://purl.obolibrary.org/obo/FBbt_00100136","FBbt:00100136")</f>
        <v>FBbt:00100136</v>
      </c>
      <c r="B265" t="s">
        <v>823</v>
      </c>
      <c r="C265" t="s">
        <v>8</v>
      </c>
      <c r="D265" t="s">
        <v>824</v>
      </c>
      <c r="E265" t="s">
        <v>814</v>
      </c>
    </row>
    <row r="266" spans="1:5" x14ac:dyDescent="0.2">
      <c r="A266" t="str">
        <f>HYPERLINK("https://www.ebi.ac.uk/ols/ontologies/fbbt/terms?iri=http://purl.obolibrary.org/obo/FBbt_00048059","FBbt:00048059")</f>
        <v>FBbt:00048059</v>
      </c>
      <c r="B266" t="s">
        <v>825</v>
      </c>
      <c r="C266" t="s">
        <v>8</v>
      </c>
      <c r="D266" t="s">
        <v>826</v>
      </c>
      <c r="E266" t="s">
        <v>219</v>
      </c>
    </row>
    <row r="267" spans="1:5" x14ac:dyDescent="0.2">
      <c r="A267" t="str">
        <f>HYPERLINK("https://www.ebi.ac.uk/ols/ontologies/fbbt/terms?iri=http://purl.obolibrary.org/obo/FBbt_00047239","FBbt:00047239")</f>
        <v>FBbt:00047239</v>
      </c>
      <c r="B267" t="s">
        <v>827</v>
      </c>
      <c r="C267" t="s">
        <v>8</v>
      </c>
      <c r="D267" t="s">
        <v>828</v>
      </c>
      <c r="E267" t="s">
        <v>737</v>
      </c>
    </row>
    <row r="268" spans="1:5" x14ac:dyDescent="0.2">
      <c r="A268" t="str">
        <f>HYPERLINK("https://www.ebi.ac.uk/ols/ontologies/fbbt/terms?iri=http://purl.obolibrary.org/obo/FBbt_00111324","FBbt:00111324")</f>
        <v>FBbt:00111324</v>
      </c>
      <c r="B268" t="s">
        <v>829</v>
      </c>
      <c r="C268" t="s">
        <v>830</v>
      </c>
      <c r="D268" t="s">
        <v>831</v>
      </c>
      <c r="E268" t="s">
        <v>832</v>
      </c>
    </row>
    <row r="269" spans="1:5" x14ac:dyDescent="0.2">
      <c r="A269" t="str">
        <f>HYPERLINK("https://www.ebi.ac.uk/ols/ontologies/fbbt/terms?iri=http://purl.obolibrary.org/obo/FBbt_00111322","FBbt:00111322")</f>
        <v>FBbt:00111322</v>
      </c>
      <c r="B269" t="s">
        <v>833</v>
      </c>
      <c r="C269" t="s">
        <v>834</v>
      </c>
      <c r="D269" t="s">
        <v>835</v>
      </c>
      <c r="E269" t="s">
        <v>836</v>
      </c>
    </row>
    <row r="270" spans="1:5" x14ac:dyDescent="0.2">
      <c r="A270" t="str">
        <f>HYPERLINK("https://www.ebi.ac.uk/ols/ontologies/fbbt/terms?iri=http://purl.obolibrary.org/obo/FBbt_00111224","FBbt:00111224")</f>
        <v>FBbt:00111224</v>
      </c>
      <c r="B270" t="s">
        <v>837</v>
      </c>
      <c r="C270" t="s">
        <v>8</v>
      </c>
      <c r="D270" t="s">
        <v>838</v>
      </c>
      <c r="E270" t="s">
        <v>805</v>
      </c>
    </row>
    <row r="271" spans="1:5" x14ac:dyDescent="0.2">
      <c r="A271" t="str">
        <f>HYPERLINK("https://www.ebi.ac.uk/ols/ontologies/fbbt/terms?iri=http://purl.obolibrary.org/obo/FBbt_00111222","FBbt:00111222")</f>
        <v>FBbt:00111222</v>
      </c>
      <c r="B271" t="s">
        <v>839</v>
      </c>
      <c r="C271" t="s">
        <v>8</v>
      </c>
      <c r="D271" t="s">
        <v>840</v>
      </c>
      <c r="E271" t="s">
        <v>805</v>
      </c>
    </row>
    <row r="272" spans="1:5" x14ac:dyDescent="0.2">
      <c r="A272" t="str">
        <f>HYPERLINK("https://www.ebi.ac.uk/ols/ontologies/fbbt/terms?iri=http://purl.obolibrary.org/obo/FBbt_00111223","FBbt:00111223")</f>
        <v>FBbt:00111223</v>
      </c>
      <c r="B272" t="s">
        <v>841</v>
      </c>
      <c r="C272" t="s">
        <v>8</v>
      </c>
      <c r="D272" t="s">
        <v>842</v>
      </c>
      <c r="E272" t="s">
        <v>805</v>
      </c>
    </row>
    <row r="273" spans="1:5" x14ac:dyDescent="0.2">
      <c r="A273" t="str">
        <f>HYPERLINK("https://www.ebi.ac.uk/ols/ontologies/fbbt/terms?iri=http://purl.obolibrary.org/obo/FBbt_00111220","FBbt:00111220")</f>
        <v>FBbt:00111220</v>
      </c>
      <c r="B273" t="s">
        <v>843</v>
      </c>
      <c r="C273" t="s">
        <v>8</v>
      </c>
      <c r="D273" t="s">
        <v>844</v>
      </c>
      <c r="E273" t="s">
        <v>845</v>
      </c>
    </row>
    <row r="274" spans="1:5" x14ac:dyDescent="0.2">
      <c r="A274" t="str">
        <f>HYPERLINK("https://www.ebi.ac.uk/ols/ontologies/fbbt/terms?iri=http://purl.obolibrary.org/obo/FBbt_00111221","FBbt:00111221")</f>
        <v>FBbt:00111221</v>
      </c>
      <c r="B274" t="s">
        <v>846</v>
      </c>
      <c r="C274" t="s">
        <v>8</v>
      </c>
      <c r="D274" t="s">
        <v>847</v>
      </c>
      <c r="E274" t="s">
        <v>845</v>
      </c>
    </row>
    <row r="275" spans="1:5" x14ac:dyDescent="0.2">
      <c r="A275" t="str">
        <f>HYPERLINK("https://www.ebi.ac.uk/ols/ontologies/fbbt/terms?iri=http://purl.obolibrary.org/obo/FBbt_00048435","FBbt:00048435")</f>
        <v>FBbt:00048435</v>
      </c>
      <c r="B275" t="s">
        <v>848</v>
      </c>
      <c r="C275" t="s">
        <v>8</v>
      </c>
      <c r="D275" t="s">
        <v>849</v>
      </c>
      <c r="E275" t="s">
        <v>850</v>
      </c>
    </row>
    <row r="276" spans="1:5" x14ac:dyDescent="0.2">
      <c r="A276" t="str">
        <f>HYPERLINK("https://www.ebi.ac.uk/ols/ontologies/fbbt/terms?iri=http://purl.obolibrary.org/obo/FBbt_00048434","FBbt:00048434")</f>
        <v>FBbt:00048434</v>
      </c>
      <c r="B276" t="s">
        <v>851</v>
      </c>
      <c r="C276" t="s">
        <v>8</v>
      </c>
      <c r="D276" t="s">
        <v>852</v>
      </c>
      <c r="E276" t="s">
        <v>850</v>
      </c>
    </row>
    <row r="277" spans="1:5" x14ac:dyDescent="0.2">
      <c r="A277" t="str">
        <f>HYPERLINK("https://www.ebi.ac.uk/ols/ontologies/fbbt/terms?iri=http://purl.obolibrary.org/obo/FBbt_00048433","FBbt:00048433")</f>
        <v>FBbt:00048433</v>
      </c>
      <c r="B277" t="s">
        <v>853</v>
      </c>
      <c r="C277" t="s">
        <v>8</v>
      </c>
      <c r="D277" t="s">
        <v>854</v>
      </c>
      <c r="E277" t="s">
        <v>855</v>
      </c>
    </row>
    <row r="278" spans="1:5" x14ac:dyDescent="0.2">
      <c r="A278" t="str">
        <f>HYPERLINK("https://www.ebi.ac.uk/ols/ontologies/fbbt/terms?iri=http://purl.obolibrary.org/obo/FBbt_00048432","FBbt:00048432")</f>
        <v>FBbt:00048432</v>
      </c>
      <c r="B278" t="s">
        <v>856</v>
      </c>
      <c r="C278" t="s">
        <v>857</v>
      </c>
      <c r="D278" t="s">
        <v>858</v>
      </c>
      <c r="E278" t="s">
        <v>850</v>
      </c>
    </row>
    <row r="279" spans="1:5" x14ac:dyDescent="0.2">
      <c r="A279" t="str">
        <f>HYPERLINK("https://www.ebi.ac.uk/ols/ontologies/fbbt/terms?iri=http://purl.obolibrary.org/obo/FBbt_00048060","FBbt:00048060")</f>
        <v>FBbt:00048060</v>
      </c>
      <c r="B279" t="s">
        <v>859</v>
      </c>
      <c r="C279" t="s">
        <v>8</v>
      </c>
      <c r="D279" t="s">
        <v>860</v>
      </c>
      <c r="E279" t="s">
        <v>219</v>
      </c>
    </row>
    <row r="280" spans="1:5" x14ac:dyDescent="0.2">
      <c r="A280" t="str">
        <f>HYPERLINK("https://www.ebi.ac.uk/ols/ontologies/fbbt/terms?iri=http://purl.obolibrary.org/obo/FBbt_00048431","FBbt:00048431")</f>
        <v>FBbt:00048431</v>
      </c>
      <c r="B280" t="s">
        <v>861</v>
      </c>
      <c r="C280" t="s">
        <v>862</v>
      </c>
      <c r="D280" t="s">
        <v>863</v>
      </c>
      <c r="E280" t="s">
        <v>850</v>
      </c>
    </row>
    <row r="281" spans="1:5" x14ac:dyDescent="0.2">
      <c r="A281" t="str">
        <f>HYPERLINK("https://www.ebi.ac.uk/ols/ontologies/fbbt/terms?iri=http://purl.obolibrary.org/obo/FBbt_00048430","FBbt:00048430")</f>
        <v>FBbt:00048430</v>
      </c>
      <c r="B281" t="s">
        <v>864</v>
      </c>
      <c r="C281" t="s">
        <v>8</v>
      </c>
      <c r="D281" t="s">
        <v>865</v>
      </c>
      <c r="E281" t="s">
        <v>850</v>
      </c>
    </row>
    <row r="282" spans="1:5" x14ac:dyDescent="0.2">
      <c r="A282" t="str">
        <f>HYPERLINK("https://www.ebi.ac.uk/ols/ontologies/fbbt/terms?iri=http://purl.obolibrary.org/obo/FBbt_00110330","FBbt:00110330")</f>
        <v>FBbt:00110330</v>
      </c>
      <c r="B282" t="s">
        <v>866</v>
      </c>
      <c r="C282" t="s">
        <v>867</v>
      </c>
      <c r="D282" t="s">
        <v>868</v>
      </c>
      <c r="E282" t="s">
        <v>869</v>
      </c>
    </row>
    <row r="283" spans="1:5" x14ac:dyDescent="0.2">
      <c r="A283" t="str">
        <f>HYPERLINK("https://www.ebi.ac.uk/ols/ontologies/fbbt/terms?iri=http://purl.obolibrary.org/obo/FBbt_00100184","FBbt:00100184")</f>
        <v>FBbt:00100184</v>
      </c>
      <c r="B283" t="s">
        <v>870</v>
      </c>
      <c r="C283" t="s">
        <v>8</v>
      </c>
      <c r="D283" t="s">
        <v>871</v>
      </c>
      <c r="E283" t="s">
        <v>872</v>
      </c>
    </row>
    <row r="284" spans="1:5" x14ac:dyDescent="0.2">
      <c r="A284" t="str">
        <f>HYPERLINK("https://www.ebi.ac.uk/ols/ontologies/fbbt/terms?iri=http://purl.obolibrary.org/obo/FBbt_00100183","FBbt:00100183")</f>
        <v>FBbt:00100183</v>
      </c>
      <c r="B284" t="s">
        <v>873</v>
      </c>
      <c r="C284" t="s">
        <v>8</v>
      </c>
      <c r="D284" t="s">
        <v>874</v>
      </c>
      <c r="E284" t="s">
        <v>872</v>
      </c>
    </row>
    <row r="285" spans="1:5" x14ac:dyDescent="0.2">
      <c r="A285" t="str">
        <f>HYPERLINK("https://www.ebi.ac.uk/ols/ontologies/fbbt/terms?iri=http://purl.obolibrary.org/obo/FBbt_00048428","FBbt:00048428")</f>
        <v>FBbt:00048428</v>
      </c>
      <c r="B285" t="s">
        <v>875</v>
      </c>
      <c r="C285" t="s">
        <v>876</v>
      </c>
      <c r="D285" t="s">
        <v>877</v>
      </c>
      <c r="E285" t="s">
        <v>878</v>
      </c>
    </row>
    <row r="286" spans="1:5" x14ac:dyDescent="0.2">
      <c r="A286" t="str">
        <f>HYPERLINK("https://www.ebi.ac.uk/ols/ontologies/fbbt/terms?iri=http://purl.obolibrary.org/obo/FBbt_00048051","FBbt:00048051")</f>
        <v>FBbt:00048051</v>
      </c>
      <c r="B286" t="s">
        <v>879</v>
      </c>
      <c r="C286" t="s">
        <v>8</v>
      </c>
      <c r="D286" t="s">
        <v>880</v>
      </c>
      <c r="E286" t="s">
        <v>54</v>
      </c>
    </row>
    <row r="287" spans="1:5" x14ac:dyDescent="0.2">
      <c r="A287" t="str">
        <f>HYPERLINK("https://www.ebi.ac.uk/ols/ontologies/fbbt/terms?iri=http://purl.obolibrary.org/obo/FBbt_00047379","FBbt:00047379")</f>
        <v>FBbt:00047379</v>
      </c>
      <c r="B287" t="s">
        <v>881</v>
      </c>
      <c r="C287" t="s">
        <v>882</v>
      </c>
      <c r="D287" t="s">
        <v>883</v>
      </c>
      <c r="E287" t="s">
        <v>693</v>
      </c>
    </row>
    <row r="288" spans="1:5" x14ac:dyDescent="0.2">
      <c r="A288" t="str">
        <f>HYPERLINK("https://www.ebi.ac.uk/ols/ontologies/fbbt/terms?iri=http://purl.obolibrary.org/obo/FBbt_00047378","FBbt:00047378")</f>
        <v>FBbt:00047378</v>
      </c>
      <c r="B288" t="s">
        <v>884</v>
      </c>
      <c r="C288" t="s">
        <v>885</v>
      </c>
      <c r="D288" t="s">
        <v>886</v>
      </c>
      <c r="E288" t="s">
        <v>887</v>
      </c>
    </row>
    <row r="289" spans="1:5" x14ac:dyDescent="0.2">
      <c r="A289" t="str">
        <f>HYPERLINK("https://www.ebi.ac.uk/ols/ontologies/fbbt/terms?iri=http://purl.obolibrary.org/obo/FBbt_00047376","FBbt:00047376")</f>
        <v>FBbt:00047376</v>
      </c>
      <c r="B289" t="s">
        <v>888</v>
      </c>
      <c r="C289" t="s">
        <v>889</v>
      </c>
      <c r="D289" t="s">
        <v>890</v>
      </c>
      <c r="E289" t="s">
        <v>887</v>
      </c>
    </row>
    <row r="290" spans="1:5" x14ac:dyDescent="0.2">
      <c r="A290" t="str">
        <f>HYPERLINK("https://www.ebi.ac.uk/ols/ontologies/fbbt/terms?iri=http://purl.obolibrary.org/obo/FBbt_00047377","FBbt:00047377")</f>
        <v>FBbt:00047377</v>
      </c>
      <c r="B290" t="s">
        <v>891</v>
      </c>
      <c r="C290" t="s">
        <v>892</v>
      </c>
      <c r="D290" t="s">
        <v>893</v>
      </c>
      <c r="E290" t="s">
        <v>887</v>
      </c>
    </row>
    <row r="291" spans="1:5" x14ac:dyDescent="0.2">
      <c r="A291" t="str">
        <f>HYPERLINK("https://www.ebi.ac.uk/ols/ontologies/fbbt/terms?iri=http://purl.obolibrary.org/obo/FBbt_00047375","FBbt:00047375")</f>
        <v>FBbt:00047375</v>
      </c>
      <c r="B291" t="s">
        <v>894</v>
      </c>
      <c r="C291" t="s">
        <v>895</v>
      </c>
      <c r="D291" t="s">
        <v>896</v>
      </c>
      <c r="E291" t="s">
        <v>887</v>
      </c>
    </row>
    <row r="292" spans="1:5" x14ac:dyDescent="0.2">
      <c r="A292" t="str">
        <f>HYPERLINK("https://www.ebi.ac.uk/ols/ontologies/fbbt/terms?iri=http://purl.obolibrary.org/obo/FBbt_00111496","FBbt:00111496")</f>
        <v>FBbt:00111496</v>
      </c>
      <c r="B292" t="s">
        <v>897</v>
      </c>
      <c r="C292" t="s">
        <v>898</v>
      </c>
      <c r="D292" t="s">
        <v>899</v>
      </c>
      <c r="E292" t="s">
        <v>129</v>
      </c>
    </row>
    <row r="293" spans="1:5" x14ac:dyDescent="0.2">
      <c r="A293" t="str">
        <f>HYPERLINK("https://www.ebi.ac.uk/ols/ontologies/fbbt/terms?iri=http://purl.obolibrary.org/obo/FBbt_00110161","FBbt:00110161")</f>
        <v>FBbt:00110161</v>
      </c>
      <c r="B293" t="s">
        <v>900</v>
      </c>
      <c r="C293" t="s">
        <v>901</v>
      </c>
      <c r="D293" t="s">
        <v>902</v>
      </c>
      <c r="E293" t="s">
        <v>336</v>
      </c>
    </row>
    <row r="294" spans="1:5" x14ac:dyDescent="0.2">
      <c r="A294" t="str">
        <f>HYPERLINK("https://www.ebi.ac.uk/ols/ontologies/fbbt/terms?iri=http://purl.obolibrary.org/obo/FBbt_00047372","FBbt:00047372")</f>
        <v>FBbt:00047372</v>
      </c>
      <c r="B294" t="s">
        <v>903</v>
      </c>
      <c r="C294" t="s">
        <v>904</v>
      </c>
      <c r="D294" t="s">
        <v>905</v>
      </c>
      <c r="E294" t="s">
        <v>887</v>
      </c>
    </row>
    <row r="295" spans="1:5" x14ac:dyDescent="0.2">
      <c r="A295" t="str">
        <f>HYPERLINK("https://www.ebi.ac.uk/ols/ontologies/fbbt/terms?iri=http://purl.obolibrary.org/obo/FBbt_00110162","FBbt:00110162")</f>
        <v>FBbt:00110162</v>
      </c>
      <c r="B295" t="s">
        <v>906</v>
      </c>
      <c r="C295" t="s">
        <v>907</v>
      </c>
      <c r="D295" t="s">
        <v>908</v>
      </c>
      <c r="E295" t="s">
        <v>336</v>
      </c>
    </row>
    <row r="296" spans="1:5" x14ac:dyDescent="0.2">
      <c r="A296" t="str">
        <f>HYPERLINK("https://www.ebi.ac.uk/ols/ontologies/fbbt/terms?iri=http://purl.obolibrary.org/obo/FBbt_00047371","FBbt:00047371")</f>
        <v>FBbt:00047371</v>
      </c>
      <c r="B296" t="s">
        <v>909</v>
      </c>
      <c r="C296" t="s">
        <v>910</v>
      </c>
      <c r="D296" t="s">
        <v>911</v>
      </c>
      <c r="E296" t="s">
        <v>887</v>
      </c>
    </row>
    <row r="297" spans="1:5" x14ac:dyDescent="0.2">
      <c r="A297" t="str">
        <f>HYPERLINK("https://www.ebi.ac.uk/ols/ontologies/fbbt/terms?iri=http://purl.obolibrary.org/obo/FBbt_00110163","FBbt:00110163")</f>
        <v>FBbt:00110163</v>
      </c>
      <c r="B297" t="s">
        <v>912</v>
      </c>
      <c r="C297" t="s">
        <v>913</v>
      </c>
      <c r="D297" t="s">
        <v>914</v>
      </c>
      <c r="E297" t="s">
        <v>336</v>
      </c>
    </row>
    <row r="298" spans="1:5" x14ac:dyDescent="0.2">
      <c r="A298" t="str">
        <f>HYPERLINK("https://www.ebi.ac.uk/ols/ontologies/fbbt/terms?iri=http://purl.obolibrary.org/obo/FBbt_00048308","FBbt:00048308")</f>
        <v>FBbt:00048308</v>
      </c>
      <c r="B298" t="s">
        <v>915</v>
      </c>
      <c r="C298" t="s">
        <v>916</v>
      </c>
      <c r="D298" t="s">
        <v>917</v>
      </c>
      <c r="E298" t="s">
        <v>57</v>
      </c>
    </row>
    <row r="299" spans="1:5" x14ac:dyDescent="0.2">
      <c r="A299" t="str">
        <f>HYPERLINK("https://www.ebi.ac.uk/ols/ontologies/fbbt/terms?iri=http://purl.obolibrary.org/obo/FBbt_00048307","FBbt:00048307")</f>
        <v>FBbt:00048307</v>
      </c>
      <c r="B299" t="s">
        <v>918</v>
      </c>
      <c r="C299" t="s">
        <v>919</v>
      </c>
      <c r="D299" t="s">
        <v>920</v>
      </c>
      <c r="E299" t="s">
        <v>57</v>
      </c>
    </row>
    <row r="300" spans="1:5" x14ac:dyDescent="0.2">
      <c r="A300" t="str">
        <f>HYPERLINK("https://www.ebi.ac.uk/ols/ontologies/fbbt/terms?iri=http://purl.obolibrary.org/obo/FBbt_00048306","FBbt:00048306")</f>
        <v>FBbt:00048306</v>
      </c>
      <c r="B300" t="s">
        <v>921</v>
      </c>
      <c r="C300" t="s">
        <v>922</v>
      </c>
      <c r="D300" t="s">
        <v>923</v>
      </c>
      <c r="E300" t="s">
        <v>57</v>
      </c>
    </row>
    <row r="301" spans="1:5" x14ac:dyDescent="0.2">
      <c r="A301" t="str">
        <f>HYPERLINK("https://www.ebi.ac.uk/ols/ontologies/fbbt/terms?iri=http://purl.obolibrary.org/obo/FBbt_00048305","FBbt:00048305")</f>
        <v>FBbt:00048305</v>
      </c>
      <c r="B301" t="s">
        <v>924</v>
      </c>
      <c r="C301" t="s">
        <v>925</v>
      </c>
      <c r="D301" t="s">
        <v>926</v>
      </c>
      <c r="E301" t="s">
        <v>57</v>
      </c>
    </row>
    <row r="302" spans="1:5" x14ac:dyDescent="0.2">
      <c r="A302" t="str">
        <f>HYPERLINK("https://www.ebi.ac.uk/ols/ontologies/fbbt/terms?iri=http://purl.obolibrary.org/obo/FBbt_00047236","FBbt:00047236")</f>
        <v>FBbt:00047236</v>
      </c>
      <c r="B302" t="s">
        <v>927</v>
      </c>
      <c r="C302" t="s">
        <v>8</v>
      </c>
      <c r="D302" t="s">
        <v>928</v>
      </c>
      <c r="E302" t="s">
        <v>499</v>
      </c>
    </row>
    <row r="303" spans="1:5" x14ac:dyDescent="0.2">
      <c r="A303" t="str">
        <f>HYPERLINK("https://www.ebi.ac.uk/ols/ontologies/fbbt/terms?iri=http://purl.obolibrary.org/obo/FBbt_00047235","FBbt:00047235")</f>
        <v>FBbt:00047235</v>
      </c>
      <c r="B303" t="s">
        <v>929</v>
      </c>
      <c r="C303" t="s">
        <v>8</v>
      </c>
      <c r="D303" t="s">
        <v>930</v>
      </c>
      <c r="E303" t="s">
        <v>499</v>
      </c>
    </row>
    <row r="304" spans="1:5" x14ac:dyDescent="0.2">
      <c r="A304" t="str">
        <f>HYPERLINK("https://www.ebi.ac.uk/ols/ontologies/fbbt/terms?iri=http://purl.obolibrary.org/obo/FBbt_00047234","FBbt:00047234")</f>
        <v>FBbt:00047234</v>
      </c>
      <c r="B304" t="s">
        <v>931</v>
      </c>
      <c r="C304" t="s">
        <v>8</v>
      </c>
      <c r="D304" t="s">
        <v>932</v>
      </c>
      <c r="E304" t="s">
        <v>737</v>
      </c>
    </row>
    <row r="305" spans="1:5" x14ac:dyDescent="0.2">
      <c r="A305" t="str">
        <f>HYPERLINK("https://www.ebi.ac.uk/ols/ontologies/fbbt/terms?iri=http://purl.obolibrary.org/obo/FBbt_00048457","FBbt:00048457")</f>
        <v>FBbt:00048457</v>
      </c>
      <c r="B305" t="s">
        <v>933</v>
      </c>
      <c r="C305" t="s">
        <v>8</v>
      </c>
      <c r="D305" t="s">
        <v>934</v>
      </c>
      <c r="E305" t="s">
        <v>850</v>
      </c>
    </row>
    <row r="306" spans="1:5" x14ac:dyDescent="0.2">
      <c r="A306" t="str">
        <f>HYPERLINK("https://www.ebi.ac.uk/ols/ontologies/fbbt/terms?iri=http://purl.obolibrary.org/obo/FBbt_00048456","FBbt:00048456")</f>
        <v>FBbt:00048456</v>
      </c>
      <c r="B306" t="s">
        <v>935</v>
      </c>
      <c r="C306" t="s">
        <v>8</v>
      </c>
      <c r="D306" t="s">
        <v>936</v>
      </c>
      <c r="E306" t="s">
        <v>850</v>
      </c>
    </row>
    <row r="307" spans="1:5" x14ac:dyDescent="0.2">
      <c r="A307" t="str">
        <f>HYPERLINK("https://www.ebi.ac.uk/ols/ontologies/fbbt/terms?iri=http://purl.obolibrary.org/obo/FBbt_00048455","FBbt:00048455")</f>
        <v>FBbt:00048455</v>
      </c>
      <c r="B307" t="s">
        <v>937</v>
      </c>
      <c r="C307" t="s">
        <v>8</v>
      </c>
      <c r="D307" t="s">
        <v>938</v>
      </c>
      <c r="E307" t="s">
        <v>850</v>
      </c>
    </row>
    <row r="308" spans="1:5" x14ac:dyDescent="0.2">
      <c r="A308" t="str">
        <f>HYPERLINK("https://www.ebi.ac.uk/ols/ontologies/fbbt/terms?iri=http://purl.obolibrary.org/obo/FBbt_00048454","FBbt:00048454")</f>
        <v>FBbt:00048454</v>
      </c>
      <c r="B308" t="s">
        <v>939</v>
      </c>
      <c r="C308" t="s">
        <v>8</v>
      </c>
      <c r="D308" t="s">
        <v>940</v>
      </c>
      <c r="E308" t="s">
        <v>850</v>
      </c>
    </row>
    <row r="309" spans="1:5" x14ac:dyDescent="0.2">
      <c r="A309" t="str">
        <f>HYPERLINK("https://www.ebi.ac.uk/ols/ontologies/fbbt/terms?iri=http://purl.obolibrary.org/obo/FBbt_00048453","FBbt:00048453")</f>
        <v>FBbt:00048453</v>
      </c>
      <c r="B309" t="s">
        <v>941</v>
      </c>
      <c r="C309" t="s">
        <v>8</v>
      </c>
      <c r="D309" t="s">
        <v>942</v>
      </c>
      <c r="E309" t="s">
        <v>850</v>
      </c>
    </row>
    <row r="310" spans="1:5" x14ac:dyDescent="0.2">
      <c r="A310" t="str">
        <f>HYPERLINK("https://www.ebi.ac.uk/ols/ontologies/fbbt/terms?iri=http://purl.obolibrary.org/obo/FBbt_00048452","FBbt:00048452")</f>
        <v>FBbt:00048452</v>
      </c>
      <c r="B310" t="s">
        <v>943</v>
      </c>
      <c r="C310" t="s">
        <v>8</v>
      </c>
      <c r="D310" t="s">
        <v>944</v>
      </c>
      <c r="E310" t="s">
        <v>850</v>
      </c>
    </row>
    <row r="311" spans="1:5" x14ac:dyDescent="0.2">
      <c r="A311" t="str">
        <f>HYPERLINK("https://www.ebi.ac.uk/ols/ontologies/fbbt/terms?iri=http://purl.obolibrary.org/obo/FBbt_00048451","FBbt:00048451")</f>
        <v>FBbt:00048451</v>
      </c>
      <c r="B311" t="s">
        <v>945</v>
      </c>
      <c r="C311" t="s">
        <v>8</v>
      </c>
      <c r="D311" t="s">
        <v>946</v>
      </c>
      <c r="E311" t="s">
        <v>850</v>
      </c>
    </row>
    <row r="312" spans="1:5" x14ac:dyDescent="0.2">
      <c r="A312" t="str">
        <f>HYPERLINK("https://www.ebi.ac.uk/ols/ontologies/fbbt/terms?iri=http://purl.obolibrary.org/obo/FBbt_00048450","FBbt:00048450")</f>
        <v>FBbt:00048450</v>
      </c>
      <c r="B312" t="s">
        <v>947</v>
      </c>
      <c r="C312" t="s">
        <v>8</v>
      </c>
      <c r="D312" t="s">
        <v>948</v>
      </c>
      <c r="E312" t="s">
        <v>850</v>
      </c>
    </row>
    <row r="313" spans="1:5" x14ac:dyDescent="0.2">
      <c r="A313" t="str">
        <f>HYPERLINK("https://www.ebi.ac.uk/ols/ontologies/fbbt/terms?iri=http://purl.obolibrary.org/obo/FBbt_00048449","FBbt:00048449")</f>
        <v>FBbt:00048449</v>
      </c>
      <c r="B313" t="s">
        <v>949</v>
      </c>
      <c r="C313" t="s">
        <v>8</v>
      </c>
      <c r="D313" t="s">
        <v>950</v>
      </c>
      <c r="E313" t="s">
        <v>850</v>
      </c>
    </row>
    <row r="314" spans="1:5" x14ac:dyDescent="0.2">
      <c r="A314" t="str">
        <f>HYPERLINK("https://www.ebi.ac.uk/ols/ontologies/fbbt/terms?iri=http://purl.obolibrary.org/obo/FBbt_00048448","FBbt:00048448")</f>
        <v>FBbt:00048448</v>
      </c>
      <c r="B314" t="s">
        <v>951</v>
      </c>
      <c r="C314" t="s">
        <v>8</v>
      </c>
      <c r="D314" t="s">
        <v>952</v>
      </c>
      <c r="E314" t="s">
        <v>850</v>
      </c>
    </row>
    <row r="315" spans="1:5" x14ac:dyDescent="0.2">
      <c r="A315" t="str">
        <f>HYPERLINK("https://www.ebi.ac.uk/ols/ontologies/fbbt/terms?iri=http://purl.obolibrary.org/obo/FBbt_00048447","FBbt:00048447")</f>
        <v>FBbt:00048447</v>
      </c>
      <c r="B315" t="s">
        <v>953</v>
      </c>
      <c r="C315" t="s">
        <v>8</v>
      </c>
      <c r="D315" t="s">
        <v>954</v>
      </c>
      <c r="E315" t="s">
        <v>850</v>
      </c>
    </row>
    <row r="316" spans="1:5" x14ac:dyDescent="0.2">
      <c r="A316" t="str">
        <f>HYPERLINK("https://www.ebi.ac.uk/ols/ontologies/fbbt/terms?iri=http://purl.obolibrary.org/obo/FBbt_00048446","FBbt:00048446")</f>
        <v>FBbt:00048446</v>
      </c>
      <c r="B316" t="s">
        <v>955</v>
      </c>
      <c r="C316" t="s">
        <v>8</v>
      </c>
      <c r="D316" t="s">
        <v>956</v>
      </c>
      <c r="E316" t="s">
        <v>850</v>
      </c>
    </row>
    <row r="317" spans="1:5" x14ac:dyDescent="0.2">
      <c r="A317" t="str">
        <f>HYPERLINK("https://www.ebi.ac.uk/ols/ontologies/fbbt/terms?iri=http://purl.obolibrary.org/obo/FBbt_00048445","FBbt:00048445")</f>
        <v>FBbt:00048445</v>
      </c>
      <c r="B317" t="s">
        <v>957</v>
      </c>
      <c r="C317" t="s">
        <v>8</v>
      </c>
      <c r="D317" t="s">
        <v>958</v>
      </c>
      <c r="E317" t="s">
        <v>850</v>
      </c>
    </row>
    <row r="318" spans="1:5" x14ac:dyDescent="0.2">
      <c r="A318" t="str">
        <f>HYPERLINK("https://www.ebi.ac.uk/ols/ontologies/fbbt/terms?iri=http://purl.obolibrary.org/obo/FBbt_00048467","FBbt:00048467")</f>
        <v>FBbt:00048467</v>
      </c>
      <c r="B318" t="s">
        <v>959</v>
      </c>
      <c r="C318" t="s">
        <v>960</v>
      </c>
      <c r="D318" t="s">
        <v>961</v>
      </c>
      <c r="E318" t="s">
        <v>68</v>
      </c>
    </row>
    <row r="319" spans="1:5" x14ac:dyDescent="0.2">
      <c r="A319" t="str">
        <f>HYPERLINK("https://www.ebi.ac.uk/ols/ontologies/fbbt/terms?iri=http://purl.obolibrary.org/obo/FBbt_00048463","FBbt:00048463")</f>
        <v>FBbt:00048463</v>
      </c>
      <c r="B319" t="s">
        <v>962</v>
      </c>
      <c r="C319" t="s">
        <v>8</v>
      </c>
      <c r="D319" t="s">
        <v>963</v>
      </c>
      <c r="E319" t="s">
        <v>850</v>
      </c>
    </row>
    <row r="320" spans="1:5" x14ac:dyDescent="0.2">
      <c r="A320" t="str">
        <f>HYPERLINK("https://www.ebi.ac.uk/ols/ontologies/fbbt/terms?iri=http://purl.obolibrary.org/obo/FBbt_00048462","FBbt:00048462")</f>
        <v>FBbt:00048462</v>
      </c>
      <c r="B320" t="s">
        <v>964</v>
      </c>
      <c r="C320" t="s">
        <v>8</v>
      </c>
      <c r="D320" t="s">
        <v>965</v>
      </c>
      <c r="E320" t="s">
        <v>850</v>
      </c>
    </row>
    <row r="321" spans="1:5" x14ac:dyDescent="0.2">
      <c r="A321" t="str">
        <f>HYPERLINK("https://www.ebi.ac.uk/ols/ontologies/fbbt/terms?iri=http://purl.obolibrary.org/obo/FBbt_00048461","FBbt:00048461")</f>
        <v>FBbt:00048461</v>
      </c>
      <c r="B321" t="s">
        <v>966</v>
      </c>
      <c r="C321" t="s">
        <v>8</v>
      </c>
      <c r="D321" t="s">
        <v>967</v>
      </c>
      <c r="E321" t="s">
        <v>850</v>
      </c>
    </row>
    <row r="322" spans="1:5" x14ac:dyDescent="0.2">
      <c r="A322" t="str">
        <f>HYPERLINK("https://www.ebi.ac.uk/ols/ontologies/fbbt/terms?iri=http://purl.obolibrary.org/obo/FBbt_00048460","FBbt:00048460")</f>
        <v>FBbt:00048460</v>
      </c>
      <c r="B322" t="s">
        <v>968</v>
      </c>
      <c r="C322" t="s">
        <v>8</v>
      </c>
      <c r="D322" t="s">
        <v>969</v>
      </c>
      <c r="E322" t="s">
        <v>850</v>
      </c>
    </row>
    <row r="323" spans="1:5" x14ac:dyDescent="0.2">
      <c r="A323" t="str">
        <f>HYPERLINK("https://www.ebi.ac.uk/ols/ontologies/fbbt/terms?iri=http://purl.obolibrary.org/obo/FBbt_00111621","FBbt:00111621")</f>
        <v>FBbt:00111621</v>
      </c>
      <c r="B323" t="s">
        <v>970</v>
      </c>
      <c r="C323" t="s">
        <v>971</v>
      </c>
      <c r="D323" t="s">
        <v>972</v>
      </c>
      <c r="E323" t="s">
        <v>792</v>
      </c>
    </row>
    <row r="324" spans="1:5" x14ac:dyDescent="0.2">
      <c r="A324" t="str">
        <f>HYPERLINK("https://www.ebi.ac.uk/ols/ontologies/fbbt/terms?iri=http://purl.obolibrary.org/obo/FBbt_00111622","FBbt:00111622")</f>
        <v>FBbt:00111622</v>
      </c>
      <c r="B324" t="s">
        <v>973</v>
      </c>
      <c r="C324" t="s">
        <v>974</v>
      </c>
      <c r="D324" t="s">
        <v>975</v>
      </c>
      <c r="E324" t="s">
        <v>792</v>
      </c>
    </row>
    <row r="325" spans="1:5" x14ac:dyDescent="0.2">
      <c r="A325" t="str">
        <f>HYPERLINK("https://www.ebi.ac.uk/ols/ontologies/fbbt/terms?iri=http://purl.obolibrary.org/obo/FBbt_00111620","FBbt:00111620")</f>
        <v>FBbt:00111620</v>
      </c>
      <c r="B325" t="s">
        <v>976</v>
      </c>
      <c r="C325" t="s">
        <v>977</v>
      </c>
      <c r="D325" t="s">
        <v>978</v>
      </c>
      <c r="E325" t="s">
        <v>792</v>
      </c>
    </row>
    <row r="326" spans="1:5" x14ac:dyDescent="0.2">
      <c r="A326" t="str">
        <f>HYPERLINK("https://www.ebi.ac.uk/ols/ontologies/fbbt/terms?iri=http://purl.obolibrary.org/obo/FBbt_00111625","FBbt:00111625")</f>
        <v>FBbt:00111625</v>
      </c>
      <c r="B326" t="s">
        <v>979</v>
      </c>
      <c r="C326" t="s">
        <v>980</v>
      </c>
      <c r="D326" t="s">
        <v>981</v>
      </c>
      <c r="E326" t="s">
        <v>792</v>
      </c>
    </row>
    <row r="327" spans="1:5" x14ac:dyDescent="0.2">
      <c r="A327" t="str">
        <f>HYPERLINK("https://www.ebi.ac.uk/ols/ontologies/fbbt/terms?iri=http://purl.obolibrary.org/obo/FBbt_00111305","FBbt:00111305")</f>
        <v>FBbt:00111305</v>
      </c>
      <c r="B327" t="s">
        <v>982</v>
      </c>
      <c r="C327" t="s">
        <v>983</v>
      </c>
      <c r="D327" t="s">
        <v>984</v>
      </c>
      <c r="E327" t="s">
        <v>737</v>
      </c>
    </row>
    <row r="328" spans="1:5" x14ac:dyDescent="0.2">
      <c r="A328" t="str">
        <f>HYPERLINK("https://www.ebi.ac.uk/ols/ontologies/fbbt/terms?iri=http://purl.obolibrary.org/obo/FBbt_00048459","FBbt:00048459")</f>
        <v>FBbt:00048459</v>
      </c>
      <c r="B328" t="s">
        <v>985</v>
      </c>
      <c r="C328" t="s">
        <v>8</v>
      </c>
      <c r="D328" t="s">
        <v>986</v>
      </c>
      <c r="E328" t="s">
        <v>850</v>
      </c>
    </row>
    <row r="329" spans="1:5" x14ac:dyDescent="0.2">
      <c r="A329" t="str">
        <f>HYPERLINK("https://www.ebi.ac.uk/ols/ontologies/fbbt/terms?iri=http://purl.obolibrary.org/obo/FBbt_00111623","FBbt:00111623")</f>
        <v>FBbt:00111623</v>
      </c>
      <c r="B329" t="s">
        <v>987</v>
      </c>
      <c r="C329" t="s">
        <v>988</v>
      </c>
      <c r="D329" t="s">
        <v>989</v>
      </c>
      <c r="E329" t="s">
        <v>792</v>
      </c>
    </row>
    <row r="330" spans="1:5" x14ac:dyDescent="0.2">
      <c r="A330" t="str">
        <f>HYPERLINK("https://www.ebi.ac.uk/ols/ontologies/fbbt/terms?iri=http://purl.obolibrary.org/obo/FBbt_00048458","FBbt:00048458")</f>
        <v>FBbt:00048458</v>
      </c>
      <c r="B330" t="s">
        <v>990</v>
      </c>
      <c r="C330" t="s">
        <v>8</v>
      </c>
      <c r="D330" t="s">
        <v>991</v>
      </c>
      <c r="E330" t="s">
        <v>850</v>
      </c>
    </row>
    <row r="331" spans="1:5" x14ac:dyDescent="0.2">
      <c r="A331" t="str">
        <f>HYPERLINK("https://www.ebi.ac.uk/ols/ontologies/fbbt/terms?iri=http://purl.obolibrary.org/obo/FBbt_00111624","FBbt:00111624")</f>
        <v>FBbt:00111624</v>
      </c>
      <c r="B331" t="s">
        <v>992</v>
      </c>
      <c r="C331" t="s">
        <v>993</v>
      </c>
      <c r="D331" t="s">
        <v>994</v>
      </c>
      <c r="E331" t="s">
        <v>792</v>
      </c>
    </row>
    <row r="332" spans="1:5" x14ac:dyDescent="0.2">
      <c r="A332" t="str">
        <f>HYPERLINK("https://www.ebi.ac.uk/ols/ontologies/fbbt/terms?iri=http://purl.obolibrary.org/obo/FBbt_00047246","FBbt:00047246")</f>
        <v>FBbt:00047246</v>
      </c>
      <c r="B332" t="s">
        <v>995</v>
      </c>
      <c r="C332" t="s">
        <v>8</v>
      </c>
      <c r="D332" t="s">
        <v>996</v>
      </c>
      <c r="E332" t="s">
        <v>997</v>
      </c>
    </row>
    <row r="333" spans="1:5" x14ac:dyDescent="0.2">
      <c r="A333" t="str">
        <f>HYPERLINK("https://www.ebi.ac.uk/ols/ontologies/fbbt/terms?iri=http://purl.obolibrary.org/obo/FBbt_00048209","FBbt:00048209")</f>
        <v>FBbt:00048209</v>
      </c>
      <c r="B333" t="s">
        <v>998</v>
      </c>
      <c r="C333" t="s">
        <v>999</v>
      </c>
      <c r="D333" t="s">
        <v>1000</v>
      </c>
      <c r="E333" t="s">
        <v>795</v>
      </c>
    </row>
    <row r="334" spans="1:5" x14ac:dyDescent="0.2">
      <c r="A334" t="str">
        <f>HYPERLINK("https://www.ebi.ac.uk/ols/ontologies/fbbt/terms?iri=http://purl.obolibrary.org/obo/FBbt_00048469","FBbt:00048469")</f>
        <v>FBbt:00048469</v>
      </c>
      <c r="B334" t="s">
        <v>1001</v>
      </c>
      <c r="C334" t="s">
        <v>1002</v>
      </c>
      <c r="D334" t="s">
        <v>1003</v>
      </c>
      <c r="E334" t="s">
        <v>68</v>
      </c>
    </row>
    <row r="335" spans="1:5" x14ac:dyDescent="0.2">
      <c r="A335" t="str">
        <f>HYPERLINK("https://www.ebi.ac.uk/ols/ontologies/fbbt/terms?iri=http://purl.obolibrary.org/obo/FBbt_00048468","FBbt:00048468")</f>
        <v>FBbt:00048468</v>
      </c>
      <c r="B335" t="s">
        <v>1004</v>
      </c>
      <c r="C335" t="s">
        <v>1005</v>
      </c>
      <c r="D335" t="s">
        <v>1006</v>
      </c>
      <c r="E335" t="s">
        <v>68</v>
      </c>
    </row>
    <row r="336" spans="1:5" x14ac:dyDescent="0.2">
      <c r="A336" t="str">
        <f>HYPERLINK("https://www.ebi.ac.uk/ols/ontologies/fbbt/terms?iri=http://purl.obolibrary.org/obo/FBbt_00048226","FBbt:00048226")</f>
        <v>FBbt:00048226</v>
      </c>
      <c r="B336" t="s">
        <v>1007</v>
      </c>
      <c r="C336" t="s">
        <v>8</v>
      </c>
      <c r="D336" t="s">
        <v>1008</v>
      </c>
      <c r="E336" t="s">
        <v>1009</v>
      </c>
    </row>
    <row r="337" spans="1:5" x14ac:dyDescent="0.2">
      <c r="A337" t="str">
        <f>HYPERLINK("https://www.ebi.ac.uk/ols/ontologies/fbbt/terms?iri=http://purl.obolibrary.org/obo/FBbt_00048221","FBbt:00048221")</f>
        <v>FBbt:00048221</v>
      </c>
      <c r="B337" t="s">
        <v>1010</v>
      </c>
      <c r="C337" t="s">
        <v>8</v>
      </c>
      <c r="D337" t="s">
        <v>1011</v>
      </c>
      <c r="E337" t="s">
        <v>1009</v>
      </c>
    </row>
    <row r="338" spans="1:5" x14ac:dyDescent="0.2">
      <c r="A338" t="str">
        <f>HYPERLINK("https://www.ebi.ac.uk/ols/ontologies/fbbt/terms?iri=http://purl.obolibrary.org/obo/FBbt_00048220","FBbt:00048220")</f>
        <v>FBbt:00048220</v>
      </c>
      <c r="B338" t="s">
        <v>1012</v>
      </c>
      <c r="C338" t="s">
        <v>8</v>
      </c>
      <c r="D338" t="s">
        <v>1013</v>
      </c>
      <c r="E338" t="s">
        <v>795</v>
      </c>
    </row>
    <row r="339" spans="1:5" x14ac:dyDescent="0.2">
      <c r="A339" t="str">
        <f>HYPERLINK("https://www.ebi.ac.uk/ols/ontologies/fbbt/terms?iri=http://purl.obolibrary.org/obo/FBbt_00048219","FBbt:00048219")</f>
        <v>FBbt:00048219</v>
      </c>
      <c r="B339" t="s">
        <v>1014</v>
      </c>
      <c r="C339" t="s">
        <v>8</v>
      </c>
      <c r="D339" t="s">
        <v>1015</v>
      </c>
      <c r="E339" t="s">
        <v>1009</v>
      </c>
    </row>
    <row r="340" spans="1:5" x14ac:dyDescent="0.2">
      <c r="A340" t="str">
        <f>HYPERLINK("https://www.ebi.ac.uk/ols/ontologies/fbbt/terms?iri=http://purl.obolibrary.org/obo/FBbt_00048218","FBbt:00048218")</f>
        <v>FBbt:00048218</v>
      </c>
      <c r="B340" t="s">
        <v>1016</v>
      </c>
      <c r="C340" t="s">
        <v>8</v>
      </c>
      <c r="D340" t="s">
        <v>1017</v>
      </c>
      <c r="E340" t="s">
        <v>1009</v>
      </c>
    </row>
    <row r="341" spans="1:5" x14ac:dyDescent="0.2">
      <c r="A341" t="str">
        <f>HYPERLINK("https://www.ebi.ac.uk/ols/ontologies/fbbt/terms?iri=http://purl.obolibrary.org/obo/FBbt_00048217","FBbt:00048217")</f>
        <v>FBbt:00048217</v>
      </c>
      <c r="B341" t="s">
        <v>1018</v>
      </c>
      <c r="C341" t="s">
        <v>8</v>
      </c>
      <c r="D341" t="s">
        <v>1019</v>
      </c>
      <c r="E341" t="s">
        <v>795</v>
      </c>
    </row>
    <row r="342" spans="1:5" x14ac:dyDescent="0.2">
      <c r="A342" t="str">
        <f>HYPERLINK("https://www.ebi.ac.uk/ols/ontologies/fbbt/terms?iri=http://purl.obolibrary.org/obo/FBbt_00047248","FBbt:00047248")</f>
        <v>FBbt:00047248</v>
      </c>
      <c r="B342" t="s">
        <v>1020</v>
      </c>
      <c r="C342" t="s">
        <v>1021</v>
      </c>
      <c r="D342" t="s">
        <v>1022</v>
      </c>
      <c r="E342" t="s">
        <v>1023</v>
      </c>
    </row>
    <row r="343" spans="1:5" x14ac:dyDescent="0.2">
      <c r="A343" t="str">
        <f>HYPERLINK("https://www.ebi.ac.uk/ols/ontologies/fbbt/terms?iri=http://purl.obolibrary.org/obo/FBbt_00048216","FBbt:00048216")</f>
        <v>FBbt:00048216</v>
      </c>
      <c r="B343" t="s">
        <v>1024</v>
      </c>
      <c r="C343" t="s">
        <v>8</v>
      </c>
      <c r="D343" t="s">
        <v>1025</v>
      </c>
      <c r="E343" t="s">
        <v>1009</v>
      </c>
    </row>
    <row r="344" spans="1:5" x14ac:dyDescent="0.2">
      <c r="A344" t="str">
        <f>HYPERLINK("https://www.ebi.ac.uk/ols/ontologies/fbbt/terms?iri=http://purl.obolibrary.org/obo/FBbt_00048215","FBbt:00048215")</f>
        <v>FBbt:00048215</v>
      </c>
      <c r="B344" t="s">
        <v>1026</v>
      </c>
      <c r="C344" t="s">
        <v>8</v>
      </c>
      <c r="D344" t="s">
        <v>1027</v>
      </c>
      <c r="E344" t="s">
        <v>1009</v>
      </c>
    </row>
    <row r="345" spans="1:5" x14ac:dyDescent="0.2">
      <c r="A345" t="str">
        <f>HYPERLINK("https://www.ebi.ac.uk/ols/ontologies/fbbt/terms?iri=http://purl.obolibrary.org/obo/FBbt_00048109","FBbt:00048109")</f>
        <v>FBbt:00048109</v>
      </c>
      <c r="B345" t="s">
        <v>1028</v>
      </c>
      <c r="C345" t="s">
        <v>1029</v>
      </c>
      <c r="D345" t="s">
        <v>1030</v>
      </c>
      <c r="E345" t="s">
        <v>1031</v>
      </c>
    </row>
    <row r="346" spans="1:5" x14ac:dyDescent="0.2">
      <c r="A346" t="str">
        <f>HYPERLINK("https://www.ebi.ac.uk/ols/ontologies/fbbt/terms?iri=http://purl.obolibrary.org/obo/FBbt_00048231","FBbt:00048231")</f>
        <v>FBbt:00048231</v>
      </c>
      <c r="B346" t="s">
        <v>1032</v>
      </c>
      <c r="C346" t="s">
        <v>8</v>
      </c>
      <c r="D346" t="s">
        <v>1033</v>
      </c>
      <c r="E346" t="s">
        <v>795</v>
      </c>
    </row>
    <row r="347" spans="1:5" x14ac:dyDescent="0.2">
      <c r="A347" t="str">
        <f>HYPERLINK("https://www.ebi.ac.uk/ols/ontologies/fbbt/terms?iri=http://purl.obolibrary.org/obo/FBbt_00004066","FBbt:00004066")</f>
        <v>FBbt:00004066</v>
      </c>
      <c r="B347" t="s">
        <v>1034</v>
      </c>
      <c r="C347" t="s">
        <v>1035</v>
      </c>
      <c r="D347" t="s">
        <v>1036</v>
      </c>
      <c r="E347" t="s">
        <v>1037</v>
      </c>
    </row>
    <row r="348" spans="1:5" x14ac:dyDescent="0.2">
      <c r="A348" t="str">
        <f>HYPERLINK("https://www.ebi.ac.uk/ols/ontologies/fbbt/terms?iri=http://purl.obolibrary.org/obo/FBbt_00048230","FBbt:00048230")</f>
        <v>FBbt:00048230</v>
      </c>
      <c r="B348" t="s">
        <v>1038</v>
      </c>
      <c r="C348" t="s">
        <v>8</v>
      </c>
      <c r="D348" t="s">
        <v>1039</v>
      </c>
      <c r="E348" t="s">
        <v>1009</v>
      </c>
    </row>
    <row r="349" spans="1:5" x14ac:dyDescent="0.2">
      <c r="A349" t="str">
        <f>HYPERLINK("https://www.ebi.ac.uk/ols/ontologies/fbbt/terms?iri=http://purl.obolibrary.org/obo/FBbt_00048054","FBbt:00048054")</f>
        <v>FBbt:00048054</v>
      </c>
      <c r="B349" t="s">
        <v>1040</v>
      </c>
      <c r="C349" t="s">
        <v>8</v>
      </c>
      <c r="D349" t="s">
        <v>1041</v>
      </c>
      <c r="E349" t="s">
        <v>219</v>
      </c>
    </row>
    <row r="350" spans="1:5" x14ac:dyDescent="0.2">
      <c r="A350" t="str">
        <f>HYPERLINK("https://www.ebi.ac.uk/ols/ontologies/fbbt/terms?iri=http://purl.obolibrary.org/obo/FBbt_00048053","FBbt:00048053")</f>
        <v>FBbt:00048053</v>
      </c>
      <c r="B350" t="s">
        <v>1042</v>
      </c>
      <c r="C350" t="s">
        <v>8</v>
      </c>
      <c r="D350" t="s">
        <v>1043</v>
      </c>
      <c r="E350" t="s">
        <v>219</v>
      </c>
    </row>
    <row r="351" spans="1:5" x14ac:dyDescent="0.2">
      <c r="A351" t="str">
        <f>HYPERLINK("https://www.ebi.ac.uk/ols/ontologies/fbbt/terms?iri=http://purl.obolibrary.org/obo/FBbt_00048052","FBbt:00048052")</f>
        <v>FBbt:00048052</v>
      </c>
      <c r="B351" t="s">
        <v>1044</v>
      </c>
      <c r="C351" t="s">
        <v>8</v>
      </c>
      <c r="D351" t="s">
        <v>1045</v>
      </c>
      <c r="E351" t="s">
        <v>219</v>
      </c>
    </row>
    <row r="352" spans="1:5" x14ac:dyDescent="0.2">
      <c r="A352" t="str">
        <f>HYPERLINK("https://www.ebi.ac.uk/ols/ontologies/fbbt/terms?iri=http://purl.obolibrary.org/obo/FBbt_00004069","FBbt:00004069")</f>
        <v>FBbt:00004069</v>
      </c>
      <c r="B352" t="s">
        <v>1046</v>
      </c>
      <c r="C352" t="s">
        <v>1047</v>
      </c>
      <c r="D352" t="s">
        <v>1048</v>
      </c>
      <c r="E352" t="s">
        <v>802</v>
      </c>
    </row>
    <row r="353" spans="1:5" x14ac:dyDescent="0.2">
      <c r="A353" t="str">
        <f>HYPERLINK("https://www.ebi.ac.uk/ols/ontologies/fbbt/terms?iri=http://purl.obolibrary.org/obo/FBbt_00004067","FBbt:00004067")</f>
        <v>FBbt:00004067</v>
      </c>
      <c r="B353" t="s">
        <v>1049</v>
      </c>
      <c r="C353" t="s">
        <v>1050</v>
      </c>
      <c r="D353" t="s">
        <v>1051</v>
      </c>
      <c r="E353" t="s">
        <v>802</v>
      </c>
    </row>
    <row r="354" spans="1:5" x14ac:dyDescent="0.2">
      <c r="A354" t="str">
        <f>HYPERLINK("https://www.ebi.ac.uk/ols/ontologies/fbbt/terms?iri=http://purl.obolibrary.org/obo/FBbt_00004068","FBbt:00004068")</f>
        <v>FBbt:00004068</v>
      </c>
      <c r="B354" t="s">
        <v>1052</v>
      </c>
      <c r="C354" t="s">
        <v>1053</v>
      </c>
      <c r="D354" t="s">
        <v>1054</v>
      </c>
      <c r="E354" t="s">
        <v>802</v>
      </c>
    </row>
    <row r="355" spans="1:5" x14ac:dyDescent="0.2">
      <c r="A355" t="str">
        <f>HYPERLINK("https://www.ebi.ac.uk/ols/ontologies/fbbt/terms?iri=http://purl.obolibrary.org/obo/FBbt_00048229","FBbt:00048229")</f>
        <v>FBbt:00048229</v>
      </c>
      <c r="B355" t="s">
        <v>1055</v>
      </c>
      <c r="C355" t="s">
        <v>8</v>
      </c>
      <c r="D355" t="s">
        <v>1056</v>
      </c>
      <c r="E355" t="s">
        <v>1009</v>
      </c>
    </row>
    <row r="356" spans="1:5" x14ac:dyDescent="0.2">
      <c r="A356" t="str">
        <f>HYPERLINK("https://www.ebi.ac.uk/ols/ontologies/fbbt/terms?iri=http://purl.obolibrary.org/obo/FBbt_00048228","FBbt:00048228")</f>
        <v>FBbt:00048228</v>
      </c>
      <c r="B356" t="s">
        <v>1057</v>
      </c>
      <c r="C356" t="s">
        <v>8</v>
      </c>
      <c r="D356" t="s">
        <v>1058</v>
      </c>
      <c r="E356" t="s">
        <v>795</v>
      </c>
    </row>
    <row r="357" spans="1:5" x14ac:dyDescent="0.2">
      <c r="A357" t="str">
        <f>HYPERLINK("https://www.ebi.ac.uk/ols/ontologies/fbbt/terms?iri=http://purl.obolibrary.org/obo/FBbt_00048227","FBbt:00048227")</f>
        <v>FBbt:00048227</v>
      </c>
      <c r="B357" t="s">
        <v>1059</v>
      </c>
      <c r="C357" t="s">
        <v>8</v>
      </c>
      <c r="D357" t="s">
        <v>1060</v>
      </c>
      <c r="E357" t="s">
        <v>1009</v>
      </c>
    </row>
    <row r="358" spans="1:5" x14ac:dyDescent="0.2">
      <c r="A358" t="str">
        <f>HYPERLINK("https://www.ebi.ac.uk/ols/ontologies/fbbt/terms?iri=http://purl.obolibrary.org/obo/FBbt_00048112","FBbt:00048112")</f>
        <v>FBbt:00048112</v>
      </c>
      <c r="B358" t="s">
        <v>1061</v>
      </c>
      <c r="C358" t="s">
        <v>1062</v>
      </c>
      <c r="D358" t="s">
        <v>1063</v>
      </c>
      <c r="E358" t="s">
        <v>1031</v>
      </c>
    </row>
    <row r="359" spans="1:5" x14ac:dyDescent="0.2">
      <c r="A359" t="str">
        <f>HYPERLINK("https://www.ebi.ac.uk/ols/ontologies/fbbt/terms?iri=http://purl.obolibrary.org/obo/FBbt_00048110","FBbt:00048110")</f>
        <v>FBbt:00048110</v>
      </c>
      <c r="B359" t="s">
        <v>1064</v>
      </c>
      <c r="C359" t="s">
        <v>1065</v>
      </c>
      <c r="D359" t="s">
        <v>1066</v>
      </c>
      <c r="E359" t="s">
        <v>1031</v>
      </c>
    </row>
    <row r="360" spans="1:5" x14ac:dyDescent="0.2">
      <c r="A360" t="str">
        <f>HYPERLINK("https://www.ebi.ac.uk/ols/ontologies/fbbt/terms?iri=http://purl.obolibrary.org/obo/FBbt_00048111","FBbt:00048111")</f>
        <v>FBbt:00048111</v>
      </c>
      <c r="B360" t="s">
        <v>1067</v>
      </c>
      <c r="C360" t="s">
        <v>1068</v>
      </c>
      <c r="D360" t="s">
        <v>1069</v>
      </c>
      <c r="E360" t="s">
        <v>1031</v>
      </c>
    </row>
    <row r="361" spans="1:5" x14ac:dyDescent="0.2">
      <c r="A361" t="str">
        <f>HYPERLINK("https://www.ebi.ac.uk/ols/ontologies/fbbt/terms?iri=http://purl.obolibrary.org/obo/FBbt_00048078","FBbt:00048078")</f>
        <v>FBbt:00048078</v>
      </c>
      <c r="B361" t="s">
        <v>1070</v>
      </c>
      <c r="C361" t="s">
        <v>8</v>
      </c>
      <c r="D361" t="s">
        <v>1071</v>
      </c>
      <c r="E361" t="s">
        <v>219</v>
      </c>
    </row>
    <row r="362" spans="1:5" x14ac:dyDescent="0.2">
      <c r="A362" t="str">
        <f>HYPERLINK("https://www.ebi.ac.uk/ols/ontologies/fbbt/terms?iri=http://purl.obolibrary.org/obo/FBbt_00048077","FBbt:00048077")</f>
        <v>FBbt:00048077</v>
      </c>
      <c r="B362" t="s">
        <v>1072</v>
      </c>
      <c r="C362" t="s">
        <v>8</v>
      </c>
      <c r="D362" t="s">
        <v>1073</v>
      </c>
      <c r="E362" t="s">
        <v>219</v>
      </c>
    </row>
    <row r="363" spans="1:5" x14ac:dyDescent="0.2">
      <c r="A363" t="str">
        <f>HYPERLINK("https://www.ebi.ac.uk/ols/ontologies/fbbt/terms?iri=http://purl.obolibrary.org/obo/FBbt_00048075","FBbt:00048075")</f>
        <v>FBbt:00048075</v>
      </c>
      <c r="B363" t="s">
        <v>1074</v>
      </c>
      <c r="C363" t="s">
        <v>8</v>
      </c>
      <c r="D363" t="s">
        <v>1075</v>
      </c>
      <c r="E363" t="s">
        <v>219</v>
      </c>
    </row>
    <row r="364" spans="1:5" x14ac:dyDescent="0.2">
      <c r="A364" t="str">
        <f>HYPERLINK("https://www.ebi.ac.uk/ols/ontologies/fbbt/terms?iri=http://purl.obolibrary.org/obo/FBbt_00048076","FBbt:00048076")</f>
        <v>FBbt:00048076</v>
      </c>
      <c r="B364" t="s">
        <v>1076</v>
      </c>
      <c r="C364" t="s">
        <v>8</v>
      </c>
      <c r="D364" t="s">
        <v>1077</v>
      </c>
      <c r="E364" t="s">
        <v>219</v>
      </c>
    </row>
    <row r="365" spans="1:5" x14ac:dyDescent="0.2">
      <c r="A365" t="str">
        <f>HYPERLINK("https://www.ebi.ac.uk/ols/ontologies/fbbt/terms?iri=http://purl.obolibrary.org/obo/FBbt_00048074","FBbt:00048074")</f>
        <v>FBbt:00048074</v>
      </c>
      <c r="B365" t="s">
        <v>1078</v>
      </c>
      <c r="C365" t="s">
        <v>8</v>
      </c>
      <c r="D365" t="s">
        <v>1079</v>
      </c>
      <c r="E365" t="s">
        <v>219</v>
      </c>
    </row>
    <row r="366" spans="1:5" x14ac:dyDescent="0.2">
      <c r="A366" t="str">
        <f>HYPERLINK("https://www.ebi.ac.uk/ols/ontologies/fbbt/terms?iri=http://purl.obolibrary.org/obo/FBbt_00048073","FBbt:00048073")</f>
        <v>FBbt:00048073</v>
      </c>
      <c r="B366" t="s">
        <v>1080</v>
      </c>
      <c r="C366" t="s">
        <v>8</v>
      </c>
      <c r="D366" t="s">
        <v>1081</v>
      </c>
      <c r="E366" t="s">
        <v>219</v>
      </c>
    </row>
    <row r="367" spans="1:5" x14ac:dyDescent="0.2">
      <c r="A367" t="str">
        <f>HYPERLINK("https://www.ebi.ac.uk/ols/ontologies/fbbt/terms?iri=http://purl.obolibrary.org/obo/FBbt_00048444","FBbt:00048444")</f>
        <v>FBbt:00048444</v>
      </c>
      <c r="B367" t="s">
        <v>1082</v>
      </c>
      <c r="C367" t="s">
        <v>8</v>
      </c>
      <c r="D367" t="s">
        <v>1083</v>
      </c>
      <c r="E367" t="s">
        <v>850</v>
      </c>
    </row>
    <row r="368" spans="1:5" x14ac:dyDescent="0.2">
      <c r="A368" t="str">
        <f>HYPERLINK("https://www.ebi.ac.uk/ols/ontologies/fbbt/terms?iri=http://purl.obolibrary.org/obo/FBbt_00048443","FBbt:00048443")</f>
        <v>FBbt:00048443</v>
      </c>
      <c r="B368" t="s">
        <v>1084</v>
      </c>
      <c r="C368" t="s">
        <v>8</v>
      </c>
      <c r="D368" t="s">
        <v>1085</v>
      </c>
      <c r="E368" t="s">
        <v>850</v>
      </c>
    </row>
    <row r="369" spans="1:5" x14ac:dyDescent="0.2">
      <c r="A369" t="str">
        <f>HYPERLINK("https://www.ebi.ac.uk/ols/ontologies/fbbt/terms?iri=http://purl.obolibrary.org/obo/FBbt_00004071","FBbt:00004071")</f>
        <v>FBbt:00004071</v>
      </c>
      <c r="B369" t="s">
        <v>1086</v>
      </c>
      <c r="C369" t="s">
        <v>1087</v>
      </c>
      <c r="D369" t="s">
        <v>1088</v>
      </c>
      <c r="E369" t="s">
        <v>1089</v>
      </c>
    </row>
    <row r="370" spans="1:5" x14ac:dyDescent="0.2">
      <c r="A370" t="str">
        <f>HYPERLINK("https://www.ebi.ac.uk/ols/ontologies/fbbt/terms?iri=http://purl.obolibrary.org/obo/FBbt_00004070","FBbt:00004070")</f>
        <v>FBbt:00004070</v>
      </c>
      <c r="B370" t="s">
        <v>1090</v>
      </c>
      <c r="C370" t="s">
        <v>1091</v>
      </c>
      <c r="D370" t="s">
        <v>1092</v>
      </c>
      <c r="E370" t="s">
        <v>802</v>
      </c>
    </row>
    <row r="371" spans="1:5" x14ac:dyDescent="0.2">
      <c r="A371" t="str">
        <f>HYPERLINK("https://www.ebi.ac.uk/ols/ontologies/fbbt/terms?iri=http://purl.obolibrary.org/obo/FBbt_00048442","FBbt:00048442")</f>
        <v>FBbt:00048442</v>
      </c>
      <c r="B371" t="s">
        <v>1093</v>
      </c>
      <c r="C371" t="s">
        <v>8</v>
      </c>
      <c r="D371" t="s">
        <v>1094</v>
      </c>
      <c r="E371" t="s">
        <v>850</v>
      </c>
    </row>
    <row r="372" spans="1:5" x14ac:dyDescent="0.2">
      <c r="A372" t="str">
        <f>HYPERLINK("https://www.ebi.ac.uk/ols/ontologies/fbbt/terms?iri=http://purl.obolibrary.org/obo/FBbt_00048441","FBbt:00048441")</f>
        <v>FBbt:00048441</v>
      </c>
      <c r="B372" t="s">
        <v>1095</v>
      </c>
      <c r="C372" t="s">
        <v>8</v>
      </c>
      <c r="D372" t="s">
        <v>1096</v>
      </c>
      <c r="E372" t="s">
        <v>850</v>
      </c>
    </row>
    <row r="373" spans="1:5" x14ac:dyDescent="0.2">
      <c r="A373" t="str">
        <f>HYPERLINK("https://www.ebi.ac.uk/ols/ontologies/fbbt/terms?iri=http://purl.obolibrary.org/obo/FBbt_00047374","FBbt:00047374")</f>
        <v>FBbt:00047374</v>
      </c>
      <c r="B373" t="s">
        <v>1097</v>
      </c>
      <c r="C373" t="s">
        <v>1098</v>
      </c>
      <c r="D373" t="s">
        <v>1099</v>
      </c>
      <c r="E373" t="s">
        <v>887</v>
      </c>
    </row>
    <row r="374" spans="1:5" x14ac:dyDescent="0.2">
      <c r="A374" t="str">
        <f>HYPERLINK("https://www.ebi.ac.uk/ols/ontologies/fbbt/terms?iri=http://purl.obolibrary.org/obo/FBbt_00048440","FBbt:00048440")</f>
        <v>FBbt:00048440</v>
      </c>
      <c r="B374" t="s">
        <v>1100</v>
      </c>
      <c r="C374" t="s">
        <v>8</v>
      </c>
      <c r="D374" t="s">
        <v>1101</v>
      </c>
      <c r="E374" t="s">
        <v>850</v>
      </c>
    </row>
    <row r="375" spans="1:5" x14ac:dyDescent="0.2">
      <c r="A375" t="str">
        <f>HYPERLINK("https://www.ebi.ac.uk/ols/ontologies/fbbt/terms?iri=http://purl.obolibrary.org/obo/FBbt_00047373","FBbt:00047373")</f>
        <v>FBbt:00047373</v>
      </c>
      <c r="B375" t="s">
        <v>1102</v>
      </c>
      <c r="C375" t="s">
        <v>1103</v>
      </c>
      <c r="D375" t="s">
        <v>1104</v>
      </c>
      <c r="E375" t="s">
        <v>887</v>
      </c>
    </row>
    <row r="376" spans="1:5" x14ac:dyDescent="0.2">
      <c r="A376" t="str">
        <f>HYPERLINK("https://www.ebi.ac.uk/ols/ontologies/fbbt/terms?iri=http://purl.obolibrary.org/obo/FBbt_00047240","FBbt:00047240")</f>
        <v>FBbt:00047240</v>
      </c>
      <c r="B376" t="s">
        <v>1105</v>
      </c>
      <c r="C376" t="s">
        <v>8</v>
      </c>
      <c r="D376" t="s">
        <v>1106</v>
      </c>
      <c r="E376" t="s">
        <v>737</v>
      </c>
    </row>
    <row r="377" spans="1:5" x14ac:dyDescent="0.2">
      <c r="A377" t="str">
        <f>HYPERLINK("https://www.ebi.ac.uk/ols/ontologies/fbbt/terms?iri=http://purl.obolibrary.org/obo/FBbt_00004072","FBbt:00004072")</f>
        <v>FBbt:00004072</v>
      </c>
      <c r="B377" t="s">
        <v>1107</v>
      </c>
      <c r="C377" t="s">
        <v>1108</v>
      </c>
      <c r="D377" t="s">
        <v>1109</v>
      </c>
      <c r="E377" t="s">
        <v>1089</v>
      </c>
    </row>
    <row r="378" spans="1:5" x14ac:dyDescent="0.2">
      <c r="A378" t="str">
        <f>HYPERLINK("https://www.ebi.ac.uk/ols/ontologies/fbbt/terms?iri=http://purl.obolibrary.org/obo/FBbt_00048439","FBbt:00048439")</f>
        <v>FBbt:00048439</v>
      </c>
      <c r="B378" t="s">
        <v>1110</v>
      </c>
      <c r="C378" t="s">
        <v>8</v>
      </c>
      <c r="D378" t="s">
        <v>1111</v>
      </c>
      <c r="E378" t="s">
        <v>850</v>
      </c>
    </row>
    <row r="379" spans="1:5" x14ac:dyDescent="0.2">
      <c r="A379" t="str">
        <f>HYPERLINK("https://www.ebi.ac.uk/ols/ontologies/fbbt/terms?iri=http://purl.obolibrary.org/obo/FBbt_00048438","FBbt:00048438")</f>
        <v>FBbt:00048438</v>
      </c>
      <c r="B379" t="s">
        <v>1112</v>
      </c>
      <c r="C379" t="s">
        <v>8</v>
      </c>
      <c r="D379" t="s">
        <v>1113</v>
      </c>
      <c r="E379" t="s">
        <v>850</v>
      </c>
    </row>
    <row r="380" spans="1:5" x14ac:dyDescent="0.2">
      <c r="A380" t="str">
        <f>HYPERLINK("https://www.ebi.ac.uk/ols/ontologies/fbbt/terms?iri=http://purl.obolibrary.org/obo/FBbt_00048437","FBbt:00048437")</f>
        <v>FBbt:00048437</v>
      </c>
      <c r="B380" t="s">
        <v>1114</v>
      </c>
      <c r="C380" t="s">
        <v>8</v>
      </c>
      <c r="D380" t="s">
        <v>1115</v>
      </c>
      <c r="E380" t="s">
        <v>850</v>
      </c>
    </row>
    <row r="381" spans="1:5" x14ac:dyDescent="0.2">
      <c r="A381" t="str">
        <f>HYPERLINK("https://www.ebi.ac.uk/ols/ontologies/fbbt/terms?iri=http://purl.obolibrary.org/obo/FBbt_00048436","FBbt:00048436")</f>
        <v>FBbt:00048436</v>
      </c>
      <c r="B381" t="s">
        <v>1116</v>
      </c>
      <c r="C381" t="s">
        <v>8</v>
      </c>
      <c r="D381" t="s">
        <v>1117</v>
      </c>
      <c r="E381" t="s">
        <v>850</v>
      </c>
    </row>
    <row r="382" spans="1:5" x14ac:dyDescent="0.2">
      <c r="A382" t="str">
        <f>HYPERLINK("https://www.ebi.ac.uk/ols/ontologies/fbbt/terms?iri=http://purl.obolibrary.org/obo/FBbt_00047238","FBbt:00047238")</f>
        <v>FBbt:00047238</v>
      </c>
      <c r="B382" t="s">
        <v>1118</v>
      </c>
      <c r="C382" t="s">
        <v>1119</v>
      </c>
      <c r="D382" t="s">
        <v>1120</v>
      </c>
      <c r="E382" t="s">
        <v>737</v>
      </c>
    </row>
    <row r="383" spans="1:5" x14ac:dyDescent="0.2">
      <c r="A383" t="str">
        <f>HYPERLINK("https://www.ebi.ac.uk/ols/ontologies/fbbt/terms?iri=http://purl.obolibrary.org/obo/FBbt_00100539","FBbt:00100539")</f>
        <v>FBbt:00100539</v>
      </c>
      <c r="B383" t="s">
        <v>1121</v>
      </c>
      <c r="C383" t="s">
        <v>8</v>
      </c>
      <c r="D383" t="s">
        <v>1122</v>
      </c>
      <c r="E383" t="s">
        <v>499</v>
      </c>
    </row>
    <row r="384" spans="1:5" x14ac:dyDescent="0.2">
      <c r="A384" t="str">
        <f>HYPERLINK("https://www.ebi.ac.uk/ols/ontologies/fbbt/terms?iri=http://purl.obolibrary.org/obo/FBbt_00048225","FBbt:00048225")</f>
        <v>FBbt:00048225</v>
      </c>
      <c r="B384" t="s">
        <v>1123</v>
      </c>
      <c r="C384" t="s">
        <v>8</v>
      </c>
      <c r="D384" t="s">
        <v>1124</v>
      </c>
      <c r="E384" t="s">
        <v>795</v>
      </c>
    </row>
    <row r="385" spans="1:5" x14ac:dyDescent="0.2">
      <c r="A385" t="str">
        <f>HYPERLINK("https://www.ebi.ac.uk/ols/ontologies/fbbt/terms?iri=http://purl.obolibrary.org/obo/FBbt_00048224","FBbt:00048224")</f>
        <v>FBbt:00048224</v>
      </c>
      <c r="B385" t="s">
        <v>1125</v>
      </c>
      <c r="C385" t="s">
        <v>8</v>
      </c>
      <c r="D385" t="s">
        <v>1126</v>
      </c>
      <c r="E385" t="s">
        <v>795</v>
      </c>
    </row>
    <row r="386" spans="1:5" x14ac:dyDescent="0.2">
      <c r="A386" t="str">
        <f>HYPERLINK("https://www.ebi.ac.uk/ols/ontologies/fbbt/terms?iri=http://purl.obolibrary.org/obo/FBbt_00048223","FBbt:00048223")</f>
        <v>FBbt:00048223</v>
      </c>
      <c r="B386" t="s">
        <v>1127</v>
      </c>
      <c r="C386" t="s">
        <v>8</v>
      </c>
      <c r="D386" t="s">
        <v>1128</v>
      </c>
      <c r="E386" t="s">
        <v>795</v>
      </c>
    </row>
    <row r="387" spans="1:5" x14ac:dyDescent="0.2">
      <c r="A387" t="str">
        <f>HYPERLINK("https://www.ebi.ac.uk/ols/ontologies/fbbt/terms?iri=http://purl.obolibrary.org/obo/FBbt_00048222","FBbt:00048222")</f>
        <v>FBbt:00048222</v>
      </c>
      <c r="B387" t="s">
        <v>1129</v>
      </c>
      <c r="C387" t="s">
        <v>8</v>
      </c>
      <c r="D387" t="s">
        <v>1130</v>
      </c>
      <c r="E387" t="s">
        <v>795</v>
      </c>
    </row>
    <row r="388" spans="1:5" x14ac:dyDescent="0.2">
      <c r="A388" t="str">
        <f>HYPERLINK("https://www.ebi.ac.uk/ols/ontologies/fbbt/terms?iri=http://purl.obolibrary.org/obo/FBbt_00048214","FBbt:00048214")</f>
        <v>FBbt:00048214</v>
      </c>
      <c r="B388" t="s">
        <v>1131</v>
      </c>
      <c r="C388" t="s">
        <v>1132</v>
      </c>
      <c r="D388" t="s">
        <v>1133</v>
      </c>
      <c r="E388" t="s">
        <v>1009</v>
      </c>
    </row>
    <row r="389" spans="1:5" x14ac:dyDescent="0.2">
      <c r="A389" t="str">
        <f>HYPERLINK("https://www.ebi.ac.uk/ols/ontologies/fbbt/terms?iri=http://purl.obolibrary.org/obo/FBbt_00048213","FBbt:00048213")</f>
        <v>FBbt:00048213</v>
      </c>
      <c r="B389" t="s">
        <v>1134</v>
      </c>
      <c r="C389" t="s">
        <v>8</v>
      </c>
      <c r="D389" t="s">
        <v>1135</v>
      </c>
      <c r="E389" t="s">
        <v>795</v>
      </c>
    </row>
    <row r="390" spans="1:5" x14ac:dyDescent="0.2">
      <c r="A390" t="str">
        <f>HYPERLINK("https://www.ebi.ac.uk/ols/ontologies/fbbt/terms?iri=http://purl.obolibrary.org/obo/FBbt_00048212","FBbt:00048212")</f>
        <v>FBbt:00048212</v>
      </c>
      <c r="B390" t="s">
        <v>1136</v>
      </c>
      <c r="C390" t="s">
        <v>8</v>
      </c>
      <c r="D390" t="s">
        <v>1137</v>
      </c>
      <c r="E390" t="s">
        <v>795</v>
      </c>
    </row>
    <row r="391" spans="1:5" x14ac:dyDescent="0.2">
      <c r="A391" t="str">
        <f>HYPERLINK("https://www.ebi.ac.uk/ols/ontologies/fbbt/terms?iri=http://purl.obolibrary.org/obo/FBbt_00048211","FBbt:00048211")</f>
        <v>FBbt:00048211</v>
      </c>
      <c r="B391" t="s">
        <v>1138</v>
      </c>
      <c r="C391" t="s">
        <v>8</v>
      </c>
      <c r="D391" t="s">
        <v>1139</v>
      </c>
      <c r="E391" t="s">
        <v>795</v>
      </c>
    </row>
    <row r="392" spans="1:5" x14ac:dyDescent="0.2">
      <c r="A392" t="str">
        <f>HYPERLINK("https://www.ebi.ac.uk/ols/ontologies/fbbt/terms?iri=http://purl.obolibrary.org/obo/FBbt_00004075","FBbt:00004075")</f>
        <v>FBbt:00004075</v>
      </c>
      <c r="B392" t="s">
        <v>1140</v>
      </c>
      <c r="C392" t="s">
        <v>8</v>
      </c>
      <c r="D392" t="s">
        <v>1141</v>
      </c>
      <c r="E392" t="s">
        <v>756</v>
      </c>
    </row>
    <row r="393" spans="1:5" x14ac:dyDescent="0.2">
      <c r="A393" t="str">
        <f>HYPERLINK("https://www.ebi.ac.uk/ols/ontologies/fbbt/terms?iri=http://purl.obolibrary.org/obo/FBbt_00004076","FBbt:00004076")</f>
        <v>FBbt:00004076</v>
      </c>
      <c r="B393" t="s">
        <v>1142</v>
      </c>
      <c r="C393" t="s">
        <v>8</v>
      </c>
      <c r="D393" t="s">
        <v>1143</v>
      </c>
      <c r="E393" t="s">
        <v>756</v>
      </c>
    </row>
    <row r="394" spans="1:5" x14ac:dyDescent="0.2">
      <c r="A394" t="str">
        <f>HYPERLINK("https://www.ebi.ac.uk/ols/ontologies/fbbt/terms?iri=http://purl.obolibrary.org/obo/FBbt_00004077","FBbt:00004077")</f>
        <v>FBbt:00004077</v>
      </c>
      <c r="B394" t="s">
        <v>1144</v>
      </c>
      <c r="C394" t="s">
        <v>8</v>
      </c>
      <c r="D394" t="s">
        <v>1145</v>
      </c>
      <c r="E394" t="s">
        <v>756</v>
      </c>
    </row>
    <row r="395" spans="1:5" x14ac:dyDescent="0.2">
      <c r="A395" t="str">
        <f>HYPERLINK("https://www.ebi.ac.uk/ols/ontologies/fbbt/terms?iri=http://purl.obolibrary.org/obo/FBbt_00004078","FBbt:00004078")</f>
        <v>FBbt:00004078</v>
      </c>
      <c r="B395" t="s">
        <v>1146</v>
      </c>
      <c r="C395" t="s">
        <v>8</v>
      </c>
      <c r="D395" t="s">
        <v>1147</v>
      </c>
      <c r="E395" t="s">
        <v>756</v>
      </c>
    </row>
    <row r="396" spans="1:5" x14ac:dyDescent="0.2">
      <c r="A396" t="str">
        <f>HYPERLINK("https://www.ebi.ac.uk/ols/ontologies/fbbt/terms?iri=http://purl.obolibrary.org/obo/FBbt_00004079","FBbt:00004079")</f>
        <v>FBbt:00004079</v>
      </c>
      <c r="B396" t="s">
        <v>1148</v>
      </c>
      <c r="C396" t="s">
        <v>8</v>
      </c>
      <c r="D396" t="s">
        <v>1149</v>
      </c>
      <c r="E396" t="s">
        <v>756</v>
      </c>
    </row>
    <row r="397" spans="1:5" x14ac:dyDescent="0.2">
      <c r="A397" t="str">
        <f>HYPERLINK("https://www.ebi.ac.uk/ols/ontologies/fbbt/terms?iri=http://purl.obolibrary.org/obo/FBbt_00047242","FBbt:00047242")</f>
        <v>FBbt:00047242</v>
      </c>
      <c r="B397" t="s">
        <v>1150</v>
      </c>
      <c r="C397" t="s">
        <v>8</v>
      </c>
      <c r="D397" t="s">
        <v>1151</v>
      </c>
      <c r="E397" t="s">
        <v>737</v>
      </c>
    </row>
    <row r="398" spans="1:5" x14ac:dyDescent="0.2">
      <c r="A398" t="str">
        <f>HYPERLINK("https://www.ebi.ac.uk/ols/ontologies/fbbt/terms?iri=http://purl.obolibrary.org/obo/FBbt_00047241","FBbt:00047241")</f>
        <v>FBbt:00047241</v>
      </c>
      <c r="B398" t="s">
        <v>1152</v>
      </c>
      <c r="C398" t="s">
        <v>8</v>
      </c>
      <c r="D398" t="s">
        <v>1153</v>
      </c>
      <c r="E398" t="s">
        <v>737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2019-11-05T12:58:20Z</dcterms:created>
  <dcterms:modified xsi:type="dcterms:W3CDTF">2019-11-05T15:33:29Z</dcterms:modified>
</cp:coreProperties>
</file>