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1"/>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HYPERLINK("https://www.ebi.ac.uk/ols/ontologies/fbbt/terms?iri=http://purl.obolibrary.org/obo/FBbt_00001035","FBbt:00001035")</f>
        <v/>
      </c>
      <c r="B2" t="inlineStr">
        <is>
          <t>embryonic/larval visceral muscle</t>
        </is>
      </c>
      <c r="C2" t="inlineStr">
        <is>
          <t>larval visceral muscle</t>
        </is>
      </c>
      <c r="D2" t="inlineStr">
        <is>
          <t>Muscle of the embryonic/larval intestinal tract. Circular and longitudinal fibers surround the entire intestinal tract, with the exception of the recurrent layer of the proventriculus. The circular fibers derive from a bilaterally symmetrical band of mesodermal cells extending continuously throughout most of the germ band. The longitudinal fibers derive from clusters of mesodermal cells which appear during stage 12 at the posterior end of the embryo and migrate anteriorly.</t>
        </is>
      </c>
      <c r="E2" t="inlineStr">
        <is>
          <t>Bate, 1993, Bate, Martinez Arias, 1993: 1013--1090 (flybase.org/reports/FBrf0064793); Campos-Ortega and Hartenstein, 1997, The embryonic development of Drosophila melanogaster. 2nd ed. (flybase.org/reports/FBrf0089570)</t>
        </is>
      </c>
      <c r="F2" t="inlineStr"/>
      <c r="G2" t="inlineStr"/>
      <c r="H2" t="inlineStr"/>
    </row>
    <row r="3">
      <c r="A3">
        <f>HYPERLINK("https://www.ebi.ac.uk/ols/ontologies/fbbt/terms?iri=http://purl.obolibrary.org/obo/FBbt_00000464","FBbt:00000464")</f>
        <v/>
      </c>
      <c r="B3" t="inlineStr">
        <is>
          <t>embryonic/larval somatic muscle</t>
        </is>
      </c>
      <c r="C3" t="inlineStr">
        <is>
          <t>larval somatic muscle</t>
        </is>
      </c>
      <c r="D3" t="inlineStr">
        <is>
          <t>Any somatic muscle (FBbt:00005073) that is part of some embryonic/larval muscle system (FBbt:00000462).</t>
        </is>
      </c>
      <c r="E3" t="inlineStr"/>
      <c r="F3" t="inlineStr"/>
      <c r="G3" t="inlineStr"/>
      <c r="H3" t="inlineStr"/>
    </row>
    <row r="4">
      <c r="A4">
        <f>HYPERLINK("https://www.ebi.ac.uk/ols/ontologies/fbbt/terms?iri=http://purl.obolibrary.org/obo/FBbt_00001036","FBbt:00001036")</f>
        <v/>
      </c>
      <c r="B4" t="inlineStr">
        <is>
          <t>embryonic/larval heart visceral muscle</t>
        </is>
      </c>
      <c r="C4" t="inlineStr">
        <is>
          <t>None</t>
        </is>
      </c>
      <c r="D4" t="inlineStr">
        <is>
          <t>None</t>
        </is>
      </c>
      <c r="E4" t="inlineStr">
        <is>
          <t>None</t>
        </is>
      </c>
      <c r="F4" t="inlineStr"/>
      <c r="G4" t="inlineStr"/>
      <c r="H4" t="inlineStr"/>
    </row>
    <row r="5">
      <c r="A5">
        <f>HYPERLINK("https://www.ebi.ac.uk/ols/ontologies/fbbt/terms?iri=http://purl.obolibrary.org/obo/FBbt_00001049","FBbt:00001049")</f>
        <v/>
      </c>
      <c r="B5" t="inlineStr">
        <is>
          <t>embryonic/larval esophageal muscle</t>
        </is>
      </c>
      <c r="C5" t="inlineStr">
        <is>
          <t>larval esophageal muscle</t>
        </is>
      </c>
      <c r="D5" t="inlineStr">
        <is>
          <t>Muscle of the embryonic or larval esophagus.</t>
        </is>
      </c>
      <c r="E5" t="inlineStr"/>
      <c r="F5" t="inlineStr"/>
      <c r="G5" t="inlineStr"/>
      <c r="H5" t="inlineStr"/>
    </row>
    <row r="6">
      <c r="A6">
        <f>HYPERLINK("https://www.ebi.ac.uk/ols/ontologies/fbbt/terms?iri=http://purl.obolibrary.org/obo/FBbt_00000465","FBbt:00000465")</f>
        <v/>
      </c>
      <c r="B6" t="inlineStr">
        <is>
          <t>embryonic/larval hypodermal muscle</t>
        </is>
      </c>
      <c r="C6" t="inlineStr">
        <is>
          <t>larval hypodermal muscle; embryonic/larval body wall muscle</t>
        </is>
      </c>
      <c r="D6" t="inlineStr">
        <is>
          <t>Muscle of the embryonic or larval body wall.</t>
        </is>
      </c>
      <c r="E6" t="inlineStr"/>
      <c r="F6" t="inlineStr"/>
      <c r="G6" t="inlineStr"/>
      <c r="H6" t="inlineStr"/>
    </row>
    <row r="7">
      <c r="A7">
        <f>HYPERLINK("https://www.ebi.ac.uk/ols/ontologies/fbbt/terms?iri=http://purl.obolibrary.org/obo/FBbt_00001050","FBbt:00001050")</f>
        <v/>
      </c>
      <c r="B7" t="inlineStr">
        <is>
          <t>embryonic/larval proventricular muscle</t>
        </is>
      </c>
      <c r="C7" t="inlineStr">
        <is>
          <t>larval proventricular muscle</t>
        </is>
      </c>
      <c r="D7" t="inlineStr">
        <is>
          <t>Muscle of the embryonic or larval proventriculus.</t>
        </is>
      </c>
      <c r="E7" t="inlineStr"/>
      <c r="F7" t="inlineStr"/>
      <c r="G7" t="inlineStr"/>
      <c r="H7" t="inlineStr"/>
    </row>
    <row r="8">
      <c r="A8">
        <f>HYPERLINK("https://www.ebi.ac.uk/ols/ontologies/fbbt/terms?iri=http://purl.obolibrary.org/obo/FBbt_00046039","FBbt:00046039")</f>
        <v/>
      </c>
      <c r="B8" t="inlineStr">
        <is>
          <t>embryonic/larval thoracic alary-related muscle</t>
        </is>
      </c>
      <c r="C8" t="inlineStr">
        <is>
          <t>TARM</t>
        </is>
      </c>
      <c r="D8" t="inlineStr">
        <is>
          <t>Thin, elongated, multinucleated visceral muscle that displays oblique orientation and extends over several adjacent segments, connecting the midgut to the exoskeleton. These muscles connect anteriorly to the exoskeleton via attachment to tendon cells along the posterior boundary of thoracic segments, and extend posteriorly, intertwining with cephalic tracheal branches, to attachment points on the midgut.</t>
        </is>
      </c>
      <c r="E8" t="inlineStr">
        <is>
          <t>Boukhatmi et al., 2014, Development 141(19): 3761--3771 (flybase.org/reports/FBrf0226309); Bataillé et al., 2015, Mech. Dev. 138 Pt 2: 170--176 (flybase.org/reports/FBrf0230334)</t>
        </is>
      </c>
      <c r="F8" t="inlineStr"/>
      <c r="G8" t="inlineStr"/>
      <c r="H8" t="inlineStr"/>
    </row>
    <row r="9">
      <c r="A9">
        <f>HYPERLINK("https://www.ebi.ac.uk/ols/ontologies/fbbt/terms?iri=http://purl.obolibrary.org/obo/FBbt_00001051","FBbt:00001051")</f>
        <v/>
      </c>
      <c r="B9" t="inlineStr">
        <is>
          <t>embryonic/larval midgut muscle</t>
        </is>
      </c>
      <c r="C9" t="inlineStr">
        <is>
          <t>larva midgut muscle</t>
        </is>
      </c>
      <c r="D9" t="inlineStr">
        <is>
          <t>Muscle of the embryonic or larval midgut.</t>
        </is>
      </c>
      <c r="E9" t="inlineStr"/>
      <c r="F9" t="inlineStr"/>
      <c r="G9" t="inlineStr"/>
      <c r="H9" t="inlineStr"/>
    </row>
    <row r="10">
      <c r="A10">
        <f>HYPERLINK("https://www.ebi.ac.uk/ols/ontologies/fbbt/terms?iri=http://purl.obolibrary.org/obo/FBbt_00001054","FBbt:00001054")</f>
        <v/>
      </c>
      <c r="B10" t="inlineStr">
        <is>
          <t>embryonic/larval gonadal sheath muscle</t>
        </is>
      </c>
      <c r="C10" t="inlineStr">
        <is>
          <t>larval gonadal sheath muscle</t>
        </is>
      </c>
      <c r="D10" t="inlineStr">
        <is>
          <t>Gonadal sheath muscle of the embryo or larva.</t>
        </is>
      </c>
      <c r="E10" t="inlineStr"/>
      <c r="F10" t="inlineStr"/>
      <c r="G10" t="inlineStr"/>
      <c r="H10" t="inlineStr"/>
    </row>
    <row r="11">
      <c r="A11">
        <f>HYPERLINK("https://www.ebi.ac.uk/ols/ontologies/fbbt/terms?iri=http://purl.obolibrary.org/obo/FBbt_00001053","FBbt:00001053")</f>
        <v/>
      </c>
      <c r="B11" t="inlineStr">
        <is>
          <t>embryonic/larval hindgut muscle</t>
        </is>
      </c>
      <c r="C11" t="inlineStr">
        <is>
          <t>None</t>
        </is>
      </c>
      <c r="D11" t="inlineStr">
        <is>
          <t>Muscle of the embryonic or larval hindgut.</t>
        </is>
      </c>
      <c r="E11" t="inlineStr"/>
      <c r="F11" t="inlineStr"/>
      <c r="G11" t="inlineStr"/>
      <c r="H11" t="inlineStr"/>
    </row>
    <row r="12">
      <c r="A12">
        <f>HYPERLINK("https://www.ebi.ac.uk/ols/ontologies/fbbt/terms?iri=http://purl.obolibrary.org/obo/FBbt_00006014","FBbt:00006014")</f>
        <v/>
      </c>
      <c r="B12" t="inlineStr">
        <is>
          <t>embryonic/larval midgut longitudinal visceral muscle</t>
        </is>
      </c>
      <c r="C12" t="inlineStr">
        <is>
          <t>None</t>
        </is>
      </c>
      <c r="D12" t="inlineStr">
        <is>
          <t>Longitudinal muscle of the embryonic or larval visceral muscles of the midgut.</t>
        </is>
      </c>
      <c r="E12" t="inlineStr"/>
      <c r="F12" t="inlineStr"/>
      <c r="G12" t="inlineStr"/>
      <c r="H12" t="inlineStr"/>
    </row>
    <row r="13">
      <c r="A13">
        <f>HYPERLINK("https://www.ebi.ac.uk/ols/ontologies/fbbt/terms?iri=http://purl.obolibrary.org/obo/FBbt_00001037","FBbt:00001037")</f>
        <v/>
      </c>
      <c r="B13" t="inlineStr">
        <is>
          <t>larval heart dorsal fibers</t>
        </is>
      </c>
      <c r="C13" t="inlineStr">
        <is>
          <t>dorsal fibers of larval heart</t>
        </is>
      </c>
      <c r="D13" t="inlineStr">
        <is>
          <t>Fibers attaching the dorsal vessel to the roof of the dorsal sinus.</t>
        </is>
      </c>
      <c r="E13" t="inlineStr">
        <is>
          <t>Rizki, 1978, Ashburner, Wright, 1978-1980 b: 397--452 (flybase.org/reports/FBrf0031012)</t>
        </is>
      </c>
      <c r="F13" t="inlineStr"/>
      <c r="G13" t="inlineStr"/>
      <c r="H13" t="inlineStr"/>
    </row>
    <row r="14">
      <c r="A14">
        <f>HYPERLINK("https://www.ebi.ac.uk/ols/ontologies/fbbt/terms?iri=http://purl.obolibrary.org/obo/FBbt_00001039","FBbt:00001039")</f>
        <v/>
      </c>
      <c r="B14" t="inlineStr">
        <is>
          <t>larval heart caudal ostial fibers</t>
        </is>
      </c>
      <c r="C14" t="inlineStr">
        <is>
          <t>caudal ostial fibers of larval heart; cof</t>
        </is>
      </c>
      <c r="D14" t="inlineStr">
        <is>
          <t>Fine fibers from the embryonic/larval ostia 3 that, along with the caudal end fibers, anchor the posterior of the heart between the posterior spiracles.</t>
        </is>
      </c>
      <c r="E14" t="inlineStr">
        <is>
          <t>Rizki, 1978, Ashburner, Wright, 1978-1980 b: 397--452 (flybase.org/reports/FBrf0031012)</t>
        </is>
      </c>
      <c r="F14" t="inlineStr"/>
      <c r="G14" t="inlineStr"/>
      <c r="H14" t="inlineStr"/>
    </row>
    <row r="15">
      <c r="A15">
        <f>HYPERLINK("https://www.ebi.ac.uk/ols/ontologies/fbbt/terms?iri=http://purl.obolibrary.org/obo/FBbt_00001038","FBbt:00001038")</f>
        <v/>
      </c>
      <c r="B15" t="inlineStr">
        <is>
          <t>larval heart caudal fibers</t>
        </is>
      </c>
      <c r="C15" t="inlineStr">
        <is>
          <t>caudal end fibers; cf; caudal fibers of larval heart</t>
        </is>
      </c>
      <c r="D15" t="inlineStr">
        <is>
          <t>Fine fibers from the posterior of the embryonic/larval heart that, along with the caudal ostial fibers, anchor the posterior of the heart between the posterior spiracles.</t>
        </is>
      </c>
      <c r="E15" t="inlineStr">
        <is>
          <t>Rizki, 1978, Ashburner, Wright, 1978-1980 b: 397--452 (flybase.org/reports/FBrf0031012)</t>
        </is>
      </c>
      <c r="F15" t="inlineStr"/>
      <c r="G15" t="inlineStr"/>
      <c r="H15" t="inlineStr"/>
    </row>
    <row r="16">
      <c r="A16">
        <f>HYPERLINK("https://www.ebi.ac.uk/ols/ontologies/fbbt/terms?iri=http://purl.obolibrary.org/obo/FBbt_00001048","FBbt:00001048")</f>
        <v/>
      </c>
      <c r="B16" t="inlineStr">
        <is>
          <t>larval heart circular muscle</t>
        </is>
      </c>
      <c r="C16" t="inlineStr">
        <is>
          <t>circular muscle of larval heart</t>
        </is>
      </c>
      <c r="D16" t="inlineStr">
        <is>
          <t>Circumscribing muscle on the outside of the embryonic/larval heart.</t>
        </is>
      </c>
      <c r="E16" t="inlineStr">
        <is>
          <t>Rizki, 1978, Ashburner, Wright, 1978-1980 b: 397--452 (flybase.org/reports/FBrf0031012)</t>
        </is>
      </c>
      <c r="F16" t="inlineStr"/>
      <c r="G16" t="inlineStr"/>
      <c r="H16" t="inlineStr"/>
    </row>
    <row r="17">
      <c r="A17">
        <f>HYPERLINK("https://www.ebi.ac.uk/ols/ontologies/fbbt/terms?iri=http://purl.obolibrary.org/obo/FBbt_00001040","FBbt:00001040")</f>
        <v/>
      </c>
      <c r="B17" t="inlineStr">
        <is>
          <t>embryonic/larval alary muscle</t>
        </is>
      </c>
      <c r="C17" t="inlineStr">
        <is>
          <t>larval alary muscle; ligaments</t>
        </is>
      </c>
      <c r="D17" t="inlineStr">
        <is>
          <t>T-shaped muscle that is attached dorsally to the cardiac tube. It extends processes anteriorly and posteriorly along the pericardial cells, with a single process extending ventrally along the segment border to a dorsolateral attachment site on the epidermis. Contractions of the alary muscles control hemolymph inflow and support the cardiac tube.</t>
        </is>
      </c>
      <c r="E17" t="inlineStr">
        <is>
          <t>Bate, 1993, Bate, Martinez Arias, 1993: 1013--1090 (flybase.org/reports/FBrf0064793); LaBeau et al., 2009, Mech. Dev. 126(5-6): 478--486 (flybase.org/reports/FBrf0208061)</t>
        </is>
      </c>
      <c r="F17" t="inlineStr"/>
      <c r="G17" t="inlineStr"/>
      <c r="H17" t="inlineStr"/>
    </row>
    <row r="18">
      <c r="A18">
        <f>HYPERLINK("https://www.ebi.ac.uk/ols/ontologies/fbbt/terms?iri=http://purl.obolibrary.org/obo/FBbt_00000474","FBbt:00000474")</f>
        <v/>
      </c>
      <c r="B18" t="inlineStr">
        <is>
          <t>acute muscle</t>
        </is>
      </c>
      <c r="C18" t="inlineStr">
        <is>
          <t>None</t>
        </is>
      </c>
      <c r="D18" t="inlineStr">
        <is>
          <t>A hypodermal muscle of the embryonic/larval musculature that runs from a dorsal posterior muscle attachment site to a ventral anterior one.</t>
        </is>
      </c>
      <c r="E18" t="inlineStr">
        <is>
          <t>Bate, 1993, Bate, Martinez Arias, 1993: 1013--1090 (flybase.org/reports/FBrf0064793)</t>
        </is>
      </c>
      <c r="F18" t="inlineStr"/>
      <c r="G18" t="inlineStr"/>
      <c r="H18" t="inlineStr"/>
    </row>
    <row r="19">
      <c r="A19">
        <f>HYPERLINK("https://www.ebi.ac.uk/ols/ontologies/fbbt/terms?iri=http://purl.obolibrary.org/obo/FBbt_00000470","FBbt:00000470")</f>
        <v/>
      </c>
      <c r="B19" t="inlineStr">
        <is>
          <t>transverse muscle</t>
        </is>
      </c>
      <c r="C19" t="inlineStr">
        <is>
          <t>None</t>
        </is>
      </c>
      <c r="D19" t="inlineStr">
        <is>
          <t>A hypodermal muscle of the embryonic/larval musculature with a transverse orientation (i.e. perpendicular to the anterior-posterior axis of the body).</t>
        </is>
      </c>
      <c r="E19" t="inlineStr">
        <is>
          <t>Bate, 1993, Bate, Martinez Arias, 1993: 1013--1090 (flybase.org/reports/FBrf0064793)</t>
        </is>
      </c>
      <c r="F19" t="inlineStr"/>
      <c r="G19" t="inlineStr"/>
      <c r="H19" t="inlineStr"/>
    </row>
    <row r="20">
      <c r="A20">
        <f>HYPERLINK("https://www.ebi.ac.uk/ols/ontologies/fbbt/terms?iri=http://purl.obolibrary.org/obo/FBbt_00000478","FBbt:00000478")</f>
        <v/>
      </c>
      <c r="B20" t="inlineStr">
        <is>
          <t>intersegmental muscle</t>
        </is>
      </c>
      <c r="C20" t="inlineStr">
        <is>
          <t>None</t>
        </is>
      </c>
      <c r="D20" t="inlineStr">
        <is>
          <t>A hypodermal muscle of the embryonic/larval musculature that spans multiple segments.</t>
        </is>
      </c>
      <c r="E20" t="inlineStr">
        <is>
          <t>Bate, 1993, Bate, Martinez Arias, 1993: 1013--1090 (flybase.org/reports/FBrf0064793)</t>
        </is>
      </c>
      <c r="F20" t="inlineStr"/>
      <c r="G20" t="inlineStr"/>
      <c r="H20" t="inlineStr"/>
    </row>
    <row r="21">
      <c r="A21">
        <f>HYPERLINK("https://www.ebi.ac.uk/ols/ontologies/fbbt/terms?iri=http://purl.obolibrary.org/obo/FBbt_00000480","FBbt:00000480")</f>
        <v/>
      </c>
      <c r="B21" t="inlineStr">
        <is>
          <t>longitudinal muscle</t>
        </is>
      </c>
      <c r="C21" t="inlineStr">
        <is>
          <t>None</t>
        </is>
      </c>
      <c r="D21" t="inlineStr">
        <is>
          <t>A longitudinally orientated hypodermal muscle of the embryonic/larval musculature.</t>
        </is>
      </c>
      <c r="E21" t="inlineStr">
        <is>
          <t>Bate, 1993, Bate, Martinez Arias, 1993: 1013--1090 (flybase.org/reports/FBrf0064793)</t>
        </is>
      </c>
      <c r="F21" t="inlineStr"/>
      <c r="G21" t="inlineStr"/>
      <c r="H21" t="inlineStr"/>
    </row>
    <row r="22">
      <c r="A22">
        <f>HYPERLINK("https://www.ebi.ac.uk/ols/ontologies/fbbt/terms?iri=http://purl.obolibrary.org/obo/FBbt_00000466","FBbt:00000466")</f>
        <v/>
      </c>
      <c r="B22" t="inlineStr">
        <is>
          <t>oblique muscle</t>
        </is>
      </c>
      <c r="C22" t="inlineStr">
        <is>
          <t>None</t>
        </is>
      </c>
      <c r="D22" t="inlineStr">
        <is>
          <t>A hypodermal muscle of the embryonic/larval musculature that runs from a dorsal anterior muscle attachment site to a ventral posterior one.</t>
        </is>
      </c>
      <c r="E22" t="inlineStr">
        <is>
          <t>Bate, 1993, Bate, Martinez Arias, 1993: 1013--1090 (flybase.org/reports/FBrf0064793)</t>
        </is>
      </c>
      <c r="F22" t="inlineStr"/>
      <c r="G22" t="inlineStr"/>
      <c r="H22" t="inlineStr"/>
    </row>
    <row r="23">
      <c r="A23">
        <f>HYPERLINK("https://www.ebi.ac.uk/ols/ontologies/fbbt/terms?iri=http://purl.obolibrary.org/obo/FBbt_00000520","FBbt:00000520")</f>
        <v/>
      </c>
      <c r="B23" t="inlineStr">
        <is>
          <t>hypodermal muscle of mesothorax</t>
        </is>
      </c>
      <c r="C23" t="inlineStr">
        <is>
          <t>None</t>
        </is>
      </c>
      <c r="D23" t="inlineStr">
        <is>
          <t>Any embryonic/larval hypodermal muscle (FBbt:00000465) that is part of some larval mesothoracic segment (FBbt:00001744).</t>
        </is>
      </c>
      <c r="E23" t="inlineStr"/>
      <c r="F23" t="inlineStr"/>
      <c r="G23" t="inlineStr"/>
      <c r="H23" t="inlineStr"/>
    </row>
    <row r="24">
      <c r="A24">
        <f>HYPERLINK("https://www.ebi.ac.uk/ols/ontologies/fbbt/terms?iri=http://purl.obolibrary.org/obo/FBbt_00000495","FBbt:00000495")</f>
        <v/>
      </c>
      <c r="B24" t="inlineStr">
        <is>
          <t>hypodermal muscle of prothorax</t>
        </is>
      </c>
      <c r="C24" t="inlineStr">
        <is>
          <t>None</t>
        </is>
      </c>
      <c r="D24" t="inlineStr">
        <is>
          <t>Any embryonic/larval hypodermal muscle (FBbt:00000465) that overlaps some larval prothoracic segment (FBbt:00001743).</t>
        </is>
      </c>
      <c r="E24" t="inlineStr">
        <is>
          <t>Campos-Ortega and Hartenstein, 1997, The embryonic development of Drosophila melanogaster. 2nd ed. (flybase.org/reports/FBrf0089570)</t>
        </is>
      </c>
      <c r="F24" t="inlineStr"/>
      <c r="G24" t="inlineStr"/>
      <c r="H24" t="inlineStr"/>
    </row>
    <row r="25">
      <c r="A25">
        <f>HYPERLINK("https://www.ebi.ac.uk/ols/ontologies/fbbt/terms?iri=http://purl.obolibrary.org/obo/FBbt_00000496","FBbt:00000496")</f>
        <v/>
      </c>
      <c r="B25" t="inlineStr">
        <is>
          <t>mouthpart muscle</t>
        </is>
      </c>
      <c r="C25" t="inlineStr">
        <is>
          <t>None</t>
        </is>
      </c>
      <c r="D25" t="inlineStr">
        <is>
          <t>Any embryonic/larval hypodermal muscle (FBbt:00000465) that connected to some embryonic/larval pharynx (FBbt:00001866).</t>
        </is>
      </c>
      <c r="E25" t="inlineStr">
        <is>
          <t>Campos-Ortega and Hartenstein, 1997, The embryonic development of Drosophila melanogaster. 2nd ed. (flybase.org/reports/FBrf0089570)</t>
        </is>
      </c>
      <c r="F25" t="inlineStr"/>
      <c r="G25" t="inlineStr"/>
      <c r="H25" t="inlineStr"/>
    </row>
    <row r="26">
      <c r="A26">
        <f>HYPERLINK("https://www.ebi.ac.uk/ols/ontologies/fbbt/terms?iri=http://purl.obolibrary.org/obo/FBbt_00000552","FBbt:00000552")</f>
        <v/>
      </c>
      <c r="B26" t="inlineStr">
        <is>
          <t>hypodermal muscle of metathorax</t>
        </is>
      </c>
      <c r="C26" t="inlineStr">
        <is>
          <t>None</t>
        </is>
      </c>
      <c r="D26" t="inlineStr">
        <is>
          <t>Any embryonic/larval hypodermal muscle (FBbt:00000465) that is part of some larval metathoracic segment (FBbt:00001745).</t>
        </is>
      </c>
      <c r="E26" t="inlineStr"/>
      <c r="F26" t="inlineStr"/>
      <c r="G26" t="inlineStr"/>
      <c r="H26" t="inlineStr"/>
    </row>
    <row r="27">
      <c r="A27">
        <f>HYPERLINK("https://www.ebi.ac.uk/ols/ontologies/fbbt/terms?iri=http://purl.obolibrary.org/obo/FBbt_00000486","FBbt:00000486")</f>
        <v/>
      </c>
      <c r="B27" t="inlineStr">
        <is>
          <t>hypodermal muscle of head</t>
        </is>
      </c>
      <c r="C27" t="inlineStr">
        <is>
          <t>None</t>
        </is>
      </c>
      <c r="D27" t="inlineStr">
        <is>
          <t>Any embryonic/larval hypodermal muscle (FBbt:00000465) that overlaps some larval head (FBbt:00001730).</t>
        </is>
      </c>
      <c r="E27" t="inlineStr"/>
      <c r="F27" t="inlineStr"/>
      <c r="G27" t="inlineStr"/>
      <c r="H27" t="inlineStr"/>
    </row>
    <row r="28">
      <c r="A28">
        <f>HYPERLINK("https://www.ebi.ac.uk/ols/ontologies/fbbt/terms?iri=http://purl.obolibrary.org/obo/FBbt_00000483","FBbt:00000483")</f>
        <v/>
      </c>
      <c r="B28" t="inlineStr">
        <is>
          <t>segment border muscle</t>
        </is>
      </c>
      <c r="C28" t="inlineStr">
        <is>
          <t>SBM muscle</t>
        </is>
      </c>
      <c r="D28" t="inlineStr">
        <is>
          <t>An embryonic/larval hypodermal muscle that runs along the transverse apodeme at the segment boundary.</t>
        </is>
      </c>
      <c r="E28" t="inlineStr">
        <is>
          <t>Bate, 1993, Bate, Martinez Arias, 1993: 1013--1090 (flybase.org/reports/FBrf0064793)</t>
        </is>
      </c>
      <c r="F28" t="inlineStr"/>
      <c r="G28" t="inlineStr"/>
      <c r="H28" t="inlineStr"/>
    </row>
    <row r="29">
      <c r="A29">
        <f>HYPERLINK("https://www.ebi.ac.uk/ols/ontologies/fbbt/terms?iri=http://purl.obolibrary.org/obo/FBbt_00000681","FBbt:00000681")</f>
        <v/>
      </c>
      <c r="B29" t="inlineStr">
        <is>
          <t>hypodermal muscle of larval abdomen</t>
        </is>
      </c>
      <c r="C29" t="inlineStr">
        <is>
          <t>None</t>
        </is>
      </c>
      <c r="D29" t="inlineStr">
        <is>
          <t>Any embryonic/larval hypodermal muscle (FBbt:00000465) that is part of some larval abdomen (FBbt:00001746).</t>
        </is>
      </c>
      <c r="E29" t="inlineStr"/>
      <c r="F29" t="inlineStr"/>
      <c r="G29" t="inlineStr"/>
      <c r="H29" t="inlineStr"/>
    </row>
    <row r="30">
      <c r="A30">
        <f>HYPERLINK("https://www.ebi.ac.uk/ols/ontologies/fbbt/terms?iri=http://purl.obolibrary.org/obo/FBbt_00046040","FBbt:00046040")</f>
        <v/>
      </c>
      <c r="B30" t="inlineStr">
        <is>
          <t>embryonic/larval thoracic alary-related muscle T1</t>
        </is>
      </c>
      <c r="C30" t="inlineStr">
        <is>
          <t>TARM T1</t>
        </is>
      </c>
      <c r="D30" t="inlineStr">
        <is>
          <t>A thoracic alary-related muscle that attaches anteriorly to tendon cells along the posterior boundary of the prothoracic segment, and extends posteriorly to an attachment point on the gastric caecum.</t>
        </is>
      </c>
      <c r="E30" t="inlineStr">
        <is>
          <t>Boukhatmi et al., 2014, Development 141(19): 3761--3771 (flybase.org/reports/FBrf0226309); Bataillé et al., 2015, Mech. Dev. 138 Pt 2: 170--176 (flybase.org/reports/FBrf0230334)</t>
        </is>
      </c>
      <c r="F30" t="inlineStr"/>
      <c r="G30" t="inlineStr"/>
      <c r="H30" t="inlineStr"/>
    </row>
    <row r="31">
      <c r="A31">
        <f>HYPERLINK("https://www.ebi.ac.uk/ols/ontologies/fbbt/terms?iri=http://purl.obolibrary.org/obo/FBbt_00046041","FBbt:00046041")</f>
        <v/>
      </c>
      <c r="B31" t="inlineStr">
        <is>
          <t>embryonic/larval thoracic alary-related muscle T2</t>
        </is>
      </c>
      <c r="C31" t="inlineStr">
        <is>
          <t>TARM T2</t>
        </is>
      </c>
      <c r="D31" t="inlineStr">
        <is>
          <t>A thoracic alary-related muscle that attaches anteriorly to tendon cells along the posterior boundary of the mesothoracic segment, and extends posteriorly to an attachment point on the midgut at the position of the first constriction.</t>
        </is>
      </c>
      <c r="E31" t="inlineStr">
        <is>
          <t>Boukhatmi et al., 2014, Development 141(19): 3761--3771 (flybase.org/reports/FBrf0226309); Bataillé et al., 2015, Mech. Dev. 138 Pt 2: 170--176 (flybase.org/reports/FBrf0230334)</t>
        </is>
      </c>
      <c r="F31" t="inlineStr"/>
      <c r="G31" t="inlineStr"/>
      <c r="H31" t="inlineStr"/>
    </row>
    <row r="32">
      <c r="A32">
        <f>HYPERLINK("https://www.ebi.ac.uk/ols/ontologies/fbbt/terms?iri=http://purl.obolibrary.org/obo/FBbt_00048236","FBbt:00048236")</f>
        <v/>
      </c>
      <c r="B32" t="inlineStr">
        <is>
          <t>larval rectal sphincter</t>
        </is>
      </c>
      <c r="C32" t="inlineStr">
        <is>
          <t>larval auns sphincter; larval anal sphincter</t>
        </is>
      </c>
      <c r="D32" t="inlineStr">
        <is>
          <t>Thick muscle that acts as a sphincter and is located at the narrow posterior end of the larval hindgut. It contracts as part of a cycle with other posterior hindgut muscles to expel feces.</t>
        </is>
      </c>
      <c r="E32" t="inlineStr">
        <is>
          <t>Zhang et al., 2014, eLife 3: e03293 (flybase.org/reports/FBrf0226857)</t>
        </is>
      </c>
      <c r="F32" t="inlineStr"/>
      <c r="G32" t="inlineStr"/>
      <c r="H32" t="inlineStr"/>
    </row>
    <row r="33">
      <c r="A33">
        <f>HYPERLINK("https://www.ebi.ac.uk/ols/ontologies/fbbt/terms?iri=http://purl.obolibrary.org/obo/FBbt_00000507","FBbt:00000507")</f>
        <v/>
      </c>
      <c r="B33" t="inlineStr">
        <is>
          <t>prothoracic transverse muscle</t>
        </is>
      </c>
      <c r="C33" t="inlineStr">
        <is>
          <t>None</t>
        </is>
      </c>
      <c r="D33" t="inlineStr">
        <is>
          <t>Any transverse muscle (FBbt:00000470) that is part of some larval prothoracic segment (FBbt:00001743).</t>
        </is>
      </c>
      <c r="E33" t="inlineStr">
        <is>
          <t>Bate, 1993, Bate, Martinez Arias, 1993: 1013--1090 (flybase.org/reports/FBrf0064793)</t>
        </is>
      </c>
      <c r="F33" t="inlineStr"/>
      <c r="G33" t="inlineStr"/>
      <c r="H33" t="inlineStr"/>
    </row>
    <row r="34">
      <c r="A34">
        <f>HYPERLINK("https://www.ebi.ac.uk/ols/ontologies/fbbt/terms?iri=http://purl.obolibrary.org/obo/FBbt_00000580","FBbt:00000580")</f>
        <v/>
      </c>
      <c r="B34" t="inlineStr">
        <is>
          <t>metathoracic longitudinal muscle</t>
        </is>
      </c>
      <c r="C34" t="inlineStr">
        <is>
          <t>None</t>
        </is>
      </c>
      <c r="D34" t="inlineStr">
        <is>
          <t>Any longitudinal muscle (FBbt:00000480) that is part of some larval metathoracic segment (FBbt:00001745).</t>
        </is>
      </c>
      <c r="E34" t="inlineStr"/>
      <c r="F34" t="inlineStr"/>
      <c r="G34" t="inlineStr"/>
      <c r="H34" t="inlineStr"/>
    </row>
    <row r="35">
      <c r="A35">
        <f>HYPERLINK("https://www.ebi.ac.uk/ols/ontologies/fbbt/terms?iri=http://purl.obolibrary.org/obo/FBbt_00000501","FBbt:00000501")</f>
        <v/>
      </c>
      <c r="B35" t="inlineStr">
        <is>
          <t>prothoracic oblique muscle</t>
        </is>
      </c>
      <c r="C35" t="inlineStr">
        <is>
          <t>None</t>
        </is>
      </c>
      <c r="D35" t="inlineStr">
        <is>
          <t>Any oblique muscle (FBbt:00000466) that overlaps some larval prothoracic segment (FBbt:00001743).</t>
        </is>
      </c>
      <c r="E35" t="inlineStr">
        <is>
          <t>Bate, 1993, Bate, Martinez Arias, 1993: 1013--1090 (flybase.org/reports/FBrf0064793)</t>
        </is>
      </c>
      <c r="F35" t="inlineStr"/>
      <c r="G35" t="inlineStr"/>
      <c r="H35" t="inlineStr"/>
    </row>
    <row r="36">
      <c r="A36">
        <f>HYPERLINK("https://www.ebi.ac.uk/ols/ontologies/fbbt/terms?iri=http://purl.obolibrary.org/obo/FBbt_00000598","FBbt:00000598")</f>
        <v/>
      </c>
      <c r="B36" t="inlineStr">
        <is>
          <t>A1-7 longitudinal muscle</t>
        </is>
      </c>
      <c r="C36" t="inlineStr">
        <is>
          <t>abdominal longitudinal muscle</t>
        </is>
      </c>
      <c r="D36" t="inlineStr">
        <is>
          <t>Any longitudinal muscle (FBbt:00000480) that is part of some larval abdominal segment A1-7 (FBbt:00007586).</t>
        </is>
      </c>
      <c r="E36" t="inlineStr">
        <is>
          <t>Bate, 1993, Bate, Martinez Arias, 1993: 1013--1090 (flybase.org/reports/FBrf0064793); Campos-Ortega and Hartenstein, 1997, The embryonic development of Drosophila melanogaster. 2nd ed. (flybase.org/reports/FBrf0089570)</t>
        </is>
      </c>
      <c r="F36" t="inlineStr"/>
      <c r="G36" t="inlineStr"/>
      <c r="H36" t="inlineStr"/>
    </row>
    <row r="37">
      <c r="A37">
        <f>HYPERLINK("https://www.ebi.ac.uk/ols/ontologies/fbbt/terms?iri=http://purl.obolibrary.org/obo/FBbt_00005257","FBbt:00005257")</f>
        <v/>
      </c>
      <c r="B37" t="inlineStr">
        <is>
          <t>cardiac outflow muscle</t>
        </is>
      </c>
      <c r="C37" t="inlineStr">
        <is>
          <t>COM</t>
        </is>
      </c>
      <c r="D37" t="inlineStr">
        <is>
          <t>Muscles extending from the esophagus to the anterior aorta.</t>
        </is>
      </c>
      <c r="E37" t="inlineStr">
        <is>
          <t>Zikova et al., 2003, Proc. Natl. Acad. Sci. U.S.A. 100(21): 12189--12194 (flybase.org/reports/FBrf0167997)</t>
        </is>
      </c>
      <c r="F37" t="inlineStr"/>
      <c r="G37" t="inlineStr"/>
      <c r="H37" t="inlineStr"/>
    </row>
    <row r="38">
      <c r="A38">
        <f>HYPERLINK("https://www.ebi.ac.uk/ols/ontologies/fbbt/terms?iri=http://purl.obolibrary.org/obo/FBbt_00000772","FBbt:00000772")</f>
        <v/>
      </c>
      <c r="B38" t="inlineStr">
        <is>
          <t>hypodermal muscle of larval abdominal 4</t>
        </is>
      </c>
      <c r="C38" t="inlineStr">
        <is>
          <t>None</t>
        </is>
      </c>
      <c r="D38" t="inlineStr">
        <is>
          <t>Any hypodermal muscle of larval abdomen (FBbt:00000681) that is part of some larval abdominal segment 4 (FBbt:00001751).</t>
        </is>
      </c>
      <c r="E38" t="inlineStr"/>
      <c r="F38" t="inlineStr"/>
      <c r="G38" t="inlineStr"/>
      <c r="H38" t="inlineStr"/>
    </row>
    <row r="39">
      <c r="A39">
        <f>HYPERLINK("https://www.ebi.ac.uk/ols/ontologies/fbbt/terms?iri=http://purl.obolibrary.org/obo/FBbt_00001045","FBbt:00001045")</f>
        <v/>
      </c>
      <c r="B39" t="inlineStr">
        <is>
          <t>embryonic/larval alary muscle 5</t>
        </is>
      </c>
      <c r="C39" t="inlineStr">
        <is>
          <t>larval alary muscle 5</t>
        </is>
      </c>
      <c r="D39" t="inlineStr">
        <is>
          <t>Paired embryonic/larval alary muscle located on the border of embryonic/larval segments A5/A6.</t>
        </is>
      </c>
      <c r="E39" t="inlineStr">
        <is>
          <t>Bate, 1993, Bate, Martinez Arias, 1993: 1013--1090 (flybase.org/reports/FBrf0064793); Tao and Schulz, 2007, Semin. Cell Dev. Biol. 18(1): 3--15 (flybase.org/reports/FBrf0200797)</t>
        </is>
      </c>
      <c r="F39" t="inlineStr"/>
      <c r="G39" t="inlineStr"/>
      <c r="H39" t="inlineStr"/>
    </row>
    <row r="40">
      <c r="A40">
        <f>HYPERLINK("https://www.ebi.ac.uk/ols/ontologies/fbbt/terms?iri=http://purl.obolibrary.org/obo/FBbt_00001044","FBbt:00001044")</f>
        <v/>
      </c>
      <c r="B40" t="inlineStr">
        <is>
          <t>embryonic/larval alary muscle 4</t>
        </is>
      </c>
      <c r="C40" t="inlineStr">
        <is>
          <t>larval alary muscle 4</t>
        </is>
      </c>
      <c r="D40" t="inlineStr">
        <is>
          <t>Paired embryonic/larval alary muscle located on the border of embryonic/larval segments A4/A5.</t>
        </is>
      </c>
      <c r="E40" t="inlineStr">
        <is>
          <t>Bate, 1993, Bate, Martinez Arias, 1993: 1013--1090 (flybase.org/reports/FBrf0064793); Tao and Schulz, 2007, Semin. Cell Dev. Biol. 18(1): 3--15 (flybase.org/reports/FBrf0200797)</t>
        </is>
      </c>
      <c r="F40" t="inlineStr"/>
      <c r="G40" t="inlineStr"/>
      <c r="H40" t="inlineStr"/>
    </row>
    <row r="41">
      <c r="A41">
        <f>HYPERLINK("https://www.ebi.ac.uk/ols/ontologies/fbbt/terms?iri=http://purl.obolibrary.org/obo/FBbt_00000637","FBbt:00000637")</f>
        <v/>
      </c>
      <c r="B41" t="inlineStr">
        <is>
          <t>hypodermal muscle of larval abdominal 1</t>
        </is>
      </c>
      <c r="C41" t="inlineStr">
        <is>
          <t>None</t>
        </is>
      </c>
      <c r="D41" t="inlineStr">
        <is>
          <t>Any embryonic/larval hypodermal muscle (FBbt:00000465) that is part of some larval abdominal segment 1 (FBbt:00001748).</t>
        </is>
      </c>
      <c r="E41" t="inlineStr"/>
      <c r="F41" t="inlineStr"/>
      <c r="G41" t="inlineStr"/>
      <c r="H41" t="inlineStr"/>
    </row>
    <row r="42">
      <c r="A42">
        <f>HYPERLINK("https://www.ebi.ac.uk/ols/ontologies/fbbt/terms?iri=http://purl.obolibrary.org/obo/FBbt_00000510","FBbt:00000510")</f>
        <v/>
      </c>
      <c r="B42" t="inlineStr">
        <is>
          <t>prothoracic acute muscle</t>
        </is>
      </c>
      <c r="C42" t="inlineStr">
        <is>
          <t>None</t>
        </is>
      </c>
      <c r="D42" t="inlineStr">
        <is>
          <t>Any acute muscle (FBbt:00000474) that is part of some larval prothoracic segment (FBbt:00001743).</t>
        </is>
      </c>
      <c r="E42" t="inlineStr">
        <is>
          <t>Bate, 1993, Bate, Martinez Arias, 1993: 1013--1090 (flybase.org/reports/FBrf0064793)</t>
        </is>
      </c>
      <c r="F42" t="inlineStr"/>
      <c r="G42" t="inlineStr"/>
      <c r="H42" t="inlineStr"/>
    </row>
    <row r="43">
      <c r="A43">
        <f>HYPERLINK("https://www.ebi.ac.uk/ols/ontologies/fbbt/terms?iri=http://purl.obolibrary.org/obo/FBbt_00001047","FBbt:00001047")</f>
        <v/>
      </c>
      <c r="B43" t="inlineStr">
        <is>
          <t>embryonic/larval alary muscle 7</t>
        </is>
      </c>
      <c r="C43" t="inlineStr">
        <is>
          <t>larval alary muscle 7</t>
        </is>
      </c>
      <c r="D43" t="inlineStr">
        <is>
          <t>Paired embryonic/larval alary muscle located on the border of embryonic/larval segments A7/A8.</t>
        </is>
      </c>
      <c r="E43" t="inlineStr">
        <is>
          <t>Bate, 1993, Bate, Martinez Arias, 1993: 1013--1090 (flybase.org/reports/FBrf0064793); Tao and Schulz, 2007, Semin. Cell Dev. Biol. 18(1): 3--15 (flybase.org/reports/FBrf0200797)</t>
        </is>
      </c>
      <c r="F43" t="inlineStr"/>
      <c r="G43" t="inlineStr"/>
      <c r="H43" t="inlineStr"/>
    </row>
    <row r="44">
      <c r="A44">
        <f>HYPERLINK("https://www.ebi.ac.uk/ols/ontologies/fbbt/terms?iri=http://purl.obolibrary.org/obo/FBbt_00000974","FBbt:00000974")</f>
        <v/>
      </c>
      <c r="B44" t="inlineStr">
        <is>
          <t>hypodermal muscle of larval abdominal 9</t>
        </is>
      </c>
      <c r="C44" t="inlineStr">
        <is>
          <t>None</t>
        </is>
      </c>
      <c r="D44" t="inlineStr">
        <is>
          <t>Any embryonic/larval hypodermal muscle (FBbt:00000465) that is part of some larval abdominal segment 9 (FBbt:00001756).</t>
        </is>
      </c>
      <c r="E44" t="inlineStr"/>
      <c r="F44" t="inlineStr"/>
      <c r="G44" t="inlineStr"/>
      <c r="H44" t="inlineStr"/>
    </row>
    <row r="45">
      <c r="A45">
        <f>HYPERLINK("https://www.ebi.ac.uk/ols/ontologies/fbbt/terms?iri=http://purl.obolibrary.org/obo/FBbt_00001046","FBbt:00001046")</f>
        <v/>
      </c>
      <c r="B45" t="inlineStr">
        <is>
          <t>embryonic/larval alary muscle 6</t>
        </is>
      </c>
      <c r="C45" t="inlineStr">
        <is>
          <t>larval alary muscle 6</t>
        </is>
      </c>
      <c r="D45" t="inlineStr">
        <is>
          <t>Paired embryonic/larval alary muscle located on the border of embryonic/larval segments A6/A7.</t>
        </is>
      </c>
      <c r="E45" t="inlineStr">
        <is>
          <t>Bate, 1993, Bate, Martinez Arias, 1993: 1013--1090 (flybase.org/reports/FBrf0064793); Tao and Schulz, 2007, Semin. Cell Dev. Biol. 18(1): 3--15 (flybase.org/reports/FBrf0200797)</t>
        </is>
      </c>
      <c r="F45" t="inlineStr"/>
      <c r="G45" t="inlineStr"/>
      <c r="H45" t="inlineStr"/>
    </row>
    <row r="46">
      <c r="A46">
        <f>HYPERLINK("https://www.ebi.ac.uk/ols/ontologies/fbbt/terms?iri=http://purl.obolibrary.org/obo/FBbt_00000514","FBbt:00000514")</f>
        <v/>
      </c>
      <c r="B46" t="inlineStr">
        <is>
          <t>prothoracic intersegmental muscle</t>
        </is>
      </c>
      <c r="C46" t="inlineStr">
        <is>
          <t>None</t>
        </is>
      </c>
      <c r="D46" t="inlineStr">
        <is>
          <t>Any intersegmental muscle (FBbt:00000478) that overlaps some larval prothoracic segment (FBbt:00001743).</t>
        </is>
      </c>
      <c r="E46" t="inlineStr"/>
      <c r="F46" t="inlineStr"/>
      <c r="G46" t="inlineStr"/>
      <c r="H46" t="inlineStr"/>
    </row>
    <row r="47">
      <c r="A47">
        <f>HYPERLINK("https://www.ebi.ac.uk/ols/ontologies/fbbt/terms?iri=http://purl.obolibrary.org/obo/FBbt_00001043","FBbt:00001043")</f>
        <v/>
      </c>
      <c r="B47" t="inlineStr">
        <is>
          <t>embryonic/larval alary muscle 3</t>
        </is>
      </c>
      <c r="C47" t="inlineStr">
        <is>
          <t>larval alary muscle 3</t>
        </is>
      </c>
      <c r="D47" t="inlineStr">
        <is>
          <t>Paired embryonic/larval alary muscle located on the border of embryonic/larval segments A3/A4.</t>
        </is>
      </c>
      <c r="E47" t="inlineStr">
        <is>
          <t>Bate, 1993, Bate, Martinez Arias, 1993: 1013--1090 (flybase.org/reports/FBrf0064793); Tao and Schulz, 2007, Semin. Cell Dev. Biol. 18(1): 3--15 (flybase.org/reports/FBrf0200797)</t>
        </is>
      </c>
      <c r="F47" t="inlineStr"/>
      <c r="G47" t="inlineStr"/>
      <c r="H47" t="inlineStr"/>
    </row>
    <row r="48">
      <c r="A48">
        <f>HYPERLINK("https://www.ebi.ac.uk/ols/ontologies/fbbt/terms?iri=http://purl.obolibrary.org/obo/FBbt_00001042","FBbt:00001042")</f>
        <v/>
      </c>
      <c r="B48" t="inlineStr">
        <is>
          <t>embryonic/larval alary muscle 2</t>
        </is>
      </c>
      <c r="C48" t="inlineStr">
        <is>
          <t>larval alary muscle 2</t>
        </is>
      </c>
      <c r="D48" t="inlineStr">
        <is>
          <t>Paired embryonic/larval alary muscle located on the border of embryonic/larval segments A2/A3.</t>
        </is>
      </c>
      <c r="E48" t="inlineStr">
        <is>
          <t>Bate, 1993, Bate, Martinez Arias, 1993: 1013--1090 (flybase.org/reports/FBrf0064793); Tao and Schulz, 2007, Semin. Cell Dev. Biol. 18(1): 3--15 (flybase.org/reports/FBrf0200797)</t>
        </is>
      </c>
      <c r="F48" t="inlineStr"/>
      <c r="G48" t="inlineStr"/>
      <c r="H48" t="inlineStr"/>
    </row>
    <row r="49">
      <c r="A49">
        <f>HYPERLINK("https://www.ebi.ac.uk/ols/ontologies/fbbt/terms?iri=http://purl.obolibrary.org/obo/FBbt_00001041","FBbt:00001041")</f>
        <v/>
      </c>
      <c r="B49" t="inlineStr">
        <is>
          <t>embryonic/larval alary muscle 1</t>
        </is>
      </c>
      <c r="C49" t="inlineStr">
        <is>
          <t>larval alary muscle 1</t>
        </is>
      </c>
      <c r="D49" t="inlineStr">
        <is>
          <t>Paired embryonic/larval alary muscle located on the border of embryonic/larval segments A1/A2.</t>
        </is>
      </c>
      <c r="E49" t="inlineStr">
        <is>
          <t>Bate, 1993, Bate, Martinez Arias, 1993: 1013--1090 (flybase.org/reports/FBrf0064793); Tao and Schulz, 2007, Semin. Cell Dev. Biol. 18(1): 3--15 (flybase.org/reports/FBrf0200797)</t>
        </is>
      </c>
      <c r="F49" t="inlineStr"/>
      <c r="G49" t="inlineStr"/>
      <c r="H49" t="inlineStr"/>
    </row>
    <row r="50">
      <c r="A50">
        <f>HYPERLINK("https://www.ebi.ac.uk/ols/ontologies/fbbt/terms?iri=http://purl.obolibrary.org/obo/FBbt_00000573","FBbt:00000573")</f>
        <v/>
      </c>
      <c r="B50" t="inlineStr">
        <is>
          <t>metathoracic segment border muscle</t>
        </is>
      </c>
      <c r="C50" t="inlineStr">
        <is>
          <t>T2 SBM; T2 pit</t>
        </is>
      </c>
      <c r="D50" t="inlineStr">
        <is>
          <t>Any segment border muscle (FBbt:00000483) that is part of some larval metathoracic segment (FBbt:00001745).</t>
        </is>
      </c>
      <c r="E50" t="inlineStr"/>
      <c r="F50" t="inlineStr"/>
      <c r="G50" t="inlineStr"/>
      <c r="H50" t="inlineStr"/>
    </row>
    <row r="51">
      <c r="A51">
        <f>HYPERLINK("https://www.ebi.ac.uk/ols/ontologies/fbbt/terms?iri=http://purl.obolibrary.org/obo/FBbt_00110303","FBbt:00110303")</f>
        <v/>
      </c>
      <c r="B51" t="inlineStr">
        <is>
          <t>TN innervated muscle of A1-7</t>
        </is>
      </c>
      <c r="C51" t="inlineStr">
        <is>
          <t>external muscle</t>
        </is>
      </c>
      <c r="D51" t="inlineStr">
        <is>
          <t>Muscles that are innervated by the transverse nerve in the larval abdominal segments A1-7.</t>
        </is>
      </c>
      <c r="E51" t="inlineStr">
        <is>
          <t>Bate, 1993, Bate, Martinez Arias, 1993: 1013--1090 (flybase.org/reports/FBrf0064793); Landgraf et al., 1997, J. Neurosci. 17(24): 9642--9655 (flybase.org/reports/FBrf0099344)</t>
        </is>
      </c>
      <c r="F51" t="inlineStr"/>
      <c r="G51" t="inlineStr"/>
      <c r="H51" t="inlineStr"/>
    </row>
    <row r="52">
      <c r="A52">
        <f>HYPERLINK("https://www.ebi.ac.uk/ols/ontologies/fbbt/terms?iri=http://purl.obolibrary.org/obo/FBbt_00000952","FBbt:00000952")</f>
        <v/>
      </c>
      <c r="B52" t="inlineStr">
        <is>
          <t>hypodermal muscle of larval abdominal 8</t>
        </is>
      </c>
      <c r="C52" t="inlineStr">
        <is>
          <t>None</t>
        </is>
      </c>
      <c r="D52" t="inlineStr">
        <is>
          <t>Any embryonic/larval hypodermal muscle (FBbt:00000465) that is part of some larval abdominal segment 8 (FBbt:00001755).</t>
        </is>
      </c>
      <c r="E52" t="inlineStr"/>
      <c r="F52" t="inlineStr"/>
      <c r="G52" t="inlineStr"/>
      <c r="H52" t="inlineStr"/>
    </row>
    <row r="53">
      <c r="A53">
        <f>HYPERLINK("https://www.ebi.ac.uk/ols/ontologies/fbbt/terms?iri=http://purl.obolibrary.org/obo/FBbt_00000817","FBbt:00000817")</f>
        <v/>
      </c>
      <c r="B53" t="inlineStr">
        <is>
          <t>hypodermal muscle of larval abdominal 5</t>
        </is>
      </c>
      <c r="C53" t="inlineStr">
        <is>
          <t>None</t>
        </is>
      </c>
      <c r="D53" t="inlineStr">
        <is>
          <t>Any hypodermal muscle of larval abdomen (FBbt:00000681) that is part of some larval abdominal segment 5 (FBbt:00001752).</t>
        </is>
      </c>
      <c r="E53" t="inlineStr"/>
      <c r="F53" t="inlineStr"/>
      <c r="G53" t="inlineStr"/>
      <c r="H53" t="inlineStr"/>
    </row>
    <row r="54">
      <c r="A54">
        <f>HYPERLINK("https://www.ebi.ac.uk/ols/ontologies/fbbt/terms?iri=http://purl.obolibrary.org/obo/FBbt_00000589","FBbt:00000589")</f>
        <v/>
      </c>
      <c r="B54" t="inlineStr">
        <is>
          <t>A1-7 acute muscle</t>
        </is>
      </c>
      <c r="C54" t="inlineStr">
        <is>
          <t>abdominal acute muscle</t>
        </is>
      </c>
      <c r="D54" t="inlineStr">
        <is>
          <t>Any acute muscle (FBbt:00000474) that is part of some larval abdominal segment A1-7 (FBbt:00007586).</t>
        </is>
      </c>
      <c r="E54" t="inlineStr"/>
      <c r="F54" t="inlineStr"/>
      <c r="G54" t="inlineStr"/>
      <c r="H54" t="inlineStr"/>
    </row>
    <row r="55">
      <c r="A55">
        <f>HYPERLINK("https://www.ebi.ac.uk/ols/ontologies/fbbt/terms?iri=http://purl.obolibrary.org/obo/FBbt_00000574","FBbt:00000574")</f>
        <v/>
      </c>
      <c r="B55" t="inlineStr">
        <is>
          <t>metathoracic transverse muscle</t>
        </is>
      </c>
      <c r="C55" t="inlineStr">
        <is>
          <t>None</t>
        </is>
      </c>
      <c r="D55" t="inlineStr">
        <is>
          <t>Any transverse muscle (FBbt:00000470) that is part of some larval metathoracic segment (FBbt:00001745).</t>
        </is>
      </c>
      <c r="E55" t="inlineStr"/>
      <c r="F55" t="inlineStr"/>
      <c r="G55" t="inlineStr"/>
      <c r="H55" t="inlineStr"/>
    </row>
    <row r="56">
      <c r="A56">
        <f>HYPERLINK("https://www.ebi.ac.uk/ols/ontologies/fbbt/terms?iri=http://purl.obolibrary.org/obo/FBbt_00000500","FBbt:00000500")</f>
        <v/>
      </c>
      <c r="B56" t="inlineStr">
        <is>
          <t>ventral mouthpart muscle 1</t>
        </is>
      </c>
      <c r="C56" t="inlineStr">
        <is>
          <t>VM1</t>
        </is>
      </c>
      <c r="D56" t="inlineStr">
        <is>
          <t>A ventrally located, embryonic/larval hypodermal muscle that extends from the lateral pharyngeal wall to the ventral epidermis of T1.</t>
        </is>
      </c>
      <c r="E56" t="inlineStr">
        <is>
          <t>Campos-Ortega and Hartenstein, 1997, The embryonic development of Drosophila melanogaster. 2nd ed. (flybase.org/reports/FBrf0089570)</t>
        </is>
      </c>
      <c r="F56" t="inlineStr"/>
      <c r="G56" t="inlineStr"/>
      <c r="H56" t="inlineStr"/>
    </row>
    <row r="57">
      <c r="A57">
        <f>HYPERLINK("https://www.ebi.ac.uk/ols/ontologies/fbbt/terms?iri=http://purl.obolibrary.org/obo/FBbt_00000621","FBbt:00000621")</f>
        <v/>
      </c>
      <c r="B57" t="inlineStr">
        <is>
          <t>ventral oblique muscle 5</t>
        </is>
      </c>
      <c r="C57" t="inlineStr">
        <is>
          <t>muscle 16; A1-7 ventral oblique muscle 5; muscle 16 - ventral external oblique; veo5; ventral external oblique 5; VO5; abdominal ventral oblique muscle 5</t>
        </is>
      </c>
      <c r="D57" t="inlineStr">
        <is>
          <t>The fifth dorsal-most ventral oblique muscle, found in embryonic/larval abdominal segments 1-7 only. Its posterior end is attached to the anterior intrasegmental apodeme (ina1) of the segment immediately posterior to its segment of origin (Campos-Ortega and Hartenstein 1985).</t>
        </is>
      </c>
      <c r="E57" t="inlineStr">
        <is>
          <t>Campos-Ortega and Hartenstein, 1985, The Embryonic development of Drosophila melanogaster. (flybase.org/reports/FBrf0041814); Bate, 1993, Bate, Martinez Arias, 1993: 1013--1090 (flybase.org/reports/FBrf0064793); Campos-Ortega and Hartenstein, 1997, The embryonic development of Drosophila melanogaster. 2nd ed. (flybase.org/reports/FBrf0089570)</t>
        </is>
      </c>
      <c r="F57" t="inlineStr"/>
      <c r="G57" t="inlineStr"/>
      <c r="H57" t="inlineStr"/>
    </row>
    <row r="58">
      <c r="A58">
        <f>HYPERLINK("https://www.ebi.ac.uk/ols/ontologies/fbbt/terms?iri=http://purl.obolibrary.org/obo/FBbt_00000620","FBbt:00000620")</f>
        <v/>
      </c>
      <c r="B58" t="inlineStr">
        <is>
          <t>ventral oblique muscle 4</t>
        </is>
      </c>
      <c r="C58" t="inlineStr">
        <is>
          <t>VO4 muscle; muscle 15 - ventral external oblique; A1-7 ventral oblique muscle 4; muscle 15; abdominal ventral oblique muscle 4; veo4; ventral external oblique 4</t>
        </is>
      </c>
      <c r="D58" t="inlineStr">
        <is>
          <t>Fourth-most dorsal of the ventral oblique muscles, found in embryonic/larval abdominal segments 1-7 only. Its posterior end is attached to the posterior intrasegmental apodeme (ina2) of the segment immediately posterior to its segment of origin (Campos-Ortega and Hartenstein 1985).</t>
        </is>
      </c>
      <c r="E58" t="inlineStr">
        <is>
          <t>Campos-Ortega and Hartenstein, 1985, The Embryonic development of Drosophila melanogaster. (flybase.org/reports/FBrf0041814); Bate, 1993, Bate, Martinez Arias, 1993: 1013--1090 (flybase.org/reports/FBrf0064793); Campos-Ortega and Hartenstein, 1997, The embryonic development of Drosophila melanogaster. 2nd ed. (flybase.org/reports/FBrf0089570)</t>
        </is>
      </c>
      <c r="F58" t="inlineStr"/>
      <c r="G58" t="inlineStr"/>
      <c r="H58" t="inlineStr"/>
    </row>
    <row r="59">
      <c r="A59">
        <f>HYPERLINK("https://www.ebi.ac.uk/ols/ontologies/fbbt/terms?iri=http://purl.obolibrary.org/obo/FBbt_00000623","FBbt:00000623")</f>
        <v/>
      </c>
      <c r="B59" t="inlineStr">
        <is>
          <t>A1-7 transverse muscle</t>
        </is>
      </c>
      <c r="C59" t="inlineStr">
        <is>
          <t>abdominal transverse muscle</t>
        </is>
      </c>
      <c r="D59" t="inlineStr">
        <is>
          <t>Any transverse muscle (FBbt:00000470) that is part of some larval abdominal segment A1-7 (FBbt:00007586).</t>
        </is>
      </c>
      <c r="E59" t="inlineStr">
        <is>
          <t>Bate, 1993, Bate, Martinez Arias, 1993: 1013--1090 (flybase.org/reports/FBrf0064793); Campos-Ortega and Hartenstein, 1997, The embryonic development of Drosophila melanogaster. 2nd ed. (flybase.org/reports/FBrf0089570)</t>
        </is>
      </c>
      <c r="F59" t="inlineStr"/>
      <c r="G59" t="inlineStr"/>
      <c r="H59" t="inlineStr"/>
    </row>
    <row r="60">
      <c r="A60">
        <f>HYPERLINK("https://www.ebi.ac.uk/ols/ontologies/fbbt/terms?iri=http://purl.obolibrary.org/obo/FBbt_00000473","FBbt:00000473")</f>
        <v/>
      </c>
      <c r="B60" t="inlineStr">
        <is>
          <t>ventral transverse muscle</t>
        </is>
      </c>
      <c r="C60" t="inlineStr">
        <is>
          <t>None</t>
        </is>
      </c>
      <c r="D60" t="inlineStr">
        <is>
          <t>A ventrally located hypodermal muscle of the embryonic/larval musculature with a transverse orientation.</t>
        </is>
      </c>
      <c r="E60" t="inlineStr">
        <is>
          <t>Bate, 1993, Bate, Martinez Arias, 1993: 1013--1090 (flybase.org/reports/FBrf0064793)</t>
        </is>
      </c>
      <c r="F60" t="inlineStr"/>
      <c r="G60" t="inlineStr"/>
      <c r="H60" t="inlineStr"/>
    </row>
    <row r="61">
      <c r="A61">
        <f>HYPERLINK("https://www.ebi.ac.uk/ols/ontologies/fbbt/terms?iri=http://purl.obolibrary.org/obo/FBbt_00000472","FBbt:00000472")</f>
        <v/>
      </c>
      <c r="B61" t="inlineStr">
        <is>
          <t>lateral transverse muscle</t>
        </is>
      </c>
      <c r="C61" t="inlineStr">
        <is>
          <t>None</t>
        </is>
      </c>
      <c r="D61" t="inlineStr">
        <is>
          <t>A laterally located hypodermal muscle of the embryonic/larval musculature with a transverse orientation.</t>
        </is>
      </c>
      <c r="E61" t="inlineStr">
        <is>
          <t>Bate, 1993, Bate, Martinez Arias, 1993: 1013--1090 (flybase.org/reports/FBrf0064793)</t>
        </is>
      </c>
      <c r="F61" t="inlineStr"/>
      <c r="G61" t="inlineStr"/>
      <c r="H61" t="inlineStr"/>
    </row>
    <row r="62">
      <c r="A62">
        <f>HYPERLINK("https://www.ebi.ac.uk/ols/ontologies/fbbt/terms?iri=http://purl.obolibrary.org/obo/FBbt_00000471","FBbt:00000471")</f>
        <v/>
      </c>
      <c r="B62" t="inlineStr">
        <is>
          <t>dorsal transverse muscle</t>
        </is>
      </c>
      <c r="C62" t="inlineStr">
        <is>
          <t>DT1 muscle</t>
        </is>
      </c>
      <c r="D62" t="inlineStr">
        <is>
          <t>The only dorsally located hypodermal muscle of the embryonic/larval musculature with a transverse orientation. It is only present in the abdominal segments.</t>
        </is>
      </c>
      <c r="E62" t="inlineStr">
        <is>
          <t>Bate, 1993, Bate, Martinez Arias, 1993: 1013--1090 (flybase.org/reports/FBrf0064793)</t>
        </is>
      </c>
      <c r="F62" t="inlineStr"/>
      <c r="G62" t="inlineStr"/>
      <c r="H62" t="inlineStr"/>
    </row>
    <row r="63">
      <c r="A63">
        <f>HYPERLINK("https://www.ebi.ac.uk/ols/ontologies/fbbt/terms?iri=http://purl.obolibrary.org/obo/FBbt_00000475","FBbt:00000475")</f>
        <v/>
      </c>
      <c r="B63" t="inlineStr">
        <is>
          <t>dorsal acute muscle</t>
        </is>
      </c>
      <c r="C63" t="inlineStr">
        <is>
          <t>DA muscle</t>
        </is>
      </c>
      <c r="D63" t="inlineStr">
        <is>
          <t>A dorsally located hypodermal muscle of the embryonic/larval musculature that runs from a dorsal posterior muscle attachment site to a ventral anterior one.</t>
        </is>
      </c>
      <c r="E63" t="inlineStr">
        <is>
          <t>Bate, 1993, Bate, Martinez Arias, 1993: 1013--1090 (flybase.org/reports/FBrf0064793)</t>
        </is>
      </c>
      <c r="F63" t="inlineStr"/>
      <c r="G63" t="inlineStr"/>
      <c r="H63" t="inlineStr"/>
    </row>
    <row r="64">
      <c r="A64">
        <f>HYPERLINK("https://www.ebi.ac.uk/ols/ontologies/fbbt/terms?iri=http://purl.obolibrary.org/obo/FBbt_00000477","FBbt:00000477")</f>
        <v/>
      </c>
      <c r="B64" t="inlineStr">
        <is>
          <t>ventral acute muscle</t>
        </is>
      </c>
      <c r="C64" t="inlineStr">
        <is>
          <t>None</t>
        </is>
      </c>
      <c r="D64" t="inlineStr">
        <is>
          <t>A laterally located hypodermal muscle of the embryonic/larval musculature that runs from a dorsal posterior muscle attachment site to a ventral anterior one.</t>
        </is>
      </c>
      <c r="E64" t="inlineStr">
        <is>
          <t>Bate, 1993, Bate, Martinez Arias, 1993: 1013--1090 (flybase.org/reports/FBrf0064793)</t>
        </is>
      </c>
      <c r="F64" t="inlineStr"/>
      <c r="G64" t="inlineStr"/>
      <c r="H64" t="inlineStr"/>
    </row>
    <row r="65">
      <c r="A65">
        <f>HYPERLINK("https://www.ebi.ac.uk/ols/ontologies/fbbt/terms?iri=http://purl.obolibrary.org/obo/FBbt_00000476","FBbt:00000476")</f>
        <v/>
      </c>
      <c r="B65" t="inlineStr">
        <is>
          <t>lateral acute muscle</t>
        </is>
      </c>
      <c r="C65" t="inlineStr">
        <is>
          <t>None</t>
        </is>
      </c>
      <c r="D65" t="inlineStr">
        <is>
          <t>A laterally located hypodermal muscle of the embryonic/larval musculature that runs from a dorsal posterior muscle attachment site to a ventral anterior one.</t>
        </is>
      </c>
      <c r="E65" t="inlineStr">
        <is>
          <t>Bate, 1993, Bate, Martinez Arias, 1993: 1013--1090 (flybase.org/reports/FBrf0064793)</t>
        </is>
      </c>
      <c r="F65" t="inlineStr"/>
      <c r="G65" t="inlineStr"/>
      <c r="H65" t="inlineStr"/>
    </row>
    <row r="66">
      <c r="A66">
        <f>HYPERLINK("https://www.ebi.ac.uk/ols/ontologies/fbbt/terms?iri=http://purl.obolibrary.org/obo/FBbt_00000479","FBbt:00000479")</f>
        <v/>
      </c>
      <c r="B66" t="inlineStr">
        <is>
          <t>ventral intersegmental muscle</t>
        </is>
      </c>
      <c r="C66" t="inlineStr">
        <is>
          <t>None</t>
        </is>
      </c>
      <c r="D66" t="inlineStr">
        <is>
          <t>A ventrally located hypodermal muscle of the embryonic/larval musculature that spans multiple segments.</t>
        </is>
      </c>
      <c r="E66" t="inlineStr">
        <is>
          <t>Bate, 1993, Bate, Martinez Arias, 1993: 1013--1090 (flybase.org/reports/FBrf0064793)</t>
        </is>
      </c>
      <c r="F66" t="inlineStr"/>
      <c r="G66" t="inlineStr"/>
      <c r="H66" t="inlineStr"/>
    </row>
    <row r="67">
      <c r="A67">
        <f>HYPERLINK("https://www.ebi.ac.uk/ols/ontologies/fbbt/terms?iri=http://purl.obolibrary.org/obo/FBbt_00000907","FBbt:00000907")</f>
        <v/>
      </c>
      <c r="B67" t="inlineStr">
        <is>
          <t>hypodermal muscle of larval abdominal 7</t>
        </is>
      </c>
      <c r="C67" t="inlineStr">
        <is>
          <t>None</t>
        </is>
      </c>
      <c r="D67" t="inlineStr">
        <is>
          <t>Any hypodermal muscle of larval abdomen (FBbt:00000681) that is part of some larval abdominal segment 7 (FBbt:00001754).</t>
        </is>
      </c>
      <c r="E67" t="inlineStr"/>
      <c r="F67" t="inlineStr"/>
      <c r="G67" t="inlineStr"/>
      <c r="H67" t="inlineStr"/>
    </row>
    <row r="68">
      <c r="A68">
        <f>HYPERLINK("https://www.ebi.ac.uk/ols/ontologies/fbbt/terms?iri=http://purl.obolibrary.org/obo/FBbt_00000527","FBbt:00000527")</f>
        <v/>
      </c>
      <c r="B68" t="inlineStr">
        <is>
          <t>mesothoracic oblique muscle</t>
        </is>
      </c>
      <c r="C68" t="inlineStr">
        <is>
          <t>None</t>
        </is>
      </c>
      <c r="D68" t="inlineStr">
        <is>
          <t>Any oblique muscle (FBbt:00000466) that is part of some larval mesothoracic segment (FBbt:00001744).</t>
        </is>
      </c>
      <c r="E68" t="inlineStr">
        <is>
          <t>Bate, 1993, Bate, Martinez Arias, 1993: 1013--1090 (flybase.org/reports/FBrf0064793)</t>
        </is>
      </c>
      <c r="F68" t="inlineStr"/>
      <c r="G68" t="inlineStr"/>
      <c r="H68" t="inlineStr"/>
    </row>
    <row r="69">
      <c r="A69">
        <f>HYPERLINK("https://www.ebi.ac.uk/ols/ontologies/fbbt/terms?iri=http://purl.obolibrary.org/obo/FBbt_00000521","FBbt:00000521")</f>
        <v/>
      </c>
      <c r="B69" t="inlineStr">
        <is>
          <t>mesothoracic acute muscle</t>
        </is>
      </c>
      <c r="C69" t="inlineStr">
        <is>
          <t>None</t>
        </is>
      </c>
      <c r="D69" t="inlineStr">
        <is>
          <t>Any acute muscle (FBbt:00000474) that is part of some larval mesothoracic segment (FBbt:00001744).</t>
        </is>
      </c>
      <c r="E69" t="inlineStr"/>
      <c r="F69" t="inlineStr"/>
      <c r="G69" t="inlineStr"/>
      <c r="H69" t="inlineStr"/>
    </row>
    <row r="70">
      <c r="A70">
        <f>HYPERLINK("https://www.ebi.ac.uk/ols/ontologies/fbbt/terms?iri=http://purl.obolibrary.org/obo/FBbt_00000539","FBbt:00000539")</f>
        <v/>
      </c>
      <c r="B70" t="inlineStr">
        <is>
          <t>mesothoracic transverse muscle</t>
        </is>
      </c>
      <c r="C70" t="inlineStr">
        <is>
          <t>None</t>
        </is>
      </c>
      <c r="D70" t="inlineStr">
        <is>
          <t>Any transverse muscle (FBbt:00000470) that is part of some larval mesothoracic segment (FBbt:00001744).</t>
        </is>
      </c>
      <c r="E70" t="inlineStr"/>
      <c r="F70" t="inlineStr"/>
      <c r="G70" t="inlineStr"/>
      <c r="H70" t="inlineStr"/>
    </row>
    <row r="71">
      <c r="A71">
        <f>HYPERLINK("https://www.ebi.ac.uk/ols/ontologies/fbbt/terms?iri=http://purl.obolibrary.org/obo/FBbt_00000538","FBbt:00000538")</f>
        <v/>
      </c>
      <c r="B71" t="inlineStr">
        <is>
          <t>mesothoracic segment border muscle</t>
        </is>
      </c>
      <c r="C71" t="inlineStr">
        <is>
          <t>mesothoracic pleural internal transverse muscle; T2 pit; T2 SBM</t>
        </is>
      </c>
      <c r="D71" t="inlineStr">
        <is>
          <t>Any segment border muscle (FBbt:00000483) that is part of some larval mesothoracic segment (FBbt:00001744).</t>
        </is>
      </c>
      <c r="E71" t="inlineStr"/>
      <c r="F71" t="inlineStr"/>
      <c r="G71" t="inlineStr"/>
      <c r="H71" t="inlineStr"/>
    </row>
    <row r="72">
      <c r="A72">
        <f>HYPERLINK("https://www.ebi.ac.uk/ols/ontologies/fbbt/terms?iri=http://purl.obolibrary.org/obo/FBbt_00000997","FBbt:00000997")</f>
        <v/>
      </c>
      <c r="B72" t="inlineStr">
        <is>
          <t>terminal oblique muscle</t>
        </is>
      </c>
      <c r="C72" t="inlineStr">
        <is>
          <t>TO</t>
        </is>
      </c>
      <c r="D72" t="inlineStr">
        <is>
          <t>Embryonic/larval oblique muscle whose posterior end is attached to the posterior integument and whose anterior is attached to the vertical-median septum of the A8/9 intersegmental apodeme (Campos-Ortega and Hartenstein, 1997, pg 121).</t>
        </is>
      </c>
      <c r="E72" t="inlineStr">
        <is>
          <t>Bate, 1993, Bate, Martinez Arias, 1993: 1013--1090 (flybase.org/reports/FBrf0064793); Campos-Ortega and Hartenstein, 1997, The embryonic development of Drosophila melanogaster. 2nd ed. (flybase.org/reports/FBrf0089570)</t>
        </is>
      </c>
      <c r="F72" t="inlineStr"/>
      <c r="G72" t="inlineStr"/>
      <c r="H72" t="inlineStr"/>
    </row>
    <row r="73">
      <c r="A73">
        <f>HYPERLINK("https://www.ebi.ac.uk/ols/ontologies/fbbt/terms?iri=http://purl.obolibrary.org/obo/FBbt_00000996","FBbt:00000996")</f>
        <v/>
      </c>
      <c r="B73" t="inlineStr">
        <is>
          <t>terminal transverse muscle 1</t>
        </is>
      </c>
      <c r="C73" t="inlineStr">
        <is>
          <t>TT1</t>
        </is>
      </c>
      <c r="D73" t="inlineStr">
        <is>
          <t>Posterior-most transverse muscle of the larva. Its dorsal end attaches near the base of the posterior spiracle.</t>
        </is>
      </c>
      <c r="E73" t="inlineStr">
        <is>
          <t>Campos-Ortega and Hartenstein, 1997, The embryonic development of Drosophila melanogaster. 2nd ed. (flybase.org/reports/FBrf0089570)</t>
        </is>
      </c>
      <c r="F73" t="inlineStr"/>
      <c r="G73" t="inlineStr"/>
      <c r="H73" t="inlineStr"/>
    </row>
    <row r="74">
      <c r="A74">
        <f>HYPERLINK("https://www.ebi.ac.uk/ols/ontologies/fbbt/terms?iri=http://purl.obolibrary.org/obo/FBbt_00000469","FBbt:00000469")</f>
        <v/>
      </c>
      <c r="B74" t="inlineStr">
        <is>
          <t>ventral oblique muscle</t>
        </is>
      </c>
      <c r="C74" t="inlineStr">
        <is>
          <t>None</t>
        </is>
      </c>
      <c r="D74" t="inlineStr">
        <is>
          <t>A ventrally located hypodermal muscle of the embryonic/larval musculature that runs from a dorsal anterior muscle attachment site to a ventral posterior one.</t>
        </is>
      </c>
      <c r="E74" t="inlineStr">
        <is>
          <t>Bate, 1993, Bate, Martinez Arias, 1993: 1013--1090 (flybase.org/reports/FBrf0064793)</t>
        </is>
      </c>
      <c r="F74" t="inlineStr"/>
      <c r="G74" t="inlineStr"/>
      <c r="H74" t="inlineStr"/>
    </row>
    <row r="75">
      <c r="A75">
        <f>HYPERLINK("https://www.ebi.ac.uk/ols/ontologies/fbbt/terms?iri=http://purl.obolibrary.org/obo/FBbt_00000468","FBbt:00000468")</f>
        <v/>
      </c>
      <c r="B75" t="inlineStr">
        <is>
          <t>lateral oblique muscle 1</t>
        </is>
      </c>
      <c r="C75" t="inlineStr">
        <is>
          <t>LO1 muscle</t>
        </is>
      </c>
      <c r="D75" t="inlineStr">
        <is>
          <t>The only laterally located hypodermal muscle of the embryonic/larval musculature that runs from a dorsal anterior muscle attachment site to a ventral posterior one.</t>
        </is>
      </c>
      <c r="E75" t="inlineStr">
        <is>
          <t>Bate, 1993, Bate, Martinez Arias, 1993: 1013--1090 (flybase.org/reports/FBrf0064793)</t>
        </is>
      </c>
      <c r="F75" t="inlineStr"/>
      <c r="G75" t="inlineStr"/>
      <c r="H75" t="inlineStr"/>
    </row>
    <row r="76">
      <c r="A76">
        <f>HYPERLINK("https://www.ebi.ac.uk/ols/ontologies/fbbt/terms?iri=http://purl.obolibrary.org/obo/FBbt_00000467","FBbt:00000467")</f>
        <v/>
      </c>
      <c r="B76" t="inlineStr">
        <is>
          <t>dorsal oblique muscle</t>
        </is>
      </c>
      <c r="C76" t="inlineStr">
        <is>
          <t>None</t>
        </is>
      </c>
      <c r="D76" t="inlineStr">
        <is>
          <t>A dorsally located hypodermal muscle of the embryonic/larval musculature that runs from a dorsal anterior muscle attachment site to a ventral posterior one.</t>
        </is>
      </c>
      <c r="E76" t="inlineStr">
        <is>
          <t>Bate, 1993, Bate, Martinez Arias, 1993: 1013--1090 (flybase.org/reports/FBrf0064793)</t>
        </is>
      </c>
      <c r="F76" t="inlineStr"/>
      <c r="G76" t="inlineStr"/>
      <c r="H76" t="inlineStr"/>
    </row>
    <row r="77">
      <c r="A77">
        <f>HYPERLINK("https://www.ebi.ac.uk/ols/ontologies/fbbt/terms?iri=http://purl.obolibrary.org/obo/FBbt_00000497","FBbt:00000497")</f>
        <v/>
      </c>
      <c r="B77" t="inlineStr">
        <is>
          <t>dorsal mouthpart muscle</t>
        </is>
      </c>
      <c r="C77" t="inlineStr">
        <is>
          <t>DM</t>
        </is>
      </c>
      <c r="D77" t="inlineStr">
        <is>
          <t>A dorsolaterally located, embryonic/larval hypodermal muscle that extends from the wall of the pharynx to the epidermis of the prothoracic segment.</t>
        </is>
      </c>
      <c r="E77" t="inlineStr">
        <is>
          <t>Campos-Ortega and Hartenstein, 1997, The embryonic development of Drosophila melanogaster. 2nd ed. (flybase.org/reports/FBrf0089570)</t>
        </is>
      </c>
      <c r="F77" t="inlineStr"/>
      <c r="G77" t="inlineStr"/>
      <c r="H77" t="inlineStr"/>
    </row>
    <row r="78">
      <c r="A78">
        <f>HYPERLINK("https://www.ebi.ac.uk/ols/ontologies/fbbt/terms?iri=http://purl.obolibrary.org/obo/FBbt_00000727","FBbt:00000727")</f>
        <v/>
      </c>
      <c r="B78" t="inlineStr">
        <is>
          <t>hypodermal muscle of larval abdominal 3</t>
        </is>
      </c>
      <c r="C78" t="inlineStr">
        <is>
          <t>None</t>
        </is>
      </c>
      <c r="D78" t="inlineStr">
        <is>
          <t>Any hypodermal muscle of larval abdomen (FBbt:00000681) that is part of some larval abdominal segment 3 (FBbt:00001750).</t>
        </is>
      </c>
      <c r="E78" t="inlineStr"/>
      <c r="F78" t="inlineStr"/>
      <c r="G78" t="inlineStr"/>
      <c r="H78" t="inlineStr"/>
    </row>
    <row r="79">
      <c r="A79">
        <f>HYPERLINK("https://www.ebi.ac.uk/ols/ontologies/fbbt/terms?iri=http://purl.obolibrary.org/obo/FBbt_00000494","FBbt:00000494")</f>
        <v/>
      </c>
      <c r="B79" t="inlineStr">
        <is>
          <t>pericommissural muscle</t>
        </is>
      </c>
      <c r="C79" t="inlineStr">
        <is>
          <t>PCM</t>
        </is>
      </c>
      <c r="D79" t="inlineStr">
        <is>
          <t>An embryonic/larval hypodermal muscle of the head that flanks the supraesophageal commissure.</t>
        </is>
      </c>
      <c r="E79" t="inlineStr">
        <is>
          <t>Campos-Ortega and Hartenstein, 1997, The embryonic development of Drosophila melanogaster. 2nd ed. (flybase.org/reports/FBrf0089570)</t>
        </is>
      </c>
      <c r="F79" t="inlineStr"/>
      <c r="G79" t="inlineStr"/>
      <c r="H79" t="inlineStr"/>
    </row>
    <row r="80">
      <c r="A80">
        <f>HYPERLINK("https://www.ebi.ac.uk/ols/ontologies/fbbt/terms?iri=http://purl.obolibrary.org/obo/FBbt_00000545","FBbt:00000545")</f>
        <v/>
      </c>
      <c r="B80" t="inlineStr">
        <is>
          <t>mesothoracic longitudinal muscle</t>
        </is>
      </c>
      <c r="C80" t="inlineStr">
        <is>
          <t>None</t>
        </is>
      </c>
      <c r="D80" t="inlineStr">
        <is>
          <t>Any longitudinal muscle (FBbt:00000480) that is part of some larval mesothoracic segment (FBbt:00001744).</t>
        </is>
      </c>
      <c r="E80" t="inlineStr">
        <is>
          <t>Bate, 1993, Bate, Martinez Arias, 1993: 1013--1090 (flybase.org/reports/FBrf0064793)</t>
        </is>
      </c>
      <c r="F80" t="inlineStr"/>
      <c r="G80" t="inlineStr"/>
      <c r="H80" t="inlineStr"/>
    </row>
    <row r="81">
      <c r="A81">
        <f>HYPERLINK("https://www.ebi.ac.uk/ols/ontologies/fbbt/terms?iri=http://purl.obolibrary.org/obo/FBbt_00000606","FBbt:00000606")</f>
        <v/>
      </c>
      <c r="B81" t="inlineStr">
        <is>
          <t>A1-7 segment border muscle</t>
        </is>
      </c>
      <c r="C81" t="inlineStr">
        <is>
          <t>A1-7 SBM; A1-7 pit; muscle 8; PITM; A1-7 pleural internal transverse; muscle 8 - pleural internal transverse; abdominal segment border muscle</t>
        </is>
      </c>
      <c r="D81" t="inlineStr">
        <is>
          <t>Any segment border muscle (FBbt:00000483) that is part of some larval abdominal segment A1-7 (FBbt:00007586).</t>
        </is>
      </c>
      <c r="E81" t="inlineStr"/>
      <c r="F81" t="inlineStr"/>
      <c r="G81" t="inlineStr"/>
      <c r="H81" t="inlineStr"/>
    </row>
    <row r="82">
      <c r="A82">
        <f>HYPERLINK("https://www.ebi.ac.uk/ols/ontologies/fbbt/terms?iri=http://purl.obolibrary.org/obo/FBbt_00000607","FBbt:00000607")</f>
        <v/>
      </c>
      <c r="B82" t="inlineStr">
        <is>
          <t>A1-7 oblique muscle</t>
        </is>
      </c>
      <c r="C82" t="inlineStr">
        <is>
          <t>abdominal oblique muscle</t>
        </is>
      </c>
      <c r="D82" t="inlineStr">
        <is>
          <t>Any oblique muscle (FBbt:00000466) that is part of some larval abdominal segment A1-7 (FBbt:00007586).</t>
        </is>
      </c>
      <c r="E82" t="inlineStr"/>
      <c r="F82" t="inlineStr"/>
      <c r="G82" t="inlineStr"/>
      <c r="H82" t="inlineStr"/>
    </row>
    <row r="83">
      <c r="A83">
        <f>HYPERLINK("https://www.ebi.ac.uk/ols/ontologies/fbbt/terms?iri=http://purl.obolibrary.org/obo/FBbt_00000553","FBbt:00000553")</f>
        <v/>
      </c>
      <c r="B83" t="inlineStr">
        <is>
          <t>metathoracic acute muscle</t>
        </is>
      </c>
      <c r="C83" t="inlineStr">
        <is>
          <t>None</t>
        </is>
      </c>
      <c r="D83" t="inlineStr">
        <is>
          <t>Any acute muscle (FBbt:00000474) that is part of some larval metathoracic segment (FBbt:00001745).</t>
        </is>
      </c>
      <c r="E83" t="inlineStr"/>
      <c r="F83" t="inlineStr"/>
      <c r="G83" t="inlineStr"/>
      <c r="H83" t="inlineStr"/>
    </row>
    <row r="84">
      <c r="A84">
        <f>HYPERLINK("https://www.ebi.ac.uk/ols/ontologies/fbbt/terms?iri=http://purl.obolibrary.org/obo/FBbt_00000487","FBbt:00000487")</f>
        <v/>
      </c>
      <c r="B84" t="inlineStr">
        <is>
          <t>pharyngeal muscle</t>
        </is>
      </c>
      <c r="C84" t="inlineStr">
        <is>
          <t>None</t>
        </is>
      </c>
      <c r="D84" t="inlineStr">
        <is>
          <t>A hypodermal muscle of the larval head that is connected to the pharynx or some closely associated structure.</t>
        </is>
      </c>
      <c r="E84" t="inlineStr"/>
      <c r="F84" t="inlineStr"/>
      <c r="G84" t="inlineStr"/>
      <c r="H84" t="inlineStr"/>
    </row>
    <row r="85">
      <c r="A85">
        <f>HYPERLINK("https://www.ebi.ac.uk/ols/ontologies/fbbt/terms?iri=http://purl.obolibrary.org/obo/FBbt_00110299","FBbt:00110299")</f>
        <v/>
      </c>
      <c r="B85" t="inlineStr">
        <is>
          <t>hypodermal muscle of A1-7</t>
        </is>
      </c>
      <c r="C85" t="inlineStr">
        <is>
          <t>body wall muscle</t>
        </is>
      </c>
      <c r="D85" t="inlineStr">
        <is>
          <t>Muscles that are part of the body wall of larval abdominal segments A1-7. These muscles are usually innervated by three motorneurons: a specific glutamatergic motor neuron via type Ib terminal boutons, a common glutamatergic motor neuron via type Is boutons and a common modulatory motorneuron via type II or III terminal boutons.</t>
        </is>
      </c>
      <c r="E85" t="inlineStr">
        <is>
          <t>Hoang and Chiba, 2001, Dev. Biol. 229(1): 55--70 (flybase.org/reports/FBrf0132289); Landgraf et al., 2003, Dev. Biol. 260(1): 207--225 (flybase.org/reports/FBrf0160715); Mauss et al., 2009, PLoS Biol. 7(9): e1000200 (flybase.org/reports/FBrf0208790)</t>
        </is>
      </c>
      <c r="F85" t="inlineStr"/>
      <c r="G85" t="inlineStr"/>
      <c r="H85" t="inlineStr"/>
    </row>
    <row r="86">
      <c r="A86">
        <f>HYPERLINK("https://www.ebi.ac.uk/ols/ontologies/fbbt/terms?iri=http://purl.obolibrary.org/obo/FBbt_00000482","FBbt:00000482")</f>
        <v/>
      </c>
      <c r="B86" t="inlineStr">
        <is>
          <t>ventral longitudinal muscle</t>
        </is>
      </c>
      <c r="C86" t="inlineStr">
        <is>
          <t>None</t>
        </is>
      </c>
      <c r="D86" t="inlineStr">
        <is>
          <t>A ventrally located, longitudinally orientated hypodermal muscle of the embryonic/larval musculature.</t>
        </is>
      </c>
      <c r="E86" t="inlineStr">
        <is>
          <t>Bate, 1993, Bate, Martinez Arias, 1993: 1013--1090 (flybase.org/reports/FBrf0064793)</t>
        </is>
      </c>
      <c r="F86" t="inlineStr"/>
      <c r="G86" t="inlineStr"/>
      <c r="H86" t="inlineStr"/>
    </row>
    <row r="87">
      <c r="A87">
        <f>HYPERLINK("https://www.ebi.ac.uk/ols/ontologies/fbbt/terms?iri=http://purl.obolibrary.org/obo/FBbt_00000481","FBbt:00000481")</f>
        <v/>
      </c>
      <c r="B87" t="inlineStr">
        <is>
          <t>lateral longitudinal muscle 1</t>
        </is>
      </c>
      <c r="C87" t="inlineStr">
        <is>
          <t>None</t>
        </is>
      </c>
      <c r="D87" t="inlineStr">
        <is>
          <t>A laterally located, longitudinally orientated hypodermal muscle of the embryonic/larval musculature. No segment contains more that one of these.</t>
        </is>
      </c>
      <c r="E87" t="inlineStr">
        <is>
          <t>Bate, 1993, Bate, Martinez Arias, 1993: 1013--1090 (flybase.org/reports/FBrf0064793)</t>
        </is>
      </c>
      <c r="F87" t="inlineStr"/>
      <c r="G87" t="inlineStr"/>
      <c r="H87" t="inlineStr"/>
    </row>
    <row r="88">
      <c r="A88">
        <f>HYPERLINK("https://www.ebi.ac.uk/ols/ontologies/fbbt/terms?iri=http://purl.obolibrary.org/obo/FBbt_00000488","FBbt:00000488")</f>
        <v/>
      </c>
      <c r="B88" t="inlineStr">
        <is>
          <t>prothoracic pharyngeal muscle</t>
        </is>
      </c>
      <c r="C88" t="inlineStr">
        <is>
          <t>None</t>
        </is>
      </c>
      <c r="D88" t="inlineStr">
        <is>
          <t>Any pharyngeal muscle (FBbt:00000487) that overlaps some larval prothoracic segment (FBbt:00001743).</t>
        </is>
      </c>
      <c r="E88" t="inlineStr"/>
      <c r="F88" t="inlineStr"/>
      <c r="G88" t="inlineStr"/>
      <c r="H88" t="inlineStr"/>
    </row>
    <row r="89">
      <c r="A89">
        <f>HYPERLINK("https://www.ebi.ac.uk/ols/ontologies/fbbt/terms?iri=http://purl.obolibrary.org/obo/FBbt_00000489","FBbt:00000489")</f>
        <v/>
      </c>
      <c r="B89" t="inlineStr">
        <is>
          <t>dorsal pharyngeal muscle</t>
        </is>
      </c>
      <c r="C89" t="inlineStr">
        <is>
          <t>DPM</t>
        </is>
      </c>
      <c r="D89" t="inlineStr">
        <is>
          <t>A vertically oriented muscle that inserts ventrally into the dorsal pharynx (FBbt:00001866) and dorsally at the bottom of the dorsal pouch (FBbt:00001857).</t>
        </is>
      </c>
      <c r="E89" t="inlineStr">
        <is>
          <t>Campos-Ortega and Hartenstein, 1997, The embryonic development of Drosophila melanogaster. 2nd ed. (flybase.org/reports/FBrf0089570)</t>
        </is>
      </c>
      <c r="F89" t="inlineStr"/>
      <c r="G89" t="inlineStr"/>
      <c r="H89" t="inlineStr"/>
    </row>
    <row r="90">
      <c r="A90">
        <f>HYPERLINK("https://www.ebi.ac.uk/ols/ontologies/fbbt/terms?iri=http://purl.obolibrary.org/obo/FBbt_00000862","FBbt:00000862")</f>
        <v/>
      </c>
      <c r="B90" t="inlineStr">
        <is>
          <t>hypodermal muscle of larval abdominal 6</t>
        </is>
      </c>
      <c r="C90" t="inlineStr">
        <is>
          <t>None</t>
        </is>
      </c>
      <c r="D90" t="inlineStr">
        <is>
          <t>Any hypodermal muscle of larval abdomen (FBbt:00000681) that is part of some larval abdominal segment 6 (FBbt:00001753).</t>
        </is>
      </c>
      <c r="E90" t="inlineStr"/>
      <c r="F90" t="inlineStr"/>
      <c r="G90" t="inlineStr"/>
      <c r="H90" t="inlineStr"/>
    </row>
    <row r="91">
      <c r="A91">
        <f>HYPERLINK("https://www.ebi.ac.uk/ols/ontologies/fbbt/terms?iri=http://purl.obolibrary.org/obo/FBbt_00000960","FBbt:00000960")</f>
        <v/>
      </c>
      <c r="B91" t="inlineStr">
        <is>
          <t>abdominal 8 transverse muscle</t>
        </is>
      </c>
      <c r="C91" t="inlineStr">
        <is>
          <t>None</t>
        </is>
      </c>
      <c r="D91" t="inlineStr">
        <is>
          <t>Any transverse muscle (FBbt:00000470) that is part of some larval abdominal segment 8 (FBbt:00001755).</t>
        </is>
      </c>
      <c r="E91" t="inlineStr"/>
      <c r="F91" t="inlineStr"/>
      <c r="G91" t="inlineStr"/>
      <c r="H91" t="inlineStr"/>
    </row>
    <row r="92">
      <c r="A92">
        <f>HYPERLINK("https://www.ebi.ac.uk/ols/ontologies/fbbt/terms?iri=http://purl.obolibrary.org/obo/FBbt_00110213","FBbt:00110213")</f>
        <v/>
      </c>
      <c r="B92" t="inlineStr">
        <is>
          <t>SN innervated muscle of A1-7</t>
        </is>
      </c>
      <c r="C92" t="inlineStr">
        <is>
          <t>external muscle</t>
        </is>
      </c>
      <c r="D92" t="inlineStr">
        <is>
          <t>Muscles of the body wall that are innervated by the segmental nerve in the larval abdominal segments A1-7.</t>
        </is>
      </c>
      <c r="E92" t="inlineStr">
        <is>
          <t>Bate, 1993, Bate, Martinez Arias, 1993: 1013--1090 (flybase.org/reports/FBrf0064793); Landgraf et al., 1997, J. Neurosci. 17(24): 9642--9655 (flybase.org/reports/FBrf0099344)</t>
        </is>
      </c>
      <c r="F92" t="inlineStr"/>
      <c r="G92" t="inlineStr"/>
      <c r="H92" t="inlineStr"/>
    </row>
    <row r="93">
      <c r="A93">
        <f>HYPERLINK("https://www.ebi.ac.uk/ols/ontologies/fbbt/terms?iri=http://purl.obolibrary.org/obo/FBbt_00000561","FBbt:00000561")</f>
        <v/>
      </c>
      <c r="B93" t="inlineStr">
        <is>
          <t>metathoracic oblique muscle</t>
        </is>
      </c>
      <c r="C93" t="inlineStr">
        <is>
          <t>None</t>
        </is>
      </c>
      <c r="D93" t="inlineStr">
        <is>
          <t>Any oblique muscle (FBbt:00000466) that is part of some larval metathoracic segment (FBbt:00001745).</t>
        </is>
      </c>
      <c r="E93" t="inlineStr">
        <is>
          <t>Bate, 1993, Bate, Martinez Arias, 1993: 1013--1090 (flybase.org/reports/FBrf0064793)</t>
        </is>
      </c>
      <c r="F93" t="inlineStr"/>
      <c r="G93" t="inlineStr"/>
      <c r="H93" t="inlineStr"/>
    </row>
    <row r="94">
      <c r="A94">
        <f>HYPERLINK("https://www.ebi.ac.uk/ols/ontologies/fbbt/terms?iri=http://purl.obolibrary.org/obo/FBbt_00110215","FBbt:00110215")</f>
        <v/>
      </c>
      <c r="B94" t="inlineStr">
        <is>
          <t>ISN innervated muscle of A1-7</t>
        </is>
      </c>
      <c r="C94" t="inlineStr">
        <is>
          <t>internal muscle</t>
        </is>
      </c>
      <c r="D94" t="inlineStr">
        <is>
          <t>Muscles of the body wall that are innervated by the intersegmental nerve in the larval abdominal segments A1-7.</t>
        </is>
      </c>
      <c r="E94" t="inlineStr">
        <is>
          <t>Bate, 1993, Bate, Martinez Arias, 1993: 1013--1090 (flybase.org/reports/FBrf0064793); Landgraf et al., 1997, J. Neurosci. 17(24): 9642--9655 (flybase.org/reports/FBrf0099344)</t>
        </is>
      </c>
      <c r="F94" t="inlineStr"/>
      <c r="G94" t="inlineStr"/>
      <c r="H94" t="inlineStr"/>
    </row>
    <row r="95">
      <c r="A95">
        <f>HYPERLINK("https://www.ebi.ac.uk/ols/ontologies/fbbt/terms?iri=http://purl.obolibrary.org/obo/FBbt_00000968","FBbt:00000968")</f>
        <v/>
      </c>
      <c r="B95" t="inlineStr">
        <is>
          <t>abdominal 8 longitudinal muscle</t>
        </is>
      </c>
      <c r="C95" t="inlineStr">
        <is>
          <t>None</t>
        </is>
      </c>
      <c r="D95" t="inlineStr">
        <is>
          <t>Any longitudinal muscle (FBbt:00000480) that is part of some larval abdominal segment 8 (FBbt:00001755).</t>
        </is>
      </c>
      <c r="E95" t="inlineStr"/>
      <c r="F95" t="inlineStr"/>
      <c r="G95" t="inlineStr"/>
      <c r="H95" t="inlineStr"/>
    </row>
    <row r="96">
      <c r="A96">
        <f>HYPERLINK("https://www.ebi.ac.uk/ols/ontologies/fbbt/terms?iri=http://purl.obolibrary.org/obo/FBbt_00001000","FBbt:00001000")</f>
        <v/>
      </c>
      <c r="B96" t="inlineStr">
        <is>
          <t>gut suspension muscle</t>
        </is>
      </c>
      <c r="C96" t="inlineStr">
        <is>
          <t>GS</t>
        </is>
      </c>
      <c r="D96" t="inlineStr">
        <is>
          <t>Embryonic/larval hypodermal muscle, one end of which inserts into the epidermis and the other into the distal hindgut.</t>
        </is>
      </c>
      <c r="E96" t="inlineStr">
        <is>
          <t>Buttgereit, 1993, J. Cell Sci. 105(3): 721--727 (flybase.org/reports/FBrf0058826); Campos-Ortega and Hartenstein, 1997, The embryonic development of Drosophila melanogaster. 2nd ed. (flybase.org/reports/FBrf0089570)</t>
        </is>
      </c>
      <c r="F96" t="inlineStr"/>
      <c r="G96" t="inlineStr"/>
      <c r="H96" t="inlineStr"/>
    </row>
    <row r="97">
      <c r="A97">
        <f>HYPERLINK("https://www.ebi.ac.uk/ols/ontologies/fbbt/terms?iri=http://purl.obolibrary.org/obo/FBbt_00005071","FBbt:00005071")</f>
        <v/>
      </c>
      <c r="B97" t="inlineStr">
        <is>
          <t>longitudinal visceral muscle fiber</t>
        </is>
      </c>
      <c r="C97" t="inlineStr">
        <is>
          <t>longitudinal visceral muscle fibers</t>
        </is>
      </c>
      <c r="D97" t="inlineStr">
        <is>
          <t>None</t>
        </is>
      </c>
      <c r="E97" t="inlineStr">
        <is>
          <t>None</t>
        </is>
      </c>
      <c r="F97" t="inlineStr"/>
      <c r="G97" t="inlineStr"/>
      <c r="H97" t="inlineStr"/>
    </row>
    <row r="98">
      <c r="A98">
        <f>HYPERLINK("https://www.ebi.ac.uk/ols/ontologies/fbbt/terms?iri=http://purl.obolibrary.org/obo/FBbt_00000682","FBbt:00000682")</f>
        <v/>
      </c>
      <c r="B98" t="inlineStr">
        <is>
          <t>hypodermal muscle of larval abdominal 2</t>
        </is>
      </c>
      <c r="C98" t="inlineStr">
        <is>
          <t>None</t>
        </is>
      </c>
      <c r="D98" t="inlineStr">
        <is>
          <t>Any hypodermal muscle of larval abdomen (FBbt:00000681) that is part of some larval abdominal segment 2 (FBbt:00001749).</t>
        </is>
      </c>
      <c r="E98" t="inlineStr"/>
      <c r="F98" t="inlineStr"/>
      <c r="G98" t="inlineStr"/>
      <c r="H98" t="inlineStr"/>
    </row>
    <row r="99">
      <c r="A99">
        <f>HYPERLINK("https://www.ebi.ac.uk/ols/ontologies/fbbt/terms?iri=http://purl.obolibrary.org/obo/FBbt_00000953","FBbt:00000953")</f>
        <v/>
      </c>
      <c r="B99" t="inlineStr">
        <is>
          <t>abdominal 8 oblique muscle</t>
        </is>
      </c>
      <c r="C99" t="inlineStr">
        <is>
          <t>None</t>
        </is>
      </c>
      <c r="D99" t="inlineStr">
        <is>
          <t>Any oblique muscle (FBbt:00000466) that is part of some larval abdominal segment 8 (FBbt:00001755).</t>
        </is>
      </c>
      <c r="E99" t="inlineStr"/>
      <c r="F99" t="inlineStr"/>
      <c r="G99" t="inlineStr"/>
      <c r="H99" t="inlineStr"/>
    </row>
    <row r="100">
      <c r="A100">
        <f>HYPERLINK("https://www.ebi.ac.uk/ols/ontologies/fbbt/terms?iri=http://purl.obolibrary.org/obo/FBbt_00000581","FBbt:00000581")</f>
        <v/>
      </c>
      <c r="B100" t="inlineStr">
        <is>
          <t>metathoracic lateral longitudinal muscle</t>
        </is>
      </c>
      <c r="C100" t="inlineStr">
        <is>
          <t>LL</t>
        </is>
      </c>
      <c r="D100" t="inlineStr">
        <is>
          <t>Any lateral longitudinal muscle 1 (FBbt:00000481) that is part of some larval metathoracic segment (FBbt:00001745).</t>
        </is>
      </c>
      <c r="E100" t="inlineStr"/>
      <c r="F100" t="inlineStr"/>
      <c r="G100" t="inlineStr"/>
      <c r="H100" t="inlineStr"/>
    </row>
    <row r="101">
      <c r="A101">
        <f>HYPERLINK("https://www.ebi.ac.uk/ols/ontologies/fbbt/terms?iri=http://purl.obolibrary.org/obo/FBbt_00000508","FBbt:00000508")</f>
        <v/>
      </c>
      <c r="B101" t="inlineStr">
        <is>
          <t>prothoracic ventral transverse muscle</t>
        </is>
      </c>
      <c r="C101" t="inlineStr">
        <is>
          <t>VT</t>
        </is>
      </c>
      <c r="D101" t="inlineStr">
        <is>
          <t>Any ventral transverse muscle (FBbt:00000473) that is part of some larval prothoracic segment (FBbt:00001743).</t>
        </is>
      </c>
      <c r="E101" t="inlineStr">
        <is>
          <t>Bate, 1993, Bate, Martinez Arias, 1993: 1013--1090 (flybase.org/reports/FBrf0064793)</t>
        </is>
      </c>
      <c r="F101" t="inlineStr"/>
      <c r="G101" t="inlineStr"/>
      <c r="H101" t="inlineStr"/>
    </row>
    <row r="102">
      <c r="A102">
        <f>HYPERLINK("https://www.ebi.ac.uk/ols/ontologies/fbbt/terms?iri=http://purl.obolibrary.org/obo/FBbt_00000594","FBbt:00000594")</f>
        <v/>
      </c>
      <c r="B102" t="inlineStr">
        <is>
          <t>A1-7 ventral acute muscle</t>
        </is>
      </c>
      <c r="C102" t="inlineStr">
        <is>
          <t>A1-7 VA; abdominal ventral acute muscle</t>
        </is>
      </c>
      <c r="D102" t="inlineStr">
        <is>
          <t>Any ventral acute muscle (FBbt:00000477) that is part of some larval abdominal segment A1-7 (FBbt:00007586).</t>
        </is>
      </c>
      <c r="E102" t="inlineStr">
        <is>
          <t>Bate, 1993, Bate, Martinez Arias, 1993: 1013--1090 (flybase.org/reports/FBrf0064793); Campos-Ortega and Hartenstein, 1997, The embryonic development of Drosophila melanogaster. 2nd ed. (flybase.org/reports/FBrf0089570)</t>
        </is>
      </c>
      <c r="F102" t="inlineStr"/>
      <c r="G102" t="inlineStr"/>
      <c r="H102" t="inlineStr"/>
    </row>
    <row r="103">
      <c r="A103">
        <f>HYPERLINK("https://www.ebi.ac.uk/ols/ontologies/fbbt/terms?iri=http://purl.obolibrary.org/obo/FBbt_00000608","FBbt:00000608")</f>
        <v/>
      </c>
      <c r="B103" t="inlineStr">
        <is>
          <t>A1-7 dorsal oblique muscle</t>
        </is>
      </c>
      <c r="C103" t="inlineStr">
        <is>
          <t>A1-7 DO; abdominal dorsal oblique muscle</t>
        </is>
      </c>
      <c r="D103" t="inlineStr">
        <is>
          <t>Any dorsal oblique muscle (FBbt:00000467) that is part of some larval abdominal segment A1-7 (FBbt:00007586).</t>
        </is>
      </c>
      <c r="E103" t="inlineStr"/>
      <c r="F103" t="inlineStr"/>
      <c r="G103" t="inlineStr"/>
      <c r="H103" t="inlineStr"/>
    </row>
    <row r="104">
      <c r="A104">
        <f>HYPERLINK("https://www.ebi.ac.uk/ols/ontologies/fbbt/terms?iri=http://purl.obolibrary.org/obo/FBbt_00000583","FBbt:00000583")</f>
        <v/>
      </c>
      <c r="B104" t="inlineStr">
        <is>
          <t>metathoracic ventral longitudinal muscle</t>
        </is>
      </c>
      <c r="C104" t="inlineStr">
        <is>
          <t>T3 VL</t>
        </is>
      </c>
      <c r="D104" t="inlineStr">
        <is>
          <t>Any ventral longitudinal muscle (FBbt:00000482) that is part of some larval metathoracic segment (FBbt:00001745).</t>
        </is>
      </c>
      <c r="E104" t="inlineStr"/>
      <c r="F104" t="inlineStr"/>
      <c r="G104" t="inlineStr"/>
      <c r="H104" t="inlineStr"/>
    </row>
    <row r="105">
      <c r="A105">
        <f>HYPERLINK("https://www.ebi.ac.uk/ols/ontologies/fbbt/terms?iri=http://purl.obolibrary.org/obo/FBbt_00007590","FBbt:00007590")</f>
        <v/>
      </c>
      <c r="B105" t="inlineStr">
        <is>
          <t>abdominal 8 ventral acute muscle 1</t>
        </is>
      </c>
      <c r="C105" t="inlineStr">
        <is>
          <t>srma; A8 VA1; spiracle retractor muscle a</t>
        </is>
      </c>
      <c r="D105" t="inlineStr">
        <is>
          <t>The only ventral acute muscle of abdominal segment 8. Is ventral/anterior end is inserted into the A7/8 intersegmental apodeme. Its posterior/dorsal end is inserted near the base of the posterior spiracle.</t>
        </is>
      </c>
      <c r="E105" t="inlineStr">
        <is>
          <t>Bate, 1993, Bate, Martinez Arias, 1993: 1013--1090 (flybase.org/reports/FBrf0064793); Campos-Ortega and Hartenstein, 1997, The embryonic development of Drosophila melanogaster. 2nd ed. (flybase.org/reports/FBrf0089570)</t>
        </is>
      </c>
      <c r="F105" t="inlineStr"/>
      <c r="G105" t="inlineStr"/>
      <c r="H105" t="inlineStr"/>
    </row>
    <row r="106">
      <c r="A106">
        <f>HYPERLINK("https://www.ebi.ac.uk/ols/ontologies/fbbt/terms?iri=http://purl.obolibrary.org/obo/FBbt_00000638","FBbt:00000638")</f>
        <v/>
      </c>
      <c r="B106" t="inlineStr">
        <is>
          <t>abdominal 1 acute muscle</t>
        </is>
      </c>
      <c r="C106" t="inlineStr">
        <is>
          <t>None</t>
        </is>
      </c>
      <c r="D106" t="inlineStr">
        <is>
          <t>Any acute muscle (FBbt:00000474) that is part of some larval abdominal segment 1 (FBbt:00001748).</t>
        </is>
      </c>
      <c r="E106" t="inlineStr"/>
      <c r="F106" t="inlineStr"/>
      <c r="G106" t="inlineStr"/>
      <c r="H106" t="inlineStr"/>
    </row>
    <row r="107">
      <c r="A107">
        <f>HYPERLINK("https://www.ebi.ac.uk/ols/ontologies/fbbt/terms?iri=http://purl.obolibrary.org/obo/FBbt_00000827","FBbt:00000827")</f>
        <v/>
      </c>
      <c r="B107" t="inlineStr">
        <is>
          <t>abdominal 5 oblique muscle</t>
        </is>
      </c>
      <c r="C107" t="inlineStr">
        <is>
          <t>None</t>
        </is>
      </c>
      <c r="D107" t="inlineStr">
        <is>
          <t>Any A1-7 oblique muscle (FBbt:00000607) that is part of some larval abdominal segment 5 (FBbt:00001752).</t>
        </is>
      </c>
      <c r="E107" t="inlineStr"/>
      <c r="F107" t="inlineStr"/>
      <c r="G107" t="inlineStr"/>
      <c r="H107" t="inlineStr"/>
    </row>
    <row r="108">
      <c r="A108">
        <f>HYPERLINK("https://www.ebi.ac.uk/ols/ontologies/fbbt/terms?iri=http://purl.obolibrary.org/obo/FBbt_00000590","FBbt:00000590")</f>
        <v/>
      </c>
      <c r="B108" t="inlineStr">
        <is>
          <t>A1-7 dorsal acute muscle</t>
        </is>
      </c>
      <c r="C108" t="inlineStr">
        <is>
          <t>abdominal dorsal acute muscle; A1-7 DA</t>
        </is>
      </c>
      <c r="D108" t="inlineStr">
        <is>
          <t>Any dorsal acute muscle (FBbt:00000475) that is part of some larval abdominal segment A1-7 (FBbt:00007586).</t>
        </is>
      </c>
      <c r="E108" t="inlineStr"/>
      <c r="F108" t="inlineStr"/>
      <c r="G108" t="inlineStr"/>
      <c r="H108" t="inlineStr"/>
    </row>
    <row r="109">
      <c r="A109">
        <f>HYPERLINK("https://www.ebi.ac.uk/ols/ontologies/fbbt/terms?iri=http://purl.obolibrary.org/obo/FBbt_00000896","FBbt:00000896")</f>
        <v/>
      </c>
      <c r="B109" t="inlineStr">
        <is>
          <t>abdominal 6 segment border muscle</t>
        </is>
      </c>
      <c r="C109" t="inlineStr">
        <is>
          <t>A6 SBM</t>
        </is>
      </c>
      <c r="D109" t="inlineStr">
        <is>
          <t>Any A1-7 segment border muscle (FBbt:00000606) that is part of some larval abdominal segment 6 (FBbt:00001753).</t>
        </is>
      </c>
      <c r="E109" t="inlineStr"/>
      <c r="F109" t="inlineStr"/>
      <c r="G109" t="inlineStr"/>
      <c r="H109" t="inlineStr"/>
    </row>
    <row r="110">
      <c r="A110">
        <f>HYPERLINK("https://www.ebi.ac.uk/ols/ontologies/fbbt/terms?iri=http://purl.obolibrary.org/obo/FBbt_00000762","FBbt:00000762")</f>
        <v/>
      </c>
      <c r="B110" t="inlineStr">
        <is>
          <t>abdominal 3 transverse muscle</t>
        </is>
      </c>
      <c r="C110" t="inlineStr">
        <is>
          <t>None</t>
        </is>
      </c>
      <c r="D110" t="inlineStr">
        <is>
          <t>Any A1-7 transverse muscle (FBbt:00000623) that is part of some larval abdominal segment 3 (FBbt:00001750).</t>
        </is>
      </c>
      <c r="E110" t="inlineStr"/>
      <c r="F110" t="inlineStr"/>
      <c r="G110" t="inlineStr"/>
      <c r="H110" t="inlineStr"/>
    </row>
    <row r="111">
      <c r="A111">
        <f>HYPERLINK("https://www.ebi.ac.uk/ols/ontologies/fbbt/terms?iri=http://purl.obolibrary.org/obo/FBbt_00000897","FBbt:00000897")</f>
        <v/>
      </c>
      <c r="B111" t="inlineStr">
        <is>
          <t>abdominal 6 transverse muscle</t>
        </is>
      </c>
      <c r="C111" t="inlineStr">
        <is>
          <t>None</t>
        </is>
      </c>
      <c r="D111" t="inlineStr">
        <is>
          <t>Any A1-7 transverse muscle (FBbt:00000623) that is part of some larval abdominal segment 6 (FBbt:00001753).</t>
        </is>
      </c>
      <c r="E111" t="inlineStr"/>
      <c r="F111" t="inlineStr"/>
      <c r="G111" t="inlineStr"/>
      <c r="H111" t="inlineStr"/>
    </row>
    <row r="112">
      <c r="A112">
        <f>HYPERLINK("https://www.ebi.ac.uk/ols/ontologies/fbbt/terms?iri=http://purl.obolibrary.org/obo/FBbt_00000761","FBbt:00000761")</f>
        <v/>
      </c>
      <c r="B112" t="inlineStr">
        <is>
          <t>abdominal 3 segment border muscle</t>
        </is>
      </c>
      <c r="C112" t="inlineStr">
        <is>
          <t>A3 SBM</t>
        </is>
      </c>
      <c r="D112" t="inlineStr">
        <is>
          <t>Any A1-7 segment border muscle (FBbt:00000606) that is part of some larval abdominal segment 3 (FBbt:00001750).</t>
        </is>
      </c>
      <c r="E112" t="inlineStr"/>
      <c r="F112" t="inlineStr"/>
      <c r="G112" t="inlineStr"/>
      <c r="H112" t="inlineStr"/>
    </row>
    <row r="113">
      <c r="A113">
        <f>HYPERLINK("https://www.ebi.ac.uk/ols/ontologies/fbbt/terms?iri=http://purl.obolibrary.org/obo/FBbt_00000502","FBbt:00000502")</f>
        <v/>
      </c>
      <c r="B113" t="inlineStr">
        <is>
          <t>prothoracic dorsal oblique muscle</t>
        </is>
      </c>
      <c r="C113" t="inlineStr">
        <is>
          <t>T1 DO</t>
        </is>
      </c>
      <c r="D113" t="inlineStr">
        <is>
          <t>Any dorsal oblique muscle (FBbt:00000467) that is part of some larval prothoracic segment (FBbt:00001743).</t>
        </is>
      </c>
      <c r="E113" t="inlineStr">
        <is>
          <t>Bate, 1993, Bate, Martinez Arias, 1993: 1013--1090 (flybase.org/reports/FBrf0064793)</t>
        </is>
      </c>
      <c r="F113" t="inlineStr"/>
      <c r="G113" t="inlineStr"/>
      <c r="H113" t="inlineStr"/>
    </row>
    <row r="114">
      <c r="A114">
        <f>HYPERLINK("https://www.ebi.ac.uk/ols/ontologies/fbbt/terms?iri=http://purl.obolibrary.org/obo/FBbt_00000941","FBbt:00000941")</f>
        <v/>
      </c>
      <c r="B114" t="inlineStr">
        <is>
          <t>abdominal 7 segment border muscle</t>
        </is>
      </c>
      <c r="C114" t="inlineStr">
        <is>
          <t>A7 SBM</t>
        </is>
      </c>
      <c r="D114" t="inlineStr">
        <is>
          <t>Any A1-7 segment border muscle (FBbt:00000606) that is part of some larval abdominal segment 7 (FBbt:00001754).</t>
        </is>
      </c>
      <c r="E114" t="inlineStr"/>
      <c r="F114" t="inlineStr"/>
      <c r="G114" t="inlineStr"/>
      <c r="H114" t="inlineStr"/>
    </row>
    <row r="115">
      <c r="A115">
        <f>HYPERLINK("https://www.ebi.ac.uk/ols/ontologies/fbbt/terms?iri=http://purl.obolibrary.org/obo/FBbt_00000942","FBbt:00000942")</f>
        <v/>
      </c>
      <c r="B115" t="inlineStr">
        <is>
          <t>abdominal 7 transverse muscle</t>
        </is>
      </c>
      <c r="C115" t="inlineStr">
        <is>
          <t>None</t>
        </is>
      </c>
      <c r="D115" t="inlineStr">
        <is>
          <t>Any A1-7 transverse muscle (FBbt:00000623) that is part of some larval abdominal segment 7 (FBbt:00001754).</t>
        </is>
      </c>
      <c r="E115" t="inlineStr"/>
      <c r="F115" t="inlineStr"/>
      <c r="G115" t="inlineStr"/>
      <c r="H115" t="inlineStr"/>
    </row>
    <row r="116">
      <c r="A116">
        <f>HYPERLINK("https://www.ebi.ac.uk/ols/ontologies/fbbt/terms?iri=http://purl.obolibrary.org/obo/FBbt_00000631","FBbt:00000631")</f>
        <v/>
      </c>
      <c r="B116" t="inlineStr">
        <is>
          <t>A1-7 ventral transverse muscle</t>
        </is>
      </c>
      <c r="C116" t="inlineStr">
        <is>
          <t>abdominal ventral transverse muscle</t>
        </is>
      </c>
      <c r="D116" t="inlineStr">
        <is>
          <t>Any ventral transverse muscle (FBbt:00000473) that is part of some larval abdominal segment A1-7 (FBbt:00007586).</t>
        </is>
      </c>
      <c r="E116" t="inlineStr"/>
      <c r="F116" t="inlineStr"/>
      <c r="G116" t="inlineStr"/>
      <c r="H116" t="inlineStr"/>
    </row>
    <row r="117">
      <c r="A117">
        <f>HYPERLINK("https://www.ebi.ac.uk/ols/ontologies/fbbt/terms?iri=http://purl.obolibrary.org/obo/FBbt_00110265","FBbt:00110265")</f>
        <v/>
      </c>
      <c r="B117" t="inlineStr">
        <is>
          <t>lateral transverse muscle 2</t>
        </is>
      </c>
      <c r="C117" t="inlineStr">
        <is>
          <t>LT2 muscle</t>
        </is>
      </c>
      <c r="D117" t="inlineStr">
        <is>
          <t>Second-most anterior of the lateral transverse muscles.</t>
        </is>
      </c>
      <c r="E117" t="inlineStr">
        <is>
          <t>Bate, 1993, Bate, Martinez Arias, 1993: 1013--1090 (flybase.org/reports/FBrf0064793)</t>
        </is>
      </c>
      <c r="F117" t="inlineStr"/>
      <c r="G117" t="inlineStr"/>
      <c r="H117" t="inlineStr"/>
    </row>
    <row r="118">
      <c r="A118">
        <f>HYPERLINK("https://www.ebi.ac.uk/ols/ontologies/fbbt/terms?iri=http://purl.obolibrary.org/obo/FBbt_00110268","FBbt:00110268")</f>
        <v/>
      </c>
      <c r="B118" t="inlineStr">
        <is>
          <t>lateral transverse muscle 3</t>
        </is>
      </c>
      <c r="C118" t="inlineStr">
        <is>
          <t>LT3 muscle</t>
        </is>
      </c>
      <c r="D118" t="inlineStr">
        <is>
          <t>Third-most anterior of the lateral transverse muscles.</t>
        </is>
      </c>
      <c r="E118" t="inlineStr">
        <is>
          <t>Bate, 1993, Bate, Martinez Arias, 1993: 1013--1090 (flybase.org/reports/FBrf0064793)</t>
        </is>
      </c>
      <c r="F118" t="inlineStr"/>
      <c r="G118" t="inlineStr"/>
      <c r="H118" t="inlineStr"/>
    </row>
    <row r="119">
      <c r="A119">
        <f>HYPERLINK("https://www.ebi.ac.uk/ols/ontologies/fbbt/terms?iri=http://purl.obolibrary.org/obo/FBbt_00000647","FBbt:00000647")</f>
        <v/>
      </c>
      <c r="B119" t="inlineStr">
        <is>
          <t>abdominal 1 longitudinal muscle</t>
        </is>
      </c>
      <c r="C119" t="inlineStr">
        <is>
          <t>None</t>
        </is>
      </c>
      <c r="D119" t="inlineStr">
        <is>
          <t>Any A1-7 longitudinal muscle (FBbt:00000598) that is part of some larval abdominal segment 1 (FBbt:00001748).</t>
        </is>
      </c>
      <c r="E119" t="inlineStr"/>
      <c r="F119" t="inlineStr"/>
      <c r="G119" t="inlineStr"/>
      <c r="H119" t="inlineStr"/>
    </row>
    <row r="120">
      <c r="A120">
        <f>HYPERLINK("https://www.ebi.ac.uk/ols/ontologies/fbbt/terms?iri=http://purl.obolibrary.org/obo/FBbt_00000601","FBbt:00000601")</f>
        <v/>
      </c>
      <c r="B120" t="inlineStr">
        <is>
          <t>A1-7 ventral longitudinal muscle</t>
        </is>
      </c>
      <c r="C120" t="inlineStr">
        <is>
          <t>abdominal ventral longitudinal muscle; A1-7 VL</t>
        </is>
      </c>
      <c r="D120" t="inlineStr">
        <is>
          <t>Any ventral longitudinal muscle that is part of larval abdominal segments 1-7. All of these span the segment - extending from one intersegmental apodeme to the next (Campos-Ortega and Hartenstein, 1997, pg 171 and pg 119).</t>
        </is>
      </c>
      <c r="E120" t="inlineStr">
        <is>
          <t>Bate, 1993, Bate, Martinez Arias, 1993: 1013--1090 (flybase.org/reports/FBrf0064793); Campos-Ortega and Hartenstein, 1997, The embryonic development of Drosophila melanogaster. 2nd ed. (flybase.org/reports/FBrf0089570)</t>
        </is>
      </c>
      <c r="F120" t="inlineStr"/>
      <c r="G120" t="inlineStr"/>
      <c r="H120" t="inlineStr"/>
    </row>
    <row r="121">
      <c r="A121">
        <f>HYPERLINK("https://www.ebi.ac.uk/ols/ontologies/fbbt/terms?iri=http://purl.obolibrary.org/obo/FBbt_00110262","FBbt:00110262")</f>
        <v/>
      </c>
      <c r="B121" t="inlineStr">
        <is>
          <t>lateral transverse muscle 1</t>
        </is>
      </c>
      <c r="C121" t="inlineStr">
        <is>
          <t>LT1 muscle</t>
        </is>
      </c>
      <c r="D121" t="inlineStr">
        <is>
          <t>Anterior-most of the lateral transverse muscles.</t>
        </is>
      </c>
      <c r="E121" t="inlineStr">
        <is>
          <t>Bate, 1993, Bate, Martinez Arias, 1993: 1013--1090 (flybase.org/reports/FBrf0064793)</t>
        </is>
      </c>
      <c r="F121" t="inlineStr"/>
      <c r="G121" t="inlineStr"/>
      <c r="H121" t="inlineStr"/>
    </row>
    <row r="122">
      <c r="A122">
        <f>HYPERLINK("https://www.ebi.ac.uk/ols/ontologies/fbbt/terms?iri=http://purl.obolibrary.org/obo/FBbt_00000515","FBbt:00000515")</f>
        <v/>
      </c>
      <c r="B122" t="inlineStr">
        <is>
          <t>prothoracic ventral intersegmental muscle</t>
        </is>
      </c>
      <c r="C122" t="inlineStr">
        <is>
          <t>VS; VIS</t>
        </is>
      </c>
      <c r="D122" t="inlineStr">
        <is>
          <t>A ventrally located embryonic/larval hypodermal muscle that extends from the anterior apodeme of the prothoracic segment to some attachment site in a segment posterior to the prothoracic segment.</t>
        </is>
      </c>
      <c r="E122" t="inlineStr">
        <is>
          <t>Campos-Ortega and Hartenstein, 1997, The embryonic development of Drosophila melanogaster. 2nd ed. (flybase.org/reports/FBrf0089570)</t>
        </is>
      </c>
      <c r="F122" t="inlineStr"/>
      <c r="G122" t="inlineStr"/>
      <c r="H122" t="inlineStr"/>
    </row>
    <row r="123">
      <c r="A123">
        <f>HYPERLINK("https://www.ebi.ac.uk/ols/ontologies/fbbt/terms?iri=http://purl.obolibrary.org/obo/FBbt_00000600","FBbt:00000600")</f>
        <v/>
      </c>
      <c r="B123" t="inlineStr">
        <is>
          <t>A1-7 lateral longitudinal muscle 1</t>
        </is>
      </c>
      <c r="C123" t="inlineStr">
        <is>
          <t>A1-7 pleural longitudinal 2; abdominal lateral longitudinal muscle 1; A1-7 pl2; abdominal lateral longitudinal muscle; muscle 4; DILM; muscle 4 - dorso-lateral internal longitudinal; A1-7 LL1</t>
        </is>
      </c>
      <c r="D123" t="inlineStr">
        <is>
          <t>The only lateral longitudinal muscle in each of embryonic/larval abdominal segments 1-7.</t>
        </is>
      </c>
      <c r="E123" t="inlineStr">
        <is>
          <t>Bate, 1993, Bate, Martinez Arias, 1993: 1013--1090 (flybase.org/reports/FBrf0064793); Campos-Ortega and Hartenstein, 1997, The embryonic development of Drosophila melanogaster. 2nd ed. (flybase.org/reports/FBrf0089570)</t>
        </is>
      </c>
      <c r="F123" t="inlineStr"/>
      <c r="G123" t="inlineStr"/>
      <c r="H123" t="inlineStr"/>
    </row>
    <row r="124">
      <c r="A124">
        <f>HYPERLINK("https://www.ebi.ac.uk/ols/ontologies/fbbt/terms?iri=http://purl.obolibrary.org/obo/FBbt_00000511","FBbt:00000511")</f>
        <v/>
      </c>
      <c r="B124" t="inlineStr">
        <is>
          <t>prothoracic lateral acute muscle</t>
        </is>
      </c>
      <c r="C124" t="inlineStr">
        <is>
          <t>T1 LA</t>
        </is>
      </c>
      <c r="D124" t="inlineStr">
        <is>
          <t>Any lateral acute muscle (FBbt:00000476) that is part of some larval prothoracic segment (FBbt:00001743).</t>
        </is>
      </c>
      <c r="E124" t="inlineStr">
        <is>
          <t>Bate, 1993, Bate, Martinez Arias, 1993: 1013--1090 (flybase.org/reports/FBrf0064793)</t>
        </is>
      </c>
      <c r="F124" t="inlineStr"/>
      <c r="G124" t="inlineStr"/>
      <c r="H124" t="inlineStr"/>
    </row>
    <row r="125">
      <c r="A125">
        <f>HYPERLINK("https://www.ebi.ac.uk/ols/ontologies/fbbt/terms?iri=http://purl.obolibrary.org/obo/FBbt_00000807","FBbt:00000807")</f>
        <v/>
      </c>
      <c r="B125" t="inlineStr">
        <is>
          <t>abdominal 4 transverse muscle</t>
        </is>
      </c>
      <c r="C125" t="inlineStr">
        <is>
          <t>None</t>
        </is>
      </c>
      <c r="D125" t="inlineStr">
        <is>
          <t>Any A1-7 transverse muscle (FBbt:00000623) that is part of some larval abdominal segment 4 (FBbt:00001751).</t>
        </is>
      </c>
      <c r="E125" t="inlineStr"/>
      <c r="F125" t="inlineStr"/>
      <c r="G125" t="inlineStr"/>
      <c r="H125" t="inlineStr"/>
    </row>
    <row r="126">
      <c r="A126">
        <f>HYPERLINK("https://www.ebi.ac.uk/ols/ontologies/fbbt/terms?iri=http://purl.obolibrary.org/obo/FBbt_00000806","FBbt:00000806")</f>
        <v/>
      </c>
      <c r="B126" t="inlineStr">
        <is>
          <t>abdominal 4 segment border muscle</t>
        </is>
      </c>
      <c r="C126" t="inlineStr">
        <is>
          <t>A4 SBM</t>
        </is>
      </c>
      <c r="D126" t="inlineStr">
        <is>
          <t>Any A1-7 segment border muscle (FBbt:00000606) that is part of some larval abdominal segment 4 (FBbt:00001751).</t>
        </is>
      </c>
      <c r="E126" t="inlineStr"/>
      <c r="F126" t="inlineStr"/>
      <c r="G126" t="inlineStr"/>
      <c r="H126" t="inlineStr"/>
    </row>
    <row r="127">
      <c r="A127">
        <f>HYPERLINK("https://www.ebi.ac.uk/ols/ontologies/fbbt/terms?iri=http://purl.obolibrary.org/obo/FBbt_00000575","FBbt:00000575")</f>
        <v/>
      </c>
      <c r="B127" t="inlineStr">
        <is>
          <t>metathoracic lateral transverse muscle</t>
        </is>
      </c>
      <c r="C127" t="inlineStr">
        <is>
          <t>T3 LT</t>
        </is>
      </c>
      <c r="D127" t="inlineStr">
        <is>
          <t>Any lateral transverse muscle (FBbt:00000472) that is part of some larval metathoracic segment (FBbt:00001745).</t>
        </is>
      </c>
      <c r="E127" t="inlineStr"/>
      <c r="F127" t="inlineStr"/>
      <c r="G127" t="inlineStr"/>
      <c r="H127" t="inlineStr"/>
    </row>
    <row r="128">
      <c r="A128">
        <f>HYPERLINK("https://www.ebi.ac.uk/ols/ontologies/fbbt/terms?iri=http://purl.obolibrary.org/obo/FBbt_00000773","FBbt:00000773")</f>
        <v/>
      </c>
      <c r="B128" t="inlineStr">
        <is>
          <t>abdominal 4 acute muscle</t>
        </is>
      </c>
      <c r="C128" t="inlineStr">
        <is>
          <t>None</t>
        </is>
      </c>
      <c r="D128" t="inlineStr">
        <is>
          <t>Any A1-7 acute muscle (FBbt:00000589) that is part of some larval abdominal segment 4 (FBbt:00001751).</t>
        </is>
      </c>
      <c r="E128" t="inlineStr"/>
      <c r="F128" t="inlineStr"/>
      <c r="G128" t="inlineStr"/>
      <c r="H128" t="inlineStr"/>
    </row>
    <row r="129">
      <c r="A129">
        <f>HYPERLINK("https://www.ebi.ac.uk/ols/ontologies/fbbt/terms?iri=http://purl.obolibrary.org/obo/FBbt_00000625","FBbt:00000625")</f>
        <v/>
      </c>
      <c r="B129" t="inlineStr">
        <is>
          <t>A1-7 dorsal transverse muscle 1</t>
        </is>
      </c>
      <c r="C129" t="inlineStr">
        <is>
          <t>muscle 18; A1-7 DT1; abdominal dorsal transverse muscle 1; A1-7 pet5; muscle 18 - dorso-lateral external oblique; A1-7 pleural external transverse 5</t>
        </is>
      </c>
      <c r="D129" t="inlineStr">
        <is>
          <t>The only dorsal transverse muscle of embryonic/larval abdominal segments 1-7.</t>
        </is>
      </c>
      <c r="E129" t="inlineStr">
        <is>
          <t>Bate, 1993, Bate, Martinez Arias, 1993: 1013--1090 (flybase.org/reports/FBrf0064793); Campos-Ortega and Hartenstein, 1997, The embryonic development of Drosophila melanogaster. 2nd ed. (flybase.org/reports/FBrf0089570)</t>
        </is>
      </c>
      <c r="F129" t="inlineStr"/>
      <c r="G129" t="inlineStr"/>
      <c r="H129" t="inlineStr"/>
    </row>
    <row r="130">
      <c r="A130">
        <f>HYPERLINK("https://www.ebi.ac.uk/ols/ontologies/fbbt/terms?iri=http://purl.obolibrary.org/obo/FBbt_00000753","FBbt:00000753")</f>
        <v/>
      </c>
      <c r="B130" t="inlineStr">
        <is>
          <t>abdominal 3 longitudinal muscle</t>
        </is>
      </c>
      <c r="C130" t="inlineStr">
        <is>
          <t>None</t>
        </is>
      </c>
      <c r="D130" t="inlineStr">
        <is>
          <t>Any A1-7 longitudinal muscle (FBbt:00000598) that is part of some larval abdominal segment 3 (FBbt:00001750).</t>
        </is>
      </c>
      <c r="E130" t="inlineStr"/>
      <c r="F130" t="inlineStr"/>
      <c r="G130" t="inlineStr"/>
      <c r="H130" t="inlineStr"/>
    </row>
    <row r="131">
      <c r="A131">
        <f>HYPERLINK("https://www.ebi.ac.uk/ols/ontologies/fbbt/terms?iri=http://purl.obolibrary.org/obo/FBbt_00000888","FBbt:00000888")</f>
        <v/>
      </c>
      <c r="B131" t="inlineStr">
        <is>
          <t>abdominal 6 longitudinal muscle</t>
        </is>
      </c>
      <c r="C131" t="inlineStr">
        <is>
          <t>None</t>
        </is>
      </c>
      <c r="D131" t="inlineStr">
        <is>
          <t>Any A1-7 longitudinal muscle (FBbt:00000598) that is part of some larval abdominal segment 6 (FBbt:00001753).</t>
        </is>
      </c>
      <c r="E131" t="inlineStr"/>
      <c r="F131" t="inlineStr"/>
      <c r="G131" t="inlineStr"/>
      <c r="H131" t="inlineStr"/>
    </row>
    <row r="132">
      <c r="A132">
        <f>HYPERLINK("https://www.ebi.ac.uk/ols/ontologies/fbbt/terms?iri=http://purl.obolibrary.org/obo/FBbt_00000626","FBbt:00000626")</f>
        <v/>
      </c>
      <c r="B132" t="inlineStr">
        <is>
          <t>A1-7 lateral transverse muscle</t>
        </is>
      </c>
      <c r="C132" t="inlineStr">
        <is>
          <t>abdominal lateral transverse muscle; A1-7 LT</t>
        </is>
      </c>
      <c r="D132" t="inlineStr">
        <is>
          <t>Any lateral transverse muscle (FBbt:00000472) that is part of some larval abdominal segment A1-7 (FBbt:00007586).</t>
        </is>
      </c>
      <c r="E132" t="inlineStr">
        <is>
          <t>Bate, 1993, Bate, Martinez Arias, 1993: 1013--1090 (flybase.org/reports/FBrf0064793); Campos-Ortega and Hartenstein, 1997, The embryonic development of Drosophila melanogaster. 2nd ed. (flybase.org/reports/FBrf0089570)</t>
        </is>
      </c>
      <c r="F132" t="inlineStr"/>
      <c r="G132" t="inlineStr"/>
      <c r="H132" t="inlineStr"/>
    </row>
    <row r="133">
      <c r="A133">
        <f>HYPERLINK("https://www.ebi.ac.uk/ols/ontologies/fbbt/terms?iri=http://purl.obolibrary.org/obo/FBbt_00110271","FBbt:00110271")</f>
        <v/>
      </c>
      <c r="B133" t="inlineStr">
        <is>
          <t>lateral transverse muscle 4</t>
        </is>
      </c>
      <c r="C133" t="inlineStr">
        <is>
          <t>LT4 muscle</t>
        </is>
      </c>
      <c r="D133" t="inlineStr">
        <is>
          <t>Posterior-most of the lateral transverse muscles.</t>
        </is>
      </c>
      <c r="E133" t="inlineStr">
        <is>
          <t>Bate, 1993, Bate, Martinez Arias, 1993: 1013--1090 (flybase.org/reports/FBrf0064793)</t>
        </is>
      </c>
      <c r="F133" t="inlineStr"/>
      <c r="G133" t="inlineStr"/>
      <c r="H133" t="inlineStr"/>
    </row>
    <row r="134">
      <c r="A134">
        <f>HYPERLINK("https://www.ebi.ac.uk/ols/ontologies/fbbt/terms?iri=http://purl.obolibrary.org/obo/FBbt_00000933","FBbt:00000933")</f>
        <v/>
      </c>
      <c r="B134" t="inlineStr">
        <is>
          <t>abdominal 7 longitudinal muscle</t>
        </is>
      </c>
      <c r="C134" t="inlineStr">
        <is>
          <t>None</t>
        </is>
      </c>
      <c r="D134" t="inlineStr">
        <is>
          <t>Any A1-7 longitudinal muscle (FBbt:00000598) that is part of some larval abdominal segment 7 (FBbt:00001754).</t>
        </is>
      </c>
      <c r="E134" t="inlineStr"/>
      <c r="F134" t="inlineStr"/>
      <c r="G134" t="inlineStr"/>
      <c r="H134" t="inlineStr"/>
    </row>
    <row r="135">
      <c r="A135">
        <f>HYPERLINK("https://www.ebi.ac.uk/ols/ontologies/fbbt/terms?iri=http://purl.obolibrary.org/obo/FBbt_00000706","FBbt:00000706")</f>
        <v/>
      </c>
      <c r="B135" t="inlineStr">
        <is>
          <t>abdominal 2 ventral oblique muscle 5</t>
        </is>
      </c>
      <c r="C135" t="inlineStr">
        <is>
          <t>A2 VO5</t>
        </is>
      </c>
      <c r="D135" t="inlineStr">
        <is>
          <t>The fifth dorsal-most ventral oblique muscle of larval abdominal segment 2. Its posterior end extends into abdominal segment 3 where it attaches to the anterior intrasegmental apodeme (ina1).</t>
        </is>
      </c>
      <c r="E135" t="inlineStr">
        <is>
          <t>Campos-Ortega and Hartenstein, 1985, The Embryonic development of Drosophila melanogaster. (flybase.org/reports/FBrf0041814); Campos-Ortega and Hartenstein, 1997, The embryonic development of Drosophila melanogaster. 2nd ed. (flybase.org/reports/FBrf0089570)</t>
        </is>
      </c>
      <c r="F135" t="inlineStr"/>
      <c r="G135" t="inlineStr"/>
      <c r="H135" t="inlineStr"/>
    </row>
    <row r="136">
      <c r="A136">
        <f>HYPERLINK("https://www.ebi.ac.uk/ols/ontologies/fbbt/terms?iri=http://purl.obolibrary.org/obo/FBbt_00110280","FBbt:00110280")</f>
        <v/>
      </c>
      <c r="B136" t="inlineStr">
        <is>
          <t>ventral transverse muscle 1</t>
        </is>
      </c>
      <c r="C136" t="inlineStr">
        <is>
          <t>VT1 muscle</t>
        </is>
      </c>
      <c r="D136" t="inlineStr">
        <is>
          <t>Anterior-most ventral transverse muscle.</t>
        </is>
      </c>
      <c r="E136" t="inlineStr">
        <is>
          <t>Bate, 1993, Bate, Martinez Arias, 1993: 1013--1090 (flybase.org/reports/FBrf0064793)</t>
        </is>
      </c>
      <c r="F136" t="inlineStr"/>
      <c r="G136" t="inlineStr"/>
      <c r="H136" t="inlineStr"/>
    </row>
    <row r="137">
      <c r="A137">
        <f>HYPERLINK("https://www.ebi.ac.uk/ols/ontologies/fbbt/terms?iri=http://purl.obolibrary.org/obo/FBbt_00000705","FBbt:00000705")</f>
        <v/>
      </c>
      <c r="B137" t="inlineStr">
        <is>
          <t>abdominal 2 ventral oblique muscle 4</t>
        </is>
      </c>
      <c r="C137" t="inlineStr">
        <is>
          <t>A2 VO4</t>
        </is>
      </c>
      <c r="D137" t="inlineStr">
        <is>
          <t>The fourth dorsal-most, ventral oblique muscle of larval abdominal segment 2. Its posterior end extends into abdominal segment 3 where it attaches to the posterior intrasegmental apodeme (ina2).</t>
        </is>
      </c>
      <c r="E137" t="inlineStr">
        <is>
          <t>Campos-Ortega and Hartenstein, 1985, The Embryonic development of Drosophila melanogaster. (flybase.org/reports/FBrf0041814); Campos-Ortega and Hartenstein, 1997, The embryonic development of Drosophila melanogaster. 2nd ed. (flybase.org/reports/FBrf0089570)</t>
        </is>
      </c>
      <c r="F137" t="inlineStr"/>
      <c r="G137" t="inlineStr"/>
      <c r="H137" t="inlineStr"/>
    </row>
    <row r="138">
      <c r="A138">
        <f>HYPERLINK("https://www.ebi.ac.uk/ols/ontologies/fbbt/terms?iri=http://purl.obolibrary.org/obo/FBbt_00000655","FBbt:00000655")</f>
        <v/>
      </c>
      <c r="B138" t="inlineStr">
        <is>
          <t>abdominal 1 segment border muscle</t>
        </is>
      </c>
      <c r="C138" t="inlineStr">
        <is>
          <t>A1 SBM</t>
        </is>
      </c>
      <c r="D138" t="inlineStr">
        <is>
          <t>Any A1-7 segment border muscle (FBbt:00000606) that is part of some larval abdominal segment 1 (FBbt:00001748).</t>
        </is>
      </c>
      <c r="E138" t="inlineStr"/>
      <c r="F138" t="inlineStr"/>
      <c r="G138" t="inlineStr"/>
      <c r="H138" t="inlineStr"/>
    </row>
    <row r="139">
      <c r="A139">
        <f>HYPERLINK("https://www.ebi.ac.uk/ols/ontologies/fbbt/terms?iri=http://purl.obolibrary.org/obo/FBbt_00000656","FBbt:00000656")</f>
        <v/>
      </c>
      <c r="B139" t="inlineStr">
        <is>
          <t>abdominal 1 oblique muscle</t>
        </is>
      </c>
      <c r="C139" t="inlineStr">
        <is>
          <t>None</t>
        </is>
      </c>
      <c r="D139" t="inlineStr">
        <is>
          <t>Any A1-7 oblique muscle (FBbt:00000607) that is part of some larval abdominal segment 1 (FBbt:00001748).</t>
        </is>
      </c>
      <c r="E139" t="inlineStr"/>
      <c r="F139" t="inlineStr"/>
      <c r="G139" t="inlineStr"/>
      <c r="H139" t="inlineStr"/>
    </row>
    <row r="140">
      <c r="A140">
        <f>HYPERLINK("https://www.ebi.ac.uk/ols/ontologies/fbbt/terms?iri=http://purl.obolibrary.org/obo/FBbt_00000795","FBbt:00000795")</f>
        <v/>
      </c>
      <c r="B140" t="inlineStr">
        <is>
          <t>abdominal 4 ventral oblique muscle 4</t>
        </is>
      </c>
      <c r="C140" t="inlineStr">
        <is>
          <t>A4 VO4</t>
        </is>
      </c>
      <c r="D140" t="inlineStr">
        <is>
          <t>The fourth dorsal-most ventral oblique muscle of larval abdominal segment 4. Its posterior end extends into abdominal segment 5 where it attaches to the posterior intrasegmental apodeme (ina2).</t>
        </is>
      </c>
      <c r="E140" t="inlineStr">
        <is>
          <t>Campos-Ortega and Hartenstein, 1985, The Embryonic development of Drosophila melanogaster. (flybase.org/reports/FBrf0041814); Campos-Ortega and Hartenstein, 1997, The embryonic development of Drosophila melanogaster. 2nd ed. (flybase.org/reports/FBrf0089570)</t>
        </is>
      </c>
      <c r="F140" t="inlineStr"/>
      <c r="G140" t="inlineStr"/>
      <c r="H140" t="inlineStr"/>
    </row>
    <row r="141">
      <c r="A141">
        <f>HYPERLINK("https://www.ebi.ac.uk/ols/ontologies/fbbt/terms?iri=http://purl.obolibrary.org/obo/FBbt_00000708","FBbt:00000708")</f>
        <v/>
      </c>
      <c r="B141" t="inlineStr">
        <is>
          <t>abdominal 2 longitudinal muscle</t>
        </is>
      </c>
      <c r="C141" t="inlineStr">
        <is>
          <t>None</t>
        </is>
      </c>
      <c r="D141" t="inlineStr">
        <is>
          <t>Any A1-7 longitudinal muscle (FBbt:00000598) that is part of some larval abdominal segment 2 (FBbt:00001749).</t>
        </is>
      </c>
      <c r="E141" t="inlineStr"/>
      <c r="F141" t="inlineStr"/>
      <c r="G141" t="inlineStr"/>
      <c r="H141" t="inlineStr"/>
    </row>
    <row r="142">
      <c r="A142">
        <f>HYPERLINK("https://www.ebi.ac.uk/ols/ontologies/fbbt/terms?iri=http://purl.obolibrary.org/obo/FBbt_00000782","FBbt:00000782")</f>
        <v/>
      </c>
      <c r="B142" t="inlineStr">
        <is>
          <t>abdominal 4 oblique muscle</t>
        </is>
      </c>
      <c r="C142" t="inlineStr">
        <is>
          <t>None</t>
        </is>
      </c>
      <c r="D142" t="inlineStr">
        <is>
          <t>Any A1-7 oblique muscle (FBbt:00000607) that is part of some larval abdominal segment 4 (FBbt:00001751).</t>
        </is>
      </c>
      <c r="E142" t="inlineStr"/>
      <c r="F142" t="inlineStr"/>
      <c r="G142" t="inlineStr"/>
      <c r="H142" t="inlineStr"/>
    </row>
    <row r="143">
      <c r="A143">
        <f>HYPERLINK("https://www.ebi.ac.uk/ols/ontologies/fbbt/terms?iri=http://purl.obolibrary.org/obo/FBbt_00000796","FBbt:00000796")</f>
        <v/>
      </c>
      <c r="B143" t="inlineStr">
        <is>
          <t>abdominal 4 ventral oblique muscle 5</t>
        </is>
      </c>
      <c r="C143" t="inlineStr">
        <is>
          <t>A4 VO5</t>
        </is>
      </c>
      <c r="D143" t="inlineStr">
        <is>
          <t>The fifth dorsal-most ventral oblique muscle of larval abdominal segment 4. Its posterior end extends into abdominal segment 5 where it attaches to the anterior intrasegmental apodeme (ina1).</t>
        </is>
      </c>
      <c r="E143" t="inlineStr">
        <is>
          <t>Campos-Ortega and Hartenstein, 1985, The Embryonic development of Drosophila melanogaster. (flybase.org/reports/FBrf0041814); Campos-Ortega and Hartenstein, 1997, The embryonic development of Drosophila melanogaster. 2nd ed. (flybase.org/reports/FBrf0089570)</t>
        </is>
      </c>
      <c r="F143" t="inlineStr"/>
      <c r="G143" t="inlineStr"/>
      <c r="H143" t="inlineStr"/>
    </row>
    <row r="144">
      <c r="A144">
        <f>HYPERLINK("https://www.ebi.ac.uk/ols/ontologies/fbbt/terms?iri=http://purl.obolibrary.org/obo/FBbt_00000962","FBbt:00000962")</f>
        <v/>
      </c>
      <c r="B144" t="inlineStr">
        <is>
          <t>abdominal 8 dorsal transverse muscle 1</t>
        </is>
      </c>
      <c r="C144" t="inlineStr">
        <is>
          <t>A8 DT1; A8 dio1</t>
        </is>
      </c>
      <c r="D144" t="inlineStr">
        <is>
          <t>The only dorsal transverse muscle in larval abdominal segment 8.</t>
        </is>
      </c>
      <c r="E144" t="inlineStr">
        <is>
          <t>Bate, 1993, Bate, Martinez Arias, 1993: 1013--1090 (flybase.org/reports/FBrf0064793)</t>
        </is>
      </c>
      <c r="F144" t="inlineStr"/>
      <c r="G144" t="inlineStr"/>
      <c r="H144" t="inlineStr"/>
    </row>
    <row r="145">
      <c r="A145">
        <f>HYPERLINK("https://www.ebi.ac.uk/ols/ontologies/fbbt/terms?iri=http://purl.obolibrary.org/obo/FBbt_00000851","FBbt:00000851")</f>
        <v/>
      </c>
      <c r="B145" t="inlineStr">
        <is>
          <t>abdominal 5 segment border muscle</t>
        </is>
      </c>
      <c r="C145" t="inlineStr">
        <is>
          <t>A5 SBM</t>
        </is>
      </c>
      <c r="D145" t="inlineStr">
        <is>
          <t>Any A1-7 segment border muscle (FBbt:00000606) that is part of some larval abdominal segment 5 (FBbt:00001752).</t>
        </is>
      </c>
      <c r="E145" t="inlineStr"/>
      <c r="F145" t="inlineStr"/>
      <c r="G145" t="inlineStr"/>
      <c r="H145" t="inlineStr"/>
    </row>
    <row r="146">
      <c r="A146">
        <f>HYPERLINK("https://www.ebi.ac.uk/ols/ontologies/fbbt/terms?iri=http://purl.obolibrary.org/obo/FBbt_00000528","FBbt:00000528")</f>
        <v/>
      </c>
      <c r="B146" t="inlineStr">
        <is>
          <t>mesothoracic dorsal oblique muscle</t>
        </is>
      </c>
      <c r="C146" t="inlineStr">
        <is>
          <t>T2 DO</t>
        </is>
      </c>
      <c r="D146" t="inlineStr">
        <is>
          <t>Any dorsal oblique muscle (FBbt:00000467) that is part of some larval mesothoracic segment (FBbt:00001744).</t>
        </is>
      </c>
      <c r="E146" t="inlineStr">
        <is>
          <t>Bate, 1993, Bate, Martinez Arias, 1993: 1013--1090 (flybase.org/reports/FBrf0064793)</t>
        </is>
      </c>
      <c r="F146" t="inlineStr"/>
      <c r="G146" t="inlineStr"/>
      <c r="H146" t="inlineStr"/>
    </row>
    <row r="147">
      <c r="A147">
        <f>HYPERLINK("https://www.ebi.ac.uk/ols/ontologies/fbbt/terms?iri=http://purl.obolibrary.org/obo/FBbt_00000852","FBbt:00000852")</f>
        <v/>
      </c>
      <c r="B147" t="inlineStr">
        <is>
          <t>abdominal 5 transverse muscle</t>
        </is>
      </c>
      <c r="C147" t="inlineStr">
        <is>
          <t>None</t>
        </is>
      </c>
      <c r="D147" t="inlineStr">
        <is>
          <t>Any A1-7 transverse muscle (FBbt:00000623) that is part of some larval abdominal segment 5 (FBbt:00001752).</t>
        </is>
      </c>
      <c r="E147" t="inlineStr"/>
      <c r="F147" t="inlineStr"/>
      <c r="G147" t="inlineStr"/>
      <c r="H147" t="inlineStr"/>
    </row>
    <row r="148">
      <c r="A148">
        <f>HYPERLINK("https://www.ebi.ac.uk/ols/ontologies/fbbt/terms?iri=http://purl.obolibrary.org/obo/FBbt_00000963","FBbt:00000963")</f>
        <v/>
      </c>
      <c r="B148" t="inlineStr">
        <is>
          <t>abdominal 8 lateral transverse muscle</t>
        </is>
      </c>
      <c r="C148" t="inlineStr">
        <is>
          <t>A8 pet1; A8 LT; pleural external transverse muscle of A8</t>
        </is>
      </c>
      <c r="D148" t="inlineStr">
        <is>
          <t>Any lateral transverse muscle (FBbt:00000472) that is part of some larval abdominal segment 8 (FBbt:00001755).</t>
        </is>
      </c>
      <c r="E148" t="inlineStr"/>
      <c r="F148" t="inlineStr"/>
      <c r="G148" t="inlineStr"/>
      <c r="H148" t="inlineStr"/>
    </row>
    <row r="149">
      <c r="A149">
        <f>HYPERLINK("https://www.ebi.ac.uk/ols/ontologies/fbbt/terms?iri=http://purl.obolibrary.org/obo/FBbt_00000533","FBbt:00000533")</f>
        <v/>
      </c>
      <c r="B149" t="inlineStr">
        <is>
          <t>mesothoracic lateral oblique muscle</t>
        </is>
      </c>
      <c r="C149" t="inlineStr">
        <is>
          <t>LO</t>
        </is>
      </c>
      <c r="D149" t="inlineStr">
        <is>
          <t>Any lateral oblique muscle 1 (FBbt:00000468) that is part of some larval mesothoracic segment (FBbt:00001744).</t>
        </is>
      </c>
      <c r="E149" t="inlineStr"/>
      <c r="F149" t="inlineStr"/>
      <c r="G149" t="inlineStr"/>
      <c r="H149" t="inlineStr"/>
    </row>
    <row r="150">
      <c r="A150">
        <f>HYPERLINK("https://www.ebi.ac.uk/ols/ontologies/fbbt/terms?iri=http://purl.obolibrary.org/obo/FBbt_00000522","FBbt:00000522")</f>
        <v/>
      </c>
      <c r="B150" t="inlineStr">
        <is>
          <t>mesothoracic dorsal acute muscle</t>
        </is>
      </c>
      <c r="C150" t="inlineStr">
        <is>
          <t>T2 DA</t>
        </is>
      </c>
      <c r="D150" t="inlineStr">
        <is>
          <t>Any dorsal acute muscle (FBbt:00000475) that is part of some larval mesothoracic segment (FBbt:00001744).</t>
        </is>
      </c>
      <c r="E150" t="inlineStr"/>
      <c r="F150" t="inlineStr"/>
      <c r="G150" t="inlineStr"/>
      <c r="H150" t="inlineStr"/>
    </row>
    <row r="151">
      <c r="A151">
        <f>HYPERLINK("https://www.ebi.ac.uk/ols/ontologies/fbbt/terms?iri=http://purl.obolibrary.org/obo/FBbt_00000969","FBbt:00000969")</f>
        <v/>
      </c>
      <c r="B151" t="inlineStr">
        <is>
          <t>abdominal 8 ventral longitudinal muscle</t>
        </is>
      </c>
      <c r="C151" t="inlineStr">
        <is>
          <t>srm; A8 VL</t>
        </is>
      </c>
      <c r="D151" t="inlineStr">
        <is>
          <t>Any ventral longitudinal muscle (FBbt:00000482) that is part of some larval abdominal segment 8 (FBbt:00001755).</t>
        </is>
      </c>
      <c r="E151" t="inlineStr"/>
      <c r="F151" t="inlineStr"/>
      <c r="G151" t="inlineStr"/>
      <c r="H151" t="inlineStr"/>
    </row>
    <row r="152">
      <c r="A152">
        <f>HYPERLINK("https://www.ebi.ac.uk/ols/ontologies/fbbt/terms?iri=http://purl.obolibrary.org/obo/FBbt_00000716","FBbt:00000716")</f>
        <v/>
      </c>
      <c r="B152" t="inlineStr">
        <is>
          <t>abdominal 2 segment border muscle</t>
        </is>
      </c>
      <c r="C152" t="inlineStr">
        <is>
          <t>A2 SBM</t>
        </is>
      </c>
      <c r="D152" t="inlineStr">
        <is>
          <t>Any A1-7 segment border muscle (FBbt:00000606) that is part of some larval abdominal segment 2 (FBbt:00001749).</t>
        </is>
      </c>
      <c r="E152" t="inlineStr"/>
      <c r="F152" t="inlineStr"/>
      <c r="G152" t="inlineStr"/>
      <c r="H152" t="inlineStr"/>
    </row>
    <row r="153">
      <c r="A153">
        <f>HYPERLINK("https://www.ebi.ac.uk/ols/ontologies/fbbt/terms?iri=http://purl.obolibrary.org/obo/FBbt_00000863","FBbt:00000863")</f>
        <v/>
      </c>
      <c r="B153" t="inlineStr">
        <is>
          <t>abdominal 6 acute muscle</t>
        </is>
      </c>
      <c r="C153" t="inlineStr">
        <is>
          <t>None</t>
        </is>
      </c>
      <c r="D153" t="inlineStr">
        <is>
          <t>Any A1-7 acute muscle (FBbt:00000589) that is part of some larval abdominal segment 6 (FBbt:00001753).</t>
        </is>
      </c>
      <c r="E153" t="inlineStr"/>
      <c r="F153" t="inlineStr"/>
      <c r="G153" t="inlineStr"/>
      <c r="H153" t="inlineStr"/>
    </row>
    <row r="154">
      <c r="A154">
        <f>HYPERLINK("https://www.ebi.ac.uk/ols/ontologies/fbbt/terms?iri=http://purl.obolibrary.org/obo/FBbt_00110283","FBbt:00110283")</f>
        <v/>
      </c>
      <c r="B154" t="inlineStr">
        <is>
          <t>ventral oblique muscle 3</t>
        </is>
      </c>
      <c r="C154" t="inlineStr">
        <is>
          <t>VO3 muscle</t>
        </is>
      </c>
      <c r="D154" t="inlineStr">
        <is>
          <t>Third-most dorsal of the ventral oblique muscles.</t>
        </is>
      </c>
      <c r="E154" t="inlineStr">
        <is>
          <t>Bate, 1993, Bate, Martinez Arias, 1993: 1013--1090 (flybase.org/reports/FBrf0064793)</t>
        </is>
      </c>
      <c r="F154" t="inlineStr"/>
      <c r="G154" t="inlineStr"/>
      <c r="H154" t="inlineStr"/>
    </row>
    <row r="155">
      <c r="A155">
        <f>HYPERLINK("https://www.ebi.ac.uk/ols/ontologies/fbbt/terms?iri=http://purl.obolibrary.org/obo/FBbt_00000965","FBbt:00000965")</f>
        <v/>
      </c>
      <c r="B155" t="inlineStr">
        <is>
          <t>abdominal 8 ventral transverse muscle</t>
        </is>
      </c>
      <c r="C155" t="inlineStr">
        <is>
          <t>A8 VT</t>
        </is>
      </c>
      <c r="D155" t="inlineStr">
        <is>
          <t>Any ventral transverse muscle (FBbt:00000473) that is part of some larval abdominal segment 8 (FBbt:00001755).</t>
        </is>
      </c>
      <c r="E155" t="inlineStr"/>
      <c r="F155" t="inlineStr"/>
      <c r="G155" t="inlineStr"/>
      <c r="H155" t="inlineStr"/>
    </row>
    <row r="156">
      <c r="A156">
        <f>HYPERLINK("https://www.ebi.ac.uk/ols/ontologies/fbbt/terms?iri=http://purl.obolibrary.org/obo/FBbt_00000535","FBbt:00000535")</f>
        <v/>
      </c>
      <c r="B156" t="inlineStr">
        <is>
          <t>mesothoracic ventral oblique muscle</t>
        </is>
      </c>
      <c r="C156" t="inlineStr">
        <is>
          <t>T2 VO</t>
        </is>
      </c>
      <c r="D156" t="inlineStr">
        <is>
          <t>Any ventral oblique muscle (FBbt:00000469) that is part of some larval mesothoracic segment (FBbt:00001744).</t>
        </is>
      </c>
      <c r="E156" t="inlineStr">
        <is>
          <t>Bate, 1993, Bate, Martinez Arias, 1993: 1013--1090 (flybase.org/reports/FBrf0064793)</t>
        </is>
      </c>
      <c r="F156" t="inlineStr"/>
      <c r="G156" t="inlineStr"/>
      <c r="H156" t="inlineStr"/>
    </row>
    <row r="157">
      <c r="A157">
        <f>HYPERLINK("https://www.ebi.ac.uk/ols/ontologies/fbbt/terms?iri=http://purl.obolibrary.org/obo/FBbt_00000843","FBbt:00000843")</f>
        <v/>
      </c>
      <c r="B157" t="inlineStr">
        <is>
          <t>abdominal 5 longitudinal muscle</t>
        </is>
      </c>
      <c r="C157" t="inlineStr">
        <is>
          <t>None</t>
        </is>
      </c>
      <c r="D157" t="inlineStr">
        <is>
          <t>Any A1-7 longitudinal muscle (FBbt:00000598) that is part of some larval abdominal segment 5 (FBbt:00001752).</t>
        </is>
      </c>
      <c r="E157" t="inlineStr"/>
      <c r="F157" t="inlineStr"/>
      <c r="G157" t="inlineStr"/>
      <c r="H157" t="inlineStr"/>
    </row>
    <row r="158">
      <c r="A158">
        <f>HYPERLINK("https://www.ebi.ac.uk/ols/ontologies/fbbt/terms?iri=http://purl.obolibrary.org/obo/FBbt_00110293","FBbt:00110293")</f>
        <v/>
      </c>
      <c r="B158" t="inlineStr">
        <is>
          <t>ventral longitudinal muscle 2</t>
        </is>
      </c>
      <c r="C158" t="inlineStr">
        <is>
          <t>VL2 muscle</t>
        </is>
      </c>
      <c r="D158" t="inlineStr">
        <is>
          <t>Second-most dorsal of the ventral longitudinal muscles.</t>
        </is>
      </c>
      <c r="E158" t="inlineStr">
        <is>
          <t>Bate, 1993, Bate, Martinez Arias, 1993: 1013--1090 (flybase.org/reports/FBrf0064793)</t>
        </is>
      </c>
      <c r="F158" t="inlineStr"/>
      <c r="G158" t="inlineStr"/>
      <c r="H158" t="inlineStr"/>
    </row>
    <row r="159">
      <c r="A159">
        <f>HYPERLINK("https://www.ebi.ac.uk/ols/ontologies/fbbt/terms?iri=http://purl.obolibrary.org/obo/FBbt_00000818","FBbt:00000818")</f>
        <v/>
      </c>
      <c r="B159" t="inlineStr">
        <is>
          <t>abdominal 5 acute muscle</t>
        </is>
      </c>
      <c r="C159" t="inlineStr">
        <is>
          <t>None</t>
        </is>
      </c>
      <c r="D159" t="inlineStr">
        <is>
          <t>Any A1-7 acute muscle (FBbt:00000589) that is part of some larval abdominal segment 5 (FBbt:00001752).</t>
        </is>
      </c>
      <c r="E159" t="inlineStr"/>
      <c r="F159" t="inlineStr"/>
      <c r="G159" t="inlineStr"/>
      <c r="H159" t="inlineStr"/>
    </row>
    <row r="160">
      <c r="A160">
        <f>HYPERLINK("https://www.ebi.ac.uk/ols/ontologies/fbbt/terms?iri=http://purl.obolibrary.org/obo/FBbt_00000798","FBbt:00000798")</f>
        <v/>
      </c>
      <c r="B160" t="inlineStr">
        <is>
          <t>abdominal 4 longitudinal muscle</t>
        </is>
      </c>
      <c r="C160" t="inlineStr">
        <is>
          <t>None</t>
        </is>
      </c>
      <c r="D160" t="inlineStr">
        <is>
          <t>Any A1-7 longitudinal muscle (FBbt:00000598) that is part of some larval abdominal segment 4 (FBbt:00001751).</t>
        </is>
      </c>
      <c r="E160" t="inlineStr"/>
      <c r="F160" t="inlineStr"/>
      <c r="G160" t="inlineStr"/>
      <c r="H160" t="inlineStr"/>
    </row>
    <row r="161">
      <c r="A161">
        <f>HYPERLINK("https://www.ebi.ac.uk/ols/ontologies/fbbt/terms?iri=http://purl.obolibrary.org/obo/FBbt_00000616","FBbt:00000616")</f>
        <v/>
      </c>
      <c r="B161" t="inlineStr">
        <is>
          <t>A1-7 ventral oblique muscle</t>
        </is>
      </c>
      <c r="C161" t="inlineStr">
        <is>
          <t>A1-7 VO; abdominal ventral oblique muscle</t>
        </is>
      </c>
      <c r="D161" t="inlineStr">
        <is>
          <t>Any ventral oblique muscle that is part of larval abdominal segments 1-7. All of these attach to the intersegmental apodeme of their segment (Campos-Ortega and Hartenstein, 1997, pg 172).</t>
        </is>
      </c>
      <c r="E161" t="inlineStr">
        <is>
          <t>Bate, 1993, Bate, Martinez Arias, 1993: 1013--1090 (flybase.org/reports/FBrf0064793); Campos-Ortega and Hartenstein, 1997, The embryonic development of Drosophila melanogaster. 2nd ed. (flybase.org/reports/FBrf0089570)</t>
        </is>
      </c>
      <c r="F161" t="inlineStr"/>
      <c r="G161" t="inlineStr"/>
      <c r="H161" t="inlineStr"/>
    </row>
    <row r="162">
      <c r="A162">
        <f>HYPERLINK("https://www.ebi.ac.uk/ols/ontologies/fbbt/terms?iri=http://purl.obolibrary.org/obo/FBbt_00000615","FBbt:00000615")</f>
        <v/>
      </c>
      <c r="B162" t="inlineStr">
        <is>
          <t>A1-7 lateral oblique muscle 1</t>
        </is>
      </c>
      <c r="C162" t="inlineStr">
        <is>
          <t>abdominal lateral oblique muscle 1; A1-7 pleural external oblique 1; muscle 5; muscle 5 - pleural internal oblique; A1-7 LO1; A1-7 peo1</t>
        </is>
      </c>
      <c r="D162" t="inlineStr">
        <is>
          <t>The only lateral oblique muscle in each of embryonic/larval abdominal segments 1-7.</t>
        </is>
      </c>
      <c r="E162" t="inlineStr">
        <is>
          <t>Bate, 1993, Bate, Martinez Arias, 1993: 1013--1090 (flybase.org/reports/FBrf0064793); Campos-Ortega and Hartenstein, 1997, The embryonic development of Drosophila melanogaster. 2nd ed. (flybase.org/reports/FBrf0089570)</t>
        </is>
      </c>
      <c r="F162" t="inlineStr"/>
      <c r="G162" t="inlineStr"/>
      <c r="H162" t="inlineStr"/>
    </row>
    <row r="163">
      <c r="A163">
        <f>HYPERLINK("https://www.ebi.ac.uk/ols/ontologies/fbbt/terms?iri=http://purl.obolibrary.org/obo/FBbt_00000954","FBbt:00000954")</f>
        <v/>
      </c>
      <c r="B163" t="inlineStr">
        <is>
          <t>abdominal 8 dorsal oblique muscle</t>
        </is>
      </c>
      <c r="C163" t="inlineStr">
        <is>
          <t>DO</t>
        </is>
      </c>
      <c r="D163" t="inlineStr">
        <is>
          <t>Any dorsal oblique muscle (FBbt:00000467) that is part of some larval abdominal segment 8 (FBbt:00001755).</t>
        </is>
      </c>
      <c r="E163" t="inlineStr"/>
      <c r="F163" t="inlineStr"/>
      <c r="G163" t="inlineStr"/>
      <c r="H163" t="inlineStr"/>
    </row>
    <row r="164">
      <c r="A164">
        <f>HYPERLINK("https://www.ebi.ac.uk/ols/ontologies/fbbt/terms?iri=http://purl.obolibrary.org/obo/FBbt_00000841","FBbt:00000841")</f>
        <v/>
      </c>
      <c r="B164" t="inlineStr">
        <is>
          <t>abdominal 5 ventral oblique muscle 5</t>
        </is>
      </c>
      <c r="C164" t="inlineStr">
        <is>
          <t>A5 VO5</t>
        </is>
      </c>
      <c r="D164" t="inlineStr">
        <is>
          <t>The fifth dorsal-most ventral oblique muscle of larval abdominal segment 5. Its posterior end extends into abdominal segment 6 where it attaches to the anterior intrasegmental apodeme (ina1).</t>
        </is>
      </c>
      <c r="E164" t="inlineStr">
        <is>
          <t>Campos-Ortega and Hartenstein, 1985, The Embryonic development of Drosophila melanogaster. (flybase.org/reports/FBrf0041814); Campos-Ortega and Hartenstein, 1997, The embryonic development of Drosophila melanogaster. 2nd ed. (flybase.org/reports/FBrf0089570)</t>
        </is>
      </c>
      <c r="F164" t="inlineStr"/>
      <c r="G164" t="inlineStr"/>
      <c r="H164" t="inlineStr"/>
    </row>
    <row r="165">
      <c r="A165">
        <f>HYPERLINK("https://www.ebi.ac.uk/ols/ontologies/fbbt/terms?iri=http://purl.obolibrary.org/obo/FBbt_00000840","FBbt:00000840")</f>
        <v/>
      </c>
      <c r="B165" t="inlineStr">
        <is>
          <t>abdominal 5 ventral oblique muscle 4</t>
        </is>
      </c>
      <c r="C165" t="inlineStr">
        <is>
          <t>A5 VO4</t>
        </is>
      </c>
      <c r="D165" t="inlineStr">
        <is>
          <t>The fourth dorsal-most ventral oblique muscle of larval abdominal segment 5. Its posterior end extends into abdominal segment 6 where it attaches to the posterior intrasegmental apodeme (ina2).</t>
        </is>
      </c>
      <c r="E165" t="inlineStr">
        <is>
          <t>Campos-Ortega and Hartenstein, 1985, The Embryonic development of Drosophila melanogaster. (flybase.org/reports/FBrf0041814); Campos-Ortega and Hartenstein, 1997, The embryonic development of Drosophila melanogaster. 2nd ed. (flybase.org/reports/FBrf0089570)</t>
        </is>
      </c>
      <c r="F165" t="inlineStr"/>
      <c r="G165" t="inlineStr"/>
      <c r="H165" t="inlineStr"/>
    </row>
    <row r="166">
      <c r="A166">
        <f>HYPERLINK("https://www.ebi.ac.uk/ols/ontologies/fbbt/terms?iri=http://purl.obolibrary.org/obo/FBbt_00000956","FBbt:00000956")</f>
        <v/>
      </c>
      <c r="B166" t="inlineStr">
        <is>
          <t>abdominal 8 ventral oblique muscle</t>
        </is>
      </c>
      <c r="C166" t="inlineStr">
        <is>
          <t>A8 VO</t>
        </is>
      </c>
      <c r="D166" t="inlineStr">
        <is>
          <t>Any ventral oblique muscle (FBbt:00000469) that is part of some larval abdominal segment 8 (FBbt:00001755).</t>
        </is>
      </c>
      <c r="E166" t="inlineStr"/>
      <c r="F166" t="inlineStr"/>
      <c r="G166" t="inlineStr"/>
      <c r="H166" t="inlineStr"/>
    </row>
    <row r="167">
      <c r="A167">
        <f>HYPERLINK("https://www.ebi.ac.uk/ols/ontologies/fbbt/terms?iri=http://purl.obolibrary.org/obo/FBbt_00000908","FBbt:00000908")</f>
        <v/>
      </c>
      <c r="B167" t="inlineStr">
        <is>
          <t>abdominal 7 acute muscle</t>
        </is>
      </c>
      <c r="C167" t="inlineStr">
        <is>
          <t>None</t>
        </is>
      </c>
      <c r="D167" t="inlineStr">
        <is>
          <t>Any A1-7 acute muscle (FBbt:00000589) that is part of some larval abdominal segment 7 (FBbt:00001754).</t>
        </is>
      </c>
      <c r="E167" t="inlineStr"/>
      <c r="F167" t="inlineStr"/>
      <c r="G167" t="inlineStr"/>
      <c r="H167" t="inlineStr"/>
    </row>
    <row r="168">
      <c r="A168">
        <f>HYPERLINK("https://www.ebi.ac.uk/ols/ontologies/fbbt/terms?iri=http://purl.obolibrary.org/obo/FBbt_00000671","FBbt:00000671")</f>
        <v/>
      </c>
      <c r="B168" t="inlineStr">
        <is>
          <t>abdominal 1 transverse muscle</t>
        </is>
      </c>
      <c r="C168" t="inlineStr">
        <is>
          <t>None</t>
        </is>
      </c>
      <c r="D168" t="inlineStr">
        <is>
          <t>Any transverse muscle (FBbt:00000470) that is part of some larval abdominal segment 1 (FBbt:00001748).</t>
        </is>
      </c>
      <c r="E168" t="inlineStr"/>
      <c r="F168" t="inlineStr"/>
      <c r="G168" t="inlineStr"/>
      <c r="H168" t="inlineStr"/>
    </row>
    <row r="169">
      <c r="A169">
        <f>HYPERLINK("https://www.ebi.ac.uk/ols/ontologies/fbbt/terms?iri=http://purl.obolibrary.org/obo/FBbt_00000499","FBbt:00000499")</f>
        <v/>
      </c>
      <c r="B169" t="inlineStr">
        <is>
          <t>dorsal mouthpart muscle 2</t>
        </is>
      </c>
      <c r="C169" t="inlineStr">
        <is>
          <t>DM2</t>
        </is>
      </c>
      <c r="D169" t="inlineStr">
        <is>
          <t>The ventral-most of the two dorsal mouthpart muscles.</t>
        </is>
      </c>
      <c r="E169" t="inlineStr">
        <is>
          <t>Campos-Ortega and Hartenstein, 1997, The embryonic development of Drosophila melanogaster. 2nd ed. (flybase.org/reports/FBrf0089570)</t>
        </is>
      </c>
      <c r="F169" t="inlineStr"/>
      <c r="G169" t="inlineStr"/>
      <c r="H169" t="inlineStr"/>
    </row>
    <row r="170">
      <c r="A170">
        <f>HYPERLINK("https://www.ebi.ac.uk/ols/ontologies/fbbt/terms?iri=http://purl.obolibrary.org/obo/FBbt_00000498","FBbt:00000498")</f>
        <v/>
      </c>
      <c r="B170" t="inlineStr">
        <is>
          <t>dorsal mouthpart muscle 1</t>
        </is>
      </c>
      <c r="C170" t="inlineStr">
        <is>
          <t>DM1</t>
        </is>
      </c>
      <c r="D170" t="inlineStr">
        <is>
          <t>The dorsal-most of the two dorsal mouthpart muscles.</t>
        </is>
      </c>
      <c r="E170" t="inlineStr">
        <is>
          <t>Campos-Ortega and Hartenstein, 1997, The embryonic development of Drosophila melanogaster. 2nd ed. (flybase.org/reports/FBrf0089570)</t>
        </is>
      </c>
      <c r="F170" t="inlineStr"/>
      <c r="G170" t="inlineStr"/>
      <c r="H170" t="inlineStr"/>
    </row>
    <row r="171">
      <c r="A171">
        <f>HYPERLINK("https://www.ebi.ac.uk/ols/ontologies/fbbt/terms?iri=http://purl.obolibrary.org/obo/FBbt_00000683","FBbt:00000683")</f>
        <v/>
      </c>
      <c r="B171" t="inlineStr">
        <is>
          <t>abdominal 2 acute muscle</t>
        </is>
      </c>
      <c r="C171" t="inlineStr">
        <is>
          <t>None</t>
        </is>
      </c>
      <c r="D171" t="inlineStr">
        <is>
          <t>Any A1-7 acute muscle (FBbt:00000589) that is part of some larval abdominal segment 2 (FBbt:00001749).</t>
        </is>
      </c>
      <c r="E171" t="inlineStr"/>
      <c r="F171" t="inlineStr"/>
      <c r="G171" t="inlineStr"/>
      <c r="H171" t="inlineStr"/>
    </row>
    <row r="172">
      <c r="A172">
        <f>HYPERLINK("https://www.ebi.ac.uk/ols/ontologies/fbbt/terms?iri=http://purl.obolibrary.org/obo/FBbt_00000540","FBbt:00000540")</f>
        <v/>
      </c>
      <c r="B172" t="inlineStr">
        <is>
          <t>mesothoracic lateral transverse muscle</t>
        </is>
      </c>
      <c r="C172" t="inlineStr">
        <is>
          <t>T2 LT</t>
        </is>
      </c>
      <c r="D172" t="inlineStr">
        <is>
          <t>Any lateral transverse muscle (FBbt:00000472) that is part of some larval mesothoracic segment (FBbt:00001744).</t>
        </is>
      </c>
      <c r="E172" t="inlineStr"/>
      <c r="F172" t="inlineStr"/>
      <c r="G172" t="inlineStr"/>
      <c r="H172" t="inlineStr"/>
    </row>
    <row r="173">
      <c r="A173">
        <f>HYPERLINK("https://www.ebi.ac.uk/ols/ontologies/fbbt/terms?iri=http://purl.obolibrary.org/obo/FBbt_00000559","FBbt:00000559")</f>
        <v/>
      </c>
      <c r="B173" t="inlineStr">
        <is>
          <t>metathoracic ventral acute muscle</t>
        </is>
      </c>
      <c r="C173" t="inlineStr">
        <is>
          <t>T3 VA</t>
        </is>
      </c>
      <c r="D173" t="inlineStr">
        <is>
          <t>Any ventral acute muscle (FBbt:00000477) that is part of some larval metathoracic segment (FBbt:00001745).</t>
        </is>
      </c>
      <c r="E173" t="inlineStr"/>
      <c r="F173" t="inlineStr"/>
      <c r="G173" t="inlineStr"/>
      <c r="H173" t="inlineStr"/>
    </row>
    <row r="174">
      <c r="A174">
        <f>HYPERLINK("https://www.ebi.ac.uk/ols/ontologies/fbbt/terms?iri=http://purl.obolibrary.org/obo/FBbt_00000546","FBbt:00000546")</f>
        <v/>
      </c>
      <c r="B174" t="inlineStr">
        <is>
          <t>mesothoracic lateral longitudinal muscle</t>
        </is>
      </c>
      <c r="C174" t="inlineStr">
        <is>
          <t>LL</t>
        </is>
      </c>
      <c r="D174" t="inlineStr">
        <is>
          <t>Any lateral longitudinal muscle 1 (FBbt:00000481) that is part of some larval mesothoracic segment (FBbt:00001744).</t>
        </is>
      </c>
      <c r="E174" t="inlineStr">
        <is>
          <t>Bate, 1993, Bate, Martinez Arias, 1993: 1013--1090 (flybase.org/reports/FBrf0064793)</t>
        </is>
      </c>
      <c r="F174" t="inlineStr"/>
      <c r="G174" t="inlineStr"/>
      <c r="H174" t="inlineStr"/>
    </row>
    <row r="175">
      <c r="A175">
        <f>HYPERLINK("https://www.ebi.ac.uk/ols/ontologies/fbbt/terms?iri=http://purl.obolibrary.org/obo/FBbt_00000872","FBbt:00000872")</f>
        <v/>
      </c>
      <c r="B175" t="inlineStr">
        <is>
          <t>abdominal 6 oblique muscle</t>
        </is>
      </c>
      <c r="C175" t="inlineStr">
        <is>
          <t>None</t>
        </is>
      </c>
      <c r="D175" t="inlineStr">
        <is>
          <t>Any A1-7 oblique muscle (FBbt:00000607) that is part of some larval abdominal segment 6 (FBbt:00001753).</t>
        </is>
      </c>
      <c r="E175" t="inlineStr"/>
      <c r="F175" t="inlineStr"/>
      <c r="G175" t="inlineStr"/>
      <c r="H175" t="inlineStr"/>
    </row>
    <row r="176">
      <c r="A176">
        <f>HYPERLINK("https://www.ebi.ac.uk/ols/ontologies/fbbt/terms?iri=http://purl.obolibrary.org/obo/FBbt_00000548","FBbt:00000548")</f>
        <v/>
      </c>
      <c r="B176" t="inlineStr">
        <is>
          <t>mesothoracic ventral longitudinal muscle</t>
        </is>
      </c>
      <c r="C176" t="inlineStr">
        <is>
          <t>T2 VL</t>
        </is>
      </c>
      <c r="D176" t="inlineStr">
        <is>
          <t>Any ventral longitudinal muscle (FBbt:00000482) that is part of some larval mesothoracic segment (FBbt:00001744).</t>
        </is>
      </c>
      <c r="E176" t="inlineStr"/>
      <c r="F176" t="inlineStr"/>
      <c r="G176" t="inlineStr"/>
      <c r="H176" t="inlineStr"/>
    </row>
    <row r="177">
      <c r="A177">
        <f>HYPERLINK("https://www.ebi.ac.uk/ols/ontologies/fbbt/terms?iri=http://purl.obolibrary.org/obo/FBbt_00000554","FBbt:00000554")</f>
        <v/>
      </c>
      <c r="B177" t="inlineStr">
        <is>
          <t>metathoracic dorsal acute muscle</t>
        </is>
      </c>
      <c r="C177" t="inlineStr">
        <is>
          <t>T3 DA</t>
        </is>
      </c>
      <c r="D177" t="inlineStr">
        <is>
          <t>Any dorsal acute muscle (FBbt:00000475) that is part of some larval metathoracic segment (FBbt:00001745).</t>
        </is>
      </c>
      <c r="E177" t="inlineStr"/>
      <c r="F177" t="inlineStr"/>
      <c r="G177" t="inlineStr"/>
      <c r="H177" t="inlineStr"/>
    </row>
    <row r="178">
      <c r="A178">
        <f>HYPERLINK("https://www.ebi.ac.uk/ols/ontologies/fbbt/terms?iri=http://purl.obolibrary.org/obo/FBbt_00000728","FBbt:00000728")</f>
        <v/>
      </c>
      <c r="B178" t="inlineStr">
        <is>
          <t>abdominal 3 acute muscle</t>
        </is>
      </c>
      <c r="C178" t="inlineStr">
        <is>
          <t>None</t>
        </is>
      </c>
      <c r="D178" t="inlineStr">
        <is>
          <t>Any A1-7 acute muscle (FBbt:00000589) that is part of some larval abdominal segment 3 (FBbt:00001750).</t>
        </is>
      </c>
      <c r="E178" t="inlineStr"/>
      <c r="F178" t="inlineStr"/>
      <c r="G178" t="inlineStr"/>
      <c r="H178" t="inlineStr"/>
    </row>
    <row r="179">
      <c r="A179">
        <f>HYPERLINK("https://www.ebi.ac.uk/ols/ontologies/fbbt/terms?iri=http://purl.obolibrary.org/obo/FBbt_00000737","FBbt:00000737")</f>
        <v/>
      </c>
      <c r="B179" t="inlineStr">
        <is>
          <t>abdominal 3 oblique muscle</t>
        </is>
      </c>
      <c r="C179" t="inlineStr">
        <is>
          <t>None</t>
        </is>
      </c>
      <c r="D179" t="inlineStr">
        <is>
          <t>Any A1-7 oblique muscle (FBbt:00000607) that is part of some larval abdominal segment 3 (FBbt:00001750).</t>
        </is>
      </c>
      <c r="E179" t="inlineStr"/>
      <c r="F179" t="inlineStr"/>
      <c r="G179" t="inlineStr"/>
      <c r="H179" t="inlineStr"/>
    </row>
    <row r="180">
      <c r="A180">
        <f>HYPERLINK("https://www.ebi.ac.uk/ols/ontologies/fbbt/terms?iri=http://purl.obolibrary.org/obo/FBbt_00000717","FBbt:00000717")</f>
        <v/>
      </c>
      <c r="B180" t="inlineStr">
        <is>
          <t>abdominal 2 transverse muscle</t>
        </is>
      </c>
      <c r="C180" t="inlineStr">
        <is>
          <t>None</t>
        </is>
      </c>
      <c r="D180" t="inlineStr">
        <is>
          <t>Any A1-7 transverse muscle (FBbt:00000623) that is part of some larval abdominal segment 2 (FBbt:00001749).</t>
        </is>
      </c>
      <c r="E180" t="inlineStr"/>
      <c r="F180" t="inlineStr"/>
      <c r="G180" t="inlineStr"/>
      <c r="H180" t="inlineStr"/>
    </row>
    <row r="181">
      <c r="A181">
        <f>HYPERLINK("https://www.ebi.ac.uk/ols/ontologies/fbbt/terms?iri=http://purl.obolibrary.org/obo/FBbt_00110226","FBbt:00110226")</f>
        <v/>
      </c>
      <c r="B181" t="inlineStr">
        <is>
          <t>dorsal oblique muscle 1</t>
        </is>
      </c>
      <c r="C181" t="inlineStr">
        <is>
          <t>DO1 muscle</t>
        </is>
      </c>
      <c r="D181" t="inlineStr">
        <is>
          <t>Dorsal-most dorsal oblique muscles.</t>
        </is>
      </c>
      <c r="E181" t="inlineStr">
        <is>
          <t>Bate, 1993, Bate, Martinez Arias, 1993: 1013--1090 (flybase.org/reports/FBrf0064793)</t>
        </is>
      </c>
      <c r="F181" t="inlineStr"/>
      <c r="G181" t="inlineStr"/>
      <c r="H181" t="inlineStr"/>
    </row>
    <row r="182">
      <c r="A182">
        <f>HYPERLINK("https://www.ebi.ac.uk/ols/ontologies/fbbt/terms?iri=http://purl.obolibrary.org/obo/FBbt_00000917","FBbt:00000917")</f>
        <v/>
      </c>
      <c r="B182" t="inlineStr">
        <is>
          <t>abdominal 7 oblique muscle</t>
        </is>
      </c>
      <c r="C182" t="inlineStr">
        <is>
          <t>None</t>
        </is>
      </c>
      <c r="D182" t="inlineStr">
        <is>
          <t>Any A1-7 oblique muscle (FBbt:00000607) that is part of some larval abdominal segment 7 (FBbt:00001754).</t>
        </is>
      </c>
      <c r="E182" t="inlineStr"/>
      <c r="F182" t="inlineStr"/>
      <c r="G182" t="inlineStr"/>
      <c r="H182" t="inlineStr"/>
    </row>
    <row r="183">
      <c r="A183">
        <f>HYPERLINK("https://www.ebi.ac.uk/ols/ontologies/fbbt/terms?iri=http://purl.obolibrary.org/obo/FBbt_00000669","FBbt:00000669")</f>
        <v/>
      </c>
      <c r="B183" t="inlineStr">
        <is>
          <t>abdominal 1 ventral oblique muscle 5</t>
        </is>
      </c>
      <c r="C183" t="inlineStr">
        <is>
          <t>A1 VO5</t>
        </is>
      </c>
      <c r="D183" t="inlineStr">
        <is>
          <t>Fifth dorsal-most ventral oblique muscle of larval abdominal segment 1. Its posterior end extends into abdominal segment 2 where it attaches to the anterior intrasegmental apodeme (ina1).</t>
        </is>
      </c>
      <c r="E183" t="inlineStr">
        <is>
          <t>Campos-Ortega and Hartenstein, 1985, The Embryonic development of Drosophila melanogaster. (flybase.org/reports/FBrf0041814); Campos-Ortega and Hartenstein, 1997, The embryonic development of Drosophila melanogaster. 2nd ed. (flybase.org/reports/FBrf0089570)</t>
        </is>
      </c>
      <c r="F183" t="inlineStr"/>
      <c r="G183" t="inlineStr"/>
      <c r="H183" t="inlineStr"/>
    </row>
    <row r="184">
      <c r="A184">
        <f>HYPERLINK("https://www.ebi.ac.uk/ols/ontologies/fbbt/terms?iri=http://purl.obolibrary.org/obo/FBbt_00110229","FBbt:00110229")</f>
        <v/>
      </c>
      <c r="B184" t="inlineStr">
        <is>
          <t>dorsal oblique muscle 2</t>
        </is>
      </c>
      <c r="C184" t="inlineStr">
        <is>
          <t>DO2 muscle</t>
        </is>
      </c>
      <c r="D184" t="inlineStr">
        <is>
          <t>Second-most dorsal of the dorsal oblique muscles.</t>
        </is>
      </c>
      <c r="E184" t="inlineStr">
        <is>
          <t>Bate, 1993, Bate, Martinez Arias, 1993: 1013--1090 (flybase.org/reports/FBrf0064793)</t>
        </is>
      </c>
      <c r="F184" t="inlineStr"/>
      <c r="G184" t="inlineStr"/>
      <c r="H184" t="inlineStr"/>
    </row>
    <row r="185">
      <c r="A185">
        <f>HYPERLINK("https://www.ebi.ac.uk/ols/ontologies/fbbt/terms?iri=http://purl.obolibrary.org/obo/FBbt_00000668","FBbt:00000668")</f>
        <v/>
      </c>
      <c r="B185" t="inlineStr">
        <is>
          <t>abdominal 1 ventral oblique muscle 4</t>
        </is>
      </c>
      <c r="C185" t="inlineStr">
        <is>
          <t>A1 VO4</t>
        </is>
      </c>
      <c r="D185" t="inlineStr">
        <is>
          <t>Fourth dorsal-most ventral oblique muscle of larval abdominal segment 1. Its posterior end extends into abdominal segment 2 where it attaches to the posterior intrasegmental apodeme (ina2).</t>
        </is>
      </c>
      <c r="E185" t="inlineStr">
        <is>
          <t>Campos-Ortega and Hartenstein, 1985, The Embryonic development of Drosophila melanogaster. (flybase.org/reports/FBrf0041814); Campos-Ortega and Hartenstein, 1997, The embryonic development of Drosophila melanogaster. 2nd ed. (flybase.org/reports/FBrf0089570)</t>
        </is>
      </c>
      <c r="F185" t="inlineStr"/>
      <c r="G185" t="inlineStr"/>
      <c r="H185" t="inlineStr"/>
    </row>
    <row r="186">
      <c r="A186">
        <f>HYPERLINK("https://www.ebi.ac.uk/ols/ontologies/fbbt/terms?iri=http://purl.obolibrary.org/obo/FBbt_00110222","FBbt:00110222")</f>
        <v/>
      </c>
      <c r="B186" t="inlineStr">
        <is>
          <t>dorsal acute muscle 2</t>
        </is>
      </c>
      <c r="C186" t="inlineStr">
        <is>
          <t>DA2 muscle</t>
        </is>
      </c>
      <c r="D186" t="inlineStr">
        <is>
          <t>Second-most dorsal acute muscle of a segment of the embryonic/larval musculature.</t>
        </is>
      </c>
      <c r="E186" t="inlineStr">
        <is>
          <t>Bate, 1993, Bate, Martinez Arias, 1993: 1013--1090 (flybase.org/reports/FBrf0064793)</t>
        </is>
      </c>
      <c r="F186" t="inlineStr"/>
      <c r="G186" t="inlineStr"/>
      <c r="H186" t="inlineStr"/>
    </row>
    <row r="187">
      <c r="A187">
        <f>HYPERLINK("https://www.ebi.ac.uk/ols/ontologies/fbbt/terms?iri=http://purl.obolibrary.org/obo/FBbt_00110221","FBbt:00110221")</f>
        <v/>
      </c>
      <c r="B187" t="inlineStr">
        <is>
          <t>dorsal acute muscle 1</t>
        </is>
      </c>
      <c r="C187" t="inlineStr">
        <is>
          <t>DA1 muscle</t>
        </is>
      </c>
      <c r="D187" t="inlineStr">
        <is>
          <t>Dorsal-most acute muscle of a segment of the embryonic/larval musculature.</t>
        </is>
      </c>
      <c r="E187" t="inlineStr">
        <is>
          <t>Bate, 1993, Bate, Martinez Arias, 1993: 1013--1090 (flybase.org/reports/FBrf0064793)</t>
        </is>
      </c>
      <c r="F187" t="inlineStr"/>
      <c r="G187" t="inlineStr"/>
      <c r="H187" t="inlineStr"/>
    </row>
    <row r="188">
      <c r="A188">
        <f>HYPERLINK("https://www.ebi.ac.uk/ols/ontologies/fbbt/terms?iri=http://purl.obolibrary.org/obo/FBbt_00000632","FBbt:00000632")</f>
        <v/>
      </c>
      <c r="B188" t="inlineStr">
        <is>
          <t>A2-7 ventral transverse muscle 1</t>
        </is>
      </c>
      <c r="C188" t="inlineStr">
        <is>
          <t>muscle 25; abdominal ventral transverse muscle 1; A2-7 VT1</t>
        </is>
      </c>
      <c r="D188" t="inlineStr">
        <is>
          <t>The only ventral transverse muscle of embryonic/larval abdominal segments 2-7 (this muscle is absent from abdominal segment 1).</t>
        </is>
      </c>
      <c r="E188" t="inlineStr">
        <is>
          <t>Bate, 1993, Bate, Martinez Arias, 1993: 1013--1090 (flybase.org/reports/FBrf0064793); Campos-Ortega and Hartenstein, 1997, The embryonic development of Drosophila melanogaster. 2nd ed. (flybase.org/reports/FBrf0089570)</t>
        </is>
      </c>
      <c r="F188" t="inlineStr"/>
      <c r="G188" t="inlineStr"/>
      <c r="H188" t="inlineStr"/>
    </row>
    <row r="189">
      <c r="A189">
        <f>HYPERLINK("https://www.ebi.ac.uk/ols/ontologies/fbbt/terms?iri=http://purl.obolibrary.org/obo/FBbt_00110232","FBbt:00110232")</f>
        <v/>
      </c>
      <c r="B189" t="inlineStr">
        <is>
          <t>dorsal acute muscle 3</t>
        </is>
      </c>
      <c r="C189" t="inlineStr">
        <is>
          <t>DA3 muscle</t>
        </is>
      </c>
      <c r="D189" t="inlineStr">
        <is>
          <t>Third-most dorsal acute muscle of the embryonic/larval musculature.</t>
        </is>
      </c>
      <c r="E189" t="inlineStr">
        <is>
          <t>Bate, 1993, Bate, Martinez Arias, 1993: 1013--1090 (flybase.org/reports/FBrf0064793)</t>
        </is>
      </c>
      <c r="F189" t="inlineStr"/>
      <c r="G189" t="inlineStr"/>
      <c r="H189" t="inlineStr"/>
    </row>
    <row r="190">
      <c r="A190">
        <f>HYPERLINK("https://www.ebi.ac.uk/ols/ontologies/fbbt/terms?iri=http://purl.obolibrary.org/obo/FBbt_00000490","FBbt:00000490")</f>
        <v/>
      </c>
      <c r="B190" t="inlineStr">
        <is>
          <t>ventral pharyngeal muscle</t>
        </is>
      </c>
      <c r="C190" t="inlineStr">
        <is>
          <t>VPM; ventral prothoracic pharyngeal muscle</t>
        </is>
      </c>
      <c r="D190" t="inlineStr">
        <is>
          <t>A ventrolaterally located embryonic/larval muscle that inserts on the ventral arm of the tentorium (FBbt:00001856).</t>
        </is>
      </c>
      <c r="E190" t="inlineStr">
        <is>
          <t>Campos-Ortega and Hartenstein, 1997, The embryonic development of Drosophila melanogaster. 2nd ed. (flybase.org/reports/FBrf0089570)</t>
        </is>
      </c>
      <c r="F190" t="inlineStr"/>
      <c r="G190" t="inlineStr"/>
      <c r="H190" t="inlineStr"/>
    </row>
    <row r="191">
      <c r="A191">
        <f>HYPERLINK("https://www.ebi.ac.uk/ols/ontologies/fbbt/terms?iri=http://purl.obolibrary.org/obo/FBbt_00000692","FBbt:00000692")</f>
        <v/>
      </c>
      <c r="B191" t="inlineStr">
        <is>
          <t>abdominal 2 oblique muscle</t>
        </is>
      </c>
      <c r="C191" t="inlineStr">
        <is>
          <t>None</t>
        </is>
      </c>
      <c r="D191" t="inlineStr">
        <is>
          <t>Any A1-7 oblique muscle (FBbt:00000607) that is part of some larval abdominal segment 2 (FBbt:00001749).</t>
        </is>
      </c>
      <c r="E191" t="inlineStr"/>
      <c r="F191" t="inlineStr"/>
      <c r="G191" t="inlineStr"/>
      <c r="H191" t="inlineStr"/>
    </row>
    <row r="192">
      <c r="A192">
        <f>HYPERLINK("https://www.ebi.ac.uk/ols/ontologies/fbbt/terms?iri=http://purl.obolibrary.org/obo/FBbt_00110239","FBbt:00110239")</f>
        <v/>
      </c>
      <c r="B192" t="inlineStr">
        <is>
          <t>dorsal oblique muscle 4</t>
        </is>
      </c>
      <c r="C192" t="inlineStr">
        <is>
          <t>DO4 muscle</t>
        </is>
      </c>
      <c r="D192" t="inlineStr">
        <is>
          <t>Second-most ventral of the dorsal oblique muscles.</t>
        </is>
      </c>
      <c r="E192" t="inlineStr">
        <is>
          <t>Bate, 1993, Bate, Martinez Arias, 1993: 1013--1090 (flybase.org/reports/FBrf0064793)</t>
        </is>
      </c>
      <c r="F192" t="inlineStr"/>
      <c r="G192" t="inlineStr"/>
      <c r="H192" t="inlineStr"/>
    </row>
    <row r="193">
      <c r="A193">
        <f>HYPERLINK("https://www.ebi.ac.uk/ols/ontologies/fbbt/terms?iri=http://purl.obolibrary.org/obo/FBbt_00000567","FBbt:00000567")</f>
        <v/>
      </c>
      <c r="B193" t="inlineStr">
        <is>
          <t>metathoracic lateral oblique muscle</t>
        </is>
      </c>
      <c r="C193" t="inlineStr">
        <is>
          <t>LO</t>
        </is>
      </c>
      <c r="D193" t="inlineStr">
        <is>
          <t>Any lateral oblique muscle 1 (FBbt:00000468) that is part of some larval metathoracic segment (FBbt:00001745).</t>
        </is>
      </c>
      <c r="E193" t="inlineStr">
        <is>
          <t>Bate, 1993, Bate, Martinez Arias, 1993: 1013--1090 (flybase.org/reports/FBrf0064793)</t>
        </is>
      </c>
      <c r="F193" t="inlineStr"/>
      <c r="G193" t="inlineStr"/>
      <c r="H193" t="inlineStr"/>
    </row>
    <row r="194">
      <c r="A194">
        <f>HYPERLINK("https://www.ebi.ac.uk/ols/ontologies/fbbt/terms?iri=http://purl.obolibrary.org/obo/FBbt_00000562","FBbt:00000562")</f>
        <v/>
      </c>
      <c r="B194" t="inlineStr">
        <is>
          <t>metathoracic dorsal oblique muscle</t>
        </is>
      </c>
      <c r="C194" t="inlineStr">
        <is>
          <t>T3 DO</t>
        </is>
      </c>
      <c r="D194" t="inlineStr">
        <is>
          <t>Any dorsal oblique muscle (FBbt:00000467) that is part of some larval metathoracic segment (FBbt:00001745).</t>
        </is>
      </c>
      <c r="E194" t="inlineStr">
        <is>
          <t>Bate, 1993, Bate, Martinez Arias, 1993: 1013--1090 (flybase.org/reports/FBrf0064793)</t>
        </is>
      </c>
      <c r="F194" t="inlineStr"/>
      <c r="G194" t="inlineStr"/>
      <c r="H194" t="inlineStr"/>
    </row>
    <row r="195">
      <c r="A195">
        <f>HYPERLINK("https://www.ebi.ac.uk/ols/ontologies/fbbt/terms?iri=http://purl.obolibrary.org/obo/FBbt_00110236","FBbt:00110236")</f>
        <v/>
      </c>
      <c r="B195" t="inlineStr">
        <is>
          <t>dorsal oblique muscle 3</t>
        </is>
      </c>
      <c r="C195" t="inlineStr">
        <is>
          <t>DO3 muscle</t>
        </is>
      </c>
      <c r="D195" t="inlineStr">
        <is>
          <t>Third-most dorsal of the dorsal oblique muscles.</t>
        </is>
      </c>
      <c r="E195" t="inlineStr">
        <is>
          <t>Bate, 1993, Bate, Martinez Arias, 1993: 1013--1090 (flybase.org/reports/FBrf0064793)</t>
        </is>
      </c>
      <c r="F195" t="inlineStr"/>
      <c r="G195" t="inlineStr"/>
      <c r="H195" t="inlineStr"/>
    </row>
    <row r="196">
      <c r="A196">
        <f>HYPERLINK("https://www.ebi.ac.uk/ols/ontologies/fbbt/terms?iri=http://purl.obolibrary.org/obo/FBbt_00110244","FBbt:00110244")</f>
        <v/>
      </c>
      <c r="B196" t="inlineStr">
        <is>
          <t>ventral oblique muscle 2</t>
        </is>
      </c>
      <c r="C196" t="inlineStr">
        <is>
          <t>VO2 muscle</t>
        </is>
      </c>
      <c r="D196" t="inlineStr">
        <is>
          <t>Second-most ventral of the ventral oblique muscles.</t>
        </is>
      </c>
      <c r="E196" t="inlineStr">
        <is>
          <t>Bate, 1993, Bate, Martinez Arias, 1993: 1013--1090 (flybase.org/reports/FBrf0064793)</t>
        </is>
      </c>
      <c r="F196" t="inlineStr"/>
      <c r="G196" t="inlineStr"/>
      <c r="H196" t="inlineStr"/>
    </row>
    <row r="197">
      <c r="A197">
        <f>HYPERLINK("https://www.ebi.ac.uk/ols/ontologies/fbbt/terms?iri=http://purl.obolibrary.org/obo/FBbt_00000751","FBbt:00000751")</f>
        <v/>
      </c>
      <c r="B197" t="inlineStr">
        <is>
          <t>abdominal 3 ventral oblique muscle 5</t>
        </is>
      </c>
      <c r="C197" t="inlineStr">
        <is>
          <t>A3 VO5</t>
        </is>
      </c>
      <c r="D197" t="inlineStr">
        <is>
          <t>The fifth dorsal-most ventral oblique muscle of larval abdominal segment 3. Its posterior end extends into abdominal segment 4 where it attaches to the anterior intrasegmental apodeme (ina1).</t>
        </is>
      </c>
      <c r="E197" t="inlineStr">
        <is>
          <t>Campos-Ortega and Hartenstein, 1985, The Embryonic development of Drosophila melanogaster. (flybase.org/reports/FBrf0041814); Campos-Ortega and Hartenstein, 1997, The embryonic development of Drosophila melanogaster. 2nd ed. (flybase.org/reports/FBrf0089570)</t>
        </is>
      </c>
      <c r="F197" t="inlineStr"/>
      <c r="G197" t="inlineStr"/>
      <c r="H197" t="inlineStr"/>
    </row>
    <row r="198">
      <c r="A198">
        <f>HYPERLINK("https://www.ebi.ac.uk/ols/ontologies/fbbt/terms?iri=http://purl.obolibrary.org/obo/FBbt_00000569","FBbt:00000569")</f>
        <v/>
      </c>
      <c r="B198" t="inlineStr">
        <is>
          <t>metathoracic ventral oblique muscle</t>
        </is>
      </c>
      <c r="C198" t="inlineStr">
        <is>
          <t>T3 VO</t>
        </is>
      </c>
      <c r="D198" t="inlineStr">
        <is>
          <t>Any ventral oblique muscle (FBbt:00000469) that is part of some larval metathoracic segment (FBbt:00001745).</t>
        </is>
      </c>
      <c r="E198" t="inlineStr">
        <is>
          <t>Bate, 1993, Bate, Martinez Arias, 1993: 1013--1090 (flybase.org/reports/FBrf0064793)</t>
        </is>
      </c>
      <c r="F198" t="inlineStr"/>
      <c r="G198" t="inlineStr"/>
      <c r="H198" t="inlineStr"/>
    </row>
    <row r="199">
      <c r="A199">
        <f>HYPERLINK("https://www.ebi.ac.uk/ols/ontologies/fbbt/terms?iri=http://purl.obolibrary.org/obo/FBbt_00000750","FBbt:00000750")</f>
        <v/>
      </c>
      <c r="B199" t="inlineStr">
        <is>
          <t>abdominal 3 ventral oblique muscle 4</t>
        </is>
      </c>
      <c r="C199" t="inlineStr">
        <is>
          <t>A3 VO4</t>
        </is>
      </c>
      <c r="D199" t="inlineStr">
        <is>
          <t>The fourth dorsal-most ventral oblique muscle of larval abdominal segment 3. Its posterior end extends into abdominal segment 4 where it attaches to the posterior intrasegmental apodeme (ina2).</t>
        </is>
      </c>
      <c r="E199" t="inlineStr">
        <is>
          <t>Campos-Ortega and Hartenstein, 1985, The Embryonic development of Drosophila melanogaster. (flybase.org/reports/FBrf0041814); Campos-Ortega and Hartenstein, 1997, The embryonic development of Drosophila melanogaster. 2nd ed. (flybase.org/reports/FBrf0089570)</t>
        </is>
      </c>
      <c r="F199" t="inlineStr"/>
      <c r="G199" t="inlineStr"/>
      <c r="H199" t="inlineStr"/>
    </row>
    <row r="200">
      <c r="A200">
        <f>HYPERLINK("https://www.ebi.ac.uk/ols/ontologies/fbbt/terms?iri=http://purl.obolibrary.org/obo/FBbt_00001004","FBbt:00001004")</f>
        <v/>
      </c>
      <c r="B200" t="inlineStr">
        <is>
          <t>gut suspension muscle 4</t>
        </is>
      </c>
      <c r="C200" t="inlineStr">
        <is>
          <t>GS4</t>
        </is>
      </c>
      <c r="D200" t="inlineStr">
        <is>
          <t>The most posterior of the embryonic/larval gut suspension muscles. It has a longitudinal orientation, with its posterior end attached to the posterior integument and anterior end to the hindgut.</t>
        </is>
      </c>
      <c r="E200" t="inlineStr">
        <is>
          <t>Buttgereit, 1993, J. Cell Sci. 105(3): 721--727 (flybase.org/reports/FBrf0058826); Campos-Ortega and Hartenstein, 1997, The embryonic development of Drosophila melanogaster. 2nd ed. (flybase.org/reports/FBrf0089570)</t>
        </is>
      </c>
      <c r="F200" t="inlineStr"/>
      <c r="G200" t="inlineStr"/>
      <c r="H200" t="inlineStr"/>
    </row>
    <row r="201">
      <c r="A201">
        <f>HYPERLINK("https://www.ebi.ac.uk/ols/ontologies/fbbt/terms?iri=http://purl.obolibrary.org/obo/FBbt_00110301","FBbt:00110301")</f>
        <v/>
      </c>
      <c r="B201" t="inlineStr">
        <is>
          <t>ventral longitudinal muscle 1</t>
        </is>
      </c>
      <c r="C201" t="inlineStr">
        <is>
          <t>VL1 muscle; muscle 12</t>
        </is>
      </c>
      <c r="D201" t="inlineStr">
        <is>
          <t>Dorsal-most of the ventral longitudinal muscles.</t>
        </is>
      </c>
      <c r="E201" t="inlineStr">
        <is>
          <t>Bate, 1993, Bate, Martinez Arias, 1993: 1013--1090 (flybase.org/reports/FBrf0064793)</t>
        </is>
      </c>
      <c r="F201" t="inlineStr"/>
      <c r="G201" t="inlineStr"/>
      <c r="H201" t="inlineStr"/>
    </row>
    <row r="202">
      <c r="A202">
        <f>HYPERLINK("https://www.ebi.ac.uk/ols/ontologies/fbbt/terms?iri=http://purl.obolibrary.org/obo/FBbt_00000930","FBbt:00000930")</f>
        <v/>
      </c>
      <c r="B202" t="inlineStr">
        <is>
          <t>abdominal 7 ventral oblique muscle 4</t>
        </is>
      </c>
      <c r="C202" t="inlineStr">
        <is>
          <t>A7 VO4</t>
        </is>
      </c>
      <c r="D202" t="inlineStr">
        <is>
          <t>The fourth dorsal-most ventral oblique muscle of larval abdominal segment 7. Its posterior end extends into abdominal segment 8 where it attaches to an intrasegmental apodeme.</t>
        </is>
      </c>
      <c r="E202" t="inlineStr">
        <is>
          <t>Campos-Ortega and Hartenstein, 1985, The Embryonic development of Drosophila melanogaster. (flybase.org/reports/FBrf0041814); Campos-Ortega and Hartenstein, 1997, The embryonic development of Drosophila melanogaster. 2nd ed. (flybase.org/reports/FBrf0089570)</t>
        </is>
      </c>
      <c r="F202" t="inlineStr"/>
      <c r="G202" t="inlineStr"/>
      <c r="H202" t="inlineStr"/>
    </row>
    <row r="203">
      <c r="A203">
        <f>HYPERLINK("https://www.ebi.ac.uk/ols/ontologies/fbbt/terms?iri=http://purl.obolibrary.org/obo/FBbt_00001001","FBbt:00001001")</f>
        <v/>
      </c>
      <c r="B203" t="inlineStr">
        <is>
          <t>gut suspension muscle 1</t>
        </is>
      </c>
      <c r="C203" t="inlineStr">
        <is>
          <t>GS1</t>
        </is>
      </c>
      <c r="D203" t="inlineStr">
        <is>
          <t>The anterior-most of the embryonic/larval gut suspension muscles. It has an oblique orientation, with its posterior end attached to the hindgut.</t>
        </is>
      </c>
      <c r="E203" t="inlineStr">
        <is>
          <t>Buttgereit, 1993, J. Cell Sci. 105(3): 721--727 (flybase.org/reports/FBrf0058826); Campos-Ortega and Hartenstein, 1997, The embryonic development of Drosophila melanogaster. 2nd ed. (flybase.org/reports/FBrf0089570)</t>
        </is>
      </c>
      <c r="F203" t="inlineStr"/>
      <c r="G203" t="inlineStr"/>
      <c r="H203" t="inlineStr"/>
    </row>
    <row r="204">
      <c r="A204">
        <f>HYPERLINK("https://www.ebi.ac.uk/ols/ontologies/fbbt/terms?iri=http://purl.obolibrary.org/obo/FBbt_00001003","FBbt:00001003")</f>
        <v/>
      </c>
      <c r="B204" t="inlineStr">
        <is>
          <t>gut suspension muscle 3</t>
        </is>
      </c>
      <c r="C204" t="inlineStr">
        <is>
          <t>GS3</t>
        </is>
      </c>
      <c r="D204" t="inlineStr">
        <is>
          <t>The third anterior-most of the embryonic/larval gut suspension muscles. It has an acute orientation with its anterior end attached to the hindgut.</t>
        </is>
      </c>
      <c r="E204" t="inlineStr">
        <is>
          <t>Buttgereit, 1993, J. Cell Sci. 105(3): 721--727 (flybase.org/reports/FBrf0058826); Campos-Ortega and Hartenstein, 1997, The embryonic development of Drosophila melanogaster. 2nd ed. (flybase.org/reports/FBrf0089570)</t>
        </is>
      </c>
      <c r="F204" t="inlineStr"/>
      <c r="G204" t="inlineStr"/>
      <c r="H204" t="inlineStr"/>
    </row>
    <row r="205">
      <c r="A205">
        <f>HYPERLINK("https://www.ebi.ac.uk/ols/ontologies/fbbt/terms?iri=http://purl.obolibrary.org/obo/FBbt_00001002","FBbt:00001002")</f>
        <v/>
      </c>
      <c r="B205" t="inlineStr">
        <is>
          <t>gut suspension muscle 2</t>
        </is>
      </c>
      <c r="C205" t="inlineStr">
        <is>
          <t>GS2</t>
        </is>
      </c>
      <c r="D205" t="inlineStr">
        <is>
          <t>The second anterior-most of the embryonic/larval gut suspension muscles. It has an oblique orientation, with its posterior end attached to the hindgut.</t>
        </is>
      </c>
      <c r="E205" t="inlineStr">
        <is>
          <t>Buttgereit, 1993, J. Cell Sci. 105(3): 721--727 (flybase.org/reports/FBrf0058826); Campos-Ortega and Hartenstein, 1997, The embryonic development of Drosophila melanogaster. 2nd ed. (flybase.org/reports/FBrf0089570)</t>
        </is>
      </c>
      <c r="F205" t="inlineStr"/>
      <c r="G205" t="inlineStr"/>
      <c r="H205" t="inlineStr"/>
    </row>
    <row r="206">
      <c r="A206">
        <f>HYPERLINK("https://www.ebi.ac.uk/ols/ontologies/fbbt/terms?iri=http://purl.obolibrary.org/obo/FBbt_00000931","FBbt:00000931")</f>
        <v/>
      </c>
      <c r="B206" t="inlineStr">
        <is>
          <t>abdominal 7 ventral oblique muscle 5</t>
        </is>
      </c>
      <c r="C206" t="inlineStr">
        <is>
          <t>A7 VO5</t>
        </is>
      </c>
      <c r="D206" t="inlineStr">
        <is>
          <t>The fifth dorsal-most ventral oblique muscle of larval abdominal segment 7. Its posterior end extends into abdominal segment 8 where it attaches to an intrasegmental apodeme.</t>
        </is>
      </c>
      <c r="E206" t="inlineStr">
        <is>
          <t>Campos-Ortega and Hartenstein, 1985, The Embryonic development of Drosophila melanogaster. (flybase.org/reports/FBrf0041814); Campos-Ortega and Hartenstein, 1997, The embryonic development of Drosophila melanogaster. 2nd ed. (flybase.org/reports/FBrf0089570)</t>
        </is>
      </c>
      <c r="F206" t="inlineStr"/>
      <c r="G206" t="inlineStr"/>
      <c r="H206" t="inlineStr"/>
    </row>
    <row r="207">
      <c r="A207">
        <f>HYPERLINK("https://www.ebi.ac.uk/ols/ontologies/fbbt/terms?iri=http://purl.obolibrary.org/obo/FBbt_00110246","FBbt:00110246")</f>
        <v/>
      </c>
      <c r="B207" t="inlineStr">
        <is>
          <t>ventral longitudinal muscle 3</t>
        </is>
      </c>
      <c r="C207" t="inlineStr">
        <is>
          <t>VL3 muscle</t>
        </is>
      </c>
      <c r="D207" t="inlineStr">
        <is>
          <t>Third-most ventral of the ventral longitudinal muscles.</t>
        </is>
      </c>
      <c r="E207" t="inlineStr">
        <is>
          <t>Bate, 1993, Bate, Martinez Arias, 1993: 1013--1090 (flybase.org/reports/FBrf0064793)</t>
        </is>
      </c>
      <c r="F207" t="inlineStr"/>
      <c r="G207" t="inlineStr"/>
      <c r="H207" t="inlineStr"/>
    </row>
    <row r="208">
      <c r="A208">
        <f>HYPERLINK("https://www.ebi.ac.uk/ols/ontologies/fbbt/terms?iri=http://purl.obolibrary.org/obo/FBbt_00110247","FBbt:00110247")</f>
        <v/>
      </c>
      <c r="B208" t="inlineStr">
        <is>
          <t>ventral longitudinal muscle 4</t>
        </is>
      </c>
      <c r="C208" t="inlineStr">
        <is>
          <t>VL4 muscle</t>
        </is>
      </c>
      <c r="D208" t="inlineStr">
        <is>
          <t>Dorsal-most of the ventral longitudinal muscles.</t>
        </is>
      </c>
      <c r="E208" t="inlineStr">
        <is>
          <t>Bate, 1993, Bate, Martinez Arias, 1993: 1013--1090 (flybase.org/reports/FBrf0064793)</t>
        </is>
      </c>
      <c r="F208" t="inlineStr"/>
      <c r="G208" t="inlineStr"/>
      <c r="H208" t="inlineStr"/>
    </row>
    <row r="209">
      <c r="A209">
        <f>HYPERLINK("https://www.ebi.ac.uk/ols/ontologies/fbbt/terms?iri=http://purl.obolibrary.org/obo/FBbt_00110249","FBbt:00110249")</f>
        <v/>
      </c>
      <c r="B209" t="inlineStr">
        <is>
          <t>ventral oblique muscle 1</t>
        </is>
      </c>
      <c r="C209" t="inlineStr">
        <is>
          <t>VO1 muscle</t>
        </is>
      </c>
      <c r="D209" t="inlineStr">
        <is>
          <t>Third-most dorsal of the dorsal oblique muscles.</t>
        </is>
      </c>
      <c r="E209" t="inlineStr">
        <is>
          <t>Bate, 1993, Bate, Martinez Arias, 1993: 1013--1090 (flybase.org/reports/FBrf0064793)</t>
        </is>
      </c>
      <c r="F209" t="inlineStr"/>
      <c r="G209" t="inlineStr"/>
      <c r="H209" t="inlineStr"/>
    </row>
    <row r="210">
      <c r="A210">
        <f>HYPERLINK("https://www.ebi.ac.uk/ols/ontologies/fbbt/terms?iri=http://purl.obolibrary.org/obo/FBbt_00000998","FBbt:00000998")</f>
        <v/>
      </c>
      <c r="B210" t="inlineStr">
        <is>
          <t>terminal oblique muscle 1</t>
        </is>
      </c>
      <c r="C210" t="inlineStr">
        <is>
          <t>TO1</t>
        </is>
      </c>
      <c r="D210" t="inlineStr">
        <is>
          <t>Most dorsal of the two terminal oblique muscles.</t>
        </is>
      </c>
      <c r="E210" t="inlineStr">
        <is>
          <t>Bate, 1993, Bate, Martinez Arias, 1993: 1013--1090 (flybase.org/reports/FBrf0064793)</t>
        </is>
      </c>
      <c r="F210" t="inlineStr"/>
      <c r="G210" t="inlineStr"/>
      <c r="H210" t="inlineStr"/>
    </row>
    <row r="211">
      <c r="A211">
        <f>HYPERLINK("https://www.ebi.ac.uk/ols/ontologies/fbbt/terms?iri=http://purl.obolibrary.org/obo/FBbt_00000999","FBbt:00000999")</f>
        <v/>
      </c>
      <c r="B211" t="inlineStr">
        <is>
          <t>terminal oblique muscle 2</t>
        </is>
      </c>
      <c r="C211" t="inlineStr">
        <is>
          <t>TO2</t>
        </is>
      </c>
      <c r="D211" t="inlineStr">
        <is>
          <t>Most ventral of the two terminal oblique muscles.</t>
        </is>
      </c>
      <c r="E211" t="inlineStr">
        <is>
          <t>Bate, 1993, Bate, Martinez Arias, 1993: 1013--1090 (flybase.org/reports/FBrf0064793)</t>
        </is>
      </c>
      <c r="F211" t="inlineStr"/>
      <c r="G211" t="inlineStr"/>
      <c r="H211" t="inlineStr"/>
    </row>
    <row r="212">
      <c r="A212">
        <f>HYPERLINK("https://www.ebi.ac.uk/ols/ontologies/fbbt/terms?iri=http://purl.obolibrary.org/obo/FBbt_00000885","FBbt:00000885")</f>
        <v/>
      </c>
      <c r="B212" t="inlineStr">
        <is>
          <t>abdominal 6 ventral oblique muscle 4</t>
        </is>
      </c>
      <c r="C212" t="inlineStr">
        <is>
          <t>A6 VO4</t>
        </is>
      </c>
      <c r="D212" t="inlineStr">
        <is>
          <t>The fourth dorsal-most ventral oblique muscle of larval abdominal segment 6. Its posterior end extends into abdominal segment 7 where it attaches to the posterior intrasegmental apodeme (ina2).</t>
        </is>
      </c>
      <c r="E212" t="inlineStr">
        <is>
          <t>Campos-Ortega and Hartenstein, 1985, The Embryonic development of Drosophila melanogaster. (flybase.org/reports/FBrf0041814); Campos-Ortega and Hartenstein, 1997, The embryonic development of Drosophila melanogaster. 2nd ed. (flybase.org/reports/FBrf0089570)</t>
        </is>
      </c>
      <c r="F212" t="inlineStr"/>
      <c r="G212" t="inlineStr"/>
      <c r="H212" t="inlineStr"/>
    </row>
    <row r="213">
      <c r="A213">
        <f>HYPERLINK("https://www.ebi.ac.uk/ols/ontologies/fbbt/terms?iri=http://purl.obolibrary.org/obo/FBbt_00110253","FBbt:00110253")</f>
        <v/>
      </c>
      <c r="B213" t="inlineStr">
        <is>
          <t>ventral acute muscle 1</t>
        </is>
      </c>
      <c r="C213" t="inlineStr">
        <is>
          <t>VA1 muscle; muscle 26</t>
        </is>
      </c>
      <c r="D213" t="inlineStr">
        <is>
          <t>Dorsal-most of the ventral acute muscles. A muscle referred to as ventral acute muscle 1 is found in each of segments T3 to A8 (Bate, 1993).</t>
        </is>
      </c>
      <c r="E213" t="inlineStr">
        <is>
          <t>Bate, 1993, Bate, Martinez Arias, 1993: 1013--1090 (flybase.org/reports/FBrf0064793)</t>
        </is>
      </c>
      <c r="F213" t="inlineStr"/>
      <c r="G213" t="inlineStr"/>
      <c r="H213" t="inlineStr"/>
    </row>
    <row r="214">
      <c r="A214">
        <f>HYPERLINK("https://www.ebi.ac.uk/ols/ontologies/fbbt/terms?iri=http://purl.obolibrary.org/obo/FBbt_00000886","FBbt:00000886")</f>
        <v/>
      </c>
      <c r="B214" t="inlineStr">
        <is>
          <t>abdominal 6 ventral oblique muscle 5</t>
        </is>
      </c>
      <c r="C214" t="inlineStr">
        <is>
          <t>A6 VO5</t>
        </is>
      </c>
      <c r="D214" t="inlineStr">
        <is>
          <t>The fifth dorsal-most ventral oblique muscle of larval abdominal segment 6. Its posterior end extends into abdominal segment 7 where it attaches to the anterior intrasegmental apodeme (ina1).</t>
        </is>
      </c>
      <c r="E214" t="inlineStr">
        <is>
          <t>Campos-Ortega and Hartenstein, 1985, The Embryonic development of Drosophila melanogaster. (flybase.org/reports/FBrf0041814); Campos-Ortega and Hartenstein, 1997, The embryonic development of Drosophila melanogaster. 2nd ed. (flybase.org/reports/FBrf0089570)</t>
        </is>
      </c>
      <c r="F214" t="inlineStr"/>
      <c r="G214" t="inlineStr"/>
      <c r="H214" t="inlineStr"/>
    </row>
    <row r="215">
      <c r="A215">
        <f>HYPERLINK("https://www.ebi.ac.uk/ols/ontologies/fbbt/terms?iri=http://purl.obolibrary.org/obo/FBbt_00000809","FBbt:00000809")</f>
        <v/>
      </c>
      <c r="B215" t="inlineStr">
        <is>
          <t>abdominal 4 dorsal transverse muscle 1</t>
        </is>
      </c>
      <c r="C215" t="inlineStr">
        <is>
          <t>A4 DT1</t>
        </is>
      </c>
      <c r="D215" t="inlineStr">
        <is>
          <t>Any A1-7 dorsal transverse muscle 1 (FBbt:00000625) that is part of some larval abdominal segment 4 (FBbt:00001751).</t>
        </is>
      </c>
      <c r="E215" t="inlineStr"/>
      <c r="F215" t="inlineStr"/>
      <c r="G215" t="inlineStr"/>
      <c r="H215" t="inlineStr"/>
    </row>
    <row r="216">
      <c r="A216">
        <f>HYPERLINK("https://www.ebi.ac.uk/ols/ontologies/fbbt/terms?iri=http://purl.obolibrary.org/obo/FBbt_00000828","FBbt:00000828")</f>
        <v/>
      </c>
      <c r="B216" t="inlineStr">
        <is>
          <t>abdominal 5 dorsal oblique muscle</t>
        </is>
      </c>
      <c r="C216" t="inlineStr">
        <is>
          <t>A5 DO</t>
        </is>
      </c>
      <c r="D216" t="inlineStr">
        <is>
          <t>Any A1-7 dorsal oblique muscle (FBbt:00000608) that is part of some larval abdominal segment 5 (FBbt:00001752).</t>
        </is>
      </c>
      <c r="E216" t="inlineStr"/>
      <c r="F216" t="inlineStr"/>
      <c r="G216" t="inlineStr"/>
      <c r="H216" t="inlineStr"/>
    </row>
    <row r="217">
      <c r="A217">
        <f>HYPERLINK("https://www.ebi.ac.uk/ols/ontologies/fbbt/terms?iri=http://purl.obolibrary.org/obo/FBbt_00000603","FBbt:00000603")</f>
        <v/>
      </c>
      <c r="B217" t="inlineStr">
        <is>
          <t>A1-7 ventral longitudinal muscle 2</t>
        </is>
      </c>
      <c r="C217" t="inlineStr">
        <is>
          <t>muscle 13; abdominal ventral longitudinal muscle 2; A1-7 VL2; A1-7 vio1; muscle 13 - pleural external longitudinal; A1-7 ventral internal oblique 1</t>
        </is>
      </c>
      <c r="D217" t="inlineStr">
        <is>
          <t>The second dorsal-most ventral longitudinal muscle of embryonic/larval abdominal segments 1-7.</t>
        </is>
      </c>
      <c r="E217" t="inlineStr">
        <is>
          <t>Bate, 1993, Bate, Martinez Arias, 1993: 1013--1090 (flybase.org/reports/FBrf0064793); Campos-Ortega and Hartenstein, 1997, The embryonic development of Drosophila melanogaster. 2nd ed. (flybase.org/reports/FBrf0089570)</t>
        </is>
      </c>
      <c r="F217" t="inlineStr"/>
      <c r="G217" t="inlineStr"/>
      <c r="H217" t="inlineStr"/>
    </row>
    <row r="218">
      <c r="A218">
        <f>HYPERLINK("https://www.ebi.ac.uk/ols/ontologies/fbbt/terms?iri=http://purl.obolibrary.org/obo/FBbt_00000584","FBbt:00000584")</f>
        <v/>
      </c>
      <c r="B218" t="inlineStr">
        <is>
          <t>metathoracic ventral longitudinal muscle 1</t>
        </is>
      </c>
      <c r="C218" t="inlineStr">
        <is>
          <t>T3 VL1</t>
        </is>
      </c>
      <c r="D218" t="inlineStr">
        <is>
          <t>The dorsal-most ventral longitudinal muscle of the embryonic/larval metathoracic segment.</t>
        </is>
      </c>
      <c r="E218" t="inlineStr">
        <is>
          <t>Bate, 1993, Bate, Martinez Arias, 1993: 1013--1090 (flybase.org/reports/FBrf0064793)</t>
        </is>
      </c>
      <c r="F218" t="inlineStr"/>
      <c r="G218" t="inlineStr"/>
      <c r="H218" t="inlineStr"/>
    </row>
    <row r="219">
      <c r="A219">
        <f>HYPERLINK("https://www.ebi.ac.uk/ols/ontologies/fbbt/terms?iri=http://purl.obolibrary.org/obo/FBbt_00000609","FBbt:00000609")</f>
        <v/>
      </c>
      <c r="B219" t="inlineStr">
        <is>
          <t>A1-7 dorsal oblique muscle 1</t>
        </is>
      </c>
      <c r="C219" t="inlineStr">
        <is>
          <t>muscle 9; A1-7 deo4; abdominal dorsal oblique muscle 1; A1-7 DO1; A1-7 dorsal external oblique 4; muscle 9 - dorsal external oblique</t>
        </is>
      </c>
      <c r="D219" t="inlineStr">
        <is>
          <t>The dorsal-most dorsal oblique muscle of embryonic/larval abdominal segments 1-7.</t>
        </is>
      </c>
      <c r="E219" t="inlineStr">
        <is>
          <t>Bate, 1993, Bate, Martinez Arias, 1993: 1013--1090 (flybase.org/reports/FBrf0064793); Campos-Ortega and Hartenstein, 1997, The embryonic development of Drosophila melanogaster. 2nd ed. (flybase.org/reports/FBrf0089570)</t>
        </is>
      </c>
      <c r="F219" t="inlineStr"/>
      <c r="G219" t="inlineStr"/>
      <c r="H219" t="inlineStr"/>
    </row>
    <row r="220">
      <c r="A220">
        <f>HYPERLINK("https://www.ebi.ac.uk/ols/ontologies/fbbt/terms?iri=http://purl.obolibrary.org/obo/FBbt_00000605","FBbt:00000605")</f>
        <v/>
      </c>
      <c r="B220" t="inlineStr">
        <is>
          <t>A1-7 ventral longitudinal muscle 4</t>
        </is>
      </c>
      <c r="C220" t="inlineStr">
        <is>
          <t>abdominal ventral longitudinal muscle 4; muscle 7 - ventral internal longitudinal; A1-7 VL4; A1-7 vio3; muscle 7; A1-7 ventral internal oblique 3</t>
        </is>
      </c>
      <c r="D220" t="inlineStr">
        <is>
          <t>The fourth dorsal-most ventral longitudinal muscle of embryonic/larval abdominal segments 1-7.</t>
        </is>
      </c>
      <c r="E220" t="inlineStr">
        <is>
          <t>Bate, 1993, Bate, Martinez Arias, 1993: 1013--1090 (flybase.org/reports/FBrf0064793); Campos-Ortega and Hartenstein, 1997, The embryonic development of Drosophila melanogaster. 2nd ed. (flybase.org/reports/FBrf0089570)</t>
        </is>
      </c>
      <c r="F220" t="inlineStr"/>
      <c r="G220" t="inlineStr"/>
      <c r="H220" t="inlineStr"/>
    </row>
    <row r="221">
      <c r="A221">
        <f>HYPERLINK("https://www.ebi.ac.uk/ols/ontologies/fbbt/terms?iri=http://purl.obolibrary.org/obo/FBbt_00000582","FBbt:00000582")</f>
        <v/>
      </c>
      <c r="B221" t="inlineStr">
        <is>
          <t>metathoracic lateral longitudinal muscle 1</t>
        </is>
      </c>
      <c r="C221" t="inlineStr">
        <is>
          <t>T3 LL1; metathoracic pleural longitudinal muscle; T3 pl1</t>
        </is>
      </c>
      <c r="D221" t="inlineStr">
        <is>
          <t>The only lateral longitudinal muscle of the embryonic/larval metathoracic segment.</t>
        </is>
      </c>
      <c r="E221" t="inlineStr">
        <is>
          <t>Bate, 1993, Bate, Martinez Arias, 1993: 1013--1090 (flybase.org/reports/FBrf0064793)</t>
        </is>
      </c>
      <c r="F221" t="inlineStr"/>
      <c r="G221" t="inlineStr"/>
      <c r="H221" t="inlineStr"/>
    </row>
    <row r="222">
      <c r="A222">
        <f>HYPERLINK("https://www.ebi.ac.uk/ols/ontologies/fbbt/terms?iri=http://purl.obolibrary.org/obo/FBbt_00000639","FBbt:00000639")</f>
        <v/>
      </c>
      <c r="B222" t="inlineStr">
        <is>
          <t>abdominal 1 dorsal acute muscle</t>
        </is>
      </c>
      <c r="C222" t="inlineStr">
        <is>
          <t>A1 DA</t>
        </is>
      </c>
      <c r="D222" t="inlineStr">
        <is>
          <t>Any dorsal acute muscle (FBbt:00000475) that is part of some larval abdominal segment 1 (FBbt:00001748).</t>
        </is>
      </c>
      <c r="E222" t="inlineStr"/>
      <c r="F222" t="inlineStr"/>
      <c r="G222" t="inlineStr"/>
      <c r="H222" t="inlineStr"/>
    </row>
    <row r="223">
      <c r="A223">
        <f>HYPERLINK("https://www.ebi.ac.uk/ols/ontologies/fbbt/terms?iri=http://purl.obolibrary.org/obo/FBbt_00000551","FBbt:00000551")</f>
        <v/>
      </c>
      <c r="B223" t="inlineStr">
        <is>
          <t>mesothoracic ventral longitudinal muscle 3</t>
        </is>
      </c>
      <c r="C223" t="inlineStr">
        <is>
          <t>T2 VL3</t>
        </is>
      </c>
      <c r="D223" t="inlineStr">
        <is>
          <t>The third dorsal-most ventral longitudinal muscle of the embryonic/larval mesothoracic segment.</t>
        </is>
      </c>
      <c r="E223" t="inlineStr">
        <is>
          <t>Bate, 1993, Bate, Martinez Arias, 1993: 1013--1090 (flybase.org/reports/FBrf0064793)</t>
        </is>
      </c>
      <c r="F223" t="inlineStr"/>
      <c r="G223" t="inlineStr"/>
      <c r="H223" t="inlineStr"/>
    </row>
    <row r="224">
      <c r="A224">
        <f>HYPERLINK("https://www.ebi.ac.uk/ols/ontologies/fbbt/terms?iri=http://purl.obolibrary.org/obo/FBbt_00000549","FBbt:00000549")</f>
        <v/>
      </c>
      <c r="B224" t="inlineStr">
        <is>
          <t>mesothoracic ventral longitudinal muscle 1</t>
        </is>
      </c>
      <c r="C224" t="inlineStr">
        <is>
          <t>T2 VL1</t>
        </is>
      </c>
      <c r="D224" t="inlineStr">
        <is>
          <t>The dorsal-most ventral longitudinal muscle of the embryonic/larval mesothoracic segment.</t>
        </is>
      </c>
      <c r="E224" t="inlineStr">
        <is>
          <t>Bate, 1993, Bate, Martinez Arias, 1993: 1013--1090 (flybase.org/reports/FBrf0064793)</t>
        </is>
      </c>
      <c r="F224" t="inlineStr"/>
      <c r="G224" t="inlineStr"/>
      <c r="H224" t="inlineStr"/>
    </row>
    <row r="225">
      <c r="A225">
        <f>HYPERLINK("https://www.ebi.ac.uk/ols/ontologies/fbbt/terms?iri=http://purl.obolibrary.org/obo/FBbt_00000550","FBbt:00000550")</f>
        <v/>
      </c>
      <c r="B225" t="inlineStr">
        <is>
          <t>mesothoracic ventral longitudinal muscle 2</t>
        </is>
      </c>
      <c r="C225" t="inlineStr">
        <is>
          <t>T2 VL2</t>
        </is>
      </c>
      <c r="D225" t="inlineStr">
        <is>
          <t>The second dorsal-most ventral longitudinal muscle of the embryonic/larval mesothoracic segment.</t>
        </is>
      </c>
      <c r="E225" t="inlineStr">
        <is>
          <t>Bate, 1993, Bate, Martinez Arias, 1993: 1013--1090 (flybase.org/reports/FBrf0064793)</t>
        </is>
      </c>
      <c r="F225" t="inlineStr"/>
      <c r="G225" t="inlineStr"/>
      <c r="H225" t="inlineStr"/>
    </row>
    <row r="226">
      <c r="A226">
        <f>HYPERLINK("https://www.ebi.ac.uk/ols/ontologies/fbbt/terms?iri=http://purl.obolibrary.org/obo/FBbt_00000556","FBbt:00000556")</f>
        <v/>
      </c>
      <c r="B226" t="inlineStr">
        <is>
          <t>metathoracic dorsal acute muscle 2</t>
        </is>
      </c>
      <c r="C226" t="inlineStr">
        <is>
          <t>T3 dio4; metathoracic dorsal internal oblique muscle 4; T3 DA2</t>
        </is>
      </c>
      <c r="D226" t="inlineStr">
        <is>
          <t>Second dorsal-most dorsal acute muscle of the embryonic/larval mesothoracic segment.</t>
        </is>
      </c>
      <c r="E226" t="inlineStr">
        <is>
          <t>Bate, 1993, Bate, Martinez Arias, 1993: 1013--1090 (flybase.org/reports/FBrf0064793)</t>
        </is>
      </c>
      <c r="F226" t="inlineStr"/>
      <c r="G226" t="inlineStr"/>
      <c r="H226" t="inlineStr"/>
    </row>
    <row r="227">
      <c r="A227">
        <f>HYPERLINK("https://www.ebi.ac.uk/ols/ontologies/fbbt/terms?iri=http://purl.obolibrary.org/obo/FBbt_00000771","FBbt:00000771")</f>
        <v/>
      </c>
      <c r="B227" t="inlineStr">
        <is>
          <t>abdominal 3 ventral transverse muscle 1</t>
        </is>
      </c>
      <c r="C227" t="inlineStr">
        <is>
          <t>A3 VT1</t>
        </is>
      </c>
      <c r="D227" t="inlineStr">
        <is>
          <t>Any A2-7 ventral transverse muscle 1 (FBbt:00000632) that is part of some larval abdominal segment 3 (FBbt:00001750).</t>
        </is>
      </c>
      <c r="E227" t="inlineStr"/>
      <c r="F227" t="inlineStr"/>
      <c r="G227" t="inlineStr"/>
      <c r="H227" t="inlineStr"/>
    </row>
    <row r="228">
      <c r="A228">
        <f>HYPERLINK("https://www.ebi.ac.uk/ols/ontologies/fbbt/terms?iri=http://purl.obolibrary.org/obo/FBbt_00000555","FBbt:00000555")</f>
        <v/>
      </c>
      <c r="B228" t="inlineStr">
        <is>
          <t>metathoracic dorsal acute muscle 1</t>
        </is>
      </c>
      <c r="C228" t="inlineStr">
        <is>
          <t>T3 dio5; T3 DA1; metathoracic dorsal internal oblique muscle 5</t>
        </is>
      </c>
      <c r="D228" t="inlineStr">
        <is>
          <t>Dorsal-most dorsal acute muscle of the embryonic/larval mesothoracic segment.</t>
        </is>
      </c>
      <c r="E228" t="inlineStr">
        <is>
          <t>Bate, 1993, Bate, Martinez Arias, 1993: 1013--1090 (flybase.org/reports/FBrf0064793)</t>
        </is>
      </c>
      <c r="F228" t="inlineStr"/>
      <c r="G228" t="inlineStr"/>
      <c r="H228" t="inlineStr"/>
    </row>
    <row r="229">
      <c r="A229">
        <f>HYPERLINK("https://www.ebi.ac.uk/ols/ontologies/fbbt/terms?iri=http://purl.obolibrary.org/obo/FBbt_00000586","FBbt:00000586")</f>
        <v/>
      </c>
      <c r="B229" t="inlineStr">
        <is>
          <t>metathoracic ventral longitudinal muscle 3</t>
        </is>
      </c>
      <c r="C229" t="inlineStr">
        <is>
          <t>T3 VL3</t>
        </is>
      </c>
      <c r="D229" t="inlineStr">
        <is>
          <t>The third dorsal-most ventral longitudinal muscle of the embryonic/larval metathoracic segment.</t>
        </is>
      </c>
      <c r="E229" t="inlineStr">
        <is>
          <t>Bate, 1993, Bate, Martinez Arias, 1993: 1013--1090 (flybase.org/reports/FBrf0064793)</t>
        </is>
      </c>
      <c r="F229" t="inlineStr"/>
      <c r="G229" t="inlineStr"/>
      <c r="H229" t="inlineStr"/>
    </row>
    <row r="230">
      <c r="A230">
        <f>HYPERLINK("https://www.ebi.ac.uk/ols/ontologies/fbbt/terms?iri=http://purl.obolibrary.org/obo/FBbt_00000585","FBbt:00000585")</f>
        <v/>
      </c>
      <c r="B230" t="inlineStr">
        <is>
          <t>metathoracic ventral longitudinal muscle 2</t>
        </is>
      </c>
      <c r="C230" t="inlineStr">
        <is>
          <t>T3 VL2</t>
        </is>
      </c>
      <c r="D230" t="inlineStr">
        <is>
          <t>The second dorsal-most ventral longitudinal muscle of the embryonic/larval metathoracic segment.</t>
        </is>
      </c>
      <c r="E230" t="inlineStr">
        <is>
          <t>Bate, 1993, Bate, Martinez Arias, 1993: 1013--1090 (flybase.org/reports/FBrf0064793)</t>
        </is>
      </c>
      <c r="F230" t="inlineStr"/>
      <c r="G230" t="inlineStr"/>
      <c r="H230" t="inlineStr"/>
    </row>
    <row r="231">
      <c r="A231">
        <f>HYPERLINK("https://www.ebi.ac.uk/ols/ontologies/fbbt/terms?iri=http://purl.obolibrary.org/obo/FBbt_00000770","FBbt:00000770")</f>
        <v/>
      </c>
      <c r="B231" t="inlineStr">
        <is>
          <t>abdominal 3 ventral transverse muscle</t>
        </is>
      </c>
      <c r="C231" t="inlineStr">
        <is>
          <t>None</t>
        </is>
      </c>
      <c r="D231" t="inlineStr">
        <is>
          <t>Any A1-7 ventral transverse muscle (FBbt:00000631) that is part of some larval abdominal segment 3 (FBbt:00001750).</t>
        </is>
      </c>
      <c r="E231" t="inlineStr"/>
      <c r="F231" t="inlineStr"/>
      <c r="G231" t="inlineStr"/>
      <c r="H231" t="inlineStr"/>
    </row>
    <row r="232">
      <c r="A232">
        <f>HYPERLINK("https://www.ebi.ac.uk/ols/ontologies/fbbt/terms?iri=http://purl.obolibrary.org/obo/FBbt_00000891","FBbt:00000891")</f>
        <v/>
      </c>
      <c r="B232" t="inlineStr">
        <is>
          <t>abdominal 6 ventral longitudinal muscle</t>
        </is>
      </c>
      <c r="C232" t="inlineStr">
        <is>
          <t>A6 VL</t>
        </is>
      </c>
      <c r="D232" t="inlineStr">
        <is>
          <t>Any A1-7 ventral longitudinal muscle (FBbt:00000601) that is part of some larval abdominal segment 6 (FBbt:00001753).</t>
        </is>
      </c>
      <c r="E232" t="inlineStr"/>
      <c r="F232" t="inlineStr"/>
      <c r="G232" t="inlineStr"/>
      <c r="H232" t="inlineStr"/>
    </row>
    <row r="233">
      <c r="A233">
        <f>HYPERLINK("https://www.ebi.ac.uk/ols/ontologies/fbbt/terms?iri=http://purl.obolibrary.org/obo/FBbt_00000557","FBbt:00000557")</f>
        <v/>
      </c>
      <c r="B233" t="inlineStr">
        <is>
          <t>metathoracic dorsal acute muscle 3</t>
        </is>
      </c>
      <c r="C233" t="inlineStr">
        <is>
          <t>T3 DA3; T3 dio3; metathoracic dorsal internal oblique muscle 3</t>
        </is>
      </c>
      <c r="D233" t="inlineStr">
        <is>
          <t>Third dorsal-most dorsal acute muscle of the embryonic/larval mesothoracic segment.</t>
        </is>
      </c>
      <c r="E233" t="inlineStr">
        <is>
          <t>Bate, 1993, Bate, Martinez Arias, 1993: 1013--1090 (flybase.org/reports/FBrf0064793)</t>
        </is>
      </c>
      <c r="F233" t="inlineStr"/>
      <c r="G233" t="inlineStr"/>
      <c r="H233" t="inlineStr"/>
    </row>
    <row r="234">
      <c r="A234">
        <f>HYPERLINK("https://www.ebi.ac.uk/ols/ontologies/fbbt/terms?iri=http://purl.obolibrary.org/obo/FBbt_00000587","FBbt:00000587")</f>
        <v/>
      </c>
      <c r="B234" t="inlineStr">
        <is>
          <t>metathoracic ventral longitudinal muscle 4</t>
        </is>
      </c>
      <c r="C234" t="inlineStr">
        <is>
          <t>T3 VL4</t>
        </is>
      </c>
      <c r="D234" t="inlineStr">
        <is>
          <t>The ventral-most (fourth dorsal-most) ventral longitudinal muscle of the embryonic/larval metathoracic segment.</t>
        </is>
      </c>
      <c r="E234" t="inlineStr">
        <is>
          <t>Bate, 1993, Bate, Martinez Arias, 1993: 1013--1090 (flybase.org/reports/FBrf0064793)</t>
        </is>
      </c>
      <c r="F234" t="inlineStr"/>
      <c r="G234" t="inlineStr"/>
      <c r="H234" t="inlineStr"/>
    </row>
    <row r="235">
      <c r="A235">
        <f>HYPERLINK("https://www.ebi.ac.uk/ols/ontologies/fbbt/terms?iri=http://purl.obolibrary.org/obo/FBbt_00000890","FBbt:00000890")</f>
        <v/>
      </c>
      <c r="B235" t="inlineStr">
        <is>
          <t>abdominal 6 lateral longitudinal muscle 1</t>
        </is>
      </c>
      <c r="C235" t="inlineStr">
        <is>
          <t>A6 LL1</t>
        </is>
      </c>
      <c r="D235" t="inlineStr">
        <is>
          <t>Any A1-7 lateral longitudinal muscle 1 (FBbt:00000600) that is part of some larval abdominal segment 6 (FBbt:00001753).</t>
        </is>
      </c>
      <c r="E235" t="inlineStr"/>
      <c r="F235" t="inlineStr"/>
      <c r="G235" t="inlineStr"/>
      <c r="H235" t="inlineStr"/>
    </row>
    <row r="236">
      <c r="A236">
        <f>HYPERLINK("https://www.ebi.ac.uk/ols/ontologies/fbbt/terms?iri=http://purl.obolibrary.org/obo/FBbt_00000504","FBbt:00000504")</f>
        <v/>
      </c>
      <c r="B236" t="inlineStr">
        <is>
          <t>prothoracic dorsal oblique muscle 2</t>
        </is>
      </c>
      <c r="C236" t="inlineStr">
        <is>
          <t>T1 deo1; prothoracic dorsal external oblique muscle 1; T1 DO2</t>
        </is>
      </c>
      <c r="D236" t="inlineStr">
        <is>
          <t>The second dorsal-most oblique muscle of the embryonic/larval prothoracic segment.</t>
        </is>
      </c>
      <c r="E236" t="inlineStr">
        <is>
          <t>Bate, 1993, Bate, Martinez Arias, 1993: 1013--1090 (flybase.org/reports/FBrf0064793)</t>
        </is>
      </c>
      <c r="F236" t="inlineStr"/>
      <c r="G236" t="inlineStr"/>
      <c r="H236" t="inlineStr"/>
    </row>
    <row r="237">
      <c r="A237">
        <f>HYPERLINK("https://www.ebi.ac.uk/ols/ontologies/fbbt/terms?iri=http://purl.obolibrary.org/obo/FBbt_00000503","FBbt:00000503")</f>
        <v/>
      </c>
      <c r="B237" t="inlineStr">
        <is>
          <t>prothoracic dorsal oblique muscle 1</t>
        </is>
      </c>
      <c r="C237" t="inlineStr">
        <is>
          <t>T1 deo2; prothoracic dorsal external oblique muscle 2; T1 DO1</t>
        </is>
      </c>
      <c r="D237" t="inlineStr">
        <is>
          <t>The dorsal-most oblique muscle of the embryonic/larval prothoracic segment.</t>
        </is>
      </c>
      <c r="E237" t="inlineStr">
        <is>
          <t>Bate, 1993, Bate, Martinez Arias, 1993: 1013--1090 (flybase.org/reports/FBrf0064793)</t>
        </is>
      </c>
      <c r="F237" t="inlineStr"/>
      <c r="G237" t="inlineStr"/>
      <c r="H237" t="inlineStr"/>
    </row>
    <row r="238">
      <c r="A238">
        <f>HYPERLINK("https://www.ebi.ac.uk/ols/ontologies/fbbt/terms?iri=http://purl.obolibrary.org/obo/FBbt_00000544","FBbt:00000544")</f>
        <v/>
      </c>
      <c r="B238" t="inlineStr">
        <is>
          <t>mesothoracic lateral transverse muscle 4</t>
        </is>
      </c>
      <c r="C238" t="inlineStr">
        <is>
          <t>T2 pet4; mesothoracic pleural external transverse muscle 4; T2 LT4</t>
        </is>
      </c>
      <c r="D238" t="inlineStr">
        <is>
          <t>The fourth anterior-most lateral transverse muscle of the embryonic/larval mesothoracic segment.</t>
        </is>
      </c>
      <c r="E238" t="inlineStr">
        <is>
          <t>Bate, 1993, Bate, Martinez Arias, 1993: 1013--1090 (flybase.org/reports/FBrf0064793)</t>
        </is>
      </c>
      <c r="F238" t="inlineStr"/>
      <c r="G238" t="inlineStr"/>
      <c r="H238" t="inlineStr"/>
    </row>
    <row r="239">
      <c r="A239">
        <f>HYPERLINK("https://www.ebi.ac.uk/ols/ontologies/fbbt/terms?iri=http://purl.obolibrary.org/obo/FBbt_00000764","FBbt:00000764")</f>
        <v/>
      </c>
      <c r="B239" t="inlineStr">
        <is>
          <t>abdominal 3 dorsal transverse muscle 1</t>
        </is>
      </c>
      <c r="C239" t="inlineStr">
        <is>
          <t>A3 DT1</t>
        </is>
      </c>
      <c r="D239" t="inlineStr">
        <is>
          <t>Any A1-7 dorsal transverse muscle 1 (FBbt:00000625) that is part of some larval abdominal segment 3 (FBbt:00001750).</t>
        </is>
      </c>
      <c r="E239" t="inlineStr"/>
      <c r="F239" t="inlineStr"/>
      <c r="G239" t="inlineStr"/>
      <c r="H239" t="inlineStr"/>
    </row>
    <row r="240">
      <c r="A240">
        <f>HYPERLINK("https://www.ebi.ac.uk/ols/ontologies/fbbt/terms?iri=http://purl.obolibrary.org/obo/FBbt_00000630","FBbt:00000630")</f>
        <v/>
      </c>
      <c r="B240" t="inlineStr">
        <is>
          <t>A1-7 lateral transverse muscle 4</t>
        </is>
      </c>
      <c r="C240" t="inlineStr">
        <is>
          <t>A1-7 pleural external transverse 4; abdominal lateral transverse muscle 4; muscle 24; A1-7 LT4; A1-7 pet4; muscle 19 - dorso-lateral external oblique</t>
        </is>
      </c>
      <c r="D240" t="inlineStr">
        <is>
          <t>The fourth anterior-most of the lateral transverse muscles in each of embryonic/larval abdominal segments 1-7.</t>
        </is>
      </c>
      <c r="E240" t="inlineStr">
        <is>
          <t>Bate, 1993, Bate, Martinez Arias, 1993: 1013--1090 (flybase.org/reports/FBrf0064793); Campos-Ortega and Hartenstein, 1997, The embryonic development of Drosophila melanogaster. 2nd ed. (flybase.org/reports/FBrf0089570)</t>
        </is>
      </c>
      <c r="F240" t="inlineStr"/>
      <c r="G240" t="inlineStr"/>
      <c r="H240" t="inlineStr"/>
    </row>
    <row r="241">
      <c r="A241">
        <f>HYPERLINK("https://www.ebi.ac.uk/ols/ontologies/fbbt/terms?iri=http://purl.obolibrary.org/obo/FBbt_00000899","FBbt:00000899")</f>
        <v/>
      </c>
      <c r="B241" t="inlineStr">
        <is>
          <t>abdominal 6 dorsal transverse muscle 1</t>
        </is>
      </c>
      <c r="C241" t="inlineStr">
        <is>
          <t>A6 DT1</t>
        </is>
      </c>
      <c r="D241" t="inlineStr">
        <is>
          <t>Any A1-7 dorsal transverse muscle 1 (FBbt:00000625) that is part of some larval abdominal segment 6 (FBbt:00001753).</t>
        </is>
      </c>
      <c r="E241" t="inlineStr"/>
      <c r="F241" t="inlineStr"/>
      <c r="G241" t="inlineStr"/>
      <c r="H241" t="inlineStr"/>
    </row>
    <row r="242">
      <c r="A242">
        <f>HYPERLINK("https://www.ebi.ac.uk/ols/ontologies/fbbt/terms?iri=http://purl.obolibrary.org/obo/FBbt_00000765","FBbt:00000765")</f>
        <v/>
      </c>
      <c r="B242" t="inlineStr">
        <is>
          <t>abdominal 3 lateral transverse muscle</t>
        </is>
      </c>
      <c r="C242" t="inlineStr">
        <is>
          <t>A3 LT</t>
        </is>
      </c>
      <c r="D242" t="inlineStr">
        <is>
          <t>Any A1-7 lateral transverse muscle (FBbt:00000626) that is part of some larval abdominal segment 3 (FBbt:00001750).</t>
        </is>
      </c>
      <c r="E242" t="inlineStr"/>
      <c r="F242" t="inlineStr"/>
      <c r="G242" t="inlineStr"/>
      <c r="H242" t="inlineStr"/>
    </row>
    <row r="243">
      <c r="A243">
        <f>HYPERLINK("https://www.ebi.ac.uk/ols/ontologies/fbbt/terms?iri=http://purl.obolibrary.org/obo/FBbt_00110256","FBbt:00110256")</f>
        <v/>
      </c>
      <c r="B243" t="inlineStr">
        <is>
          <t>ventral acute muscle 2</t>
        </is>
      </c>
      <c r="C243" t="inlineStr">
        <is>
          <t>abdominal ventral acute muscle 2; VA2 muscle; vs3; ventral superficial 3; muscle 27 - ventro-lateral external oblique; VA2; muscle 27</t>
        </is>
      </c>
      <c r="D243" t="inlineStr">
        <is>
          <t>Second-most dorsal of the ventral acute muscles. A muscle referred to as ventral acute muscle 2 is found in each of segments A1 to A7 (Bate, 1993). This muscle is attached to the posterior intrasegmental apodeme (ina2) of its segment (Campos-Ortega and Hartenstein, 1997).</t>
        </is>
      </c>
      <c r="E243" t="inlineStr">
        <is>
          <t>Bate, 1993, Bate, Martinez Arias, 1993: 1013--1090 (flybase.org/reports/FBrf0064793); Campos-Ortega and Hartenstein, 1997, The embryonic development of Drosophila melanogaster. 2nd ed. (flybase.org/reports/FBrf0089570)</t>
        </is>
      </c>
      <c r="F243" t="inlineStr"/>
      <c r="G243" t="inlineStr"/>
      <c r="H243" t="inlineStr"/>
    </row>
    <row r="244">
      <c r="A244">
        <f>HYPERLINK("https://www.ebi.ac.uk/ols/ontologies/fbbt/terms?iri=http://purl.obolibrary.org/obo/FBbt_00000945","FBbt:00000945")</f>
        <v/>
      </c>
      <c r="B244" t="inlineStr">
        <is>
          <t>abdominal 7 lateral transverse muscle</t>
        </is>
      </c>
      <c r="C244" t="inlineStr">
        <is>
          <t>A7 LT</t>
        </is>
      </c>
      <c r="D244" t="inlineStr">
        <is>
          <t>Any A1-7 lateral transverse muscle (FBbt:00000626) that is part of some larval abdominal segment 7 (FBbt:00001754).</t>
        </is>
      </c>
      <c r="E244" t="inlineStr"/>
      <c r="F244" t="inlineStr"/>
      <c r="G244" t="inlineStr"/>
      <c r="H244" t="inlineStr"/>
    </row>
    <row r="245">
      <c r="A245">
        <f>HYPERLINK("https://www.ebi.ac.uk/ols/ontologies/fbbt/terms?iri=http://purl.obolibrary.org/obo/FBbt_00000509","FBbt:00000509")</f>
        <v/>
      </c>
      <c r="B245" t="inlineStr">
        <is>
          <t>prothoracic ventral transverse muscle 1</t>
        </is>
      </c>
      <c r="C245" t="inlineStr">
        <is>
          <t>VT1</t>
        </is>
      </c>
      <c r="D245" t="inlineStr">
        <is>
          <t>The only ventral transverse muscle of the embryonic/larval prothoracic segment. This muscle is branched, with one ventral attachment point and two lateral ones.</t>
        </is>
      </c>
      <c r="E245" t="inlineStr">
        <is>
          <t>Bate, 1993, Bate, Martinez Arias, 1993: 1013--1090 (flybase.org/reports/FBrf0064793)</t>
        </is>
      </c>
      <c r="F245" t="inlineStr"/>
      <c r="G245" t="inlineStr"/>
      <c r="H245" t="inlineStr"/>
    </row>
    <row r="246">
      <c r="A246">
        <f>HYPERLINK("https://www.ebi.ac.uk/ols/ontologies/fbbt/terms?iri=http://purl.obolibrary.org/obo/FBbt_00000835","FBbt:00000835")</f>
        <v/>
      </c>
      <c r="B246" t="inlineStr">
        <is>
          <t>abdominal 5 lateral oblique muscle 1</t>
        </is>
      </c>
      <c r="C246" t="inlineStr">
        <is>
          <t>A5 LO1</t>
        </is>
      </c>
      <c r="D246" t="inlineStr">
        <is>
          <t>Any A1-7 lateral oblique muscle 1 (FBbt:00000615) that is part of some larval abdominal segment 5 (FBbt:00001752).</t>
        </is>
      </c>
      <c r="E246" t="inlineStr"/>
      <c r="F246" t="inlineStr"/>
      <c r="G246" t="inlineStr"/>
      <c r="H246" t="inlineStr"/>
    </row>
    <row r="247">
      <c r="A247">
        <f>HYPERLINK("https://www.ebi.ac.uk/ols/ontologies/fbbt/terms?iri=http://purl.obolibrary.org/obo/FBbt_00000815","FBbt:00000815")</f>
        <v/>
      </c>
      <c r="B247" t="inlineStr">
        <is>
          <t>abdominal 4 ventral transverse muscle</t>
        </is>
      </c>
      <c r="C247" t="inlineStr">
        <is>
          <t>None</t>
        </is>
      </c>
      <c r="D247" t="inlineStr">
        <is>
          <t>Any A1-7 ventral transverse muscle (FBbt:00000631) that is part of some larval abdominal segment 4 (FBbt:00001751).</t>
        </is>
      </c>
      <c r="E247" t="inlineStr"/>
      <c r="F247" t="inlineStr"/>
      <c r="G247" t="inlineStr"/>
      <c r="H247" t="inlineStr"/>
    </row>
    <row r="248">
      <c r="A248">
        <f>HYPERLINK("https://www.ebi.ac.uk/ols/ontologies/fbbt/terms?iri=http://purl.obolibrary.org/obo/FBbt_00000506","FBbt:00000506")</f>
        <v/>
      </c>
      <c r="B248" t="inlineStr">
        <is>
          <t>prothoracic dorsal oblique muscle 4</t>
        </is>
      </c>
      <c r="C248" t="inlineStr">
        <is>
          <t>prothoracic dorsal internal oblique muscle 1; T1 dio1; T1 DO4</t>
        </is>
      </c>
      <c r="D248" t="inlineStr">
        <is>
          <t>The fourth dorsal-most oblique muscle of the embryonic/larval prothoracic segment.</t>
        </is>
      </c>
      <c r="E248" t="inlineStr">
        <is>
          <t>Bate, 1993, Bate, Martinez Arias, 1993: 1013--1090 (flybase.org/reports/FBrf0064793)</t>
        </is>
      </c>
      <c r="F248" t="inlineStr"/>
      <c r="G248" t="inlineStr"/>
      <c r="H248" t="inlineStr"/>
    </row>
    <row r="249">
      <c r="A249">
        <f>HYPERLINK("https://www.ebi.ac.uk/ols/ontologies/fbbt/terms?iri=http://purl.obolibrary.org/obo/FBbt_00000604","FBbt:00000604")</f>
        <v/>
      </c>
      <c r="B249" t="inlineStr">
        <is>
          <t>A1-7 ventral longitudinal muscle 3</t>
        </is>
      </c>
      <c r="C249" t="inlineStr">
        <is>
          <t>muscle 6 - ventral internal longitudinal; A1-7 vio2; abdominal ventral longitudinal muscle 3; A1-7 VL3; A1-7 ventral internal oblique 2; muscle 6</t>
        </is>
      </c>
      <c r="D249" t="inlineStr">
        <is>
          <t>The third dorsal-most ventral longitudinal muscle of embryonic/larval abdominal segments 1-7.</t>
        </is>
      </c>
      <c r="E249" t="inlineStr">
        <is>
          <t>Bate, 1993, Bate, Martinez Arias, 1993: 1013--1090 (flybase.org/reports/FBrf0064793); Campos-Ortega and Hartenstein, 1997, The embryonic development of Drosophila melanogaster. 2nd ed. (flybase.org/reports/FBrf0089570)</t>
        </is>
      </c>
      <c r="F249" t="inlineStr"/>
      <c r="G249" t="inlineStr"/>
      <c r="H249" t="inlineStr"/>
    </row>
    <row r="250">
      <c r="A250">
        <f>HYPERLINK("https://www.ebi.ac.uk/ols/ontologies/fbbt/terms?iri=http://purl.obolibrary.org/obo/FBbt_00000643","FBbt:00000643")</f>
        <v/>
      </c>
      <c r="B250" t="inlineStr">
        <is>
          <t>abdominal 1 ventral acute muscle</t>
        </is>
      </c>
      <c r="C250" t="inlineStr">
        <is>
          <t>A1 VA</t>
        </is>
      </c>
      <c r="D250" t="inlineStr">
        <is>
          <t>Any A1-7 ventral acute muscle (FBbt:00000594) that is part of some larval abdominal segment 1 (FBbt:00001748).</t>
        </is>
      </c>
      <c r="E250" t="inlineStr"/>
      <c r="F250" t="inlineStr"/>
      <c r="G250" t="inlineStr"/>
      <c r="H250" t="inlineStr"/>
    </row>
    <row r="251">
      <c r="A251">
        <f>HYPERLINK("https://www.ebi.ac.uk/ols/ontologies/fbbt/terms?iri=http://purl.obolibrary.org/obo/FBbt_00000505","FBbt:00000505")</f>
        <v/>
      </c>
      <c r="B251" t="inlineStr">
        <is>
          <t>prothoracic dorsal oblique muscle 3</t>
        </is>
      </c>
      <c r="C251" t="inlineStr">
        <is>
          <t>prothoracic dorsal internal oblique muscle 2; T1 dio2; T1 DO3</t>
        </is>
      </c>
      <c r="D251" t="inlineStr">
        <is>
          <t>The third dorsal-most oblique muscle of the embryonic/larval prothoracic segment.</t>
        </is>
      </c>
      <c r="E251" t="inlineStr">
        <is>
          <t>Bate, 1993, Bate, Martinez Arias, 1993: 1013--1090 (flybase.org/reports/FBrf0064793)</t>
        </is>
      </c>
      <c r="F251" t="inlineStr"/>
      <c r="G251" t="inlineStr"/>
      <c r="H251" t="inlineStr"/>
    </row>
    <row r="252">
      <c r="A252">
        <f>HYPERLINK("https://www.ebi.ac.uk/ols/ontologies/fbbt/terms?iri=http://purl.obolibrary.org/obo/FBbt_00000944","FBbt:00000944")</f>
        <v/>
      </c>
      <c r="B252" t="inlineStr">
        <is>
          <t>abdominal 7 dorsal transverse muscle 1</t>
        </is>
      </c>
      <c r="C252" t="inlineStr">
        <is>
          <t>A7 DT1</t>
        </is>
      </c>
      <c r="D252" t="inlineStr">
        <is>
          <t>Any A1-7 dorsal transverse muscle 1 (FBbt:00000625) that is part of some larval abdominal segment 7 (FBbt:00001754).</t>
        </is>
      </c>
      <c r="E252" t="inlineStr"/>
      <c r="F252" t="inlineStr"/>
      <c r="G252" t="inlineStr"/>
      <c r="H252" t="inlineStr"/>
    </row>
    <row r="253">
      <c r="A253">
        <f>HYPERLINK("https://www.ebi.ac.uk/ols/ontologies/fbbt/terms?iri=http://purl.obolibrary.org/obo/FBbt_00000810","FBbt:00000810")</f>
        <v/>
      </c>
      <c r="B253" t="inlineStr">
        <is>
          <t>abdominal 4 lateral transverse muscle</t>
        </is>
      </c>
      <c r="C253" t="inlineStr">
        <is>
          <t>A4 LT</t>
        </is>
      </c>
      <c r="D253" t="inlineStr">
        <is>
          <t>Any A1-7 lateral transverse muscle (FBbt:00000626) that is part of some larval abdominal segment 4 (FBbt:00001751).</t>
        </is>
      </c>
      <c r="E253" t="inlineStr"/>
      <c r="F253" t="inlineStr"/>
      <c r="G253" t="inlineStr"/>
      <c r="H253" t="inlineStr"/>
    </row>
    <row r="254">
      <c r="A254">
        <f>HYPERLINK("https://www.ebi.ac.uk/ols/ontologies/fbbt/terms?iri=http://purl.obolibrary.org/obo/FBbt_00000570","FBbt:00000570")</f>
        <v/>
      </c>
      <c r="B254" t="inlineStr">
        <is>
          <t>metathoracic ventral oblique muscle 1</t>
        </is>
      </c>
      <c r="C254" t="inlineStr">
        <is>
          <t>T3 VO1; T3 vio1</t>
        </is>
      </c>
      <c r="D254" t="inlineStr">
        <is>
          <t>Dorsal-most ventral oblique muscle of the embryonic/larval metathoracic segment.</t>
        </is>
      </c>
      <c r="E254" t="inlineStr">
        <is>
          <t>Bate, 1993, Bate, Martinez Arias, 1993: 1013--1090 (flybase.org/reports/FBrf0064793)</t>
        </is>
      </c>
      <c r="F254" t="inlineStr"/>
      <c r="G254" t="inlineStr"/>
      <c r="H254" t="inlineStr"/>
    </row>
    <row r="255">
      <c r="A255">
        <f>HYPERLINK("https://www.ebi.ac.uk/ols/ontologies/fbbt/terms?iri=http://purl.obolibrary.org/obo/FBbt_00000572","FBbt:00000572")</f>
        <v/>
      </c>
      <c r="B255" t="inlineStr">
        <is>
          <t>metathoracic ventral oblique muscle 3</t>
        </is>
      </c>
      <c r="C255" t="inlineStr">
        <is>
          <t>ventral internal oblique muscle; vio3; VO3</t>
        </is>
      </c>
      <c r="D255" t="inlineStr">
        <is>
          <t>Third dorsal-most ventral oblique muscle of the embryonic/larval metathoracic segment.</t>
        </is>
      </c>
      <c r="E255" t="inlineStr">
        <is>
          <t>Bate, 1993, Bate, Martinez Arias, 1993: 1013--1090 (flybase.org/reports/FBrf0064793)</t>
        </is>
      </c>
      <c r="F255" t="inlineStr"/>
      <c r="G255" t="inlineStr"/>
      <c r="H255" t="inlineStr"/>
    </row>
    <row r="256">
      <c r="A256">
        <f>HYPERLINK("https://www.ebi.ac.uk/ols/ontologies/fbbt/terms?iri=http://purl.obolibrary.org/obo/FBbt_00000571","FBbt:00000571")</f>
        <v/>
      </c>
      <c r="B256" t="inlineStr">
        <is>
          <t>metathoracic ventral oblique muscle 2</t>
        </is>
      </c>
      <c r="C256" t="inlineStr">
        <is>
          <t>T3 VO2; T3 vio2</t>
        </is>
      </c>
      <c r="D256" t="inlineStr">
        <is>
          <t>Second dorsal-most ventral oblique muscle of the embryonic/larval metathoracic segment.</t>
        </is>
      </c>
      <c r="E256" t="inlineStr">
        <is>
          <t>Bate, 1993, Bate, Martinez Arias, 1993: 1013--1090 (flybase.org/reports/FBrf0064793)</t>
        </is>
      </c>
      <c r="F256" t="inlineStr"/>
      <c r="G256" t="inlineStr"/>
      <c r="H256" t="inlineStr"/>
    </row>
    <row r="257">
      <c r="A257">
        <f>HYPERLINK("https://www.ebi.ac.uk/ols/ontologies/fbbt/terms?iri=http://purl.obolibrary.org/obo/FBbt_00000926","FBbt:00000926")</f>
        <v/>
      </c>
      <c r="B257" t="inlineStr">
        <is>
          <t>abdominal 7 ventral oblique muscle</t>
        </is>
      </c>
      <c r="C257" t="inlineStr">
        <is>
          <t>A7 VO</t>
        </is>
      </c>
      <c r="D257" t="inlineStr">
        <is>
          <t>Any A1-7 ventral oblique muscle (FBbt:00000616) that is part of some larval abdominal segment 7 (FBbt:00001754).</t>
        </is>
      </c>
      <c r="E257" t="inlineStr"/>
      <c r="F257" t="inlineStr"/>
      <c r="G257" t="inlineStr"/>
      <c r="H257" t="inlineStr"/>
    </row>
    <row r="258">
      <c r="A258">
        <f>HYPERLINK("https://www.ebi.ac.uk/ols/ontologies/fbbt/terms?iri=http://purl.obolibrary.org/obo/FBbt_00000578","FBbt:00000578")</f>
        <v/>
      </c>
      <c r="B258" t="inlineStr">
        <is>
          <t>metathoracic lateral transverse muscle 3</t>
        </is>
      </c>
      <c r="C258" t="inlineStr">
        <is>
          <t>T3 LT3; metathoracic pleural external transverse muscle; T3 pet3</t>
        </is>
      </c>
      <c r="D258" t="inlineStr">
        <is>
          <t>The third anterior-most lateral transverse muscle of the embryonic/larval metathoracic segment.</t>
        </is>
      </c>
      <c r="E258" t="inlineStr">
        <is>
          <t>Bate, 1993, Bate, Martinez Arias, 1993: 1013--1090 (flybase.org/reports/FBrf0064793)</t>
        </is>
      </c>
      <c r="F258" t="inlineStr"/>
      <c r="G258" t="inlineStr"/>
      <c r="H258" t="inlineStr"/>
    </row>
    <row r="259">
      <c r="A259">
        <f>HYPERLINK("https://www.ebi.ac.uk/ols/ontologies/fbbt/terms?iri=http://purl.obolibrary.org/obo/FBbt_00000881","FBbt:00000881")</f>
        <v/>
      </c>
      <c r="B259" t="inlineStr">
        <is>
          <t>abdominal 6 ventral oblique muscle</t>
        </is>
      </c>
      <c r="C259" t="inlineStr">
        <is>
          <t>A6 VO</t>
        </is>
      </c>
      <c r="D259" t="inlineStr">
        <is>
          <t>Any A1-7 ventral oblique muscle (FBbt:00000616) that is part of some larval abdominal segment 6 (FBbt:00001753).</t>
        </is>
      </c>
      <c r="E259" t="inlineStr"/>
      <c r="F259" t="inlineStr"/>
      <c r="G259" t="inlineStr"/>
      <c r="H259" t="inlineStr"/>
    </row>
    <row r="260">
      <c r="A260">
        <f>HYPERLINK("https://www.ebi.ac.uk/ols/ontologies/fbbt/terms?iri=http://purl.obolibrary.org/obo/FBbt_00000577","FBbt:00000577")</f>
        <v/>
      </c>
      <c r="B260" t="inlineStr">
        <is>
          <t>metathoracic lateral transverse muscle 2</t>
        </is>
      </c>
      <c r="C260" t="inlineStr">
        <is>
          <t>metathoracic pleural external transverse muscle; T3 LT2; T3 pet2</t>
        </is>
      </c>
      <c r="D260" t="inlineStr">
        <is>
          <t>The second anterior-most lateral transverse muscle of the embryonic/larval metathoracic segment.</t>
        </is>
      </c>
      <c r="E260" t="inlineStr">
        <is>
          <t>Bate, 1993, Bate, Martinez Arias, 1993: 1013--1090 (flybase.org/reports/FBrf0064793)</t>
        </is>
      </c>
      <c r="F260" t="inlineStr"/>
      <c r="G260" t="inlineStr"/>
      <c r="H260" t="inlineStr"/>
    </row>
    <row r="261">
      <c r="A261">
        <f>HYPERLINK("https://www.ebi.ac.uk/ols/ontologies/fbbt/terms?iri=http://purl.obolibrary.org/obo/FBbt_00000880","FBbt:00000880")</f>
        <v/>
      </c>
      <c r="B261" t="inlineStr">
        <is>
          <t>abdominal 6 lateral oblique muscle 1</t>
        </is>
      </c>
      <c r="C261" t="inlineStr">
        <is>
          <t>A6 LO1</t>
        </is>
      </c>
      <c r="D261" t="inlineStr">
        <is>
          <t>Any A1-7 lateral oblique muscle 1 (FBbt:00000615) that is part of some larval abdominal segment 6 (FBbt:00001753).</t>
        </is>
      </c>
      <c r="E261" t="inlineStr"/>
      <c r="F261" t="inlineStr"/>
      <c r="G261" t="inlineStr"/>
      <c r="H261" t="inlineStr"/>
    </row>
    <row r="262">
      <c r="A262">
        <f>HYPERLINK("https://www.ebi.ac.uk/ols/ontologies/fbbt/terms?iri=http://purl.obolibrary.org/obo/FBbt_00000579","FBbt:00000579")</f>
        <v/>
      </c>
      <c r="B262" t="inlineStr">
        <is>
          <t>metathoracic lateral transverse muscle 4</t>
        </is>
      </c>
      <c r="C262" t="inlineStr">
        <is>
          <t>T3 LT4; T3 pet4; metathoracic pleural external transverse muscle</t>
        </is>
      </c>
      <c r="D262" t="inlineStr">
        <is>
          <t>The most posterior lateral transverse muscle of the embryonic/larval metathoracic segment.</t>
        </is>
      </c>
      <c r="E262" t="inlineStr">
        <is>
          <t>Bate, 1993, Bate, Martinez Arias, 1993: 1013--1090 (flybase.org/reports/FBrf0064793)</t>
        </is>
      </c>
      <c r="F262" t="inlineStr"/>
      <c r="G262" t="inlineStr"/>
      <c r="H262" t="inlineStr"/>
    </row>
    <row r="263">
      <c r="A263">
        <f>HYPERLINK("https://www.ebi.ac.uk/ols/ontologies/fbbt/terms?iri=http://purl.obolibrary.org/obo/FBbt_00000801","FBbt:00000801")</f>
        <v/>
      </c>
      <c r="B263" t="inlineStr">
        <is>
          <t>abdominal 4 ventral longitudinal muscle</t>
        </is>
      </c>
      <c r="C263" t="inlineStr">
        <is>
          <t>A4 VL</t>
        </is>
      </c>
      <c r="D263" t="inlineStr">
        <is>
          <t>Any A1-7 ventral longitudinal muscle (FBbt:00000601) that is part of some larval abdominal segment 4 (FBbt:00001751).</t>
        </is>
      </c>
      <c r="E263" t="inlineStr"/>
      <c r="F263" t="inlineStr"/>
      <c r="G263" t="inlineStr"/>
      <c r="H263" t="inlineStr"/>
    </row>
    <row r="264">
      <c r="A264">
        <f>HYPERLINK("https://www.ebi.ac.uk/ols/ontologies/fbbt/terms?iri=http://purl.obolibrary.org/obo/FBbt_00000543","FBbt:00000543")</f>
        <v/>
      </c>
      <c r="B264" t="inlineStr">
        <is>
          <t>mesothoracic lateral transverse muscle 3</t>
        </is>
      </c>
      <c r="C264" t="inlineStr">
        <is>
          <t>mesothoracic pleural external transverse muscle 3; T2 pet3; T2 LT3</t>
        </is>
      </c>
      <c r="D264" t="inlineStr">
        <is>
          <t>The third anterior-most lateral transverse muscle of the embryonic/larval mesothoracic segment.</t>
        </is>
      </c>
      <c r="E264" t="inlineStr">
        <is>
          <t>Bate, 1993, Bate, Martinez Arias, 1993: 1013--1090 (flybase.org/reports/FBrf0064793)</t>
        </is>
      </c>
      <c r="F264" t="inlineStr"/>
      <c r="G264" t="inlineStr"/>
      <c r="H264" t="inlineStr"/>
    </row>
    <row r="265">
      <c r="A265">
        <f>HYPERLINK("https://www.ebi.ac.uk/ols/ontologies/fbbt/terms?iri=http://purl.obolibrary.org/obo/FBbt_00000816","FBbt:00000816")</f>
        <v/>
      </c>
      <c r="B265" t="inlineStr">
        <is>
          <t>abdominal 4 ventral transverse muscle 1</t>
        </is>
      </c>
      <c r="C265" t="inlineStr">
        <is>
          <t>A4 VT1</t>
        </is>
      </c>
      <c r="D265" t="inlineStr">
        <is>
          <t>Any A2-7 ventral transverse muscle 1 (FBbt:00000632) that is part of some larval abdominal segment 4 (FBbt:00001751).</t>
        </is>
      </c>
      <c r="E265" t="inlineStr"/>
      <c r="F265" t="inlineStr"/>
      <c r="G265" t="inlineStr"/>
      <c r="H265" t="inlineStr"/>
    </row>
    <row r="266">
      <c r="A266">
        <f>HYPERLINK("https://www.ebi.ac.uk/ols/ontologies/fbbt/terms?iri=http://purl.obolibrary.org/obo/FBbt_00000800","FBbt:00000800")</f>
        <v/>
      </c>
      <c r="B266" t="inlineStr">
        <is>
          <t>abdominal 4 lateral longitudinal muscle 1</t>
        </is>
      </c>
      <c r="C266" t="inlineStr">
        <is>
          <t>A4 LL1</t>
        </is>
      </c>
      <c r="D266" t="inlineStr">
        <is>
          <t>Any A1-7 lateral longitudinal muscle 1 (FBbt:00000600) that is part of some larval abdominal segment 4 (FBbt:00001751).</t>
        </is>
      </c>
      <c r="E266" t="inlineStr"/>
      <c r="F266" t="inlineStr"/>
      <c r="G266" t="inlineStr"/>
      <c r="H266" t="inlineStr"/>
    </row>
    <row r="267">
      <c r="A267">
        <f>HYPERLINK("https://www.ebi.ac.uk/ols/ontologies/fbbt/terms?iri=http://purl.obolibrary.org/obo/FBbt_00000576","FBbt:00000576")</f>
        <v/>
      </c>
      <c r="B267" t="inlineStr">
        <is>
          <t>metathoracic lateral transverse muscle 1</t>
        </is>
      </c>
      <c r="C267" t="inlineStr">
        <is>
          <t>T3 pet1; metathoracic pleural external transverse muscle; T3 LT1</t>
        </is>
      </c>
      <c r="D267" t="inlineStr">
        <is>
          <t>Anterior-most lateral transverse muscle of the embryonic/larval metathoracic segment.</t>
        </is>
      </c>
      <c r="E267" t="inlineStr">
        <is>
          <t>Bate, 1993, Bate, Martinez Arias, 1993: 1013--1090 (flybase.org/reports/FBrf0064793)</t>
        </is>
      </c>
      <c r="F267" t="inlineStr"/>
      <c r="G267" t="inlineStr"/>
      <c r="H267" t="inlineStr"/>
    </row>
    <row r="268">
      <c r="A268">
        <f>HYPERLINK("https://www.ebi.ac.uk/ols/ontologies/fbbt/terms?iri=http://purl.obolibrary.org/obo/FBbt_00000823","FBbt:00000823")</f>
        <v/>
      </c>
      <c r="B268" t="inlineStr">
        <is>
          <t>abdominal 5 ventral acute muscle</t>
        </is>
      </c>
      <c r="C268" t="inlineStr">
        <is>
          <t>A5 VA</t>
        </is>
      </c>
      <c r="D268" t="inlineStr">
        <is>
          <t>Any A1-7 ventral acute muscle (FBbt:00000594) that is part of some larval abdominal segment 5 (FBbt:00001752).</t>
        </is>
      </c>
      <c r="E268" t="inlineStr"/>
      <c r="F268" t="inlineStr"/>
      <c r="G268" t="inlineStr"/>
      <c r="H268" t="inlineStr"/>
    </row>
    <row r="269">
      <c r="A269">
        <f>HYPERLINK("https://www.ebi.ac.uk/ols/ontologies/fbbt/terms?iri=http://purl.obolibrary.org/obo/FBbt_00000542","FBbt:00000542")</f>
        <v/>
      </c>
      <c r="B269" t="inlineStr">
        <is>
          <t>mesothoracic lateral transverse muscle 2</t>
        </is>
      </c>
      <c r="C269" t="inlineStr">
        <is>
          <t>T2 pet2; mesothoracic pleural external transverse muscle 2; T2 LT2</t>
        </is>
      </c>
      <c r="D269" t="inlineStr">
        <is>
          <t>The second anterior-most lateral transverse muscle of the embryonic/larval mesothoracic segment.</t>
        </is>
      </c>
      <c r="E269" t="inlineStr">
        <is>
          <t>Bate, 1993, Bate, Martinez Arias, 1993: 1013--1090 (flybase.org/reports/FBrf0064793)</t>
        </is>
      </c>
      <c r="F269" t="inlineStr"/>
      <c r="G269" t="inlineStr"/>
      <c r="H269" t="inlineStr"/>
    </row>
    <row r="270">
      <c r="A270">
        <f>HYPERLINK("https://www.ebi.ac.uk/ols/ontologies/fbbt/terms?iri=http://purl.obolibrary.org/obo/FBbt_00000541","FBbt:00000541")</f>
        <v/>
      </c>
      <c r="B270" t="inlineStr">
        <is>
          <t>mesothoracic lateral transverse muscle 1</t>
        </is>
      </c>
      <c r="C270" t="inlineStr">
        <is>
          <t>mesothoracic pleural external transverse muscle 1; T2 pet1; T2 LT1</t>
        </is>
      </c>
      <c r="D270" t="inlineStr">
        <is>
          <t>Anterior-most lateral transverse muscle of the embryonic/larval mesothoracic segment.</t>
        </is>
      </c>
      <c r="E270" t="inlineStr">
        <is>
          <t>Bate, 1993, Bate, Martinez Arias, 1993: 1013--1090 (flybase.org/reports/FBrf0064793)</t>
        </is>
      </c>
      <c r="F270" t="inlineStr"/>
      <c r="G270" t="inlineStr"/>
      <c r="H270" t="inlineStr"/>
    </row>
    <row r="271">
      <c r="A271">
        <f>HYPERLINK("https://www.ebi.ac.uk/ols/ontologies/fbbt/terms?iri=http://purl.obolibrary.org/obo/FBbt_00000756","FBbt:00000756")</f>
        <v/>
      </c>
      <c r="B271" t="inlineStr">
        <is>
          <t>abdominal 3 ventral longitudinal muscle</t>
        </is>
      </c>
      <c r="C271" t="inlineStr">
        <is>
          <t>A3 VL</t>
        </is>
      </c>
      <c r="D271" t="inlineStr">
        <is>
          <t>Any A1-7 ventral longitudinal muscle (FBbt:00000601) that is part of some larval abdominal segment 3 (FBbt:00001750).</t>
        </is>
      </c>
      <c r="E271" t="inlineStr"/>
      <c r="F271" t="inlineStr"/>
      <c r="G271" t="inlineStr"/>
      <c r="H271" t="inlineStr"/>
    </row>
    <row r="272">
      <c r="A272">
        <f>HYPERLINK("https://www.ebi.ac.uk/ols/ontologies/fbbt/terms?iri=http://purl.obolibrary.org/obo/FBbt_00000537","FBbt:00000537")</f>
        <v/>
      </c>
      <c r="B272" t="inlineStr">
        <is>
          <t>mesothoracic ventral oblique muscle 2</t>
        </is>
      </c>
      <c r="C272" t="inlineStr">
        <is>
          <t>mesothoracic ventral external oblique muscle 2; T2 VO2; T2 veo2</t>
        </is>
      </c>
      <c r="D272" t="inlineStr">
        <is>
          <t>The second dorsal-most ventral oblique muscle of the embryonic/larval mesothoracic segment.</t>
        </is>
      </c>
      <c r="E272" t="inlineStr">
        <is>
          <t>Bate, 1993, Bate, Martinez Arias, 1993: 1013--1090 (flybase.org/reports/FBrf0064793)</t>
        </is>
      </c>
      <c r="F272" t="inlineStr"/>
      <c r="G272" t="inlineStr"/>
      <c r="H272" t="inlineStr"/>
    </row>
    <row r="273">
      <c r="A273">
        <f>HYPERLINK("https://www.ebi.ac.uk/ols/ontologies/fbbt/terms?iri=http://purl.obolibrary.org/obo/FBbt_00000755","FBbt:00000755")</f>
        <v/>
      </c>
      <c r="B273" t="inlineStr">
        <is>
          <t>abdominal 3 lateral longitudinal muscle 1</t>
        </is>
      </c>
      <c r="C273" t="inlineStr">
        <is>
          <t>A3 LL1</t>
        </is>
      </c>
      <c r="D273" t="inlineStr">
        <is>
          <t>Any A1-7 lateral longitudinal muscle 1 (FBbt:00000600) that is part of some larval abdominal segment 3 (FBbt:00001750).</t>
        </is>
      </c>
      <c r="E273" t="inlineStr"/>
      <c r="F273" t="inlineStr"/>
      <c r="G273" t="inlineStr"/>
      <c r="H273" t="inlineStr"/>
    </row>
    <row r="274">
      <c r="A274">
        <f>HYPERLINK("https://www.ebi.ac.uk/ols/ontologies/fbbt/terms?iri=http://purl.obolibrary.org/obo/FBbt_00000536","FBbt:00000536")</f>
        <v/>
      </c>
      <c r="B274" t="inlineStr">
        <is>
          <t>mesothoracic ventral oblique muscle 1</t>
        </is>
      </c>
      <c r="C274" t="inlineStr">
        <is>
          <t>T2 VO1; T2 veo1; mesothoracic ventral external oblique muscle 1</t>
        </is>
      </c>
      <c r="D274" t="inlineStr">
        <is>
          <t>The dorsal-most ventral oblique muscle of the embryonic/larval mesothoracic segment.</t>
        </is>
      </c>
      <c r="E274" t="inlineStr">
        <is>
          <t>Bate, 1993, Bate, Martinez Arias, 1993: 1013--1090 (flybase.org/reports/FBrf0064793)</t>
        </is>
      </c>
      <c r="F274" t="inlineStr"/>
      <c r="G274" t="inlineStr"/>
      <c r="H274" t="inlineStr"/>
    </row>
    <row r="275">
      <c r="A275">
        <f>HYPERLINK("https://www.ebi.ac.uk/ols/ontologies/fbbt/terms?iri=http://purl.obolibrary.org/obo/FBbt_00000622","FBbt:00000622")</f>
        <v/>
      </c>
      <c r="B275" t="inlineStr">
        <is>
          <t>ventral oblique muscle 6</t>
        </is>
      </c>
      <c r="C275" t="inlineStr">
        <is>
          <t>A2-7 ventral oblique muscle 6; muscle 17 - ventral external oblique; VO6; abdominal ventral oblique muscle 6; muscle 17</t>
        </is>
      </c>
      <c r="D275" t="inlineStr">
        <is>
          <t>The sixth dorsal-most ventral oblique muscle, found in embryonic/larval abdominal segments 2-7 only.</t>
        </is>
      </c>
      <c r="E275" t="inlineStr">
        <is>
          <t>Bate, 1993, Bate, Martinez Arias, 1993: 1013--1090 (flybase.org/reports/FBrf0064793); Campos-Ortega and Hartenstein, 1997, The embryonic development of Drosophila melanogaster. 2nd ed. (flybase.org/reports/FBrf0089570)</t>
        </is>
      </c>
      <c r="F275" t="inlineStr"/>
      <c r="G275" t="inlineStr"/>
      <c r="H275" t="inlineStr"/>
    </row>
    <row r="276">
      <c r="A276">
        <f>HYPERLINK("https://www.ebi.ac.uk/ols/ontologies/fbbt/terms?iri=http://purl.obolibrary.org/obo/FBbt_00000774","FBbt:00000774")</f>
        <v/>
      </c>
      <c r="B276" t="inlineStr">
        <is>
          <t>abdominal 4 dorsal acute muscle</t>
        </is>
      </c>
      <c r="C276" t="inlineStr">
        <is>
          <t>A4 DA</t>
        </is>
      </c>
      <c r="D276" t="inlineStr">
        <is>
          <t>Any A1-7 dorsal acute muscle (FBbt:00000590) that is part of some larval abdominal segment 4 (FBbt:00001751).</t>
        </is>
      </c>
      <c r="E276" t="inlineStr"/>
      <c r="F276" t="inlineStr"/>
      <c r="G276" t="inlineStr"/>
      <c r="H276" t="inlineStr"/>
    </row>
    <row r="277">
      <c r="A277">
        <f>HYPERLINK("https://www.ebi.ac.uk/ols/ontologies/fbbt/terms?iri=http://purl.obolibrary.org/obo/FBbt_00000936","FBbt:00000936")</f>
        <v/>
      </c>
      <c r="B277" t="inlineStr">
        <is>
          <t>abdominal 7 ventral longitudinal muscle</t>
        </is>
      </c>
      <c r="C277" t="inlineStr">
        <is>
          <t>A7 VL</t>
        </is>
      </c>
      <c r="D277" t="inlineStr">
        <is>
          <t>Any A1-7 ventral longitudinal muscle (FBbt:00000601) that is part of some larval abdominal segment 7 (FBbt:00001754).</t>
        </is>
      </c>
      <c r="E277" t="inlineStr"/>
      <c r="F277" t="inlineStr"/>
      <c r="G277" t="inlineStr"/>
      <c r="H277" t="inlineStr"/>
    </row>
    <row r="278">
      <c r="A278">
        <f>HYPERLINK("https://www.ebi.ac.uk/ols/ontologies/fbbt/terms?iri=http://purl.obolibrary.org/obo/FBbt_00000935","FBbt:00000935")</f>
        <v/>
      </c>
      <c r="B278" t="inlineStr">
        <is>
          <t>abdominal 7 lateral longitudinal muscle 1</t>
        </is>
      </c>
      <c r="C278" t="inlineStr">
        <is>
          <t>A7 LL1</t>
        </is>
      </c>
      <c r="D278" t="inlineStr">
        <is>
          <t>Any A1-7 lateral longitudinal muscle 1 (FBbt:00000600) that is part of some larval abdominal segment 7 (FBbt:00001754).</t>
        </is>
      </c>
      <c r="E278" t="inlineStr"/>
      <c r="F278" t="inlineStr"/>
      <c r="G278" t="inlineStr"/>
      <c r="H278" t="inlineStr"/>
    </row>
    <row r="279">
      <c r="A279">
        <f>HYPERLINK("https://www.ebi.ac.uk/ols/ontologies/fbbt/terms?iri=http://purl.obolibrary.org/obo/FBbt_00000627","FBbt:00000627")</f>
        <v/>
      </c>
      <c r="B279" t="inlineStr">
        <is>
          <t>A1-7 lateral transverse muscle 1</t>
        </is>
      </c>
      <c r="C279" t="inlineStr">
        <is>
          <t>abdominal lateral transverse muscle 1; A1-7 pleural external transverse 1; muscle 21 - pleural external transverse; muscle 21; A1-7 LT1; A1-7 pet1</t>
        </is>
      </c>
      <c r="D279" t="inlineStr">
        <is>
          <t>The most anterior of the lateral transverse muscles in each of embryonic/larval abdominal segments 1-7.</t>
        </is>
      </c>
      <c r="E279" t="inlineStr">
        <is>
          <t>Bate, 1993, Bate, Martinez Arias, 1993: 1013--1090 (flybase.org/reports/FBrf0064793); Campos-Ortega and Hartenstein, 1997, The embryonic development of Drosophila melanogaster. 2nd ed. (flybase.org/reports/FBrf0089570)</t>
        </is>
      </c>
      <c r="F279" t="inlineStr"/>
      <c r="G279" t="inlineStr"/>
      <c r="H279" t="inlineStr"/>
    </row>
    <row r="280">
      <c r="A280">
        <f>HYPERLINK("https://www.ebi.ac.uk/ols/ontologies/fbbt/terms?iri=http://purl.obolibrary.org/obo/FBbt_00000629","FBbt:00000629")</f>
        <v/>
      </c>
      <c r="B280" t="inlineStr">
        <is>
          <t>A1-7 lateral transverse muscle 3</t>
        </is>
      </c>
      <c r="C280" t="inlineStr">
        <is>
          <t>muscle 23; muscle 23 - pleural external transverse; A1-7 LT3; A1-7 pet3; A1-7 pleural external transverse 3; abdominal lateral transverse muscle 3</t>
        </is>
      </c>
      <c r="D280" t="inlineStr">
        <is>
          <t>The third anterior-most of the lateral transverse muscles in each of embryonic/larval abdominal segments 1-7.</t>
        </is>
      </c>
      <c r="E280" t="inlineStr">
        <is>
          <t>Bate, 1993, Bate, Martinez Arias, 1993: 1013--1090 (flybase.org/reports/FBrf0064793); Campos-Ortega and Hartenstein, 1997, The embryonic development of Drosophila melanogaster. 2nd ed. (flybase.org/reports/FBrf0089570)</t>
        </is>
      </c>
      <c r="F280" t="inlineStr"/>
      <c r="G280" t="inlineStr"/>
      <c r="H280" t="inlineStr"/>
    </row>
    <row r="281">
      <c r="A281">
        <f>HYPERLINK("https://www.ebi.ac.uk/ols/ontologies/fbbt/terms?iri=http://purl.obolibrary.org/obo/FBbt_00000778","FBbt:00000778")</f>
        <v/>
      </c>
      <c r="B281" t="inlineStr">
        <is>
          <t>abdominal 4 ventral acute muscle</t>
        </is>
      </c>
      <c r="C281" t="inlineStr">
        <is>
          <t>A4 VA</t>
        </is>
      </c>
      <c r="D281" t="inlineStr">
        <is>
          <t>Any A1-7 ventral acute muscle (FBbt:00000594) that is part of some larval abdominal segment 4 (FBbt:00001751).</t>
        </is>
      </c>
      <c r="E281" t="inlineStr"/>
      <c r="F281" t="inlineStr"/>
      <c r="G281" t="inlineStr"/>
      <c r="H281" t="inlineStr"/>
    </row>
    <row r="282">
      <c r="A282">
        <f>HYPERLINK("https://www.ebi.ac.uk/ols/ontologies/fbbt/terms?iri=http://purl.obolibrary.org/obo/FBbt_00000628","FBbt:00000628")</f>
        <v/>
      </c>
      <c r="B282" t="inlineStr">
        <is>
          <t>A1-7 lateral transverse muscle 2</t>
        </is>
      </c>
      <c r="C282" t="inlineStr">
        <is>
          <t>muscle 22 - pleural external transverse; muscle 22; A1-7 pet2; A1-7 LT2; A1-7 pleural external transverse 2; abdominal lateral transverse muscle 2</t>
        </is>
      </c>
      <c r="D282" t="inlineStr">
        <is>
          <t>The second anterior-most of the lateral transverse muscles in each of embryonic/larval abdominal segments 1-7.</t>
        </is>
      </c>
      <c r="E282" t="inlineStr">
        <is>
          <t>Bate, 1993, Bate, Martinez Arias, 1993: 1013--1090 (flybase.org/reports/FBrf0064793); Campos-Ortega and Hartenstein, 1997, The embryonic development of Drosophila melanogaster. 2nd ed. (flybase.org/reports/FBrf0089570)</t>
        </is>
      </c>
      <c r="F282" t="inlineStr"/>
      <c r="G282" t="inlineStr"/>
      <c r="H282" t="inlineStr"/>
    </row>
    <row r="283">
      <c r="A283">
        <f>HYPERLINK("https://www.ebi.ac.uk/ols/ontologies/fbbt/terms?iri=http://purl.obolibrary.org/obo/FBbt_00000700","FBbt:00000700")</f>
        <v/>
      </c>
      <c r="B283" t="inlineStr">
        <is>
          <t>abdominal 2 lateral oblique muscle 1</t>
        </is>
      </c>
      <c r="C283" t="inlineStr">
        <is>
          <t>A2 LO1</t>
        </is>
      </c>
      <c r="D283" t="inlineStr">
        <is>
          <t>Any A1-7 lateral oblique muscle 1 (FBbt:00000615) that is part of some larval abdominal segment 2 (FBbt:00001749).</t>
        </is>
      </c>
      <c r="E283" t="inlineStr"/>
      <c r="F283" t="inlineStr"/>
      <c r="G283" t="inlineStr"/>
      <c r="H283" t="inlineStr"/>
    </row>
    <row r="284">
      <c r="A284">
        <f>HYPERLINK("https://www.ebi.ac.uk/ols/ontologies/fbbt/terms?iri=http://purl.obolibrary.org/obo/FBbt_00000791","FBbt:00000791")</f>
        <v/>
      </c>
      <c r="B284" t="inlineStr">
        <is>
          <t>abdominal 4 ventral oblique muscle</t>
        </is>
      </c>
      <c r="C284" t="inlineStr">
        <is>
          <t>A4 VO</t>
        </is>
      </c>
      <c r="D284" t="inlineStr">
        <is>
          <t>Any A1-7 ventral oblique muscle (FBbt:00000616) that is part of some larval abdominal segment 4 (FBbt:00001751).</t>
        </is>
      </c>
      <c r="E284" t="inlineStr"/>
      <c r="F284" t="inlineStr"/>
      <c r="G284" t="inlineStr"/>
      <c r="H284" t="inlineStr"/>
    </row>
    <row r="285">
      <c r="A285">
        <f>HYPERLINK("https://www.ebi.ac.uk/ols/ontologies/fbbt/terms?iri=http://purl.obolibrary.org/obo/FBbt_00000964","FBbt:00000964")</f>
        <v/>
      </c>
      <c r="B285" t="inlineStr">
        <is>
          <t>abdominal 8 lateral transverse muscle 1</t>
        </is>
      </c>
      <c r="C285" t="inlineStr">
        <is>
          <t>A8 LT1</t>
        </is>
      </c>
      <c r="D285" t="inlineStr">
        <is>
          <t>The only lateral transverse muscle in larval abdominal segment 8.</t>
        </is>
      </c>
      <c r="E285" t="inlineStr">
        <is>
          <t>Bate, 1993, Bate, Martinez Arias, 1993: 1013--1090 (flybase.org/reports/FBrf0064793)</t>
        </is>
      </c>
      <c r="F285" t="inlineStr"/>
      <c r="G285" t="inlineStr"/>
      <c r="H285" t="inlineStr"/>
    </row>
    <row r="286">
      <c r="A286">
        <f>HYPERLINK("https://www.ebi.ac.uk/ols/ontologies/fbbt/terms?iri=http://purl.obolibrary.org/obo/FBbt_00000701","FBbt:00000701")</f>
        <v/>
      </c>
      <c r="B286" t="inlineStr">
        <is>
          <t>abdominal 2 ventral oblique muscle</t>
        </is>
      </c>
      <c r="C286" t="inlineStr">
        <is>
          <t>A2 VO</t>
        </is>
      </c>
      <c r="D286" t="inlineStr">
        <is>
          <t>Any A1-7 ventral oblique muscle (FBbt:00000616) that is part of some larval abdominal segment 2 (FBbt:00001749).</t>
        </is>
      </c>
      <c r="E286" t="inlineStr"/>
      <c r="F286" t="inlineStr"/>
      <c r="G286" t="inlineStr"/>
      <c r="H286" t="inlineStr"/>
    </row>
    <row r="287">
      <c r="A287">
        <f>HYPERLINK("https://www.ebi.ac.uk/ols/ontologies/fbbt/terms?iri=http://purl.obolibrary.org/obo/FBbt_00000790","FBbt:00000790")</f>
        <v/>
      </c>
      <c r="B287" t="inlineStr">
        <is>
          <t>abdominal 4 lateral oblique muscle 1</t>
        </is>
      </c>
      <c r="C287" t="inlineStr">
        <is>
          <t>A4 LO1</t>
        </is>
      </c>
      <c r="D287" t="inlineStr">
        <is>
          <t>Any A1-7 lateral oblique muscle 1 (FBbt:00000615) that is part of some larval abdominal segment 4 (FBbt:00001751).</t>
        </is>
      </c>
      <c r="E287" t="inlineStr"/>
      <c r="F287" t="inlineStr"/>
      <c r="G287" t="inlineStr"/>
      <c r="H287" t="inlineStr"/>
    </row>
    <row r="288">
      <c r="A288">
        <f>HYPERLINK("https://www.ebi.ac.uk/ols/ontologies/fbbt/terms?iri=http://purl.obolibrary.org/obo/FBbt_00000966","FBbt:00000966")</f>
        <v/>
      </c>
      <c r="B288" t="inlineStr">
        <is>
          <t>abdominal 8 ventral transverse muscle 1</t>
        </is>
      </c>
      <c r="C288" t="inlineStr">
        <is>
          <t>A8 VT1</t>
        </is>
      </c>
      <c r="D288" t="inlineStr">
        <is>
          <t>The anterior-most transverse muscle in larval abdominal segment 8, located close to the segment boundary with A7.</t>
        </is>
      </c>
      <c r="E288" t="inlineStr">
        <is>
          <t>Bate, 1993, Bate, Martinez Arias, 1993: 1013--1090 (flybase.org/reports/FBrf0064793)</t>
        </is>
      </c>
      <c r="F288" t="inlineStr"/>
      <c r="G288" t="inlineStr"/>
      <c r="H288" t="inlineStr"/>
    </row>
    <row r="289">
      <c r="A289">
        <f>HYPERLINK("https://www.ebi.ac.uk/ols/ontologies/fbbt/terms?iri=http://purl.obolibrary.org/obo/FBbt_00000783","FBbt:00000783")</f>
        <v/>
      </c>
      <c r="B289" t="inlineStr">
        <is>
          <t>abdominal 4 dorsal oblique muscle</t>
        </is>
      </c>
      <c r="C289" t="inlineStr">
        <is>
          <t>A4 DO</t>
        </is>
      </c>
      <c r="D289" t="inlineStr">
        <is>
          <t>Any A1-7 dorsal oblique muscle (FBbt:00000608) that is part of some larval abdominal segment 4 (FBbt:00001751).</t>
        </is>
      </c>
      <c r="E289" t="inlineStr"/>
      <c r="F289" t="inlineStr"/>
      <c r="G289" t="inlineStr"/>
      <c r="H289" t="inlineStr"/>
    </row>
    <row r="290">
      <c r="A290">
        <f>HYPERLINK("https://www.ebi.ac.uk/ols/ontologies/fbbt/terms?iri=http://purl.obolibrary.org/obo/FBbt_00000650","FBbt:00000650")</f>
        <v/>
      </c>
      <c r="B290" t="inlineStr">
        <is>
          <t>abdominal 1 ventral longitudinal muscle</t>
        </is>
      </c>
      <c r="C290" t="inlineStr">
        <is>
          <t>A1 VL</t>
        </is>
      </c>
      <c r="D290" t="inlineStr">
        <is>
          <t>Any A1-7 ventral longitudinal muscle (FBbt:00000601) that is part of some larval abdominal segment 1 (FBbt:00001748).</t>
        </is>
      </c>
      <c r="E290" t="inlineStr"/>
      <c r="F290" t="inlineStr"/>
      <c r="G290" t="inlineStr"/>
      <c r="H290" t="inlineStr"/>
    </row>
    <row r="291">
      <c r="A291">
        <f>HYPERLINK("https://www.ebi.ac.uk/ols/ontologies/fbbt/terms?iri=http://purl.obolibrary.org/obo/FBbt_00000905","FBbt:00000905")</f>
        <v/>
      </c>
      <c r="B291" t="inlineStr">
        <is>
          <t>abdominal 6 ventral transverse muscle</t>
        </is>
      </c>
      <c r="C291" t="inlineStr">
        <is>
          <t>None</t>
        </is>
      </c>
      <c r="D291" t="inlineStr">
        <is>
          <t>Any A1-7 ventral transverse muscle (FBbt:00000631) that is part of some larval abdominal segment 6 (FBbt:00001753).</t>
        </is>
      </c>
      <c r="E291" t="inlineStr"/>
      <c r="F291" t="inlineStr"/>
      <c r="G291" t="inlineStr"/>
      <c r="H291" t="inlineStr"/>
    </row>
    <row r="292">
      <c r="A292">
        <f>HYPERLINK("https://www.ebi.ac.uk/ols/ontologies/fbbt/terms?iri=http://purl.obolibrary.org/obo/FBbt_00000657","FBbt:00000657")</f>
        <v/>
      </c>
      <c r="B292" t="inlineStr">
        <is>
          <t>abdominal 1 dorsal oblique muscle</t>
        </is>
      </c>
      <c r="C292" t="inlineStr">
        <is>
          <t>A1 DO</t>
        </is>
      </c>
      <c r="D292" t="inlineStr">
        <is>
          <t>Any A1-7 dorsal oblique muscle (FBbt:00000608) that is part of some larval abdominal segment 1 (FBbt:00001748).</t>
        </is>
      </c>
      <c r="E292" t="inlineStr"/>
      <c r="F292" t="inlineStr"/>
      <c r="G292" t="inlineStr"/>
      <c r="H292" t="inlineStr"/>
    </row>
    <row r="293">
      <c r="A293">
        <f>HYPERLINK("https://www.ebi.ac.uk/ols/ontologies/fbbt/terms?iri=http://purl.obolibrary.org/obo/FBbt_00000900","FBbt:00000900")</f>
        <v/>
      </c>
      <c r="B293" t="inlineStr">
        <is>
          <t>abdominal 6 lateral transverse muscle</t>
        </is>
      </c>
      <c r="C293" t="inlineStr">
        <is>
          <t>A6 LT</t>
        </is>
      </c>
      <c r="D293" t="inlineStr">
        <is>
          <t>Any A1-7 lateral transverse muscle (FBbt:00000626) that is part of some larval abdominal segment 6 (FBbt:00001753).</t>
        </is>
      </c>
      <c r="E293" t="inlineStr"/>
      <c r="F293" t="inlineStr"/>
      <c r="G293" t="inlineStr"/>
      <c r="H293" t="inlineStr"/>
    </row>
    <row r="294">
      <c r="A294">
        <f>HYPERLINK("https://www.ebi.ac.uk/ols/ontologies/fbbt/terms?iri=http://purl.obolibrary.org/obo/FBbt_00000526","FBbt:00000526")</f>
        <v/>
      </c>
      <c r="B294" t="inlineStr">
        <is>
          <t>mesothoracic dorsal acute muscle 4</t>
        </is>
      </c>
      <c r="C294" t="inlineStr">
        <is>
          <t>mesothoracic dorsal internal oblique muscle 1; T2 DA4; T2 dio1</t>
        </is>
      </c>
      <c r="D294" t="inlineStr">
        <is>
          <t>The fourth dorsal-most acute muscle of the embryonic/larval mesothoracic segment.</t>
        </is>
      </c>
      <c r="E294" t="inlineStr">
        <is>
          <t>Bate, 1993, Bate, Martinez Arias, 1993: 1013--1090 (flybase.org/reports/FBrf0064793)</t>
        </is>
      </c>
      <c r="F294" t="inlineStr"/>
      <c r="G294" t="inlineStr"/>
      <c r="H294" t="inlineStr"/>
    </row>
    <row r="295">
      <c r="A295">
        <f>HYPERLINK("https://www.ebi.ac.uk/ols/ontologies/fbbt/terms?iri=http://purl.obolibrary.org/obo/FBbt_00000525","FBbt:00000525")</f>
        <v/>
      </c>
      <c r="B295" t="inlineStr">
        <is>
          <t>mesothoracic dorsal acute muscle 3</t>
        </is>
      </c>
      <c r="C295" t="inlineStr">
        <is>
          <t>T2 dio2; mesothoracic dorsal internal oblique muscle 2; T2 DA3</t>
        </is>
      </c>
      <c r="D295" t="inlineStr">
        <is>
          <t>The third dorsal-most acute muscle of the embryonic/larval mesothoracic segment.</t>
        </is>
      </c>
      <c r="E295" t="inlineStr">
        <is>
          <t>Bate, 1993, Bate, Martinez Arias, 1993: 1013--1090 (flybase.org/reports/FBrf0064793)</t>
        </is>
      </c>
      <c r="F295" t="inlineStr"/>
      <c r="G295" t="inlineStr"/>
      <c r="H295" t="inlineStr"/>
    </row>
    <row r="296">
      <c r="A296">
        <f>HYPERLINK("https://www.ebi.ac.uk/ols/ontologies/fbbt/terms?iri=http://purl.obolibrary.org/obo/FBbt_00000906","FBbt:00000906")</f>
        <v/>
      </c>
      <c r="B296" t="inlineStr">
        <is>
          <t>abdominal 6 ventral transverse muscle 1</t>
        </is>
      </c>
      <c r="C296" t="inlineStr">
        <is>
          <t>A6 VT1</t>
        </is>
      </c>
      <c r="D296" t="inlineStr">
        <is>
          <t>Any A2-7 ventral transverse muscle 1 (FBbt:00000632) that is part of some larval abdominal segment 6 (FBbt:00001753).</t>
        </is>
      </c>
      <c r="E296" t="inlineStr"/>
      <c r="F296" t="inlineStr"/>
      <c r="G296" t="inlineStr"/>
      <c r="H296" t="inlineStr"/>
    </row>
    <row r="297">
      <c r="A297">
        <f>HYPERLINK("https://www.ebi.ac.uk/ols/ontologies/fbbt/terms?iri=http://purl.obolibrary.org/obo/FBbt_00000524","FBbt:00000524")</f>
        <v/>
      </c>
      <c r="B297" t="inlineStr">
        <is>
          <t>mesothoracic dorsal acute muscle 2</t>
        </is>
      </c>
      <c r="C297" t="inlineStr">
        <is>
          <t>T2 DA2; T2 dio3; mesothoracic dorsal internal oblique muscle 3</t>
        </is>
      </c>
      <c r="D297" t="inlineStr">
        <is>
          <t>The second dorsal-most acute muscle of the embryonic/larval mesothoracic segment.</t>
        </is>
      </c>
      <c r="E297" t="inlineStr">
        <is>
          <t>Bate, 1993, Bate, Martinez Arias, 1993: 1013--1090 (flybase.org/reports/FBrf0064793)</t>
        </is>
      </c>
      <c r="F297" t="inlineStr"/>
      <c r="G297" t="inlineStr"/>
      <c r="H297" t="inlineStr"/>
    </row>
    <row r="298">
      <c r="A298">
        <f>HYPERLINK("https://www.ebi.ac.uk/ols/ontologies/fbbt/terms?iri=http://purl.obolibrary.org/obo/FBbt_00000913","FBbt:00000913")</f>
        <v/>
      </c>
      <c r="B298" t="inlineStr">
        <is>
          <t>abdominal 7 ventral acute muscle</t>
        </is>
      </c>
      <c r="C298" t="inlineStr">
        <is>
          <t>A7 VA</t>
        </is>
      </c>
      <c r="D298" t="inlineStr">
        <is>
          <t>Any A1-7 ventral acute muscle (FBbt:00000594) that is part of some larval abdominal segment 7 (FBbt:00001754).</t>
        </is>
      </c>
      <c r="E298" t="inlineStr"/>
      <c r="F298" t="inlineStr"/>
      <c r="G298" t="inlineStr"/>
      <c r="H298" t="inlineStr"/>
    </row>
    <row r="299">
      <c r="A299">
        <f>HYPERLINK("https://www.ebi.ac.uk/ols/ontologies/fbbt/terms?iri=http://purl.obolibrary.org/obo/FBbt_00000523","FBbt:00000523")</f>
        <v/>
      </c>
      <c r="B299" t="inlineStr">
        <is>
          <t>mesothoracic dorsal acute muscle 1</t>
        </is>
      </c>
      <c r="C299" t="inlineStr">
        <is>
          <t>mesothoracic dorsal internal oblique muscle 4; T2 DA1; T2 dio4</t>
        </is>
      </c>
      <c r="D299" t="inlineStr">
        <is>
          <t>The dorsal-most acute muscle of the embryonic/larval mesothoracic segment.</t>
        </is>
      </c>
      <c r="E299" t="inlineStr">
        <is>
          <t>Bate, 1993, Bate, Martinez Arias, 1993: 1013--1090 (flybase.org/reports/FBrf0064793)</t>
        </is>
      </c>
      <c r="F299" t="inlineStr"/>
      <c r="G299" t="inlineStr"/>
      <c r="H299" t="inlineStr"/>
    </row>
    <row r="300">
      <c r="A300">
        <f>HYPERLINK("https://www.ebi.ac.uk/ols/ontologies/fbbt/terms?iri=http://purl.obolibrary.org/obo/FBbt_00000854","FBbt:00000854")</f>
        <v/>
      </c>
      <c r="B300" t="inlineStr">
        <is>
          <t>abdominal 5 dorsal transverse muscle 1</t>
        </is>
      </c>
      <c r="C300" t="inlineStr">
        <is>
          <t>A5 DT1</t>
        </is>
      </c>
      <c r="D300" t="inlineStr">
        <is>
          <t>Any A1-7 dorsal transverse muscle 1 (FBbt:00000625) that is part of some larval abdominal segment 5 (FBbt:00001752).</t>
        </is>
      </c>
      <c r="E300" t="inlineStr"/>
      <c r="F300" t="inlineStr"/>
      <c r="G300" t="inlineStr"/>
      <c r="H300" t="inlineStr"/>
    </row>
    <row r="301">
      <c r="A301">
        <f>HYPERLINK("https://www.ebi.ac.uk/ols/ontologies/fbbt/terms?iri=http://purl.obolibrary.org/obo/FBbt_00000710","FBbt:00000710")</f>
        <v/>
      </c>
      <c r="B301" t="inlineStr">
        <is>
          <t>abdominal 2 lateral longitudinal muscle 1</t>
        </is>
      </c>
      <c r="C301" t="inlineStr">
        <is>
          <t>A2 LL1</t>
        </is>
      </c>
      <c r="D301" t="inlineStr">
        <is>
          <t>Any A1-7 lateral longitudinal muscle 1 (FBbt:00000600) that is part of some larval abdominal segment 2 (FBbt:00001749).</t>
        </is>
      </c>
      <c r="E301" t="inlineStr"/>
      <c r="F301" t="inlineStr"/>
      <c r="G301" t="inlineStr"/>
      <c r="H301" t="inlineStr"/>
    </row>
    <row r="302">
      <c r="A302">
        <f>HYPERLINK("https://www.ebi.ac.uk/ols/ontologies/fbbt/terms?iri=http://purl.obolibrary.org/obo/FBbt_00000529","FBbt:00000529")</f>
        <v/>
      </c>
      <c r="B302" t="inlineStr">
        <is>
          <t>mesothoracic dorsal oblique muscle 1</t>
        </is>
      </c>
      <c r="C302" t="inlineStr">
        <is>
          <t>T2 DO1; mesothoracic dorsal external oblique muscle 4; T2 deo4</t>
        </is>
      </c>
      <c r="D302" t="inlineStr">
        <is>
          <t>The dorsal-most oblique muscle of the embryonic/larval mesothoracic segment.</t>
        </is>
      </c>
      <c r="E302" t="inlineStr">
        <is>
          <t>Bate, 1993, Bate, Martinez Arias, 1993: 1013--1090 (flybase.org/reports/FBrf0064793)</t>
        </is>
      </c>
      <c r="F302" t="inlineStr"/>
      <c r="G302" t="inlineStr"/>
      <c r="H302" t="inlineStr"/>
    </row>
    <row r="303">
      <c r="A303">
        <f>HYPERLINK("https://www.ebi.ac.uk/ols/ontologies/fbbt/terms?iri=http://purl.obolibrary.org/obo/FBbt_00000836","FBbt:00000836")</f>
        <v/>
      </c>
      <c r="B303" t="inlineStr">
        <is>
          <t>abdominal 5 ventral oblique muscle</t>
        </is>
      </c>
      <c r="C303" t="inlineStr">
        <is>
          <t>A5 VO</t>
        </is>
      </c>
      <c r="D303" t="inlineStr">
        <is>
          <t>Any A1-7 ventral oblique muscle (FBbt:00000616) that is part of some larval abdominal segment 5 (FBbt:00001752).</t>
        </is>
      </c>
      <c r="E303" t="inlineStr"/>
      <c r="F303" t="inlineStr"/>
      <c r="G303" t="inlineStr"/>
      <c r="H303" t="inlineStr"/>
    </row>
    <row r="304">
      <c r="A304">
        <f>HYPERLINK("https://www.ebi.ac.uk/ols/ontologies/fbbt/terms?iri=http://purl.obolibrary.org/obo/FBbt_00000967","FBbt:00000967")</f>
        <v/>
      </c>
      <c r="B304" t="inlineStr">
        <is>
          <t>abdominal 8 ventral transverse muscle 2</t>
        </is>
      </c>
      <c r="C304" t="inlineStr">
        <is>
          <t>A8 VT2</t>
        </is>
      </c>
      <c r="D304" t="inlineStr">
        <is>
          <t>The second anterior-most transverse muscle in larval abdominal segment 8, located close to abdominal 8 ventral transverse muscle 1.</t>
        </is>
      </c>
      <c r="E304" t="inlineStr">
        <is>
          <t>Bate, 1993, Bate, Martinez Arias, 1993: 1013--1090 (flybase.org/reports/FBrf0064793)</t>
        </is>
      </c>
      <c r="F304" t="inlineStr"/>
      <c r="G304" t="inlineStr"/>
      <c r="H304" t="inlineStr"/>
    </row>
    <row r="305">
      <c r="A305">
        <f>HYPERLINK("https://www.ebi.ac.uk/ols/ontologies/fbbt/terms?iri=http://purl.obolibrary.org/obo/FBbt_00000711","FBbt:00000711")</f>
        <v/>
      </c>
      <c r="B305" t="inlineStr">
        <is>
          <t>abdominal 2 ventral longitudinal muscle</t>
        </is>
      </c>
      <c r="C305" t="inlineStr">
        <is>
          <t>A2 VL</t>
        </is>
      </c>
      <c r="D305" t="inlineStr">
        <is>
          <t>Any A1-7 ventral longitudinal muscle (FBbt:00000601) that is part of some larval abdominal segment 2 (FBbt:00001749).</t>
        </is>
      </c>
      <c r="E305" t="inlineStr"/>
      <c r="F305" t="inlineStr"/>
      <c r="G305" t="inlineStr"/>
      <c r="H305" t="inlineStr"/>
    </row>
    <row r="306">
      <c r="A306">
        <f>HYPERLINK("https://www.ebi.ac.uk/ols/ontologies/fbbt/terms?iri=http://purl.obolibrary.org/obo/FBbt_00000855","FBbt:00000855")</f>
        <v/>
      </c>
      <c r="B306" t="inlineStr">
        <is>
          <t>abdominal 5 lateral transverse muscle</t>
        </is>
      </c>
      <c r="C306" t="inlineStr">
        <is>
          <t>A5 LT</t>
        </is>
      </c>
      <c r="D306" t="inlineStr">
        <is>
          <t>Any A1-7 lateral transverse muscle (FBbt:00000626) that is part of some larval abdominal segment 5 (FBbt:00001752).</t>
        </is>
      </c>
      <c r="E306" t="inlineStr"/>
      <c r="F306" t="inlineStr"/>
      <c r="G306" t="inlineStr"/>
      <c r="H306" t="inlineStr"/>
    </row>
    <row r="307">
      <c r="A307">
        <f>HYPERLINK("https://www.ebi.ac.uk/ols/ontologies/fbbt/terms?iri=http://purl.obolibrary.org/obo/FBbt_00000593","FBbt:00000593")</f>
        <v/>
      </c>
      <c r="B307" t="inlineStr">
        <is>
          <t>A1-7 dorsal acute muscle 3</t>
        </is>
      </c>
      <c r="C307" t="inlineStr">
        <is>
          <t>A1-7 dorsal internal oblique 1; A1-7 dio1; A1-7 DA3; muscle 3; abdominal dorsal acute muscle 3; muscle 3 - dorsal internal oblique</t>
        </is>
      </c>
      <c r="D307" t="inlineStr">
        <is>
          <t>The third dorsal-most dorsal acute muscle of embryonic/larval abdominal segments 1-7.</t>
        </is>
      </c>
      <c r="E307" t="inlineStr">
        <is>
          <t>Bate, 1993, Bate, Martinez Arias, 1993: 1013--1090 (flybase.org/reports/FBrf0064793); Campos-Ortega and Hartenstein, 1997, The embryonic development of Drosophila melanogaster. 2nd ed. (flybase.org/reports/FBrf0089570)</t>
        </is>
      </c>
      <c r="F307" t="inlineStr"/>
      <c r="G307" t="inlineStr"/>
      <c r="H307" t="inlineStr"/>
    </row>
    <row r="308">
      <c r="A308">
        <f>HYPERLINK("https://www.ebi.ac.uk/ols/ontologies/fbbt/terms?iri=http://purl.obolibrary.org/obo/FBbt_00000592","FBbt:00000592")</f>
        <v/>
      </c>
      <c r="B308" t="inlineStr">
        <is>
          <t>A1-7 dorsal acute muscle 2</t>
        </is>
      </c>
      <c r="C308" t="inlineStr">
        <is>
          <t>A1-7 DIOM 2; A1-7 dorsal internal oblique 2; A1-7 DA2; muscle 2 - dorsal internal oblique; abdominal dorsal acute muscle 2; A1-7 dio2; muscle 2</t>
        </is>
      </c>
      <c r="D308" t="inlineStr">
        <is>
          <t>The second dorsal-most dorsal acute muscle of embryonic/larval abdominal segments 1-7.</t>
        </is>
      </c>
      <c r="E308" t="inlineStr">
        <is>
          <t>Bate, 1993, Bate, Martinez Arias, 1993: 1013--1090 (flybase.org/reports/FBrf0064793); Campos-Ortega and Hartenstein, 1997, The embryonic development of Drosophila melanogaster. 2nd ed. (flybase.org/reports/FBrf0089570)</t>
        </is>
      </c>
      <c r="F308" t="inlineStr"/>
      <c r="G308" t="inlineStr"/>
      <c r="H308" t="inlineStr"/>
    </row>
    <row r="309">
      <c r="A309">
        <f>HYPERLINK("https://www.ebi.ac.uk/ols/ontologies/fbbt/terms?iri=http://purl.obolibrary.org/obo/FBbt_00000955","FBbt:00000955")</f>
        <v/>
      </c>
      <c r="B309" t="inlineStr">
        <is>
          <t>abdominal 8 dorsal oblique muscle 1</t>
        </is>
      </c>
      <c r="C309" t="inlineStr">
        <is>
          <t>A8 DO1; A8 deo1</t>
        </is>
      </c>
      <c r="D309" t="inlineStr">
        <is>
          <t>The only dorsal oblique muscle in larval abdominal segment 8. It is much shorter and narrower than dorsal oblique muscles of larval segments A1-7. It inserts caudally into the epidermis, anterior to and above the posterior spiracle.</t>
        </is>
      </c>
      <c r="E309" t="inlineStr">
        <is>
          <t>Bate, 1993, Bate, Martinez Arias, 1993: 1013--1090 (flybase.org/reports/FBrf0064793)</t>
        </is>
      </c>
      <c r="F309" t="inlineStr"/>
      <c r="G309" t="inlineStr"/>
      <c r="H309" t="inlineStr"/>
    </row>
    <row r="310">
      <c r="A310">
        <f>HYPERLINK("https://www.ebi.ac.uk/ols/ontologies/fbbt/terms?iri=http://purl.obolibrary.org/obo/FBbt_00000595","FBbt:00000595")</f>
        <v/>
      </c>
      <c r="B310" t="inlineStr">
        <is>
          <t>A1-7 ventral acute muscle 1</t>
        </is>
      </c>
      <c r="C310" t="inlineStr">
        <is>
          <t>A1-7 vs2; A1-7 ventral superficial 2; abdominal ventral acute muscle 1; muscle 26 - ventro-lateral external oblique; A1-7 VA1; muscle 26</t>
        </is>
      </c>
      <c r="D310" t="inlineStr">
        <is>
          <t>Dorsal-most ventral acute muscle of larval abdominal segments A1-7.</t>
        </is>
      </c>
      <c r="E310" t="inlineStr">
        <is>
          <t>Bate, 1993, Bate, Martinez Arias, 1993: 1013--1090 (flybase.org/reports/FBrf0064793); Campos-Ortega and Hartenstein, 1997, The embryonic development of Drosophila melanogaster. 2nd ed. (flybase.org/reports/FBrf0089570)</t>
        </is>
      </c>
      <c r="F310" t="inlineStr"/>
      <c r="G310" t="inlineStr"/>
      <c r="H310" t="inlineStr"/>
    </row>
    <row r="311">
      <c r="A311">
        <f>HYPERLINK("https://www.ebi.ac.uk/ols/ontologies/fbbt/terms?iri=http://purl.obolibrary.org/obo/FBbt_00000565","FBbt:00000565")</f>
        <v/>
      </c>
      <c r="B311" t="inlineStr">
        <is>
          <t>metathoracic dorsal oblique muscle 3</t>
        </is>
      </c>
      <c r="C311" t="inlineStr">
        <is>
          <t>T3 deo1; T3 DO3; metathoracic dorsal external oblique muscle 1</t>
        </is>
      </c>
      <c r="D311" t="inlineStr">
        <is>
          <t>Third dorsal-most oblique muscle of the embryonic/larval metathoracic segment.</t>
        </is>
      </c>
      <c r="E311" t="inlineStr">
        <is>
          <t>Bate, 1993, Bate, Martinez Arias, 1993: 1013--1090 (flybase.org/reports/FBrf0064793)</t>
        </is>
      </c>
      <c r="F311" t="inlineStr"/>
      <c r="G311" t="inlineStr"/>
      <c r="H311" t="inlineStr"/>
    </row>
    <row r="312">
      <c r="A312">
        <f>HYPERLINK("https://www.ebi.ac.uk/ols/ontologies/fbbt/terms?iri=http://purl.obolibrary.org/obo/FBbt_00000564","FBbt:00000564")</f>
        <v/>
      </c>
      <c r="B312" t="inlineStr">
        <is>
          <t>metathoracic dorsal oblique muscle 2</t>
        </is>
      </c>
      <c r="C312" t="inlineStr">
        <is>
          <t>T3 DO2; metathoracic dorsal external oblique muscle 2; T3 deo2</t>
        </is>
      </c>
      <c r="D312" t="inlineStr">
        <is>
          <t>Second dorsal-most oblique muscle of the embryonic/larval metathoracic segment.</t>
        </is>
      </c>
      <c r="E312" t="inlineStr">
        <is>
          <t>Bate, 1993, Bate, Martinez Arias, 1993: 1013--1090 (flybase.org/reports/FBrf0064793)</t>
        </is>
      </c>
      <c r="F312" t="inlineStr"/>
      <c r="G312" t="inlineStr"/>
      <c r="H312" t="inlineStr"/>
    </row>
    <row r="313">
      <c r="A313">
        <f>HYPERLINK("https://www.ebi.ac.uk/ols/ontologies/fbbt/terms?iri=http://purl.obolibrary.org/obo/FBbt_00000957","FBbt:00000957")</f>
        <v/>
      </c>
      <c r="B313" t="inlineStr">
        <is>
          <t>abdominal 8 ventral oblique muscle 1</t>
        </is>
      </c>
      <c r="C313" t="inlineStr">
        <is>
          <t>A8 VO1</t>
        </is>
      </c>
      <c r="D313" t="inlineStr">
        <is>
          <t>The dorsal-most ventral oblique muscle of embryonic/larval abdominal segment 8.</t>
        </is>
      </c>
      <c r="E313" t="inlineStr">
        <is>
          <t>Bate, 1993, Bate, Martinez Arias, 1993: 1013--1090 (flybase.org/reports/FBrf0064793)</t>
        </is>
      </c>
      <c r="F313" t="inlineStr"/>
      <c r="G313" t="inlineStr"/>
      <c r="H313" t="inlineStr"/>
    </row>
    <row r="314">
      <c r="A314">
        <f>HYPERLINK("https://www.ebi.ac.uk/ols/ontologies/fbbt/terms?iri=http://purl.obolibrary.org/obo/FBbt_00000591","FBbt:00000591")</f>
        <v/>
      </c>
      <c r="B314" t="inlineStr">
        <is>
          <t>A1-7 dorsal acute muscle 1</t>
        </is>
      </c>
      <c r="C314" t="inlineStr">
        <is>
          <t>muscle 1; muscle 1 - dorsal internal oblique; abdominal dorsal acute muscle 1; A1-7 dorsal internal oblique 3; A1-7 dio3; A1-7 DA1; A1-7 DIOM 3</t>
        </is>
      </c>
      <c r="D314" t="inlineStr">
        <is>
          <t>Dorsal-most dorsal acute muscle of embryonic/larval abdominal segments 1-7.</t>
        </is>
      </c>
      <c r="E314" t="inlineStr">
        <is>
          <t>Bate, 1993, Bate, Martinez Arias, 1993: 1013--1090 (flybase.org/reports/FBrf0064793); Campos-Ortega and Hartenstein, 1997, The embryonic development of Drosophila melanogaster. 2nd ed. (flybase.org/reports/FBrf0089570)</t>
        </is>
      </c>
      <c r="F314" t="inlineStr"/>
      <c r="G314" t="inlineStr"/>
      <c r="H314" t="inlineStr"/>
    </row>
    <row r="315">
      <c r="A315">
        <f>HYPERLINK("https://www.ebi.ac.uk/ols/ontologies/fbbt/terms?iri=http://purl.obolibrary.org/obo/FBbt_00000958","FBbt:00000958")</f>
        <v/>
      </c>
      <c r="B315" t="inlineStr">
        <is>
          <t>abdominal 8 ventral oblique muscle 2</t>
        </is>
      </c>
      <c r="C315" t="inlineStr">
        <is>
          <t>A8 veo1; ventral external oblique muscle 1 of A8; A8 VO2</t>
        </is>
      </c>
      <c r="D315" t="inlineStr">
        <is>
          <t>The second dorsal-most ventral oblique muscle of embryonic/larval abdominal segment 8.</t>
        </is>
      </c>
      <c r="E315" t="inlineStr">
        <is>
          <t>Bate, 1993, Bate, Martinez Arias, 1993: 1013--1090 (flybase.org/reports/FBrf0064793)</t>
        </is>
      </c>
      <c r="F315" t="inlineStr"/>
      <c r="G315" t="inlineStr"/>
      <c r="H315" t="inlineStr"/>
    </row>
    <row r="316">
      <c r="A316">
        <f>HYPERLINK("https://www.ebi.ac.uk/ols/ontologies/fbbt/terms?iri=http://purl.obolibrary.org/obo/FBbt_00000819","FBbt:00000819")</f>
        <v/>
      </c>
      <c r="B316" t="inlineStr">
        <is>
          <t>abdominal 5 dorsal acute muscle</t>
        </is>
      </c>
      <c r="C316" t="inlineStr">
        <is>
          <t>A5 DA</t>
        </is>
      </c>
      <c r="D316" t="inlineStr">
        <is>
          <t>Any A1-7 dorsal acute muscle (FBbt:00000590) that is part of some larval abdominal segment 5 (FBbt:00001752).</t>
        </is>
      </c>
      <c r="E316" t="inlineStr"/>
      <c r="F316" t="inlineStr"/>
      <c r="G316" t="inlineStr"/>
      <c r="H316" t="inlineStr"/>
    </row>
    <row r="317">
      <c r="A317">
        <f>HYPERLINK("https://www.ebi.ac.uk/ols/ontologies/fbbt/terms?iri=http://purl.obolibrary.org/obo/FBbt_00000619","FBbt:00000619")</f>
        <v/>
      </c>
      <c r="B317" t="inlineStr">
        <is>
          <t>A1-7 ventral oblique muscle 3</t>
        </is>
      </c>
      <c r="C317" t="inlineStr">
        <is>
          <t>muscle 28 - ventral external oblique; A1-7 veo3; A1-7 ventral external oblique 3; A1-7 VO3; muscle 28; abdominal ventral oblique muscle 3</t>
        </is>
      </c>
      <c r="D317" t="inlineStr">
        <is>
          <t>The third dorsal-most ventral oblique muscle of embryonic/larval abdominal segments 1-7.</t>
        </is>
      </c>
      <c r="E317" t="inlineStr">
        <is>
          <t>Bate, 1993, Bate, Martinez Arias, 1993: 1013--1090 (flybase.org/reports/FBrf0064793); Campos-Ortega and Hartenstein, 1997, The embryonic development of Drosophila melanogaster. 2nd ed. (flybase.org/reports/FBrf0089570)</t>
        </is>
      </c>
      <c r="F317" t="inlineStr"/>
      <c r="G317" t="inlineStr"/>
      <c r="H317" t="inlineStr"/>
    </row>
    <row r="318">
      <c r="A318">
        <f>HYPERLINK("https://www.ebi.ac.uk/ols/ontologies/fbbt/terms?iri=http://purl.obolibrary.org/obo/FBbt_00000563","FBbt:00000563")</f>
        <v/>
      </c>
      <c r="B318" t="inlineStr">
        <is>
          <t>metathoracic dorsal oblique muscle 1</t>
        </is>
      </c>
      <c r="C318" t="inlineStr">
        <is>
          <t>metathoracic dorsal external oblique muscle 3; T3 deo3; T3 DO1</t>
        </is>
      </c>
      <c r="D318" t="inlineStr">
        <is>
          <t>Dorsal-most dorsal oblique muscle of the embryonic/larval metathoracic segment.</t>
        </is>
      </c>
      <c r="E318" t="inlineStr">
        <is>
          <t>Bate, 1993, Bate, Martinez Arias, 1993: 1013--1090 (flybase.org/reports/FBrf0064793)</t>
        </is>
      </c>
      <c r="F318" t="inlineStr"/>
      <c r="G318" t="inlineStr"/>
      <c r="H318" t="inlineStr"/>
    </row>
    <row r="319">
      <c r="A319">
        <f>HYPERLINK("https://www.ebi.ac.uk/ols/ontologies/fbbt/terms?iri=http://purl.obolibrary.org/obo/FBbt_00000560","FBbt:00000560")</f>
        <v/>
      </c>
      <c r="B319" t="inlineStr">
        <is>
          <t>metathoracic ventral acute muscle 1</t>
        </is>
      </c>
      <c r="C319" t="inlineStr">
        <is>
          <t>T3 VA1; metathoracic ventral superficial 1; T3 vs1</t>
        </is>
      </c>
      <c r="D319" t="inlineStr">
        <is>
          <t>The only ventral acute muscle of the embryonic/larval mesothorax.</t>
        </is>
      </c>
      <c r="E319" t="inlineStr">
        <is>
          <t>Bate, 1993, Bate, Martinez Arias, 1993: 1013--1090 (flybase.org/reports/FBrf0064793)</t>
        </is>
      </c>
      <c r="F319" t="inlineStr"/>
      <c r="G319" t="inlineStr"/>
      <c r="H319" t="inlineStr"/>
    </row>
    <row r="320">
      <c r="A320">
        <f>HYPERLINK("https://www.ebi.ac.uk/ols/ontologies/fbbt/terms?iri=http://purl.obolibrary.org/obo/FBbt_00000959","FBbt:00000959")</f>
        <v/>
      </c>
      <c r="B320" t="inlineStr">
        <is>
          <t>abdominal 8 ventral oblique muscle 3</t>
        </is>
      </c>
      <c r="C320" t="inlineStr">
        <is>
          <t>A8 VO3</t>
        </is>
      </c>
      <c r="D320" t="inlineStr">
        <is>
          <t>The third dorsal-most ventral oblique muscle of embryonic/larval abdominal segment 8.</t>
        </is>
      </c>
      <c r="E320" t="inlineStr">
        <is>
          <t>Bate, 1993, Bate, Martinez Arias, 1993: 1013--1090 (flybase.org/reports/FBrf0064793)</t>
        </is>
      </c>
      <c r="F320" t="inlineStr"/>
      <c r="G320" t="inlineStr"/>
      <c r="H320" t="inlineStr"/>
    </row>
    <row r="321">
      <c r="A321">
        <f>HYPERLINK("https://www.ebi.ac.uk/ols/ontologies/fbbt/terms?iri=http://purl.obolibrary.org/obo/FBbt_00000566","FBbt:00000566")</f>
        <v/>
      </c>
      <c r="B321" t="inlineStr">
        <is>
          <t>metathoracic dorsal oblique muscle 4</t>
        </is>
      </c>
      <c r="C321" t="inlineStr">
        <is>
          <t>T3 DO4; T3 peo2; metathoracic pleural external oblique muscle 2</t>
        </is>
      </c>
      <c r="D321" t="inlineStr">
        <is>
          <t>Fourth dorsal-most oblique muscle of the embryonic/larval metathoracic segment.</t>
        </is>
      </c>
      <c r="E321" t="inlineStr">
        <is>
          <t>Bate, 1993, Bate, Martinez Arias, 1993: 1013--1090 (flybase.org/reports/FBrf0064793)</t>
        </is>
      </c>
      <c r="F321" t="inlineStr"/>
      <c r="G321" t="inlineStr"/>
      <c r="H321" t="inlineStr"/>
    </row>
    <row r="322">
      <c r="A322">
        <f>HYPERLINK("https://www.ebi.ac.uk/ols/ontologies/fbbt/terms?iri=http://purl.obolibrary.org/obo/FBbt_00000597","FBbt:00000597")</f>
        <v/>
      </c>
      <c r="B322" t="inlineStr">
        <is>
          <t>ventral acute muscle 3</t>
        </is>
      </c>
      <c r="C322" t="inlineStr">
        <is>
          <t>muscle 29 - ventral external oblique; vs1; ventral superficial 1; abdominal ventral acute muscle 3; A1-7 ventral acute muscle 3; muscle 29; VA3</t>
        </is>
      </c>
      <c r="D322" t="inlineStr">
        <is>
          <t>The third dorsal-most ventral acute muscle of larval abdominal segments A1-7. This muscle is attached to the posterior intrasegmental apodeme (ina2) of its segment (Campos-Ortega and Hartenstein, 1997). A muscle referred to as ventral acute muscle 3 is found in each of segments A1 to A7 (Bate, 1993).</t>
        </is>
      </c>
      <c r="E322" t="inlineStr">
        <is>
          <t>Bate, 1993, Bate, Martinez Arias, 1993: 1013--1090 (flybase.org/reports/FBrf0064793); Campos-Ortega and Hartenstein, 1997, The embryonic development of Drosophila melanogaster. 2nd ed. (flybase.org/reports/FBrf0089570)</t>
        </is>
      </c>
      <c r="F322" t="inlineStr"/>
      <c r="G322" t="inlineStr"/>
      <c r="H322" t="inlineStr"/>
    </row>
    <row r="323">
      <c r="A323">
        <f>HYPERLINK("https://www.ebi.ac.uk/ols/ontologies/fbbt/terms?iri=http://purl.obolibrary.org/obo/FBbt_00000950","FBbt:00000950")</f>
        <v/>
      </c>
      <c r="B323" t="inlineStr">
        <is>
          <t>abdominal 7 ventral transverse muscle</t>
        </is>
      </c>
      <c r="C323" t="inlineStr">
        <is>
          <t>None</t>
        </is>
      </c>
      <c r="D323" t="inlineStr">
        <is>
          <t>Any A1-7 ventral transverse muscle (FBbt:00000631) that is part of some larval abdominal segment 7 (FBbt:00001754).</t>
        </is>
      </c>
      <c r="E323" t="inlineStr"/>
      <c r="F323" t="inlineStr"/>
      <c r="G323" t="inlineStr"/>
      <c r="H323" t="inlineStr"/>
    </row>
    <row r="324">
      <c r="A324">
        <f>HYPERLINK("https://www.ebi.ac.uk/ols/ontologies/fbbt/terms?iri=http://purl.obolibrary.org/obo/FBbt_00000513","FBbt:00000513")</f>
        <v/>
      </c>
      <c r="B324" t="inlineStr">
        <is>
          <t>prothoracic lateral acute muscle 2</t>
        </is>
      </c>
      <c r="C324" t="inlineStr">
        <is>
          <t>prothoracic pleural external transverse muscle 2; T1 LA2; T1 pet2</t>
        </is>
      </c>
      <c r="D324" t="inlineStr">
        <is>
          <t>The second dorsal-most lateral acute muscle of the prothoracic segment.</t>
        </is>
      </c>
      <c r="E324" t="inlineStr">
        <is>
          <t>Bate, 1993, Bate, Martinez Arias, 1993: 1013--1090 (flybase.org/reports/FBrf0064793)</t>
        </is>
      </c>
      <c r="F324" t="inlineStr"/>
      <c r="G324" t="inlineStr"/>
      <c r="H324" t="inlineStr"/>
    </row>
    <row r="325">
      <c r="A325">
        <f>HYPERLINK("https://www.ebi.ac.uk/ols/ontologies/fbbt/terms?iri=http://purl.obolibrary.org/obo/FBbt_00000649","FBbt:00000649")</f>
        <v/>
      </c>
      <c r="B325" t="inlineStr">
        <is>
          <t>abdominal 1 lateral longitudinal muscle 1</t>
        </is>
      </c>
      <c r="C325" t="inlineStr">
        <is>
          <t>A1 LL1</t>
        </is>
      </c>
      <c r="D325" t="inlineStr">
        <is>
          <t>Any A1-7 lateral longitudinal muscle 1 (FBbt:00000600) that is part of some larval abdominal segment 1 (FBbt:00001748).</t>
        </is>
      </c>
      <c r="E325" t="inlineStr"/>
      <c r="F325" t="inlineStr"/>
      <c r="G325" t="inlineStr"/>
      <c r="H325" t="inlineStr"/>
    </row>
    <row r="326">
      <c r="A326">
        <f>HYPERLINK("https://www.ebi.ac.uk/ols/ontologies/fbbt/terms?iri=http://purl.obolibrary.org/obo/FBbt_00000516","FBbt:00000516")</f>
        <v/>
      </c>
      <c r="B326" t="inlineStr">
        <is>
          <t>prothoracic ventral intersegmental muscle 2</t>
        </is>
      </c>
      <c r="C326" t="inlineStr">
        <is>
          <t>VIS2; prothoracic-metathoracic muscle 1; pmm1</t>
        </is>
      </c>
      <c r="D326" t="inlineStr">
        <is>
          <t>Second dorsal-most ventral intersegmental muscle attached to the anterior apodeme of the prothoracic segment. Its posterior end is attached to the anterior apodeme of the first abdominal segment.</t>
        </is>
      </c>
      <c r="E326" t="inlineStr">
        <is>
          <t>Campos-Ortega and Hartenstein, 1997, The embryonic development of Drosophila melanogaster. 2nd ed. (flybase.org/reports/FBrf0089570)</t>
        </is>
      </c>
      <c r="F326" t="inlineStr"/>
      <c r="G326" t="inlineStr"/>
      <c r="H326" t="inlineStr"/>
    </row>
    <row r="327">
      <c r="A327">
        <f>HYPERLINK("https://www.ebi.ac.uk/ols/ontologies/fbbt/terms?iri=http://purl.obolibrary.org/obo/FBbt_00000602","FBbt:00000602")</f>
        <v/>
      </c>
      <c r="B327" t="inlineStr">
        <is>
          <t>A1-7 ventral longitudinal muscle 1</t>
        </is>
      </c>
      <c r="C327" t="inlineStr">
        <is>
          <t>A1-7 pl1; abdominal ventral longitudinal muscle 1; muscle 12 - pleural external longitudinal; A1-7 VL1; A1-7 pleural longitudinal 1; PELM; muscle 12</t>
        </is>
      </c>
      <c r="D327" t="inlineStr">
        <is>
          <t>The dorsal-most ventral longitudinal muscle of embryonic/larval abdominal segments 1-7.</t>
        </is>
      </c>
      <c r="E327" t="inlineStr">
        <is>
          <t>Bate, 1993, Bate, Martinez Arias, 1993: 1013--1090 (flybase.org/reports/FBrf0064793); Campos-Ortega and Hartenstein, 1997, The embryonic development of Drosophila melanogaster. 2nd ed. (flybase.org/reports/FBrf0089570)</t>
        </is>
      </c>
      <c r="F327" t="inlineStr"/>
      <c r="G327" t="inlineStr"/>
      <c r="H327" t="inlineStr"/>
    </row>
    <row r="328">
      <c r="A328">
        <f>HYPERLINK("https://www.ebi.ac.uk/ols/ontologies/fbbt/terms?iri=http://purl.obolibrary.org/obo/FBbt_00000512","FBbt:00000512")</f>
        <v/>
      </c>
      <c r="B328" t="inlineStr">
        <is>
          <t>prothoracic lateral acute muscle 1</t>
        </is>
      </c>
      <c r="C328" t="inlineStr">
        <is>
          <t>T1 pet1; prothoracic pleural external transverse muscle 1; T1 LA1</t>
        </is>
      </c>
      <c r="D328" t="inlineStr">
        <is>
          <t>The dorsal-most lateral acute muscle of the prothoracic segment.</t>
        </is>
      </c>
      <c r="E328" t="inlineStr">
        <is>
          <t>Bate, 1993, Bate, Martinez Arias, 1993: 1013--1090 (flybase.org/reports/FBrf0064793)</t>
        </is>
      </c>
      <c r="F328" t="inlineStr"/>
      <c r="G328" t="inlineStr"/>
      <c r="H328" t="inlineStr"/>
    </row>
    <row r="329">
      <c r="A329">
        <f>HYPERLINK("https://www.ebi.ac.uk/ols/ontologies/fbbt/terms?iri=http://purl.obolibrary.org/obo/FBbt_00000846","FBbt:00000846")</f>
        <v/>
      </c>
      <c r="B329" t="inlineStr">
        <is>
          <t>abdominal 5 ventral longitudinal muscle</t>
        </is>
      </c>
      <c r="C329" t="inlineStr">
        <is>
          <t>A5 VL</t>
        </is>
      </c>
      <c r="D329" t="inlineStr">
        <is>
          <t>Any A1-7 ventral longitudinal muscle (FBbt:00000601) that is part of some larval abdominal segment 5 (FBbt:00001752).</t>
        </is>
      </c>
      <c r="E329" t="inlineStr"/>
      <c r="F329" t="inlineStr"/>
      <c r="G329" t="inlineStr"/>
      <c r="H329" t="inlineStr"/>
    </row>
    <row r="330">
      <c r="A330">
        <f>HYPERLINK("https://www.ebi.ac.uk/ols/ontologies/fbbt/terms?iri=http://purl.obolibrary.org/obo/FBbt_00000909","FBbt:00000909")</f>
        <v/>
      </c>
      <c r="B330" t="inlineStr">
        <is>
          <t>abdominal 7 dorsal acute muscle</t>
        </is>
      </c>
      <c r="C330" t="inlineStr">
        <is>
          <t>A7 DA</t>
        </is>
      </c>
      <c r="D330" t="inlineStr">
        <is>
          <t>Any A1-7 dorsal acute muscle (FBbt:00000590) that is part of some larval abdominal segment 7 (FBbt:00001754).</t>
        </is>
      </c>
      <c r="E330" t="inlineStr"/>
      <c r="F330" t="inlineStr"/>
      <c r="G330" t="inlineStr"/>
      <c r="H330" t="inlineStr"/>
    </row>
    <row r="331">
      <c r="A331">
        <f>HYPERLINK("https://www.ebi.ac.uk/ols/ontologies/fbbt/terms?iri=http://purl.obolibrary.org/obo/FBbt_00000612","FBbt:00000612")</f>
        <v/>
      </c>
      <c r="B331" t="inlineStr">
        <is>
          <t>A1-7 dorsal oblique muscle 4</t>
        </is>
      </c>
      <c r="C331" t="inlineStr">
        <is>
          <t>A1-7 deo1; A1-7 dorsal external oblique 1; abdominal dorsal oblique muscle 4; A1-7 DO4; muscle 19</t>
        </is>
      </c>
      <c r="D331" t="inlineStr">
        <is>
          <t>The fourth dorsal-most dorsal oblique muscle of embryonic/larval abdominal segments 1-7. Its posterior end is attached to a site in the segment posterior to that in which it originates.</t>
        </is>
      </c>
      <c r="E331" t="inlineStr">
        <is>
          <t>Bate, 1993, Bate, Martinez Arias, 1993: 1013--1090 (flybase.org/reports/FBrf0064793); Campos-Ortega and Hartenstein, 1997, The embryonic development of Drosophila melanogaster. 2nd ed. (flybase.org/reports/FBrf0089570)</t>
        </is>
      </c>
      <c r="F331" t="inlineStr"/>
      <c r="G331" t="inlineStr"/>
      <c r="H331" t="inlineStr"/>
    </row>
    <row r="332">
      <c r="A332">
        <f>HYPERLINK("https://www.ebi.ac.uk/ols/ontologies/fbbt/terms?iri=http://purl.obolibrary.org/obo/FBbt_00000611","FBbt:00000611")</f>
        <v/>
      </c>
      <c r="B332" t="inlineStr">
        <is>
          <t>A1-7 dorsal oblique muscle 3</t>
        </is>
      </c>
      <c r="C332" t="inlineStr">
        <is>
          <t>A1-7 dorsal external oblique 2; A1-7 DO3; abdominal dorsal oblique muscle 3; muscle 11- dorsal external oblique; muscle 11; A1-7 deo2</t>
        </is>
      </c>
      <c r="D332" t="inlineStr">
        <is>
          <t>The third dorsal-most dorsal oblique muscle of embryonic/larval abdominal segments 1-7.</t>
        </is>
      </c>
      <c r="E332" t="inlineStr">
        <is>
          <t>Bate, 1993, Bate, Martinez Arias, 1993: 1013--1090 (flybase.org/reports/FBrf0064793); Campos-Ortega and Hartenstein, 1997, The embryonic development of Drosophila melanogaster. 2nd ed. (flybase.org/reports/FBrf0089570)</t>
        </is>
      </c>
      <c r="F332" t="inlineStr"/>
      <c r="G332" t="inlineStr"/>
      <c r="H332" t="inlineStr"/>
    </row>
    <row r="333">
      <c r="A333">
        <f>HYPERLINK("https://www.ebi.ac.uk/ols/ontologies/fbbt/terms?iri=http://purl.obolibrary.org/obo/FBbt_00000518","FBbt:00000518")</f>
        <v/>
      </c>
      <c r="B333" t="inlineStr">
        <is>
          <t>prothoracic ventral intersegmental muscle 4</t>
        </is>
      </c>
      <c r="C333" t="inlineStr">
        <is>
          <t>pmm3; prothoracic-metathoracic muscle 3; VIS4</t>
        </is>
      </c>
      <c r="D333" t="inlineStr">
        <is>
          <t>Fourth dorsal-most ventral intersegmental muscle attached to the anterior apodeme of the prothoracic segment. Its posterior end is attached to the anterior apodeme of the first abdominal segment.</t>
        </is>
      </c>
      <c r="E333" t="inlineStr">
        <is>
          <t>Campos-Ortega and Hartenstein, 1997, The embryonic development of Drosophila melanogaster. 2nd ed. (flybase.org/reports/FBrf0089570)</t>
        </is>
      </c>
      <c r="F333" t="inlineStr"/>
      <c r="G333" t="inlineStr"/>
      <c r="H333" t="inlineStr"/>
    </row>
    <row r="334">
      <c r="A334">
        <f>HYPERLINK("https://www.ebi.ac.uk/ols/ontologies/fbbt/terms?iri=http://purl.obolibrary.org/obo/FBbt_00000617","FBbt:00000617")</f>
        <v/>
      </c>
      <c r="B334" t="inlineStr">
        <is>
          <t>A1-7 ventral oblique muscle 1</t>
        </is>
      </c>
      <c r="C334" t="inlineStr">
        <is>
          <t>muscle 14.1; muscle 14 - ventral external oblique; A1-7 veo1; A1-7 ventral external oblique 1; A1-7 VO1; abdominal ventral oblique muscle 1</t>
        </is>
      </c>
      <c r="D334" t="inlineStr">
        <is>
          <t>The dorsal-most ventral oblique muscle of embryonic/larval abdominal segments 1-7.</t>
        </is>
      </c>
      <c r="E334" t="inlineStr">
        <is>
          <t>Bate, 1993, Bate, Martinez Arias, 1993: 1013--1090 (flybase.org/reports/FBrf0064793); Campos-Ortega and Hartenstein, 1997, The embryonic development of Drosophila melanogaster. 2nd ed. (flybase.org/reports/FBrf0089570)</t>
        </is>
      </c>
      <c r="F334" t="inlineStr"/>
      <c r="G334" t="inlineStr"/>
      <c r="H334" t="inlineStr"/>
    </row>
    <row r="335">
      <c r="A335">
        <f>HYPERLINK("https://www.ebi.ac.uk/ols/ontologies/fbbt/terms?iri=http://purl.obolibrary.org/obo/FBbt_00000618","FBbt:00000618")</f>
        <v/>
      </c>
      <c r="B335" t="inlineStr">
        <is>
          <t>A1-7 ventral oblique muscle 2</t>
        </is>
      </c>
      <c r="C335" t="inlineStr">
        <is>
          <t>A1-7 VO2; muscle 30; A1-7 veo2; A1-7 ventral external oblique 2; abdominal ventral oblique muscle 2; muscle 14.2</t>
        </is>
      </c>
      <c r="D335" t="inlineStr">
        <is>
          <t>The second dorsal-most ventral oblique muscle of embryonic/larval abdominal segments 1-7.</t>
        </is>
      </c>
      <c r="E335" t="inlineStr">
        <is>
          <t>Bate, 1993, Bate, Martinez Arias, 1993: 1013--1090 (flybase.org/reports/FBrf0064793); Campos-Ortega and Hartenstein, 1997, The embryonic development of Drosophila melanogaster. 2nd ed. (flybase.org/reports/FBrf0089570)</t>
        </is>
      </c>
      <c r="F335" t="inlineStr"/>
      <c r="G335" t="inlineStr"/>
      <c r="H335" t="inlineStr"/>
    </row>
    <row r="336">
      <c r="A336">
        <f>HYPERLINK("https://www.ebi.ac.uk/ols/ontologies/fbbt/terms?iri=http://purl.obolibrary.org/obo/FBbt_00000517","FBbt:00000517")</f>
        <v/>
      </c>
      <c r="B336" t="inlineStr">
        <is>
          <t>prothoracic ventral intersegmental muscle 3</t>
        </is>
      </c>
      <c r="C336" t="inlineStr">
        <is>
          <t>prothoracic-metathoracic muscle 2; pmm2; VIS3</t>
        </is>
      </c>
      <c r="D336" t="inlineStr">
        <is>
          <t>Third dorsal-most ventral intersegmental muscle attached to the anterior apodeme of the prothoracic segment. Its posterior end is attached to the anterior apodeme of the first abdominal segment.</t>
        </is>
      </c>
      <c r="E336" t="inlineStr">
        <is>
          <t>Campos-Ortega and Hartenstein, 1997, The embryonic development of Drosophila melanogaster. 2nd ed. (flybase.org/reports/FBrf0089570)</t>
        </is>
      </c>
      <c r="F336" t="inlineStr"/>
      <c r="G336" t="inlineStr"/>
      <c r="H336" t="inlineStr"/>
    </row>
    <row r="337">
      <c r="A337">
        <f>HYPERLINK("https://www.ebi.ac.uk/ols/ontologies/fbbt/terms?iri=http://purl.obolibrary.org/obo/FBbt_00000845","FBbt:00000845")</f>
        <v/>
      </c>
      <c r="B337" t="inlineStr">
        <is>
          <t>abdominal 5 lateral longitudinal muscle 1</t>
        </is>
      </c>
      <c r="C337" t="inlineStr">
        <is>
          <t>A5 LL1</t>
        </is>
      </c>
      <c r="D337" t="inlineStr">
        <is>
          <t>Any A1-7 lateral longitudinal muscle 1 (FBbt:00000600) that is part of some larval abdominal segment 5 (FBbt:00001752).</t>
        </is>
      </c>
      <c r="E337" t="inlineStr"/>
      <c r="F337" t="inlineStr"/>
      <c r="G337" t="inlineStr"/>
      <c r="H337" t="inlineStr"/>
    </row>
    <row r="338">
      <c r="A338">
        <f>HYPERLINK("https://www.ebi.ac.uk/ols/ontologies/fbbt/terms?iri=http://purl.obolibrary.org/obo/FBbt_00000519","FBbt:00000519")</f>
        <v/>
      </c>
      <c r="B338" t="inlineStr">
        <is>
          <t>prothoracic ventral intersegmental muscle 5</t>
        </is>
      </c>
      <c r="C338" t="inlineStr">
        <is>
          <t>VIS5</t>
        </is>
      </c>
      <c r="D338" t="inlineStr">
        <is>
          <t>The most ventral of the ventral intersegmental muscle attached to the anterior apodeme of the prothoracic segment. Its posterior end is attached to the anterior apodeme of the first abdominal segment.</t>
        </is>
      </c>
      <c r="E338" t="inlineStr">
        <is>
          <t>Campos-Ortega and Hartenstein, 1997, The embryonic development of Drosophila melanogaster. 2nd ed. (flybase.org/reports/FBrf0089570)</t>
        </is>
      </c>
      <c r="F338" t="inlineStr"/>
      <c r="G338" t="inlineStr"/>
      <c r="H338" t="inlineStr"/>
    </row>
    <row r="339">
      <c r="A339">
        <f>HYPERLINK("https://www.ebi.ac.uk/ols/ontologies/fbbt/terms?iri=http://purl.obolibrary.org/obo/FBbt_00000673","FBbt:00000673")</f>
        <v/>
      </c>
      <c r="B339" t="inlineStr">
        <is>
          <t>abdominal 1 dorsal transverse muscle 1</t>
        </is>
      </c>
      <c r="C339" t="inlineStr">
        <is>
          <t>A1 DT1</t>
        </is>
      </c>
      <c r="D339" t="inlineStr">
        <is>
          <t>Any A1-7 dorsal transverse muscle 1 (FBbt:00000625) that is part of some larval abdominal segment 1 (FBbt:00001748).</t>
        </is>
      </c>
      <c r="E339" t="inlineStr"/>
      <c r="F339" t="inlineStr"/>
      <c r="G339" t="inlineStr"/>
      <c r="H339" t="inlineStr"/>
    </row>
    <row r="340">
      <c r="A340">
        <f>HYPERLINK("https://www.ebi.ac.uk/ols/ontologies/fbbt/terms?iri=http://purl.obolibrary.org/obo/FBbt_00000493","FBbt:00000493")</f>
        <v/>
      </c>
      <c r="B340" t="inlineStr">
        <is>
          <t>ventral pharyngeal muscle 3</t>
        </is>
      </c>
      <c r="C340" t="inlineStr">
        <is>
          <t>VPM3</t>
        </is>
      </c>
      <c r="D340" t="inlineStr">
        <is>
          <t>The ventral-most ventral pharyngeal muscle.</t>
        </is>
      </c>
      <c r="E340" t="inlineStr">
        <is>
          <t>Campos-Ortega and Hartenstein, 1997, The embryonic development of Drosophila melanogaster. 2nd ed. (flybase.org/reports/FBrf0089570)</t>
        </is>
      </c>
      <c r="F340" t="inlineStr"/>
      <c r="G340" t="inlineStr"/>
      <c r="H340" t="inlineStr"/>
    </row>
    <row r="341">
      <c r="A341">
        <f>HYPERLINK("https://www.ebi.ac.uk/ols/ontologies/fbbt/terms?iri=http://purl.obolibrary.org/obo/FBbt_00000492","FBbt:00000492")</f>
        <v/>
      </c>
      <c r="B341" t="inlineStr">
        <is>
          <t>ventral pharyngeal muscle 2</t>
        </is>
      </c>
      <c r="C341" t="inlineStr">
        <is>
          <t>VPM2</t>
        </is>
      </c>
      <c r="D341" t="inlineStr">
        <is>
          <t>The second dorsal-most ventral pharyngeal muscle.</t>
        </is>
      </c>
      <c r="E341" t="inlineStr">
        <is>
          <t>Campos-Ortega and Hartenstein, 1997, The embryonic development of Drosophila melanogaster. 2nd ed. (flybase.org/reports/FBrf0089570)</t>
        </is>
      </c>
      <c r="F341" t="inlineStr"/>
      <c r="G341" t="inlineStr"/>
      <c r="H341" t="inlineStr"/>
    </row>
    <row r="342">
      <c r="A342">
        <f>HYPERLINK("https://www.ebi.ac.uk/ols/ontologies/fbbt/terms?iri=http://purl.obolibrary.org/obo/FBbt_00000491","FBbt:00000491")</f>
        <v/>
      </c>
      <c r="B342" t="inlineStr">
        <is>
          <t>ventral pharyngeal muscle 1</t>
        </is>
      </c>
      <c r="C342" t="inlineStr">
        <is>
          <t>VPM1</t>
        </is>
      </c>
      <c r="D342" t="inlineStr">
        <is>
          <t>The dorsal-most ventral pharyngeal muscle.</t>
        </is>
      </c>
      <c r="E342" t="inlineStr">
        <is>
          <t>Campos-Ortega and Hartenstein, 1997, The embryonic development of Drosophila melanogaster. 2nd ed. (flybase.org/reports/FBrf0089570)</t>
        </is>
      </c>
      <c r="F342" t="inlineStr"/>
      <c r="G342" t="inlineStr"/>
      <c r="H342" t="inlineStr"/>
    </row>
    <row r="343">
      <c r="A343">
        <f>HYPERLINK("https://www.ebi.ac.uk/ols/ontologies/fbbt/terms?iri=http://purl.obolibrary.org/obo/FBbt_00000719","FBbt:00000719")</f>
        <v/>
      </c>
      <c r="B343" t="inlineStr">
        <is>
          <t>abdominal 2 dorsal transverse muscle 1</t>
        </is>
      </c>
      <c r="C343" t="inlineStr">
        <is>
          <t>A2 DT1</t>
        </is>
      </c>
      <c r="D343" t="inlineStr">
        <is>
          <t>Any A1-7 dorsal transverse muscle 1 (FBbt:00000625) that is part of some larval abdominal segment 2 (FBbt:00001749).</t>
        </is>
      </c>
      <c r="E343" t="inlineStr"/>
      <c r="F343" t="inlineStr"/>
      <c r="G343" t="inlineStr"/>
      <c r="H343" t="inlineStr"/>
    </row>
    <row r="344">
      <c r="A344">
        <f>HYPERLINK("https://www.ebi.ac.uk/ols/ontologies/fbbt/terms?iri=http://purl.obolibrary.org/obo/FBbt_00000733","FBbt:00000733")</f>
        <v/>
      </c>
      <c r="B344" t="inlineStr">
        <is>
          <t>abdominal 3 ventral acute muscle</t>
        </is>
      </c>
      <c r="C344" t="inlineStr">
        <is>
          <t>A3 VA</t>
        </is>
      </c>
      <c r="D344" t="inlineStr">
        <is>
          <t>Any A1-7 ventral acute muscle (FBbt:00000594) that is part of some larval abdominal segment 3 (FBbt:00001750).</t>
        </is>
      </c>
      <c r="E344" t="inlineStr"/>
      <c r="F344" t="inlineStr"/>
      <c r="G344" t="inlineStr"/>
      <c r="H344" t="inlineStr"/>
    </row>
    <row r="345">
      <c r="A345">
        <f>HYPERLINK("https://www.ebi.ac.uk/ols/ontologies/fbbt/terms?iri=http://purl.obolibrary.org/obo/FBbt_00000674","FBbt:00000674")</f>
        <v/>
      </c>
      <c r="B345" t="inlineStr">
        <is>
          <t>abdominal 1 lateral transverse muscle</t>
        </is>
      </c>
      <c r="C345" t="inlineStr">
        <is>
          <t>A1 LT</t>
        </is>
      </c>
      <c r="D345" t="inlineStr">
        <is>
          <t>Any A1-7 lateral transverse muscle (FBbt:00000626) that is part of some larval abdominal segment 1 (FBbt:00001748).</t>
        </is>
      </c>
      <c r="E345" t="inlineStr"/>
      <c r="F345" t="inlineStr"/>
      <c r="G345" t="inlineStr"/>
      <c r="H345" t="inlineStr"/>
    </row>
    <row r="346">
      <c r="A346">
        <f>HYPERLINK("https://www.ebi.ac.uk/ols/ontologies/fbbt/terms?iri=http://purl.obolibrary.org/obo/FBbt_00007589","FBbt:00007589")</f>
        <v/>
      </c>
      <c r="B346" t="inlineStr">
        <is>
          <t>ventral intersegmental muscle 1</t>
        </is>
      </c>
      <c r="C346" t="inlineStr">
        <is>
          <t>VIS1</t>
        </is>
      </c>
      <c r="D346" t="inlineStr">
        <is>
          <t>The dorsal-most ventral intersegmental muscle of the thorax. This muscle is slender compared to the other intersegmental muscles of the thorax. It is attached to the anterior apodeme of the prothoracic segment and the anterior apodeme of the mesothoracic segment.</t>
        </is>
      </c>
      <c r="E346" t="inlineStr">
        <is>
          <t>Campos-Ortega and Hartenstein, 1997, The embryonic development of Drosophila melanogaster. 2nd ed. (flybase.org/reports/FBrf0089570)</t>
        </is>
      </c>
      <c r="F346" t="inlineStr"/>
      <c r="G346" t="inlineStr"/>
      <c r="H346" t="inlineStr"/>
    </row>
    <row r="347">
      <c r="A347">
        <f>HYPERLINK("https://www.ebi.ac.uk/ols/ontologies/fbbt/terms?iri=http://purl.obolibrary.org/obo/FBbt_00000684","FBbt:00000684")</f>
        <v/>
      </c>
      <c r="B347" t="inlineStr">
        <is>
          <t>abdominal 2 dorsal acute muscle</t>
        </is>
      </c>
      <c r="C347" t="inlineStr">
        <is>
          <t>A2 DA</t>
        </is>
      </c>
      <c r="D347" t="inlineStr">
        <is>
          <t>Any A1-7 dorsal acute muscle (FBbt:00000590) that is part of some larval abdominal segment 2 (FBbt:00001749).</t>
        </is>
      </c>
      <c r="E347" t="inlineStr"/>
      <c r="F347" t="inlineStr"/>
      <c r="G347" t="inlineStr"/>
      <c r="H347" t="inlineStr"/>
    </row>
    <row r="348">
      <c r="A348">
        <f>HYPERLINK("https://www.ebi.ac.uk/ols/ontologies/fbbt/terms?iri=http://purl.obolibrary.org/obo/FBbt_00000925","FBbt:00000925")</f>
        <v/>
      </c>
      <c r="B348" t="inlineStr">
        <is>
          <t>abdominal 7 lateral oblique muscle 1</t>
        </is>
      </c>
      <c r="C348" t="inlineStr">
        <is>
          <t>A7 LO1</t>
        </is>
      </c>
      <c r="D348" t="inlineStr">
        <is>
          <t>Any A1-7 lateral oblique muscle 1 (FBbt:00000615) that is part of some larval abdominal segment 7 (FBbt:00001754).</t>
        </is>
      </c>
      <c r="E348" t="inlineStr"/>
      <c r="F348" t="inlineStr"/>
      <c r="G348" t="inlineStr"/>
      <c r="H348" t="inlineStr"/>
    </row>
    <row r="349">
      <c r="A349">
        <f>HYPERLINK("https://www.ebi.ac.uk/ols/ontologies/fbbt/terms?iri=http://purl.obolibrary.org/obo/FBbt_00000720","FBbt:00000720")</f>
        <v/>
      </c>
      <c r="B349" t="inlineStr">
        <is>
          <t>abdominal 2 lateral transverse muscle</t>
        </is>
      </c>
      <c r="C349" t="inlineStr">
        <is>
          <t>A2 LT</t>
        </is>
      </c>
      <c r="D349" t="inlineStr">
        <is>
          <t>Any A1-7 lateral transverse muscle (FBbt:00000626) that is part of some larval abdominal segment 2 (FBbt:00001749).</t>
        </is>
      </c>
      <c r="E349" t="inlineStr"/>
      <c r="F349" t="inlineStr"/>
      <c r="G349" t="inlineStr"/>
      <c r="H349" t="inlineStr"/>
    </row>
    <row r="350">
      <c r="A350">
        <f>HYPERLINK("https://www.ebi.ac.uk/ols/ontologies/fbbt/terms?iri=http://purl.obolibrary.org/obo/FBbt_00000970","FBbt:00000970")</f>
        <v/>
      </c>
      <c r="B350" t="inlineStr">
        <is>
          <t>abdominal 8 ventral longitudinal muscle 1</t>
        </is>
      </c>
      <c r="C350" t="inlineStr">
        <is>
          <t>spiracle retractor muscle; A8 VL1; srm</t>
        </is>
      </c>
      <c r="D350" t="inlineStr">
        <is>
          <t>The dorsal-most ventral longitudinal muscle in larval abdominal segment 8.</t>
        </is>
      </c>
      <c r="E350" t="inlineStr">
        <is>
          <t>Bate, 1993, Bate, Martinez Arias, 1993: 1013--1090 (flybase.org/reports/FBrf0064793)</t>
        </is>
      </c>
      <c r="F350" t="inlineStr"/>
      <c r="G350" t="inlineStr"/>
      <c r="H350" t="inlineStr"/>
    </row>
    <row r="351">
      <c r="A351">
        <f>HYPERLINK("https://www.ebi.ac.uk/ols/ontologies/fbbt/terms?iri=http://purl.obolibrary.org/obo/FBbt_00000873","FBbt:00000873")</f>
        <v/>
      </c>
      <c r="B351" t="inlineStr">
        <is>
          <t>abdominal 6 dorsal oblique muscle</t>
        </is>
      </c>
      <c r="C351" t="inlineStr">
        <is>
          <t>A6 DO</t>
        </is>
      </c>
      <c r="D351" t="inlineStr">
        <is>
          <t>Any A1-7 dorsal oblique muscle (FBbt:00000608) that is part of some larval abdominal segment 6 (FBbt:00001753).</t>
        </is>
      </c>
      <c r="E351" t="inlineStr"/>
      <c r="F351" t="inlineStr"/>
      <c r="G351" t="inlineStr"/>
      <c r="H351" t="inlineStr"/>
    </row>
    <row r="352">
      <c r="A352">
        <f>HYPERLINK("https://www.ebi.ac.uk/ols/ontologies/fbbt/terms?iri=http://purl.obolibrary.org/obo/FBbt_00000688","FBbt:00000688")</f>
        <v/>
      </c>
      <c r="B352" t="inlineStr">
        <is>
          <t>abdominal 2 ventral acute muscle</t>
        </is>
      </c>
      <c r="C352" t="inlineStr">
        <is>
          <t>A2 VA</t>
        </is>
      </c>
      <c r="D352" t="inlineStr">
        <is>
          <t>Any A1-7 ventral acute muscle (FBbt:00000594) that is part of some larval abdominal segment 2 (FBbt:00001749).</t>
        </is>
      </c>
      <c r="E352" t="inlineStr"/>
      <c r="F352" t="inlineStr"/>
      <c r="G352" t="inlineStr"/>
      <c r="H352" t="inlineStr"/>
    </row>
    <row r="353">
      <c r="A353">
        <f>HYPERLINK("https://www.ebi.ac.uk/ols/ontologies/fbbt/terms?iri=http://purl.obolibrary.org/obo/FBbt_00000547","FBbt:00000547")</f>
        <v/>
      </c>
      <c r="B353" t="inlineStr">
        <is>
          <t>mesothoracic lateral longitudinal muscle 1</t>
        </is>
      </c>
      <c r="C353" t="inlineStr">
        <is>
          <t>T2 LL1; mesothoracic pleural longitudinal muscle; T2 pl1</t>
        </is>
      </c>
      <c r="D353" t="inlineStr">
        <is>
          <t>The only laterally located longitudinal muscle in embryonic/larval mesothoracic segment 1.</t>
        </is>
      </c>
      <c r="E353" t="inlineStr">
        <is>
          <t>Bate, 1993, Bate, Martinez Arias, 1993: 1013--1090 (flybase.org/reports/FBrf0064793)</t>
        </is>
      </c>
      <c r="F353" t="inlineStr"/>
      <c r="G353" t="inlineStr"/>
      <c r="H353" t="inlineStr"/>
    </row>
    <row r="354">
      <c r="A354">
        <f>HYPERLINK("https://www.ebi.ac.uk/ols/ontologies/fbbt/terms?iri=http://purl.obolibrary.org/obo/FBbt_00000729","FBbt:00000729")</f>
        <v/>
      </c>
      <c r="B354" t="inlineStr">
        <is>
          <t>abdominal 3 dorsal acute muscle</t>
        </is>
      </c>
      <c r="C354" t="inlineStr">
        <is>
          <t>A3 DA</t>
        </is>
      </c>
      <c r="D354" t="inlineStr">
        <is>
          <t>Any A1-7 dorsal acute muscle (FBbt:00000590) that is part of some larval abdominal segment 3 (FBbt:00001750).</t>
        </is>
      </c>
      <c r="E354" t="inlineStr"/>
      <c r="F354" t="inlineStr"/>
      <c r="G354" t="inlineStr"/>
      <c r="H354" t="inlineStr"/>
    </row>
    <row r="355">
      <c r="A355">
        <f>HYPERLINK("https://www.ebi.ac.uk/ols/ontologies/fbbt/terms?iri=http://purl.obolibrary.org/obo/FBbt_00000725","FBbt:00000725")</f>
        <v/>
      </c>
      <c r="B355" t="inlineStr">
        <is>
          <t>abdominal 2 ventral transverse muscle</t>
        </is>
      </c>
      <c r="C355" t="inlineStr">
        <is>
          <t>None</t>
        </is>
      </c>
      <c r="D355" t="inlineStr">
        <is>
          <t>Any A1-7 ventral transverse muscle (FBbt:00000631) that is part of some larval abdominal segment 2 (FBbt:00001749).</t>
        </is>
      </c>
      <c r="E355" t="inlineStr"/>
      <c r="F355" t="inlineStr"/>
      <c r="G355" t="inlineStr"/>
      <c r="H355" t="inlineStr"/>
    </row>
    <row r="356">
      <c r="A356">
        <f>HYPERLINK("https://www.ebi.ac.uk/ols/ontologies/fbbt/terms?iri=http://purl.obolibrary.org/obo/FBbt_00000738","FBbt:00000738")</f>
        <v/>
      </c>
      <c r="B356" t="inlineStr">
        <is>
          <t>abdominal 3 dorsal oblique muscle</t>
        </is>
      </c>
      <c r="C356" t="inlineStr">
        <is>
          <t>A3 DO</t>
        </is>
      </c>
      <c r="D356" t="inlineStr">
        <is>
          <t>Any A1-7 dorsal oblique muscle (FBbt:00000608) that is part of some larval abdominal segment 3 (FBbt:00001750).</t>
        </is>
      </c>
      <c r="E356" t="inlineStr"/>
      <c r="F356" t="inlineStr"/>
      <c r="G356" t="inlineStr"/>
      <c r="H356" t="inlineStr"/>
    </row>
    <row r="357">
      <c r="A357">
        <f>HYPERLINK("https://www.ebi.ac.uk/ols/ontologies/fbbt/terms?iri=http://purl.obolibrary.org/obo/FBbt_00000868","FBbt:00000868")</f>
        <v/>
      </c>
      <c r="B357" t="inlineStr">
        <is>
          <t>abdominal 6 ventral acute muscle</t>
        </is>
      </c>
      <c r="C357" t="inlineStr">
        <is>
          <t>A6 VA</t>
        </is>
      </c>
      <c r="D357" t="inlineStr">
        <is>
          <t>Any A1-7 ventral acute muscle (FBbt:00000594) that is part of some larval abdominal segment 6 (FBbt:00001753).</t>
        </is>
      </c>
      <c r="E357" t="inlineStr"/>
      <c r="F357" t="inlineStr"/>
      <c r="G357" t="inlineStr"/>
      <c r="H357" t="inlineStr"/>
    </row>
    <row r="358">
      <c r="A358">
        <f>HYPERLINK("https://www.ebi.ac.uk/ols/ontologies/fbbt/terms?iri=http://purl.obolibrary.org/obo/FBbt_00000864","FBbt:00000864")</f>
        <v/>
      </c>
      <c r="B358" t="inlineStr">
        <is>
          <t>abdominal 6 dorsal acute muscle</t>
        </is>
      </c>
      <c r="C358" t="inlineStr">
        <is>
          <t>A6 DA</t>
        </is>
      </c>
      <c r="D358" t="inlineStr">
        <is>
          <t>Any A1-7 dorsal acute muscle (FBbt:00000590) that is part of some larval abdominal segment 6 (FBbt:00001753).</t>
        </is>
      </c>
      <c r="E358" t="inlineStr"/>
      <c r="F358" t="inlineStr"/>
      <c r="G358" t="inlineStr"/>
      <c r="H358" t="inlineStr"/>
    </row>
    <row r="359">
      <c r="A359">
        <f>HYPERLINK("https://www.ebi.ac.uk/ols/ontologies/fbbt/terms?iri=http://purl.obolibrary.org/obo/FBbt_00000530","FBbt:00000530")</f>
        <v/>
      </c>
      <c r="B359" t="inlineStr">
        <is>
          <t>mesothoracic dorsal oblique muscle 2</t>
        </is>
      </c>
      <c r="C359" t="inlineStr">
        <is>
          <t>mesothoracic dorsal external oblique muscle 3; T2 deo3; T2 DO2</t>
        </is>
      </c>
      <c r="D359" t="inlineStr">
        <is>
          <t>The second dorsal-most oblique muscle of the embryonic/larval mesothoracic segment.</t>
        </is>
      </c>
      <c r="E359" t="inlineStr">
        <is>
          <t>Bate, 1993, Bate, Martinez Arias, 1993: 1013--1090 (flybase.org/reports/FBrf0064793)</t>
        </is>
      </c>
      <c r="F359" t="inlineStr"/>
      <c r="G359" t="inlineStr"/>
      <c r="H359" t="inlineStr"/>
    </row>
    <row r="360">
      <c r="A360">
        <f>HYPERLINK("https://www.ebi.ac.uk/ols/ontologies/fbbt/terms?iri=http://purl.obolibrary.org/obo/FBbt_00000918","FBbt:00000918")</f>
        <v/>
      </c>
      <c r="B360" t="inlineStr">
        <is>
          <t>abdominal 7 dorsal oblique muscle</t>
        </is>
      </c>
      <c r="C360" t="inlineStr">
        <is>
          <t>A7 DO</t>
        </is>
      </c>
      <c r="D360" t="inlineStr">
        <is>
          <t>Any A1-7 dorsal oblique muscle (FBbt:00000608) that is part of some larval abdominal segment 7 (FBbt:00001754).</t>
        </is>
      </c>
      <c r="E360" t="inlineStr"/>
      <c r="F360" t="inlineStr"/>
      <c r="G360" t="inlineStr"/>
      <c r="H360" t="inlineStr"/>
    </row>
    <row r="361">
      <c r="A361">
        <f>HYPERLINK("https://www.ebi.ac.uk/ols/ontologies/fbbt/terms?iri=http://purl.obolibrary.org/obo/FBbt_00000532","FBbt:00000532")</f>
        <v/>
      </c>
      <c r="B361" t="inlineStr">
        <is>
          <t>mesothoracic dorsal oblique muscle 4</t>
        </is>
      </c>
      <c r="C361" t="inlineStr">
        <is>
          <t>T2 deo1; T2 DO4; mesothoracic dorsal external oblique muscle 1</t>
        </is>
      </c>
      <c r="D361" t="inlineStr">
        <is>
          <t>The fourth dorsal-most oblique muscle of the embryonic/larval mesothoracic segment.</t>
        </is>
      </c>
      <c r="E361" t="inlineStr">
        <is>
          <t>Bate, 1993, Bate, Martinez Arias, 1993: 1013--1090 (flybase.org/reports/FBrf0064793)</t>
        </is>
      </c>
      <c r="F361" t="inlineStr"/>
      <c r="G361" t="inlineStr"/>
      <c r="H361" t="inlineStr"/>
    </row>
    <row r="362">
      <c r="A362">
        <f>HYPERLINK("https://www.ebi.ac.uk/ols/ontologies/fbbt/terms?iri=http://purl.obolibrary.org/obo/FBbt_00000665","FBbt:00000665")</f>
        <v/>
      </c>
      <c r="B362" t="inlineStr">
        <is>
          <t>abdominal 1 ventral oblique muscle</t>
        </is>
      </c>
      <c r="C362" t="inlineStr">
        <is>
          <t>A1 VO</t>
        </is>
      </c>
      <c r="D362" t="inlineStr">
        <is>
          <t>Any A1-7 ventral oblique muscle (FBbt:00000616) that is part of some larval abdominal segment 1 (FBbt:00001748).</t>
        </is>
      </c>
      <c r="E362" t="inlineStr"/>
      <c r="F362" t="inlineStr"/>
      <c r="G362" t="inlineStr"/>
      <c r="H362" t="inlineStr"/>
    </row>
    <row r="363">
      <c r="A363">
        <f>HYPERLINK("https://www.ebi.ac.uk/ols/ontologies/fbbt/terms?iri=http://purl.obolibrary.org/obo/FBbt_00000664","FBbt:00000664")</f>
        <v/>
      </c>
      <c r="B363" t="inlineStr">
        <is>
          <t>abdominal 1 lateral oblique muscle 1</t>
        </is>
      </c>
      <c r="C363" t="inlineStr">
        <is>
          <t>A1 LO1</t>
        </is>
      </c>
      <c r="D363" t="inlineStr">
        <is>
          <t>Any A1-7 lateral oblique muscle 1 (FBbt:00000615) that is part of some larval abdominal segment 1 (FBbt:00001748).</t>
        </is>
      </c>
      <c r="E363" t="inlineStr"/>
      <c r="F363" t="inlineStr"/>
      <c r="G363" t="inlineStr"/>
      <c r="H363" t="inlineStr"/>
    </row>
    <row r="364">
      <c r="A364">
        <f>HYPERLINK("https://www.ebi.ac.uk/ols/ontologies/fbbt/terms?iri=http://purl.obolibrary.org/obo/FBbt_00000531","FBbt:00000531")</f>
        <v/>
      </c>
      <c r="B364" t="inlineStr">
        <is>
          <t>mesothoracic dorsal oblique muscle 3</t>
        </is>
      </c>
      <c r="C364" t="inlineStr">
        <is>
          <t>mesothoracic dorsal external oblique muscle 2; T2 DO3; T2 deo2</t>
        </is>
      </c>
      <c r="D364" t="inlineStr">
        <is>
          <t>The third dorsal-most oblique muscle of the embryonic/larval mesothoracic segment.</t>
        </is>
      </c>
      <c r="E364" t="inlineStr">
        <is>
          <t>Bate, 1993, Bate, Martinez Arias, 1993: 1013--1090 (flybase.org/reports/FBrf0064793)</t>
        </is>
      </c>
      <c r="F364" t="inlineStr"/>
      <c r="G364" t="inlineStr"/>
      <c r="H364" t="inlineStr"/>
    </row>
    <row r="365">
      <c r="A365">
        <f>HYPERLINK("https://www.ebi.ac.uk/ols/ontologies/fbbt/terms?iri=http://purl.obolibrary.org/obo/FBbt_00000861","FBbt:00000861")</f>
        <v/>
      </c>
      <c r="B365" t="inlineStr">
        <is>
          <t>abdominal 5 ventral transverse muscle 1</t>
        </is>
      </c>
      <c r="C365" t="inlineStr">
        <is>
          <t>A5 VT1</t>
        </is>
      </c>
      <c r="D365" t="inlineStr">
        <is>
          <t>Any A2-7 ventral transverse muscle 1 (FBbt:00000632) that is part of some larval abdominal segment 5 (FBbt:00001752).</t>
        </is>
      </c>
      <c r="E365" t="inlineStr"/>
      <c r="F365" t="inlineStr"/>
      <c r="G365" t="inlineStr"/>
      <c r="H365" t="inlineStr"/>
    </row>
    <row r="366">
      <c r="A366">
        <f>HYPERLINK("https://www.ebi.ac.uk/ols/ontologies/fbbt/terms?iri=http://purl.obolibrary.org/obo/FBbt_00000973","FBbt:00000973")</f>
        <v/>
      </c>
      <c r="B366" t="inlineStr">
        <is>
          <t>abdominal 8 ventral longitudinal muscle 4</t>
        </is>
      </c>
      <c r="C366" t="inlineStr">
        <is>
          <t>ventral internal oblique muscle of A8; A8 VL4; A8 vio1</t>
        </is>
      </c>
      <c r="D366" t="inlineStr">
        <is>
          <t>The fourth dorsal-most ventral longitudinal muscle in larval abdominal segment 8.</t>
        </is>
      </c>
      <c r="E366" t="inlineStr">
        <is>
          <t>Bate, 1993, Bate, Martinez Arias, 1993: 1013--1090 (flybase.org/reports/FBrf0064793); Campos-Ortega and Hartenstein, 1997, The embryonic development of Drosophila melanogaster. 2nd ed. (flybase.org/reports/FBrf0089570)</t>
        </is>
      </c>
      <c r="F366" t="inlineStr"/>
      <c r="G366" t="inlineStr"/>
      <c r="H366" t="inlineStr"/>
    </row>
    <row r="367">
      <c r="A367">
        <f>HYPERLINK("https://www.ebi.ac.uk/ols/ontologies/fbbt/terms?iri=http://purl.obolibrary.org/obo/FBbt_00000534","FBbt:00000534")</f>
        <v/>
      </c>
      <c r="B367" t="inlineStr">
        <is>
          <t>mesothoracic lateral oblique muscle 1</t>
        </is>
      </c>
      <c r="C367" t="inlineStr">
        <is>
          <t>mesothoracic pleural external oblique muscle 1; T2 LO1; T2 peo1</t>
        </is>
      </c>
      <c r="D367" t="inlineStr">
        <is>
          <t>The only lateral oblique muscle of the embryonic/larval mesothoracic segment.</t>
        </is>
      </c>
      <c r="E367" t="inlineStr">
        <is>
          <t>Bate, 1993, Bate, Martinez Arias, 1993: 1013--1090 (flybase.org/reports/FBrf0064793)</t>
        </is>
      </c>
      <c r="F367" t="inlineStr"/>
      <c r="G367" t="inlineStr"/>
      <c r="H367" t="inlineStr"/>
    </row>
    <row r="368">
      <c r="A368">
        <f>HYPERLINK("https://www.ebi.ac.uk/ols/ontologies/fbbt/terms?iri=http://purl.obolibrary.org/obo/FBbt_00000860","FBbt:00000860")</f>
        <v/>
      </c>
      <c r="B368" t="inlineStr">
        <is>
          <t>abdominal 5 ventral transverse muscle</t>
        </is>
      </c>
      <c r="C368" t="inlineStr">
        <is>
          <t>None</t>
        </is>
      </c>
      <c r="D368" t="inlineStr">
        <is>
          <t>Any A1-7 ventral transverse muscle (FBbt:00000631) that is part of some larval abdominal segment 5 (FBbt:00001752).</t>
        </is>
      </c>
      <c r="E368" t="inlineStr"/>
      <c r="F368" t="inlineStr"/>
      <c r="G368" t="inlineStr"/>
      <c r="H368" t="inlineStr"/>
    </row>
    <row r="369">
      <c r="A369">
        <f>HYPERLINK("https://www.ebi.ac.uk/ols/ontologies/fbbt/terms?iri=http://purl.obolibrary.org/obo/FBbt_00000972","FBbt:00000972")</f>
        <v/>
      </c>
      <c r="B369" t="inlineStr">
        <is>
          <t>abdominal 8 ventral longitudinal muscle 3</t>
        </is>
      </c>
      <c r="C369" t="inlineStr">
        <is>
          <t>A8 VL3; A8 pl1; pleural muscle 1 of A8</t>
        </is>
      </c>
      <c r="D369" t="inlineStr">
        <is>
          <t>The third dorsal-most ventral longitudinal muscle in larval abdominal segment 8.</t>
        </is>
      </c>
      <c r="E369" t="inlineStr">
        <is>
          <t>Bate, 1993, Bate, Martinez Arias, 1993: 1013--1090 (flybase.org/reports/FBrf0064793); Campos-Ortega and Hartenstein, 1997, The embryonic development of Drosophila melanogaster. 2nd ed. (flybase.org/reports/FBrf0089570)</t>
        </is>
      </c>
      <c r="F369" t="inlineStr"/>
      <c r="G369" t="inlineStr"/>
      <c r="H369" t="inlineStr"/>
    </row>
    <row r="370">
      <c r="A370">
        <f>HYPERLINK("https://www.ebi.ac.uk/ols/ontologies/fbbt/terms?iri=http://purl.obolibrary.org/obo/FBbt_00000971","FBbt:00000971")</f>
        <v/>
      </c>
      <c r="B370" t="inlineStr">
        <is>
          <t>abdominal 8 ventral longitudinal muscle 2</t>
        </is>
      </c>
      <c r="C370" t="inlineStr">
        <is>
          <t>A8 VL2; spiracle retractor muscle</t>
        </is>
      </c>
      <c r="D370" t="inlineStr">
        <is>
          <t>The second dorsal-most ventral longitudinal muscle in larval abdominal segment 8.</t>
        </is>
      </c>
      <c r="E370" t="inlineStr">
        <is>
          <t>Bate, 1993, Bate, Martinez Arias, 1993: 1013--1090 (flybase.org/reports/FBrf0064793); Campos-Ortega and Hartenstein, 1997, The embryonic development of Drosophila melanogaster. 2nd ed. (flybase.org/reports/FBrf0089570)</t>
        </is>
      </c>
      <c r="F370" t="inlineStr"/>
      <c r="G370" t="inlineStr"/>
      <c r="H370" t="inlineStr"/>
    </row>
    <row r="371">
      <c r="A371">
        <f>HYPERLINK("https://www.ebi.ac.uk/ols/ontologies/fbbt/terms?iri=http://purl.obolibrary.org/obo/FBbt_00000726","FBbt:00000726")</f>
        <v/>
      </c>
      <c r="B371" t="inlineStr">
        <is>
          <t>abdominal 2 ventral transverse muscle 1</t>
        </is>
      </c>
      <c r="C371" t="inlineStr">
        <is>
          <t>A2 VT1</t>
        </is>
      </c>
      <c r="D371" t="inlineStr">
        <is>
          <t>Any A2-7 ventral transverse muscle 1 (FBbt:00000632) that is part of some larval abdominal segment 2 (FBbt:00001749).</t>
        </is>
      </c>
      <c r="E371" t="inlineStr"/>
      <c r="F371" t="inlineStr"/>
      <c r="G371" t="inlineStr"/>
      <c r="H371" t="inlineStr"/>
    </row>
    <row r="372">
      <c r="A372">
        <f>HYPERLINK("https://www.ebi.ac.uk/ols/ontologies/fbbt/terms?iri=http://purl.obolibrary.org/obo/FBbt_00000693","FBbt:00000693")</f>
        <v/>
      </c>
      <c r="B372" t="inlineStr">
        <is>
          <t>abdominal 2 dorsal oblique muscle</t>
        </is>
      </c>
      <c r="C372" t="inlineStr">
        <is>
          <t>A2 DO</t>
        </is>
      </c>
      <c r="D372" t="inlineStr">
        <is>
          <t>Any A1-7 dorsal oblique muscle (FBbt:00000608) that is part of some larval abdominal segment 2 (FBbt:00001749).</t>
        </is>
      </c>
      <c r="E372" t="inlineStr"/>
      <c r="F372" t="inlineStr"/>
      <c r="G372" t="inlineStr"/>
      <c r="H372" t="inlineStr"/>
    </row>
    <row r="373">
      <c r="A373">
        <f>HYPERLINK("https://www.ebi.ac.uk/ols/ontologies/fbbt/terms?iri=http://purl.obolibrary.org/obo/FBbt_00000568","FBbt:00000568")</f>
        <v/>
      </c>
      <c r="B373" t="inlineStr">
        <is>
          <t>metathoracic lateral oblique muscle 1</t>
        </is>
      </c>
      <c r="C373" t="inlineStr">
        <is>
          <t>T3 LO1; T3 peo1; metathoracic pleural external oblique muscle 1</t>
        </is>
      </c>
      <c r="D373" t="inlineStr">
        <is>
          <t>The only lateral oblique muscle of the embryonic/larval metathoracic segment.</t>
        </is>
      </c>
      <c r="E373" t="inlineStr">
        <is>
          <t>Bate, 1993, Bate, Martinez Arias, 1993: 1013--1090 (flybase.org/reports/FBrf0064793)</t>
        </is>
      </c>
      <c r="F373" t="inlineStr"/>
      <c r="G373" t="inlineStr"/>
      <c r="H373" t="inlineStr"/>
    </row>
    <row r="374">
      <c r="A374">
        <f>HYPERLINK("https://www.ebi.ac.uk/ols/ontologies/fbbt/terms?iri=http://purl.obolibrary.org/obo/FBbt_00000745","FBbt:00000745")</f>
        <v/>
      </c>
      <c r="B374" t="inlineStr">
        <is>
          <t>abdominal 3 lateral oblique muscle 1</t>
        </is>
      </c>
      <c r="C374" t="inlineStr">
        <is>
          <t>A3 LO1</t>
        </is>
      </c>
      <c r="D374" t="inlineStr">
        <is>
          <t>Any A1-7 lateral oblique muscle 1 (FBbt:00000615) that is part of some larval abdominal segment 3 (FBbt:00001750).</t>
        </is>
      </c>
      <c r="E374" t="inlineStr"/>
      <c r="F374" t="inlineStr"/>
      <c r="G374" t="inlineStr"/>
      <c r="H374" t="inlineStr"/>
    </row>
    <row r="375">
      <c r="A375">
        <f>HYPERLINK("https://www.ebi.ac.uk/ols/ontologies/fbbt/terms?iri=http://purl.obolibrary.org/obo/FBbt_00000610","FBbt:00000610")</f>
        <v/>
      </c>
      <c r="B375" t="inlineStr">
        <is>
          <t>A1-7 dorsal oblique muscle 2</t>
        </is>
      </c>
      <c r="C375" t="inlineStr">
        <is>
          <t>A1-7 deo3; muscle 10 - dorsal external oblique; A1-7 dorsal external oblique 3; muscle 10; abdominal dorsal oblique muscle 2; A1-7 DO2</t>
        </is>
      </c>
      <c r="D375" t="inlineStr">
        <is>
          <t>The second dorsal-most dorsal oblique muscle of embryonic/larval abdominal segments 1-7.</t>
        </is>
      </c>
      <c r="E375" t="inlineStr">
        <is>
          <t>Bate, 1993, Bate, Martinez Arias, 1993: 1013--1090 (flybase.org/reports/FBrf0064793); Campos-Ortega and Hartenstein, 1997, The embryonic development of Drosophila melanogaster. 2nd ed. (flybase.org/reports/FBrf0089570)</t>
        </is>
      </c>
      <c r="F375" t="inlineStr"/>
      <c r="G375" t="inlineStr"/>
      <c r="H375" t="inlineStr"/>
    </row>
    <row r="376">
      <c r="A376">
        <f>HYPERLINK("https://www.ebi.ac.uk/ols/ontologies/fbbt/terms?iri=http://purl.obolibrary.org/obo/FBbt_00000746","FBbt:00000746")</f>
        <v/>
      </c>
      <c r="B376" t="inlineStr">
        <is>
          <t>abdominal 3 ventral oblique muscle</t>
        </is>
      </c>
      <c r="C376" t="inlineStr">
        <is>
          <t>A3 VO</t>
        </is>
      </c>
      <c r="D376" t="inlineStr">
        <is>
          <t>Any A1-7 ventral oblique muscle (FBbt:00000616) that is part of some larval abdominal segment 3 (FBbt:00001750).</t>
        </is>
      </c>
      <c r="E376" t="inlineStr"/>
      <c r="F376" t="inlineStr"/>
      <c r="G376" t="inlineStr"/>
      <c r="H376" t="inlineStr"/>
    </row>
    <row r="377">
      <c r="A377">
        <f>HYPERLINK("https://www.ebi.ac.uk/ols/ontologies/fbbt/terms?iri=http://purl.obolibrary.org/obo/FBbt_00000613","FBbt:00000613")</f>
        <v/>
      </c>
      <c r="B377" t="inlineStr">
        <is>
          <t>A1-7 dorsal oblique muscle 5</t>
        </is>
      </c>
      <c r="C377" t="inlineStr">
        <is>
          <t>dorsal oblique muscle 5; A1-7 DO5; muscle 20 - dorso-lateral external longitudinal; abdominal dorsal oblique muscle 5; muscle 20; DO5 muscle</t>
        </is>
      </c>
      <c r="D377" t="inlineStr">
        <is>
          <t>The ventral-most of the dorsal oblique muscles of A1-7.</t>
        </is>
      </c>
      <c r="E377" t="inlineStr">
        <is>
          <t>Bate, 1993, Bate, Martinez Arias, 1993: 1013--1090 (flybase.org/reports/FBrf0064793); Campos-Ortega and Hartenstein, 1997, The embryonic development of Drosophila melanogaster. 2nd ed. (flybase.org/reports/FBrf0089570)</t>
        </is>
      </c>
      <c r="F377" t="inlineStr"/>
      <c r="G377" t="inlineStr"/>
      <c r="H377" t="inlineStr"/>
    </row>
    <row r="378">
      <c r="A378">
        <f>HYPERLINK("https://www.ebi.ac.uk/ols/ontologies/fbbt/terms?iri=http://purl.obolibrary.org/obo/FBbt_00000951","FBbt:00000951")</f>
        <v/>
      </c>
      <c r="B378" t="inlineStr">
        <is>
          <t>abdominal 7 ventral transverse muscle 1</t>
        </is>
      </c>
      <c r="C378" t="inlineStr">
        <is>
          <t>A7 VT1</t>
        </is>
      </c>
      <c r="D378" t="inlineStr">
        <is>
          <t>Any A2-7 ventral transverse muscle 1 (FBbt:00000632) that is part of some larval abdominal segment 7 (FBbt:00001754).</t>
        </is>
      </c>
      <c r="E378" t="inlineStr"/>
      <c r="F378" t="inlineStr"/>
      <c r="G378" t="inlineStr"/>
      <c r="H378" t="inlineStr"/>
    </row>
    <row r="379">
      <c r="A379">
        <f>HYPERLINK("https://www.ebi.ac.uk/ols/ontologies/fbbt/terms?iri=http://purl.obolibrary.org/obo/FBbt_00000680","FBbt:00000680")</f>
        <v/>
      </c>
      <c r="B379" t="inlineStr">
        <is>
          <t>abdominal 1 ventral internal muscle 1</t>
        </is>
      </c>
      <c r="C379" t="inlineStr">
        <is>
          <t>A1 VI1; muscle 31</t>
        </is>
      </c>
      <c r="D379" t="inlineStr">
        <is>
          <t>A large, longitudinally oriented hypodermal muscle located internal to the ventral longitudinal muscles of larval abdominal segment 1. Serial homologs of this muscle are not found in any other segment.</t>
        </is>
      </c>
      <c r="E379" t="inlineStr">
        <is>
          <t>Campos-Ortega and Hartenstein, 1997, The embryonic development of Drosophila melanogaster. 2nd ed. (flybase.org/reports/FBrf0089570)</t>
        </is>
      </c>
      <c r="F379" t="inlineStr"/>
      <c r="G379" t="inlineStr"/>
      <c r="H379" t="inlineStr"/>
    </row>
    <row r="380">
      <c r="A380">
        <f>HYPERLINK("https://www.ebi.ac.uk/ols/ontologies/fbbt/terms?iri=http://purl.obolibrary.org/obo/FBbt_00000558","FBbt:00000558")</f>
        <v/>
      </c>
      <c r="B380" t="inlineStr">
        <is>
          <t>metathoracic dorsal acute muscle 4</t>
        </is>
      </c>
      <c r="C380" t="inlineStr">
        <is>
          <t>metathoracic dorsal internal oblique muscle 2; T3 DA4; T3 dio2</t>
        </is>
      </c>
      <c r="D380" t="inlineStr">
        <is>
          <t>Fourth dorsal-most dorsal acute muscle of the embryonic/larval mesothoracic segment.</t>
        </is>
      </c>
      <c r="E380" t="inlineStr">
        <is>
          <t>Bate, 1993, Bate, Martinez Arias, 1993: 1013--1090 (flybase.org/reports/FBrf0064793)</t>
        </is>
      </c>
      <c r="F380" t="inlineStr"/>
      <c r="G380" t="inlineStr"/>
      <c r="H380" t="inlineStr"/>
    </row>
    <row r="381">
      <c r="A381">
        <f>HYPERLINK("https://www.ebi.ac.uk/ols/ontologies/fbbt/terms?iri=http://purl.obolibrary.org/obo/FBbt_00000829","FBbt:00000829")</f>
        <v/>
      </c>
      <c r="B381" t="inlineStr">
        <is>
          <t>abdominal 5 dorsal oblique muscle 1</t>
        </is>
      </c>
      <c r="C381" t="inlineStr">
        <is>
          <t>A5 DO1</t>
        </is>
      </c>
      <c r="D381" t="inlineStr">
        <is>
          <t>Any A1-7 dorsal oblique muscle 1 (FBbt:00000609) that is part of some larval abdominal segment 5 (FBbt:00001752).</t>
        </is>
      </c>
      <c r="E381" t="inlineStr"/>
      <c r="F381" t="inlineStr"/>
      <c r="G381" t="inlineStr"/>
      <c r="H381" t="inlineStr"/>
    </row>
    <row r="382">
      <c r="A382">
        <f>HYPERLINK("https://www.ebi.ac.uk/ols/ontologies/fbbt/terms?iri=http://purl.obolibrary.org/obo/FBbt_00000690","FBbt:00000690")</f>
        <v/>
      </c>
      <c r="B382" t="inlineStr">
        <is>
          <t>abdominal 2 ventral acute muscle 2</t>
        </is>
      </c>
      <c r="C382" t="inlineStr">
        <is>
          <t>A2 VA2</t>
        </is>
      </c>
      <c r="D382" t="inlineStr">
        <is>
          <t>Any ventral acute muscle 2 (FBbt:00110256) that is part of some larval abdominal segment 2 (FBbt:00001749).</t>
        </is>
      </c>
      <c r="E382" t="inlineStr"/>
      <c r="F382" t="inlineStr"/>
      <c r="G382" t="inlineStr"/>
      <c r="H382" t="inlineStr"/>
    </row>
    <row r="383">
      <c r="A383">
        <f>HYPERLINK("https://www.ebi.ac.uk/ols/ontologies/fbbt/terms?iri=http://purl.obolibrary.org/obo/FBbt_00000938","FBbt:00000938")</f>
        <v/>
      </c>
      <c r="B383" t="inlineStr">
        <is>
          <t>abdominal 7 ventral longitudinal muscle 2</t>
        </is>
      </c>
      <c r="C383" t="inlineStr">
        <is>
          <t>A7 VL2</t>
        </is>
      </c>
      <c r="D383" t="inlineStr">
        <is>
          <t>Any A1-7 ventral longitudinal muscle 2 (FBbt:00000603) that is part of some larval abdominal segment 7 (FBbt:00001754).</t>
        </is>
      </c>
      <c r="E383" t="inlineStr"/>
      <c r="F383" t="inlineStr"/>
      <c r="G383" t="inlineStr"/>
      <c r="H383" t="inlineStr"/>
    </row>
    <row r="384">
      <c r="A384">
        <f>HYPERLINK("https://www.ebi.ac.uk/ols/ontologies/fbbt/terms?iri=http://purl.obolibrary.org/obo/FBbt_00000805","FBbt:00000805")</f>
        <v/>
      </c>
      <c r="B384" t="inlineStr">
        <is>
          <t>abdominal 4 ventral longitudinal muscle 4</t>
        </is>
      </c>
      <c r="C384" t="inlineStr">
        <is>
          <t>A4 VL4</t>
        </is>
      </c>
      <c r="D384" t="inlineStr">
        <is>
          <t>Any A1-7 ventral longitudinal muscle 4 (FBbt:00000605) that is part of some larval abdominal segment 4 (FBbt:00001751).</t>
        </is>
      </c>
      <c r="E384" t="inlineStr"/>
      <c r="F384" t="inlineStr"/>
      <c r="G384" t="inlineStr"/>
      <c r="H384" t="inlineStr"/>
    </row>
    <row r="385">
      <c r="A385">
        <f>HYPERLINK("https://www.ebi.ac.uk/ols/ontologies/fbbt/terms?iri=http://purl.obolibrary.org/obo/FBbt_00000937","FBbt:00000937")</f>
        <v/>
      </c>
      <c r="B385" t="inlineStr">
        <is>
          <t>abdominal 7 ventral longitudinal muscle 1</t>
        </is>
      </c>
      <c r="C385" t="inlineStr">
        <is>
          <t>A7 VL1</t>
        </is>
      </c>
      <c r="D385" t="inlineStr">
        <is>
          <t>Any A1-7 ventral longitudinal muscle 1 (FBbt:00000602) that is part of some larval abdominal segment 7 (FBbt:00001754).</t>
        </is>
      </c>
      <c r="E385" t="inlineStr"/>
      <c r="F385" t="inlineStr"/>
      <c r="G385" t="inlineStr"/>
      <c r="H385" t="inlineStr"/>
    </row>
    <row r="386">
      <c r="A386">
        <f>HYPERLINK("https://www.ebi.ac.uk/ols/ontologies/fbbt/terms?iri=http://purl.obolibrary.org/obo/FBbt_00000804","FBbt:00000804")</f>
        <v/>
      </c>
      <c r="B386" t="inlineStr">
        <is>
          <t>abdominal 4 ventral longitudinal muscle 3</t>
        </is>
      </c>
      <c r="C386" t="inlineStr">
        <is>
          <t>A4 VL3</t>
        </is>
      </c>
      <c r="D386" t="inlineStr">
        <is>
          <t>Any A1-7 ventral longitudinal muscle 3 (FBbt:00000604) that is part of some larval abdominal segment 4 (FBbt:00001751).</t>
        </is>
      </c>
      <c r="E386" t="inlineStr"/>
      <c r="F386" t="inlineStr"/>
      <c r="G386" t="inlineStr"/>
      <c r="H386" t="inlineStr"/>
    </row>
    <row r="387">
      <c r="A387">
        <f>HYPERLINK("https://www.ebi.ac.uk/ols/ontologies/fbbt/terms?iri=http://purl.obolibrary.org/obo/FBbt_00000939","FBbt:00000939")</f>
        <v/>
      </c>
      <c r="B387" t="inlineStr">
        <is>
          <t>abdominal 7 ventral longitudinal muscle 3</t>
        </is>
      </c>
      <c r="C387" t="inlineStr">
        <is>
          <t>A7 VL3</t>
        </is>
      </c>
      <c r="D387" t="inlineStr">
        <is>
          <t>Any A1-7 ventral longitudinal muscle 3 (FBbt:00000604) that is part of some larval abdominal segment 7 (FBbt:00001754).</t>
        </is>
      </c>
      <c r="E387" t="inlineStr"/>
      <c r="F387" t="inlineStr"/>
      <c r="G387" t="inlineStr"/>
      <c r="H387" t="inlineStr"/>
    </row>
    <row r="388">
      <c r="A388">
        <f>HYPERLINK("https://www.ebi.ac.uk/ols/ontologies/fbbt/terms?iri=http://purl.obolibrary.org/obo/FBbt_00000893","FBbt:00000893")</f>
        <v/>
      </c>
      <c r="B388" t="inlineStr">
        <is>
          <t>abdominal 6 ventral longitudinal muscle 2</t>
        </is>
      </c>
      <c r="C388" t="inlineStr">
        <is>
          <t>A6 VL2</t>
        </is>
      </c>
      <c r="D388" t="inlineStr">
        <is>
          <t>Any A1-7 ventral longitudinal muscle 2 (FBbt:00000603) that is part of some larval abdominal segment 6 (FBbt:00001753).</t>
        </is>
      </c>
      <c r="E388" t="inlineStr"/>
      <c r="F388" t="inlineStr"/>
      <c r="G388" t="inlineStr"/>
      <c r="H388" t="inlineStr"/>
    </row>
    <row r="389">
      <c r="A389">
        <f>HYPERLINK("https://www.ebi.ac.uk/ols/ontologies/fbbt/terms?iri=http://purl.obolibrary.org/obo/FBbt_00000760","FBbt:00000760")</f>
        <v/>
      </c>
      <c r="B389" t="inlineStr">
        <is>
          <t>abdominal 3 ventral longitudinal muscle 4</t>
        </is>
      </c>
      <c r="C389" t="inlineStr">
        <is>
          <t>A3 VL4</t>
        </is>
      </c>
      <c r="D389" t="inlineStr">
        <is>
          <t>Any A1-7 ventral longitudinal muscle 4 (FBbt:00000605) that is part of some larval abdominal segment 3 (FBbt:00001750).</t>
        </is>
      </c>
      <c r="E389" t="inlineStr"/>
      <c r="F389" t="inlineStr"/>
      <c r="G389" t="inlineStr"/>
      <c r="H389" t="inlineStr"/>
    </row>
    <row r="390">
      <c r="A390">
        <f>HYPERLINK("https://www.ebi.ac.uk/ols/ontologies/fbbt/terms?iri=http://purl.obolibrary.org/obo/FBbt_00000892","FBbt:00000892")</f>
        <v/>
      </c>
      <c r="B390" t="inlineStr">
        <is>
          <t>abdominal 6 ventral longitudinal muscle 1</t>
        </is>
      </c>
      <c r="C390" t="inlineStr">
        <is>
          <t>A6 VL1</t>
        </is>
      </c>
      <c r="D390" t="inlineStr">
        <is>
          <t>Any A1-7 ventral longitudinal muscle 1 (FBbt:00000602) that is part of some larval abdominal segment 6 (FBbt:00001753).</t>
        </is>
      </c>
      <c r="E390" t="inlineStr"/>
      <c r="F390" t="inlineStr"/>
      <c r="G390" t="inlineStr"/>
      <c r="H390" t="inlineStr"/>
    </row>
    <row r="391">
      <c r="A391">
        <f>HYPERLINK("https://www.ebi.ac.uk/ols/ontologies/fbbt/terms?iri=http://purl.obolibrary.org/obo/FBbt_00000895","FBbt:00000895")</f>
        <v/>
      </c>
      <c r="B391" t="inlineStr">
        <is>
          <t>abdominal 6 ventral longitudinal muscle 4</t>
        </is>
      </c>
      <c r="C391" t="inlineStr">
        <is>
          <t>A6 VL4</t>
        </is>
      </c>
      <c r="D391" t="inlineStr">
        <is>
          <t>Any A1-7 ventral longitudinal muscle 4 (FBbt:00000605) that is part of some larval abdominal segment 6 (FBbt:00001753).</t>
        </is>
      </c>
      <c r="E391" t="inlineStr"/>
      <c r="F391" t="inlineStr"/>
      <c r="G391" t="inlineStr"/>
      <c r="H391" t="inlineStr"/>
    </row>
    <row r="392">
      <c r="A392">
        <f>HYPERLINK("https://www.ebi.ac.uk/ols/ontologies/fbbt/terms?iri=http://purl.obolibrary.org/obo/FBbt_00000894","FBbt:00000894")</f>
        <v/>
      </c>
      <c r="B392" t="inlineStr">
        <is>
          <t>abdominal 6 ventral longitudinal muscle 3</t>
        </is>
      </c>
      <c r="C392" t="inlineStr">
        <is>
          <t>A6 VL3</t>
        </is>
      </c>
      <c r="D392" t="inlineStr">
        <is>
          <t>Any A1-7 ventral longitudinal muscle 3 (FBbt:00000604) that is part of some larval abdominal segment 6 (FBbt:00001753).</t>
        </is>
      </c>
      <c r="E392" t="inlineStr"/>
      <c r="F392" t="inlineStr"/>
      <c r="G392" t="inlineStr"/>
      <c r="H392" t="inlineStr"/>
    </row>
    <row r="393">
      <c r="A393">
        <f>HYPERLINK("https://www.ebi.ac.uk/ols/ontologies/fbbt/terms?iri=http://purl.obolibrary.org/obo/FBbt_00000768","FBbt:00000768")</f>
        <v/>
      </c>
      <c r="B393" t="inlineStr">
        <is>
          <t>abdominal 3 lateral transverse muscle 3</t>
        </is>
      </c>
      <c r="C393" t="inlineStr">
        <is>
          <t>A3 LT3</t>
        </is>
      </c>
      <c r="D393" t="inlineStr">
        <is>
          <t>Any A1-7 lateral transverse muscle 3 (FBbt:00000629) that is part of some larval abdominal segment 3 (FBbt:00001750).</t>
        </is>
      </c>
      <c r="E393" t="inlineStr"/>
      <c r="F393" t="inlineStr"/>
      <c r="G393" t="inlineStr"/>
      <c r="H393" t="inlineStr"/>
    </row>
    <row r="394">
      <c r="A394">
        <f>HYPERLINK("https://www.ebi.ac.uk/ols/ontologies/fbbt/terms?iri=http://purl.obolibrary.org/obo/FBbt_00000767","FBbt:00000767")</f>
        <v/>
      </c>
      <c r="B394" t="inlineStr">
        <is>
          <t>abdominal 3 lateral transverse muscle 2</t>
        </is>
      </c>
      <c r="C394" t="inlineStr">
        <is>
          <t>A3 LT2</t>
        </is>
      </c>
      <c r="D394" t="inlineStr">
        <is>
          <t>Any A1-7 lateral transverse muscle 2 (FBbt:00000628) that is part of some larval abdominal segment 3 (FBbt:00001750).</t>
        </is>
      </c>
      <c r="E394" t="inlineStr"/>
      <c r="F394" t="inlineStr"/>
      <c r="G394" t="inlineStr"/>
      <c r="H394" t="inlineStr"/>
    </row>
    <row r="395">
      <c r="A395">
        <f>HYPERLINK("https://www.ebi.ac.uk/ols/ontologies/fbbt/terms?iri=http://purl.obolibrary.org/obo/FBbt_00000641","FBbt:00000641")</f>
        <v/>
      </c>
      <c r="B395" t="inlineStr">
        <is>
          <t>abdominal 1 dorsal acute muscle 2</t>
        </is>
      </c>
      <c r="C395" t="inlineStr">
        <is>
          <t>A1 DA2</t>
        </is>
      </c>
      <c r="D395" t="inlineStr">
        <is>
          <t>Any A1-7 dorsal acute muscle 2 (FBbt:00000592) that is part of some larval abdominal segment 1 (FBbt:00001748).</t>
        </is>
      </c>
      <c r="E395" t="inlineStr"/>
      <c r="F395" t="inlineStr"/>
      <c r="G395" t="inlineStr"/>
      <c r="H395" t="inlineStr"/>
    </row>
    <row r="396">
      <c r="A396">
        <f>HYPERLINK("https://www.ebi.ac.uk/ols/ontologies/fbbt/terms?iri=http://purl.obolibrary.org/obo/FBbt_00000940","FBbt:00000940")</f>
        <v/>
      </c>
      <c r="B396" t="inlineStr">
        <is>
          <t>abdominal 7 ventral longitudinal muscle 4</t>
        </is>
      </c>
      <c r="C396" t="inlineStr">
        <is>
          <t>A7 VL4</t>
        </is>
      </c>
      <c r="D396" t="inlineStr">
        <is>
          <t>Any A1-7 ventral longitudinal muscle 4 (FBbt:00000605) that is part of some larval abdominal segment 7 (FBbt:00001754).</t>
        </is>
      </c>
      <c r="E396" t="inlineStr"/>
      <c r="F396" t="inlineStr"/>
      <c r="G396" t="inlineStr"/>
      <c r="H396" t="inlineStr"/>
    </row>
    <row r="397">
      <c r="A397">
        <f>HYPERLINK("https://www.ebi.ac.uk/ols/ontologies/fbbt/terms?iri=http://purl.obolibrary.org/obo/FBbt_00000769","FBbt:00000769")</f>
        <v/>
      </c>
      <c r="B397" t="inlineStr">
        <is>
          <t>abdominal 3 lateral transverse muscle 4</t>
        </is>
      </c>
      <c r="C397" t="inlineStr">
        <is>
          <t>A3 LT4</t>
        </is>
      </c>
      <c r="D397" t="inlineStr">
        <is>
          <t>Any A1-7 lateral transverse muscle 4 (FBbt:00000630) that is part of some larval abdominal segment 3 (FBbt:00001750).</t>
        </is>
      </c>
      <c r="E397" t="inlineStr"/>
      <c r="F397" t="inlineStr"/>
      <c r="G397" t="inlineStr"/>
      <c r="H397" t="inlineStr"/>
    </row>
    <row r="398">
      <c r="A398">
        <f>HYPERLINK("https://www.ebi.ac.uk/ols/ontologies/fbbt/terms?iri=http://purl.obolibrary.org/obo/FBbt_00000640","FBbt:00000640")</f>
        <v/>
      </c>
      <c r="B398" t="inlineStr">
        <is>
          <t>abdominal 1 dorsal acute muscle 1</t>
        </is>
      </c>
      <c r="C398" t="inlineStr">
        <is>
          <t>A1 DA1</t>
        </is>
      </c>
      <c r="D398" t="inlineStr">
        <is>
          <t>Any A1-7 dorsal acute muscle 1 (FBbt:00000591) that is part of some larval abdominal segment 1 (FBbt:00001748).</t>
        </is>
      </c>
      <c r="E398" t="inlineStr"/>
      <c r="F398" t="inlineStr"/>
      <c r="G398" t="inlineStr"/>
      <c r="H398" t="inlineStr"/>
    </row>
    <row r="399">
      <c r="A399">
        <f>HYPERLINK("https://www.ebi.ac.uk/ols/ontologies/fbbt/terms?iri=http://purl.obolibrary.org/obo/FBbt_00000781","FBbt:00000781")</f>
        <v/>
      </c>
      <c r="B399" t="inlineStr">
        <is>
          <t>abdominal 4 ventral acute muscle 3</t>
        </is>
      </c>
      <c r="C399" t="inlineStr">
        <is>
          <t>A4 VA3</t>
        </is>
      </c>
      <c r="D399" t="inlineStr">
        <is>
          <t>Any ventral acute muscle 3 (FBbt:00000597) that is part of some larval abdominal segment 4 (FBbt:00001751).</t>
        </is>
      </c>
      <c r="E399" t="inlineStr"/>
      <c r="F399" t="inlineStr"/>
      <c r="G399" t="inlineStr"/>
      <c r="H399" t="inlineStr"/>
    </row>
    <row r="400">
      <c r="A400">
        <f>HYPERLINK("https://www.ebi.ac.uk/ols/ontologies/fbbt/terms?iri=http://purl.obolibrary.org/obo/FBbt_00000766","FBbt:00000766")</f>
        <v/>
      </c>
      <c r="B400" t="inlineStr">
        <is>
          <t>abdominal 3 lateral transverse muscle 1</t>
        </is>
      </c>
      <c r="C400" t="inlineStr">
        <is>
          <t>A3 LT1</t>
        </is>
      </c>
      <c r="D400" t="inlineStr">
        <is>
          <t>Any A1-7 lateral transverse muscle 1 (FBbt:00000627) that is part of some larval abdominal segment 3 (FBbt:00001750).</t>
        </is>
      </c>
      <c r="E400" t="inlineStr"/>
      <c r="F400" t="inlineStr"/>
      <c r="G400" t="inlineStr"/>
      <c r="H400" t="inlineStr"/>
    </row>
    <row r="401">
      <c r="A401">
        <f>HYPERLINK("https://www.ebi.ac.uk/ols/ontologies/fbbt/terms?iri=http://purl.obolibrary.org/obo/FBbt_00000813","FBbt:00000813")</f>
        <v/>
      </c>
      <c r="B401" t="inlineStr">
        <is>
          <t>abdominal 4 lateral transverse muscle 3</t>
        </is>
      </c>
      <c r="C401" t="inlineStr">
        <is>
          <t>A4 LT3</t>
        </is>
      </c>
      <c r="D401" t="inlineStr">
        <is>
          <t>Any A1-7 lateral transverse muscle 3 (FBbt:00000629) that is part of some larval abdominal segment 4 (FBbt:00001751).</t>
        </is>
      </c>
      <c r="E401" t="inlineStr"/>
      <c r="F401" t="inlineStr"/>
      <c r="G401" t="inlineStr"/>
      <c r="H401" t="inlineStr"/>
    </row>
    <row r="402">
      <c r="A402">
        <f>HYPERLINK("https://www.ebi.ac.uk/ols/ontologies/fbbt/terms?iri=http://purl.obolibrary.org/obo/FBbt_00000833","FBbt:00000833")</f>
        <v/>
      </c>
      <c r="B402" t="inlineStr">
        <is>
          <t>abdominal 5 dorsal oblique muscle 5</t>
        </is>
      </c>
      <c r="C402" t="inlineStr">
        <is>
          <t>A5 DO5</t>
        </is>
      </c>
      <c r="D402" t="inlineStr">
        <is>
          <t>Any A1-7 dorsal oblique muscle 5 (FBbt:00000613) that is part of some larval abdominal segment 5 (FBbt:00001752).</t>
        </is>
      </c>
      <c r="E402" t="inlineStr"/>
      <c r="F402" t="inlineStr"/>
      <c r="G402" t="inlineStr"/>
      <c r="H402" t="inlineStr"/>
    </row>
    <row r="403">
      <c r="A403">
        <f>HYPERLINK("https://www.ebi.ac.uk/ols/ontologies/fbbt/terms?iri=http://purl.obolibrary.org/obo/FBbt_00000946","FBbt:00000946")</f>
        <v/>
      </c>
      <c r="B403" t="inlineStr">
        <is>
          <t>abdominal 7 lateral transverse muscle 1</t>
        </is>
      </c>
      <c r="C403" t="inlineStr">
        <is>
          <t>A7 LT1</t>
        </is>
      </c>
      <c r="D403" t="inlineStr">
        <is>
          <t>Any A1-7 lateral transverse muscle 1 (FBbt:00000627) that is part of some larval abdominal segment 7 (FBbt:00001754).</t>
        </is>
      </c>
      <c r="E403" t="inlineStr"/>
      <c r="F403" t="inlineStr"/>
      <c r="G403" t="inlineStr"/>
      <c r="H403" t="inlineStr"/>
    </row>
    <row r="404">
      <c r="A404">
        <f>HYPERLINK("https://www.ebi.ac.uk/ols/ontologies/fbbt/terms?iri=http://purl.obolibrary.org/obo/FBbt_00000832","FBbt:00000832")</f>
        <v/>
      </c>
      <c r="B404" t="inlineStr">
        <is>
          <t>abdominal 5 dorsal oblique muscle 4</t>
        </is>
      </c>
      <c r="C404" t="inlineStr">
        <is>
          <t>A5 DO4</t>
        </is>
      </c>
      <c r="D404" t="inlineStr">
        <is>
          <t>Any A1-7 dorsal oblique muscle 4 (FBbt:00000612) that is part of some larval abdominal segment 5 (FBbt:00001752).</t>
        </is>
      </c>
      <c r="E404" t="inlineStr"/>
      <c r="F404" t="inlineStr"/>
      <c r="G404" t="inlineStr"/>
      <c r="H404" t="inlineStr"/>
    </row>
    <row r="405">
      <c r="A405">
        <f>HYPERLINK("https://www.ebi.ac.uk/ols/ontologies/fbbt/terms?iri=http://purl.obolibrary.org/obo/FBbt_00000812","FBbt:00000812")</f>
        <v/>
      </c>
      <c r="B405" t="inlineStr">
        <is>
          <t>abdominal 4 lateral transverse muscle 2</t>
        </is>
      </c>
      <c r="C405" t="inlineStr">
        <is>
          <t>A4 LT2</t>
        </is>
      </c>
      <c r="D405" t="inlineStr">
        <is>
          <t>Any A1-7 lateral transverse muscle 2 (FBbt:00000628) that is part of some larval abdominal segment 4 (FBbt:00001751).</t>
        </is>
      </c>
      <c r="E405" t="inlineStr"/>
      <c r="F405" t="inlineStr"/>
      <c r="G405" t="inlineStr"/>
      <c r="H405" t="inlineStr"/>
    </row>
    <row r="406">
      <c r="A406">
        <f>HYPERLINK("https://www.ebi.ac.uk/ols/ontologies/fbbt/terms?iri=http://purl.obolibrary.org/obo/FBbt_00000646","FBbt:00000646")</f>
        <v/>
      </c>
      <c r="B406" t="inlineStr">
        <is>
          <t>abdominal 1 ventral acute muscle 3</t>
        </is>
      </c>
      <c r="C406" t="inlineStr">
        <is>
          <t>A1 VA3</t>
        </is>
      </c>
      <c r="D406" t="inlineStr">
        <is>
          <t>Any ventral acute muscle 3 (FBbt:00000597) that is part of some larval abdominal segment 1 (FBbt:00001748).</t>
        </is>
      </c>
      <c r="E406" t="inlineStr"/>
      <c r="F406" t="inlineStr"/>
      <c r="G406" t="inlineStr"/>
      <c r="H406" t="inlineStr"/>
    </row>
    <row r="407">
      <c r="A407">
        <f>HYPERLINK("https://www.ebi.ac.uk/ols/ontologies/fbbt/terms?iri=http://purl.obolibrary.org/obo/FBbt_00000948","FBbt:00000948")</f>
        <v/>
      </c>
      <c r="B407" t="inlineStr">
        <is>
          <t>abdominal 7 lateral transverse muscle 3</t>
        </is>
      </c>
      <c r="C407" t="inlineStr">
        <is>
          <t>A7 LT3</t>
        </is>
      </c>
      <c r="D407" t="inlineStr">
        <is>
          <t>Any A1-7 lateral transverse muscle 3 (FBbt:00000629) that is part of some larval abdominal segment 7 (FBbt:00001754).</t>
        </is>
      </c>
      <c r="E407" t="inlineStr"/>
      <c r="F407" t="inlineStr"/>
      <c r="G407" t="inlineStr"/>
      <c r="H407" t="inlineStr"/>
    </row>
    <row r="408">
      <c r="A408">
        <f>HYPERLINK("https://www.ebi.ac.uk/ols/ontologies/fbbt/terms?iri=http://purl.obolibrary.org/obo/FBbt_00000947","FBbt:00000947")</f>
        <v/>
      </c>
      <c r="B408" t="inlineStr">
        <is>
          <t>abdominal 7 lateral transverse muscle 2</t>
        </is>
      </c>
      <c r="C408" t="inlineStr">
        <is>
          <t>A7 LT2</t>
        </is>
      </c>
      <c r="D408" t="inlineStr">
        <is>
          <t>Any A1-7 lateral transverse muscle 2 (FBbt:00000628) that is part of some larval abdominal segment 7 (FBbt:00001754).</t>
        </is>
      </c>
      <c r="E408" t="inlineStr"/>
      <c r="F408" t="inlineStr"/>
      <c r="G408" t="inlineStr"/>
      <c r="H408" t="inlineStr"/>
    </row>
    <row r="409">
      <c r="A409">
        <f>HYPERLINK("https://www.ebi.ac.uk/ols/ontologies/fbbt/terms?iri=http://purl.obolibrary.org/obo/FBbt_00000814","FBbt:00000814")</f>
        <v/>
      </c>
      <c r="B409" t="inlineStr">
        <is>
          <t>abdominal 4 lateral transverse muscle 4</t>
        </is>
      </c>
      <c r="C409" t="inlineStr">
        <is>
          <t>A4 LT4</t>
        </is>
      </c>
      <c r="D409" t="inlineStr">
        <is>
          <t>Any A1-7 lateral transverse muscle 4 (FBbt:00000630) that is part of some larval abdominal segment 4 (FBbt:00001751).</t>
        </is>
      </c>
      <c r="E409" t="inlineStr"/>
      <c r="F409" t="inlineStr"/>
      <c r="G409" t="inlineStr"/>
      <c r="H409" t="inlineStr"/>
    </row>
    <row r="410">
      <c r="A410">
        <f>HYPERLINK("https://www.ebi.ac.uk/ols/ontologies/fbbt/terms?iri=http://purl.obolibrary.org/obo/FBbt_00000642","FBbt:00000642")</f>
        <v/>
      </c>
      <c r="B410" t="inlineStr">
        <is>
          <t>abdominal 1 dorsal acute muscle 3</t>
        </is>
      </c>
      <c r="C410" t="inlineStr">
        <is>
          <t>A1 DA3</t>
        </is>
      </c>
      <c r="D410" t="inlineStr">
        <is>
          <t>Any A1-7 dorsal acute muscle 3 (FBbt:00000593) that is part of some larval abdominal segment 1 (FBbt:00001748).</t>
        </is>
      </c>
      <c r="E410" t="inlineStr"/>
      <c r="F410" t="inlineStr"/>
      <c r="G410" t="inlineStr"/>
      <c r="H410" t="inlineStr"/>
    </row>
    <row r="411">
      <c r="A411">
        <f>HYPERLINK("https://www.ebi.ac.uk/ols/ontologies/fbbt/terms?iri=http://purl.obolibrary.org/obo/FBbt_00000811","FBbt:00000811")</f>
        <v/>
      </c>
      <c r="B411" t="inlineStr">
        <is>
          <t>abdominal 4 lateral transverse muscle 1</t>
        </is>
      </c>
      <c r="C411" t="inlineStr">
        <is>
          <t>A4 LT1</t>
        </is>
      </c>
      <c r="D411" t="inlineStr">
        <is>
          <t>Any A1-7 lateral transverse muscle 1 (FBbt:00000627) that is part of some larval abdominal segment 4 (FBbt:00001751).</t>
        </is>
      </c>
      <c r="E411" t="inlineStr"/>
      <c r="F411" t="inlineStr"/>
      <c r="G411" t="inlineStr"/>
      <c r="H411" t="inlineStr"/>
    </row>
    <row r="412">
      <c r="A412">
        <f>HYPERLINK("https://www.ebi.ac.uk/ols/ontologies/fbbt/terms?iri=http://purl.obolibrary.org/obo/FBbt_00000831","FBbt:00000831")</f>
        <v/>
      </c>
      <c r="B412" t="inlineStr">
        <is>
          <t>abdominal 5 dorsal oblique muscle 3</t>
        </is>
      </c>
      <c r="C412" t="inlineStr">
        <is>
          <t>A5 DO3</t>
        </is>
      </c>
      <c r="D412" t="inlineStr">
        <is>
          <t>Any A1-7 dorsal oblique muscle 3 (FBbt:00000611) that is part of some larval abdominal segment 5 (FBbt:00001752).</t>
        </is>
      </c>
      <c r="E412" t="inlineStr"/>
      <c r="F412" t="inlineStr"/>
      <c r="G412" t="inlineStr"/>
      <c r="H412" t="inlineStr"/>
    </row>
    <row r="413">
      <c r="A413">
        <f>HYPERLINK("https://www.ebi.ac.uk/ols/ontologies/fbbt/terms?iri=http://purl.obolibrary.org/obo/FBbt_00000830","FBbt:00000830")</f>
        <v/>
      </c>
      <c r="B413" t="inlineStr">
        <is>
          <t>abdominal 5 dorsal oblique muscle 2</t>
        </is>
      </c>
      <c r="C413" t="inlineStr">
        <is>
          <t>A5 DO2</t>
        </is>
      </c>
      <c r="D413" t="inlineStr">
        <is>
          <t>Any A1-7 dorsal oblique muscle 2 (FBbt:00000610) that is part of some larval abdominal segment 5 (FBbt:00001752).</t>
        </is>
      </c>
      <c r="E413" t="inlineStr"/>
      <c r="F413" t="inlineStr"/>
      <c r="G413" t="inlineStr"/>
      <c r="H413" t="inlineStr"/>
    </row>
    <row r="414">
      <c r="A414">
        <f>HYPERLINK("https://www.ebi.ac.uk/ols/ontologies/fbbt/terms?iri=http://purl.obolibrary.org/obo/FBbt_00000644","FBbt:00000644")</f>
        <v/>
      </c>
      <c r="B414" t="inlineStr">
        <is>
          <t>abdominal 1 ventral acute muscle 1</t>
        </is>
      </c>
      <c r="C414" t="inlineStr">
        <is>
          <t>A1 VA1</t>
        </is>
      </c>
      <c r="D414" t="inlineStr">
        <is>
          <t>Any A1-7 ventral acute muscle 1 (FBbt:00000595) that is part of some larval abdominal segment 1 (FBbt:00001748).</t>
        </is>
      </c>
      <c r="E414" t="inlineStr"/>
      <c r="F414" t="inlineStr"/>
      <c r="G414" t="inlineStr"/>
      <c r="H414" t="inlineStr"/>
    </row>
    <row r="415">
      <c r="A415">
        <f>HYPERLINK("https://www.ebi.ac.uk/ols/ontologies/fbbt/terms?iri=http://purl.obolibrary.org/obo/FBbt_00000929","FBbt:00000929")</f>
        <v/>
      </c>
      <c r="B415" t="inlineStr">
        <is>
          <t>abdominal 7 ventral oblique muscle 3</t>
        </is>
      </c>
      <c r="C415" t="inlineStr">
        <is>
          <t>A7 VO3</t>
        </is>
      </c>
      <c r="D415" t="inlineStr">
        <is>
          <t>Any A1-7 ventral oblique muscle 3 (FBbt:00000619) that is part of some larval abdominal segment 7 (FBbt:00001754).</t>
        </is>
      </c>
      <c r="E415" t="inlineStr"/>
      <c r="F415" t="inlineStr"/>
      <c r="G415" t="inlineStr"/>
      <c r="H415" t="inlineStr"/>
    </row>
    <row r="416">
      <c r="A416">
        <f>HYPERLINK("https://www.ebi.ac.uk/ols/ontologies/fbbt/terms?iri=http://purl.obolibrary.org/obo/FBbt_00000928","FBbt:00000928")</f>
        <v/>
      </c>
      <c r="B416" t="inlineStr">
        <is>
          <t>abdominal 7 ventral oblique muscle 2</t>
        </is>
      </c>
      <c r="C416" t="inlineStr">
        <is>
          <t>A7 VO2</t>
        </is>
      </c>
      <c r="D416" t="inlineStr">
        <is>
          <t>Any A1-7 ventral oblique muscle 2 (FBbt:00000618) that is part of some larval abdominal segment 7 (FBbt:00001754).</t>
        </is>
      </c>
      <c r="E416" t="inlineStr"/>
      <c r="F416" t="inlineStr"/>
      <c r="G416" t="inlineStr"/>
      <c r="H416" t="inlineStr"/>
    </row>
    <row r="417">
      <c r="A417">
        <f>HYPERLINK("https://www.ebi.ac.uk/ols/ontologies/fbbt/terms?iri=http://purl.obolibrary.org/obo/FBbt_00000927","FBbt:00000927")</f>
        <v/>
      </c>
      <c r="B417" t="inlineStr">
        <is>
          <t>abdominal 7 ventral oblique muscle 1</t>
        </is>
      </c>
      <c r="C417" t="inlineStr">
        <is>
          <t>A7 VO1</t>
        </is>
      </c>
      <c r="D417" t="inlineStr">
        <is>
          <t>Any A1-7 ventral oblique muscle 1 (FBbt:00000617) that is part of some larval abdominal segment 7 (FBbt:00001754).</t>
        </is>
      </c>
      <c r="E417" t="inlineStr"/>
      <c r="F417" t="inlineStr"/>
      <c r="G417" t="inlineStr"/>
      <c r="H417" t="inlineStr"/>
    </row>
    <row r="418">
      <c r="A418">
        <f>HYPERLINK("https://www.ebi.ac.uk/ols/ontologies/fbbt/terms?iri=http://purl.obolibrary.org/obo/FBbt_00000826","FBbt:00000826")</f>
        <v/>
      </c>
      <c r="B418" t="inlineStr">
        <is>
          <t>abdominal 5 ventral acute muscle 3</t>
        </is>
      </c>
      <c r="C418" t="inlineStr">
        <is>
          <t>A5 VA3</t>
        </is>
      </c>
      <c r="D418" t="inlineStr">
        <is>
          <t>Any ventral acute muscle 3 (FBbt:00000597) that is part of some larval abdominal segment 5 (FBbt:00001752).</t>
        </is>
      </c>
      <c r="E418" t="inlineStr"/>
      <c r="F418" t="inlineStr"/>
      <c r="G418" t="inlineStr"/>
      <c r="H418" t="inlineStr"/>
    </row>
    <row r="419">
      <c r="A419">
        <f>HYPERLINK("https://www.ebi.ac.uk/ols/ontologies/fbbt/terms?iri=http://purl.obolibrary.org/obo/FBbt_00000824","FBbt:00000824")</f>
        <v/>
      </c>
      <c r="B419" t="inlineStr">
        <is>
          <t>abdominal 5 ventral acute muscle 1</t>
        </is>
      </c>
      <c r="C419" t="inlineStr">
        <is>
          <t>A5 VA1</t>
        </is>
      </c>
      <c r="D419" t="inlineStr">
        <is>
          <t>Any A1-7 ventral acute muscle 1 (FBbt:00000595) that is part of some larval abdominal segment 5 (FBbt:00001752).</t>
        </is>
      </c>
      <c r="E419" t="inlineStr"/>
      <c r="F419" t="inlineStr"/>
      <c r="G419" t="inlineStr"/>
      <c r="H419" t="inlineStr"/>
    </row>
    <row r="420">
      <c r="A420">
        <f>HYPERLINK("https://www.ebi.ac.uk/ols/ontologies/fbbt/terms?iri=http://purl.obolibrary.org/obo/FBbt_00000883","FBbt:00000883")</f>
        <v/>
      </c>
      <c r="B420" t="inlineStr">
        <is>
          <t>abdominal 6 ventral oblique muscle 2</t>
        </is>
      </c>
      <c r="C420" t="inlineStr">
        <is>
          <t>A6 VO2</t>
        </is>
      </c>
      <c r="D420" t="inlineStr">
        <is>
          <t>Any A1-7 ventral oblique muscle 2 (FBbt:00000618) that is part of some larval abdominal segment 6 (FBbt:00001753).</t>
        </is>
      </c>
      <c r="E420" t="inlineStr"/>
      <c r="F420" t="inlineStr"/>
      <c r="G420" t="inlineStr"/>
      <c r="H420" t="inlineStr"/>
    </row>
    <row r="421">
      <c r="A421">
        <f>HYPERLINK("https://www.ebi.ac.uk/ols/ontologies/fbbt/terms?iri=http://purl.obolibrary.org/obo/FBbt_00000882","FBbt:00000882")</f>
        <v/>
      </c>
      <c r="B421" t="inlineStr">
        <is>
          <t>abdominal 6 ventral oblique muscle 1</t>
        </is>
      </c>
      <c r="C421" t="inlineStr">
        <is>
          <t>A6 VO1</t>
        </is>
      </c>
      <c r="D421" t="inlineStr">
        <is>
          <t>Any A1-7 ventral oblique muscle 1 (FBbt:00000617) that is part of some larval abdominal segment 6 (FBbt:00001753).</t>
        </is>
      </c>
      <c r="E421" t="inlineStr"/>
      <c r="F421" t="inlineStr"/>
      <c r="G421" t="inlineStr"/>
      <c r="H421" t="inlineStr"/>
    </row>
    <row r="422">
      <c r="A422">
        <f>HYPERLINK("https://www.ebi.ac.uk/ols/ontologies/fbbt/terms?iri=http://purl.obolibrary.org/obo/FBbt_00000821","FBbt:00000821")</f>
        <v/>
      </c>
      <c r="B422" t="inlineStr">
        <is>
          <t>abdominal 5 dorsal acute muscle 2</t>
        </is>
      </c>
      <c r="C422" t="inlineStr">
        <is>
          <t>A5 DA2</t>
        </is>
      </c>
      <c r="D422" t="inlineStr">
        <is>
          <t>Any A1-7 dorsal acute muscle 2 (FBbt:00000592) that is part of some larval abdominal segment 5 (FBbt:00001752).</t>
        </is>
      </c>
      <c r="E422" t="inlineStr"/>
      <c r="F422" t="inlineStr"/>
      <c r="G422" t="inlineStr"/>
      <c r="H422" t="inlineStr"/>
    </row>
    <row r="423">
      <c r="A423">
        <f>HYPERLINK("https://www.ebi.ac.uk/ols/ontologies/fbbt/terms?iri=http://purl.obolibrary.org/obo/FBbt_00000820","FBbt:00000820")</f>
        <v/>
      </c>
      <c r="B423" t="inlineStr">
        <is>
          <t>abdominal 5 dorsal acute muscle 1</t>
        </is>
      </c>
      <c r="C423" t="inlineStr">
        <is>
          <t>A5 DA1</t>
        </is>
      </c>
      <c r="D423" t="inlineStr">
        <is>
          <t>Any A1-7 dorsal acute muscle 1 (FBbt:00000591) that is part of some larval abdominal segment 5 (FBbt:00001752).</t>
        </is>
      </c>
      <c r="E423" t="inlineStr"/>
      <c r="F423" t="inlineStr"/>
      <c r="G423" t="inlineStr"/>
      <c r="H423" t="inlineStr"/>
    </row>
    <row r="424">
      <c r="A424">
        <f>HYPERLINK("https://www.ebi.ac.uk/ols/ontologies/fbbt/terms?iri=http://purl.obolibrary.org/obo/FBbt_00000822","FBbt:00000822")</f>
        <v/>
      </c>
      <c r="B424" t="inlineStr">
        <is>
          <t>abdominal 5 dorsal acute muscle 3</t>
        </is>
      </c>
      <c r="C424" t="inlineStr">
        <is>
          <t>A5 DA3</t>
        </is>
      </c>
      <c r="D424" t="inlineStr">
        <is>
          <t>Any A1-7 dorsal acute muscle 3 (FBbt:00000593) that is part of some larval abdominal segment 5 (FBbt:00001752).</t>
        </is>
      </c>
      <c r="E424" t="inlineStr"/>
      <c r="F424" t="inlineStr"/>
      <c r="G424" t="inlineStr"/>
      <c r="H424" t="inlineStr"/>
    </row>
    <row r="425">
      <c r="A425">
        <f>HYPERLINK("https://www.ebi.ac.uk/ols/ontologies/fbbt/terms?iri=http://purl.obolibrary.org/obo/FBbt_00000870","FBbt:00000870")</f>
        <v/>
      </c>
      <c r="B425" t="inlineStr">
        <is>
          <t>abdominal 6 ventral acute muscle 2</t>
        </is>
      </c>
      <c r="C425" t="inlineStr">
        <is>
          <t>A6 VA2</t>
        </is>
      </c>
      <c r="D425" t="inlineStr">
        <is>
          <t>Any ventral acute muscle 2 (FBbt:00110256) that is part of some larval abdominal segment 6 (FBbt:00001753).</t>
        </is>
      </c>
      <c r="E425" t="inlineStr"/>
      <c r="F425" t="inlineStr"/>
      <c r="G425" t="inlineStr"/>
      <c r="H425" t="inlineStr"/>
    </row>
    <row r="426">
      <c r="A426">
        <f>HYPERLINK("https://www.ebi.ac.uk/ols/ontologies/fbbt/terms?iri=http://purl.obolibrary.org/obo/FBbt_00000758","FBbt:00000758")</f>
        <v/>
      </c>
      <c r="B426" t="inlineStr">
        <is>
          <t>abdominal 3 ventral longitudinal muscle 2</t>
        </is>
      </c>
      <c r="C426" t="inlineStr">
        <is>
          <t>A3 VL2</t>
        </is>
      </c>
      <c r="D426" t="inlineStr">
        <is>
          <t>Any A1-7 ventral longitudinal muscle 2 (FBbt:00000603) that is part of some larval abdominal segment 3 (FBbt:00001750).</t>
        </is>
      </c>
      <c r="E426" t="inlineStr"/>
      <c r="F426" t="inlineStr"/>
      <c r="G426" t="inlineStr"/>
      <c r="H426" t="inlineStr"/>
    </row>
    <row r="427">
      <c r="A427">
        <f>HYPERLINK("https://www.ebi.ac.uk/ols/ontologies/fbbt/terms?iri=http://purl.obolibrary.org/obo/FBbt_00000757","FBbt:00000757")</f>
        <v/>
      </c>
      <c r="B427" t="inlineStr">
        <is>
          <t>abdominal 3 ventral longitudinal muscle 1</t>
        </is>
      </c>
      <c r="C427" t="inlineStr">
        <is>
          <t>A3 VL1</t>
        </is>
      </c>
      <c r="D427" t="inlineStr">
        <is>
          <t>Any A1-7 ventral longitudinal muscle 1 (FBbt:00000602) that is part of some larval abdominal segment 3 (FBbt:00001750).</t>
        </is>
      </c>
      <c r="E427" t="inlineStr"/>
      <c r="F427" t="inlineStr"/>
      <c r="G427" t="inlineStr"/>
      <c r="H427" t="inlineStr"/>
    </row>
    <row r="428">
      <c r="A428">
        <f>HYPERLINK("https://www.ebi.ac.uk/ols/ontologies/fbbt/terms?iri=http://purl.obolibrary.org/obo/FBbt_00000752","FBbt:00000752")</f>
        <v/>
      </c>
      <c r="B428" t="inlineStr">
        <is>
          <t>abdominal 3 ventral oblique muscle 6</t>
        </is>
      </c>
      <c r="C428" t="inlineStr">
        <is>
          <t>A3 VO6</t>
        </is>
      </c>
      <c r="D428" t="inlineStr">
        <is>
          <t>Any ventral oblique muscle 6 (FBbt:00000622) that is part of some larval abdominal segment 3 (FBbt:00001750).</t>
        </is>
      </c>
      <c r="E428" t="inlineStr"/>
      <c r="F428" t="inlineStr"/>
      <c r="G428" t="inlineStr"/>
      <c r="H428" t="inlineStr"/>
    </row>
    <row r="429">
      <c r="A429">
        <f>HYPERLINK("https://www.ebi.ac.uk/ols/ontologies/fbbt/terms?iri=http://purl.obolibrary.org/obo/FBbt_00000884","FBbt:00000884")</f>
        <v/>
      </c>
      <c r="B429" t="inlineStr">
        <is>
          <t>abdominal 6 ventral oblique muscle 3</t>
        </is>
      </c>
      <c r="C429" t="inlineStr">
        <is>
          <t>A6 VO3</t>
        </is>
      </c>
      <c r="D429" t="inlineStr">
        <is>
          <t>Any A1-7 ventral oblique muscle 3 (FBbt:00000619) that is part of some larval abdominal segment 6 (FBbt:00001753).</t>
        </is>
      </c>
      <c r="E429" t="inlineStr"/>
      <c r="F429" t="inlineStr"/>
      <c r="G429" t="inlineStr"/>
      <c r="H429" t="inlineStr"/>
    </row>
    <row r="430">
      <c r="A430">
        <f>HYPERLINK("https://www.ebi.ac.uk/ols/ontologies/fbbt/terms?iri=http://purl.obolibrary.org/obo/FBbt_00000887","FBbt:00000887")</f>
        <v/>
      </c>
      <c r="B430" t="inlineStr">
        <is>
          <t>abdominal 6 ventral oblique muscle 6</t>
        </is>
      </c>
      <c r="C430" t="inlineStr">
        <is>
          <t>A6 VO6</t>
        </is>
      </c>
      <c r="D430" t="inlineStr">
        <is>
          <t>Any ventral oblique muscle 6 (FBbt:00000622) that is part of some larval abdominal segment 6 (FBbt:00001753).</t>
        </is>
      </c>
      <c r="E430" t="inlineStr"/>
      <c r="F430" t="inlineStr"/>
      <c r="G430" t="inlineStr"/>
      <c r="H430" t="inlineStr"/>
    </row>
    <row r="431">
      <c r="A431">
        <f>HYPERLINK("https://www.ebi.ac.uk/ols/ontologies/fbbt/terms?iri=http://purl.obolibrary.org/obo/FBbt_00000779","FBbt:00000779")</f>
        <v/>
      </c>
      <c r="B431" t="inlineStr">
        <is>
          <t>abdominal 4 ventral acute muscle 1</t>
        </is>
      </c>
      <c r="C431" t="inlineStr">
        <is>
          <t>A4 VA1</t>
        </is>
      </c>
      <c r="D431" t="inlineStr">
        <is>
          <t>Any A1-7 ventral acute muscle 1 (FBbt:00000595) that is part of some larval abdominal segment 4 (FBbt:00001751).</t>
        </is>
      </c>
      <c r="E431" t="inlineStr"/>
      <c r="F431" t="inlineStr"/>
      <c r="G431" t="inlineStr"/>
      <c r="H431" t="inlineStr"/>
    </row>
    <row r="432">
      <c r="A432">
        <f>HYPERLINK("https://www.ebi.ac.uk/ols/ontologies/fbbt/terms?iri=http://purl.obolibrary.org/obo/FBbt_00000803","FBbt:00000803")</f>
        <v/>
      </c>
      <c r="B432" t="inlineStr">
        <is>
          <t>abdominal 4 ventral longitudinal muscle 2</t>
        </is>
      </c>
      <c r="C432" t="inlineStr">
        <is>
          <t>A4 VL2</t>
        </is>
      </c>
      <c r="D432" t="inlineStr">
        <is>
          <t>Any A1-7 ventral longitudinal muscle 2 (FBbt:00000603) that is part of some larval abdominal segment 4 (FBbt:00001751).</t>
        </is>
      </c>
      <c r="E432" t="inlineStr"/>
      <c r="F432" t="inlineStr"/>
      <c r="G432" t="inlineStr"/>
      <c r="H432" t="inlineStr"/>
    </row>
    <row r="433">
      <c r="A433">
        <f>HYPERLINK("https://www.ebi.ac.uk/ols/ontologies/fbbt/terms?iri=http://purl.obolibrary.org/obo/FBbt_00000802","FBbt:00000802")</f>
        <v/>
      </c>
      <c r="B433" t="inlineStr">
        <is>
          <t>abdominal 4 ventral longitudinal muscle 1</t>
        </is>
      </c>
      <c r="C433" t="inlineStr">
        <is>
          <t>A4 VL1</t>
        </is>
      </c>
      <c r="D433" t="inlineStr">
        <is>
          <t>Any A1-7 ventral longitudinal muscle 1 (FBbt:00000602) that is part of some larval abdominal segment 4 (FBbt:00001751).</t>
        </is>
      </c>
      <c r="E433" t="inlineStr"/>
      <c r="F433" t="inlineStr"/>
      <c r="G433" t="inlineStr"/>
      <c r="H433" t="inlineStr"/>
    </row>
    <row r="434">
      <c r="A434">
        <f>HYPERLINK("https://www.ebi.ac.uk/ols/ontologies/fbbt/terms?iri=http://purl.obolibrary.org/obo/FBbt_00000776","FBbt:00000776")</f>
        <v/>
      </c>
      <c r="B434" t="inlineStr">
        <is>
          <t>abdominal 4 dorsal acute muscle 2</t>
        </is>
      </c>
      <c r="C434" t="inlineStr">
        <is>
          <t>A4 DA2</t>
        </is>
      </c>
      <c r="D434" t="inlineStr">
        <is>
          <t>Any A1-7 dorsal acute muscle 2 (FBbt:00000592) that is part of some larval abdominal segment 4 (FBbt:00001751).</t>
        </is>
      </c>
      <c r="E434" t="inlineStr"/>
      <c r="F434" t="inlineStr"/>
      <c r="G434" t="inlineStr"/>
      <c r="H434" t="inlineStr"/>
    </row>
    <row r="435">
      <c r="A435">
        <f>HYPERLINK("https://www.ebi.ac.uk/ols/ontologies/fbbt/terms?iri=http://purl.obolibrary.org/obo/FBbt_00000759","FBbt:00000759")</f>
        <v/>
      </c>
      <c r="B435" t="inlineStr">
        <is>
          <t>abdominal 3 ventral longitudinal muscle 3</t>
        </is>
      </c>
      <c r="C435" t="inlineStr">
        <is>
          <t>A3 VL3</t>
        </is>
      </c>
      <c r="D435" t="inlineStr">
        <is>
          <t>Any A1-7 ventral longitudinal muscle 3 (FBbt:00000604) that is part of some larval abdominal segment 3 (FBbt:00001750).</t>
        </is>
      </c>
      <c r="E435" t="inlineStr"/>
      <c r="F435" t="inlineStr"/>
      <c r="G435" t="inlineStr"/>
      <c r="H435" t="inlineStr"/>
    </row>
    <row r="436">
      <c r="A436">
        <f>HYPERLINK("https://www.ebi.ac.uk/ols/ontologies/fbbt/terms?iri=http://purl.obolibrary.org/obo/FBbt_00000735","FBbt:00000735")</f>
        <v/>
      </c>
      <c r="B436" t="inlineStr">
        <is>
          <t>abdominal 3 ventral acute muscle 2</t>
        </is>
      </c>
      <c r="C436" t="inlineStr">
        <is>
          <t>A3 VA2</t>
        </is>
      </c>
      <c r="D436" t="inlineStr">
        <is>
          <t>Any ventral acute muscle 2 (FBbt:00110256) that is part of some larval abdominal segment 3 (FBbt:00001750).</t>
        </is>
      </c>
      <c r="E436" t="inlineStr"/>
      <c r="F436" t="inlineStr"/>
      <c r="G436" t="inlineStr"/>
      <c r="H436" t="inlineStr"/>
    </row>
    <row r="437">
      <c r="A437">
        <f>HYPERLINK("https://www.ebi.ac.uk/ols/ontologies/fbbt/terms?iri=http://purl.obolibrary.org/obo/FBbt_00000775","FBbt:00000775")</f>
        <v/>
      </c>
      <c r="B437" t="inlineStr">
        <is>
          <t>abdominal 4 dorsal acute muscle 1</t>
        </is>
      </c>
      <c r="C437" t="inlineStr">
        <is>
          <t>A4 DA1</t>
        </is>
      </c>
      <c r="D437" t="inlineStr">
        <is>
          <t>Any A1-7 dorsal acute muscle 1 (FBbt:00000591) that is part of some larval abdominal segment 4 (FBbt:00001751).</t>
        </is>
      </c>
      <c r="E437" t="inlineStr"/>
      <c r="F437" t="inlineStr"/>
      <c r="G437" t="inlineStr"/>
      <c r="H437" t="inlineStr"/>
    </row>
    <row r="438">
      <c r="A438">
        <f>HYPERLINK("https://www.ebi.ac.uk/ols/ontologies/fbbt/terms?iri=http://purl.obolibrary.org/obo/FBbt_00000932","FBbt:00000932")</f>
        <v/>
      </c>
      <c r="B438" t="inlineStr">
        <is>
          <t>abdominal 7 ventral oblique muscle 6</t>
        </is>
      </c>
      <c r="C438" t="inlineStr">
        <is>
          <t>A7 VO6</t>
        </is>
      </c>
      <c r="D438" t="inlineStr">
        <is>
          <t>Any ventral oblique muscle 6 (FBbt:00000622) that is part of some larval abdominal segment 7 (FBbt:00001754).</t>
        </is>
      </c>
      <c r="E438" t="inlineStr"/>
      <c r="F438" t="inlineStr"/>
      <c r="G438" t="inlineStr"/>
      <c r="H438" t="inlineStr"/>
    </row>
    <row r="439">
      <c r="A439">
        <f>HYPERLINK("https://www.ebi.ac.uk/ols/ontologies/fbbt/terms?iri=http://purl.obolibrary.org/obo/FBbt_00000777","FBbt:00000777")</f>
        <v/>
      </c>
      <c r="B439" t="inlineStr">
        <is>
          <t>abdominal 4 dorsal acute muscle 3</t>
        </is>
      </c>
      <c r="C439" t="inlineStr">
        <is>
          <t>A4 DA3</t>
        </is>
      </c>
      <c r="D439" t="inlineStr">
        <is>
          <t>Any A1-7 dorsal acute muscle 3 (FBbt:00000593) that is part of some larval abdominal segment 4 (FBbt:00001751).</t>
        </is>
      </c>
      <c r="E439" t="inlineStr"/>
      <c r="F439" t="inlineStr"/>
      <c r="G439" t="inlineStr"/>
      <c r="H439" t="inlineStr"/>
    </row>
    <row r="440">
      <c r="A440">
        <f>HYPERLINK("https://www.ebi.ac.uk/ols/ontologies/fbbt/terms?iri=http://purl.obolibrary.org/obo/FBbt_00000792","FBbt:00000792")</f>
        <v/>
      </c>
      <c r="B440" t="inlineStr">
        <is>
          <t>abdominal 4 ventral oblique muscle 1</t>
        </is>
      </c>
      <c r="C440" t="inlineStr">
        <is>
          <t>A4 VO1</t>
        </is>
      </c>
      <c r="D440" t="inlineStr">
        <is>
          <t>Any A1-7 ventral oblique muscle 1 (FBbt:00000617) that is part of some larval abdominal segment 4 (FBbt:00001751).</t>
        </is>
      </c>
      <c r="E440" t="inlineStr"/>
      <c r="F440" t="inlineStr"/>
      <c r="G440" t="inlineStr"/>
      <c r="H440" t="inlineStr"/>
    </row>
    <row r="441">
      <c r="A441">
        <f>HYPERLINK("https://www.ebi.ac.uk/ols/ontologies/fbbt/terms?iri=http://purl.obolibrary.org/obo/FBbt_00000707","FBbt:00000707")</f>
        <v/>
      </c>
      <c r="B441" t="inlineStr">
        <is>
          <t>abdominal 2 ventral oblique muscle 6</t>
        </is>
      </c>
      <c r="C441" t="inlineStr">
        <is>
          <t>A2 VO6</t>
        </is>
      </c>
      <c r="D441" t="inlineStr">
        <is>
          <t>Any ventral oblique muscle 6 (FBbt:00000622) that is part of some larval abdominal segment 2 (FBbt:00001749).</t>
        </is>
      </c>
      <c r="E441" t="inlineStr"/>
      <c r="F441" t="inlineStr"/>
      <c r="G441" t="inlineStr"/>
      <c r="H441" t="inlineStr"/>
    </row>
    <row r="442">
      <c r="A442">
        <f>HYPERLINK("https://www.ebi.ac.uk/ols/ontologies/fbbt/terms?iri=http://purl.obolibrary.org/obo/FBbt_00000794","FBbt:00000794")</f>
        <v/>
      </c>
      <c r="B442" t="inlineStr">
        <is>
          <t>abdominal 4 ventral oblique muscle 3</t>
        </is>
      </c>
      <c r="C442" t="inlineStr">
        <is>
          <t>A4 VO3</t>
        </is>
      </c>
      <c r="D442" t="inlineStr">
        <is>
          <t>Any A1-7 ventral oblique muscle 3 (FBbt:00000619) that is part of some larval abdominal segment 4 (FBbt:00001751).</t>
        </is>
      </c>
      <c r="E442" t="inlineStr"/>
      <c r="F442" t="inlineStr"/>
      <c r="G442" t="inlineStr"/>
      <c r="H442" t="inlineStr"/>
    </row>
    <row r="443">
      <c r="A443">
        <f>HYPERLINK("https://www.ebi.ac.uk/ols/ontologies/fbbt/terms?iri=http://purl.obolibrary.org/obo/FBbt_00000793","FBbt:00000793")</f>
        <v/>
      </c>
      <c r="B443" t="inlineStr">
        <is>
          <t>abdominal 4 ventral oblique muscle 2</t>
        </is>
      </c>
      <c r="C443" t="inlineStr">
        <is>
          <t>A4 VO2</t>
        </is>
      </c>
      <c r="D443" t="inlineStr">
        <is>
          <t>Any A1-7 ventral oblique muscle 2 (FBbt:00000618) that is part of some larval abdominal segment 4 (FBbt:00001751).</t>
        </is>
      </c>
      <c r="E443" t="inlineStr"/>
      <c r="F443" t="inlineStr"/>
      <c r="G443" t="inlineStr"/>
      <c r="H443" t="inlineStr"/>
    </row>
    <row r="444">
      <c r="A444">
        <f>HYPERLINK("https://www.ebi.ac.uk/ols/ontologies/fbbt/terms?iri=http://purl.obolibrary.org/obo/FBbt_00000704","FBbt:00000704")</f>
        <v/>
      </c>
      <c r="B444" t="inlineStr">
        <is>
          <t>abdominal 2 ventral oblique muscle 3</t>
        </is>
      </c>
      <c r="C444" t="inlineStr">
        <is>
          <t>A2 VO3</t>
        </is>
      </c>
      <c r="D444" t="inlineStr">
        <is>
          <t>Any A1-7 ventral oblique muscle 3 (FBbt:00000619) that is part of some larval abdominal segment 2 (FBbt:00001749).</t>
        </is>
      </c>
      <c r="E444" t="inlineStr"/>
      <c r="F444" t="inlineStr"/>
      <c r="G444" t="inlineStr"/>
      <c r="H444" t="inlineStr"/>
    </row>
    <row r="445">
      <c r="A445">
        <f>HYPERLINK("https://www.ebi.ac.uk/ols/ontologies/fbbt/terms?iri=http://purl.obolibrary.org/obo/FBbt_00000703","FBbt:00000703")</f>
        <v/>
      </c>
      <c r="B445" t="inlineStr">
        <is>
          <t>abdominal 2 ventral oblique muscle 2</t>
        </is>
      </c>
      <c r="C445" t="inlineStr">
        <is>
          <t>A2 VO2</t>
        </is>
      </c>
      <c r="D445" t="inlineStr">
        <is>
          <t>Any A1-7 ventral oblique muscle 2 (FBbt:00000618) that is part of some larval abdominal segment 2 (FBbt:00001749).</t>
        </is>
      </c>
      <c r="E445" t="inlineStr"/>
      <c r="F445" t="inlineStr"/>
      <c r="G445" t="inlineStr"/>
      <c r="H445" t="inlineStr"/>
    </row>
    <row r="446">
      <c r="A446">
        <f>HYPERLINK("https://www.ebi.ac.uk/ols/ontologies/fbbt/terms?iri=http://purl.obolibrary.org/obo/FBbt_00000825","FBbt:00000825")</f>
        <v/>
      </c>
      <c r="B446" t="inlineStr">
        <is>
          <t>abdominal 5 ventral acute muscle 2</t>
        </is>
      </c>
      <c r="C446" t="inlineStr">
        <is>
          <t>A5 VA2</t>
        </is>
      </c>
      <c r="D446" t="inlineStr">
        <is>
          <t>Any ventral acute muscle 2 (FBbt:00110256) that is part of some larval abdominal segment 5 (FBbt:00001752).</t>
        </is>
      </c>
      <c r="E446" t="inlineStr"/>
      <c r="F446" t="inlineStr"/>
      <c r="G446" t="inlineStr"/>
      <c r="H446" t="inlineStr"/>
    </row>
    <row r="447">
      <c r="A447">
        <f>HYPERLINK("https://www.ebi.ac.uk/ols/ontologies/fbbt/terms?iri=http://purl.obolibrary.org/obo/FBbt_00000651","FBbt:00000651")</f>
        <v/>
      </c>
      <c r="B447" t="inlineStr">
        <is>
          <t>abdominal 1 ventral longitudinal muscle 1</t>
        </is>
      </c>
      <c r="C447" t="inlineStr">
        <is>
          <t>A1 VL1</t>
        </is>
      </c>
      <c r="D447" t="inlineStr">
        <is>
          <t>Any A1-7 ventral longitudinal muscle 1 (FBbt:00000602) that is part of some larval abdominal segment 1 (FBbt:00001748).</t>
        </is>
      </c>
      <c r="E447" t="inlineStr"/>
      <c r="F447" t="inlineStr"/>
      <c r="G447" t="inlineStr"/>
      <c r="H447" t="inlineStr"/>
    </row>
    <row r="448">
      <c r="A448">
        <f>HYPERLINK("https://www.ebi.ac.uk/ols/ontologies/fbbt/terms?iri=http://purl.obolibrary.org/obo/FBbt_00000784","FBbt:00000784")</f>
        <v/>
      </c>
      <c r="B448" t="inlineStr">
        <is>
          <t>abdominal 4 dorsal oblique muscle 1</t>
        </is>
      </c>
      <c r="C448" t="inlineStr">
        <is>
          <t>A4 DO1</t>
        </is>
      </c>
      <c r="D448" t="inlineStr">
        <is>
          <t>Any A1-7 dorsal oblique muscle 1 (FBbt:00000609) that is part of some larval abdominal segment 4 (FBbt:00001751).</t>
        </is>
      </c>
      <c r="E448" t="inlineStr"/>
      <c r="F448" t="inlineStr"/>
      <c r="G448" t="inlineStr"/>
      <c r="H448" t="inlineStr"/>
    </row>
    <row r="449">
      <c r="A449">
        <f>HYPERLINK("https://www.ebi.ac.uk/ols/ontologies/fbbt/terms?iri=http://purl.obolibrary.org/obo/FBbt_00000903","FBbt:00000903")</f>
        <v/>
      </c>
      <c r="B449" t="inlineStr">
        <is>
          <t>abdominal 6 lateral transverse muscle 3</t>
        </is>
      </c>
      <c r="C449" t="inlineStr">
        <is>
          <t>A6 LT3</t>
        </is>
      </c>
      <c r="D449" t="inlineStr">
        <is>
          <t>Any A1-7 lateral transverse muscle 3 (FBbt:00000629) that is part of some larval abdominal segment 6 (FBbt:00001753).</t>
        </is>
      </c>
      <c r="E449" t="inlineStr"/>
      <c r="F449" t="inlineStr"/>
      <c r="G449" t="inlineStr"/>
      <c r="H449" t="inlineStr"/>
    </row>
    <row r="450">
      <c r="A450">
        <f>HYPERLINK("https://www.ebi.ac.uk/ols/ontologies/fbbt/terms?iri=http://purl.obolibrary.org/obo/FBbt_00000654","FBbt:00000654")</f>
        <v/>
      </c>
      <c r="B450" t="inlineStr">
        <is>
          <t>abdominal 1 ventral longitudinal muscle 4</t>
        </is>
      </c>
      <c r="C450" t="inlineStr">
        <is>
          <t>A1 VL4</t>
        </is>
      </c>
      <c r="D450" t="inlineStr">
        <is>
          <t>Any A1-7 ventral longitudinal muscle 4 (FBbt:00000605) that is part of some larval abdominal segment 1 (FBbt:00001748).</t>
        </is>
      </c>
      <c r="E450" t="inlineStr"/>
      <c r="F450" t="inlineStr"/>
      <c r="G450" t="inlineStr"/>
      <c r="H450" t="inlineStr"/>
    </row>
    <row r="451">
      <c r="A451">
        <f>HYPERLINK("https://www.ebi.ac.uk/ols/ontologies/fbbt/terms?iri=http://purl.obolibrary.org/obo/FBbt_00000902","FBbt:00000902")</f>
        <v/>
      </c>
      <c r="B451" t="inlineStr">
        <is>
          <t>abdominal 6 lateral transverse muscle 2</t>
        </is>
      </c>
      <c r="C451" t="inlineStr">
        <is>
          <t>A6 LT2</t>
        </is>
      </c>
      <c r="D451" t="inlineStr">
        <is>
          <t>Any A1-7 lateral transverse muscle 2 (FBbt:00000628) that is part of some larval abdominal segment 6 (FBbt:00001753).</t>
        </is>
      </c>
      <c r="E451" t="inlineStr"/>
      <c r="F451" t="inlineStr"/>
      <c r="G451" t="inlineStr"/>
      <c r="H451" t="inlineStr"/>
    </row>
    <row r="452">
      <c r="A452">
        <f>HYPERLINK("https://www.ebi.ac.uk/ols/ontologies/fbbt/terms?iri=http://purl.obolibrary.org/obo/FBbt_00000653","FBbt:00000653")</f>
        <v/>
      </c>
      <c r="B452" t="inlineStr">
        <is>
          <t>abdominal 1 ventral longitudinal muscle 3</t>
        </is>
      </c>
      <c r="C452" t="inlineStr">
        <is>
          <t>A1 VL3</t>
        </is>
      </c>
      <c r="D452" t="inlineStr">
        <is>
          <t>Any A1-7 ventral longitudinal muscle 3 (FBbt:00000604) that is part of some larval abdominal segment 1 (FBbt:00001748).</t>
        </is>
      </c>
      <c r="E452" t="inlineStr"/>
      <c r="F452" t="inlineStr"/>
      <c r="G452" t="inlineStr"/>
      <c r="H452" t="inlineStr"/>
    </row>
    <row r="453">
      <c r="A453">
        <f>HYPERLINK("https://www.ebi.ac.uk/ols/ontologies/fbbt/terms?iri=http://purl.obolibrary.org/obo/FBbt_00000786","FBbt:00000786")</f>
        <v/>
      </c>
      <c r="B453" t="inlineStr">
        <is>
          <t>abdominal 4 dorsal oblique muscle 3</t>
        </is>
      </c>
      <c r="C453" t="inlineStr">
        <is>
          <t>A4 DO3</t>
        </is>
      </c>
      <c r="D453" t="inlineStr">
        <is>
          <t>Any A1-7 dorsal oblique muscle 3 (FBbt:00000611) that is part of some larval abdominal segment 4 (FBbt:00001751).</t>
        </is>
      </c>
      <c r="E453" t="inlineStr"/>
      <c r="F453" t="inlineStr"/>
      <c r="G453" t="inlineStr"/>
      <c r="H453" t="inlineStr"/>
    </row>
    <row r="454">
      <c r="A454">
        <f>HYPERLINK("https://www.ebi.ac.uk/ols/ontologies/fbbt/terms?iri=http://purl.obolibrary.org/obo/FBbt_00000904","FBbt:00000904")</f>
        <v/>
      </c>
      <c r="B454" t="inlineStr">
        <is>
          <t>abdominal 6 lateral transverse muscle 4</t>
        </is>
      </c>
      <c r="C454" t="inlineStr">
        <is>
          <t>A6 LT4</t>
        </is>
      </c>
      <c r="D454" t="inlineStr">
        <is>
          <t>Any A1-7 lateral transverse muscle 4 (FBbt:00000630) that is part of some larval abdominal segment 6 (FBbt:00001753).</t>
        </is>
      </c>
      <c r="E454" t="inlineStr"/>
      <c r="F454" t="inlineStr"/>
      <c r="G454" t="inlineStr"/>
      <c r="H454" t="inlineStr"/>
    </row>
    <row r="455">
      <c r="A455">
        <f>HYPERLINK("https://www.ebi.ac.uk/ols/ontologies/fbbt/terms?iri=http://purl.obolibrary.org/obo/FBbt_00000785","FBbt:00000785")</f>
        <v/>
      </c>
      <c r="B455" t="inlineStr">
        <is>
          <t>abdominal 4 dorsal oblique muscle 2</t>
        </is>
      </c>
      <c r="C455" t="inlineStr">
        <is>
          <t>A4 DO2</t>
        </is>
      </c>
      <c r="D455" t="inlineStr">
        <is>
          <t>Any A1-7 dorsal oblique muscle 2 (FBbt:00000610) that is part of some larval abdominal segment 4 (FBbt:00001751).</t>
        </is>
      </c>
      <c r="E455" t="inlineStr"/>
      <c r="F455" t="inlineStr"/>
      <c r="G455" t="inlineStr"/>
      <c r="H455" t="inlineStr"/>
    </row>
    <row r="456">
      <c r="A456">
        <f>HYPERLINK("https://www.ebi.ac.uk/ols/ontologies/fbbt/terms?iri=http://purl.obolibrary.org/obo/FBbt_00000652","FBbt:00000652")</f>
        <v/>
      </c>
      <c r="B456" t="inlineStr">
        <is>
          <t>abdominal 1 ventral longitudinal muscle 2</t>
        </is>
      </c>
      <c r="C456" t="inlineStr">
        <is>
          <t>A1 VL2</t>
        </is>
      </c>
      <c r="D456" t="inlineStr">
        <is>
          <t>Any A1-7 ventral longitudinal muscle 2 (FBbt:00000603) that is part of some larval abdominal segment 1 (FBbt:00001748).</t>
        </is>
      </c>
      <c r="E456" t="inlineStr"/>
      <c r="F456" t="inlineStr"/>
      <c r="G456" t="inlineStr"/>
      <c r="H456" t="inlineStr"/>
    </row>
    <row r="457">
      <c r="A457">
        <f>HYPERLINK("https://www.ebi.ac.uk/ols/ontologies/fbbt/terms?iri=http://purl.obolibrary.org/obo/FBbt_00000780","FBbt:00000780")</f>
        <v/>
      </c>
      <c r="B457" t="inlineStr">
        <is>
          <t>abdominal 4 ventral acute muscle 2</t>
        </is>
      </c>
      <c r="C457" t="inlineStr">
        <is>
          <t>A4 VA2</t>
        </is>
      </c>
      <c r="D457" t="inlineStr">
        <is>
          <t>Any ventral acute muscle 2 (FBbt:00110256) that is part of some larval abdominal segment 4 (FBbt:00001751).</t>
        </is>
      </c>
      <c r="E457" t="inlineStr"/>
      <c r="F457" t="inlineStr"/>
      <c r="G457" t="inlineStr"/>
      <c r="H457" t="inlineStr"/>
    </row>
    <row r="458">
      <c r="A458">
        <f>HYPERLINK("https://www.ebi.ac.uk/ols/ontologies/fbbt/terms?iri=http://purl.obolibrary.org/obo/FBbt_00000797","FBbt:00000797")</f>
        <v/>
      </c>
      <c r="B458" t="inlineStr">
        <is>
          <t>abdominal 4 ventral oblique muscle 6</t>
        </is>
      </c>
      <c r="C458" t="inlineStr">
        <is>
          <t>A4 VO6</t>
        </is>
      </c>
      <c r="D458" t="inlineStr">
        <is>
          <t>Any ventral oblique muscle 6 (FBbt:00000622) that is part of some larval abdominal segment 4 (FBbt:00001751).</t>
        </is>
      </c>
      <c r="E458" t="inlineStr"/>
      <c r="F458" t="inlineStr"/>
      <c r="G458" t="inlineStr"/>
      <c r="H458" t="inlineStr"/>
    </row>
    <row r="459">
      <c r="A459">
        <f>HYPERLINK("https://www.ebi.ac.uk/ols/ontologies/fbbt/terms?iri=http://purl.obolibrary.org/obo/FBbt_00000901","FBbt:00000901")</f>
        <v/>
      </c>
      <c r="B459" t="inlineStr">
        <is>
          <t>abdominal 6 lateral transverse muscle 1</t>
        </is>
      </c>
      <c r="C459" t="inlineStr">
        <is>
          <t>A6 LT1</t>
        </is>
      </c>
      <c r="D459" t="inlineStr">
        <is>
          <t>Any A1-7 lateral transverse muscle 1 (FBbt:00000627) that is part of some larval abdominal segment 6 (FBbt:00001753).</t>
        </is>
      </c>
      <c r="E459" t="inlineStr"/>
      <c r="F459" t="inlineStr"/>
      <c r="G459" t="inlineStr"/>
      <c r="H459" t="inlineStr"/>
    </row>
    <row r="460">
      <c r="A460">
        <f>HYPERLINK("https://www.ebi.ac.uk/ols/ontologies/fbbt/terms?iri=http://purl.obolibrary.org/obo/FBbt_00000659","FBbt:00000659")</f>
        <v/>
      </c>
      <c r="B460" t="inlineStr">
        <is>
          <t>abdominal 1 dorsal oblique muscle 2</t>
        </is>
      </c>
      <c r="C460" t="inlineStr">
        <is>
          <t>A1 DO2</t>
        </is>
      </c>
      <c r="D460" t="inlineStr">
        <is>
          <t>Any A1-7 dorsal oblique muscle 2 (FBbt:00000610) that is part of some larval abdominal segment 1 (FBbt:00001748).</t>
        </is>
      </c>
      <c r="E460" t="inlineStr"/>
      <c r="F460" t="inlineStr"/>
      <c r="G460" t="inlineStr"/>
      <c r="H460" t="inlineStr"/>
    </row>
    <row r="461">
      <c r="A461">
        <f>HYPERLINK("https://www.ebi.ac.uk/ols/ontologies/fbbt/terms?iri=http://purl.obolibrary.org/obo/FBbt_00000658","FBbt:00000658")</f>
        <v/>
      </c>
      <c r="B461" t="inlineStr">
        <is>
          <t>abdominal 1 dorsal oblique muscle 1</t>
        </is>
      </c>
      <c r="C461" t="inlineStr">
        <is>
          <t>A1 DO1</t>
        </is>
      </c>
      <c r="D461" t="inlineStr">
        <is>
          <t>Any A1-7 dorsal oblique muscle 1 (FBbt:00000609) that is part of some larval abdominal segment 1 (FBbt:00001748).</t>
        </is>
      </c>
      <c r="E461" t="inlineStr"/>
      <c r="F461" t="inlineStr"/>
      <c r="G461" t="inlineStr"/>
      <c r="H461" t="inlineStr"/>
    </row>
    <row r="462">
      <c r="A462">
        <f>HYPERLINK("https://www.ebi.ac.uk/ols/ontologies/fbbt/terms?iri=http://purl.obolibrary.org/obo/FBbt_00000914","FBbt:00000914")</f>
        <v/>
      </c>
      <c r="B462" t="inlineStr">
        <is>
          <t>abdominal 7 ventral acute muscle 1</t>
        </is>
      </c>
      <c r="C462" t="inlineStr">
        <is>
          <t>A7 VA1</t>
        </is>
      </c>
      <c r="D462" t="inlineStr">
        <is>
          <t>Any A1-7 ventral acute muscle 1 (FBbt:00000595) that is part of some larval abdominal segment 7 (FBbt:00001754).</t>
        </is>
      </c>
      <c r="E462" t="inlineStr"/>
      <c r="F462" t="inlineStr"/>
      <c r="G462" t="inlineStr"/>
      <c r="H462" t="inlineStr"/>
    </row>
    <row r="463">
      <c r="A463">
        <f>HYPERLINK("https://www.ebi.ac.uk/ols/ontologies/fbbt/terms?iri=http://purl.obolibrary.org/obo/FBbt_00000850","FBbt:00000850")</f>
        <v/>
      </c>
      <c r="B463" t="inlineStr">
        <is>
          <t>abdominal 5 ventral longitudinal muscle 4</t>
        </is>
      </c>
      <c r="C463" t="inlineStr">
        <is>
          <t>A5 VL4</t>
        </is>
      </c>
      <c r="D463" t="inlineStr">
        <is>
          <t>Any A1-7 ventral longitudinal muscle 4 (FBbt:00000605) that is part of some larval abdominal segment 5 (FBbt:00001752).</t>
        </is>
      </c>
      <c r="E463" t="inlineStr"/>
      <c r="F463" t="inlineStr"/>
      <c r="G463" t="inlineStr"/>
      <c r="H463" t="inlineStr"/>
    </row>
    <row r="464">
      <c r="A464">
        <f>HYPERLINK("https://www.ebi.ac.uk/ols/ontologies/fbbt/terms?iri=http://purl.obolibrary.org/obo/FBbt_00000916","FBbt:00000916")</f>
        <v/>
      </c>
      <c r="B464" t="inlineStr">
        <is>
          <t>abdominal 7 ventral acute muscle 3</t>
        </is>
      </c>
      <c r="C464" t="inlineStr">
        <is>
          <t>A7 VA3</t>
        </is>
      </c>
      <c r="D464" t="inlineStr">
        <is>
          <t>Any ventral acute muscle 3 (FBbt:00000597) that is part of some larval abdominal segment 7 (FBbt:00001754).</t>
        </is>
      </c>
      <c r="E464" t="inlineStr"/>
      <c r="F464" t="inlineStr"/>
      <c r="G464" t="inlineStr"/>
      <c r="H464" t="inlineStr"/>
    </row>
    <row r="465">
      <c r="A465">
        <f>HYPERLINK("https://www.ebi.ac.uk/ols/ontologies/fbbt/terms?iri=http://purl.obolibrary.org/obo/FBbt_00000788","FBbt:00000788")</f>
        <v/>
      </c>
      <c r="B465" t="inlineStr">
        <is>
          <t>abdominal 4 dorsal oblique muscle 5</t>
        </is>
      </c>
      <c r="C465" t="inlineStr">
        <is>
          <t>A4 DO5</t>
        </is>
      </c>
      <c r="D465" t="inlineStr">
        <is>
          <t>Any A1-7 dorsal oblique muscle 5 (FBbt:00000613) that is part of some larval abdominal segment 4 (FBbt:00001751).</t>
        </is>
      </c>
      <c r="E465" t="inlineStr"/>
      <c r="F465" t="inlineStr"/>
      <c r="G465" t="inlineStr"/>
      <c r="H465" t="inlineStr"/>
    </row>
    <row r="466">
      <c r="A466">
        <f>HYPERLINK("https://www.ebi.ac.uk/ols/ontologies/fbbt/terms?iri=http://purl.obolibrary.org/obo/FBbt_00000911","FBbt:00000911")</f>
        <v/>
      </c>
      <c r="B466" t="inlineStr">
        <is>
          <t>abdominal 7 dorsal acute muscle 2</t>
        </is>
      </c>
      <c r="C466" t="inlineStr">
        <is>
          <t>A7 DA2</t>
        </is>
      </c>
      <c r="D466" t="inlineStr">
        <is>
          <t>Any A1-7 dorsal acute muscle 2 (FBbt:00000592) that is part of some larval abdominal segment 7 (FBbt:00001754).</t>
        </is>
      </c>
      <c r="E466" t="inlineStr"/>
      <c r="F466" t="inlineStr"/>
      <c r="G466" t="inlineStr"/>
      <c r="H466" t="inlineStr"/>
    </row>
    <row r="467">
      <c r="A467">
        <f>HYPERLINK("https://www.ebi.ac.uk/ols/ontologies/fbbt/terms?iri=http://purl.obolibrary.org/obo/FBbt_00000787","FBbt:00000787")</f>
        <v/>
      </c>
      <c r="B467" t="inlineStr">
        <is>
          <t>abdominal 4 dorsal oblique muscle 4</t>
        </is>
      </c>
      <c r="C467" t="inlineStr">
        <is>
          <t>A4 DO4</t>
        </is>
      </c>
      <c r="D467" t="inlineStr">
        <is>
          <t>Any A1-7 dorsal oblique muscle 4 (FBbt:00000612) that is part of some larval abdominal segment 4 (FBbt:00001751).</t>
        </is>
      </c>
      <c r="E467" t="inlineStr"/>
      <c r="F467" t="inlineStr"/>
      <c r="G467" t="inlineStr"/>
      <c r="H467" t="inlineStr"/>
    </row>
    <row r="468">
      <c r="A468">
        <f>HYPERLINK("https://www.ebi.ac.uk/ols/ontologies/fbbt/terms?iri=http://purl.obolibrary.org/obo/FBbt_00000910","FBbt:00000910")</f>
        <v/>
      </c>
      <c r="B468" t="inlineStr">
        <is>
          <t>abdominal 7 dorsal acute muscle 1</t>
        </is>
      </c>
      <c r="C468" t="inlineStr">
        <is>
          <t>A7 DA1</t>
        </is>
      </c>
      <c r="D468" t="inlineStr">
        <is>
          <t>Any A1-7 dorsal acute muscle 1 (FBbt:00000591) that is part of some larval abdominal segment 7 (FBbt:00001754).</t>
        </is>
      </c>
      <c r="E468" t="inlineStr"/>
      <c r="F468" t="inlineStr"/>
      <c r="G468" t="inlineStr"/>
      <c r="H468" t="inlineStr"/>
    </row>
    <row r="469">
      <c r="A469">
        <f>HYPERLINK("https://www.ebi.ac.uk/ols/ontologies/fbbt/terms?iri=http://purl.obolibrary.org/obo/FBbt_00000912","FBbt:00000912")</f>
        <v/>
      </c>
      <c r="B469" t="inlineStr">
        <is>
          <t>abdominal 7 dorsal acute muscle 3</t>
        </is>
      </c>
      <c r="C469" t="inlineStr">
        <is>
          <t>A7 DA3</t>
        </is>
      </c>
      <c r="D469" t="inlineStr">
        <is>
          <t>Any A1-7 dorsal acute muscle 3 (FBbt:00000593) that is part of some larval abdominal segment 7 (FBbt:00001754).</t>
        </is>
      </c>
      <c r="E469" t="inlineStr"/>
      <c r="F469" t="inlineStr"/>
      <c r="G469" t="inlineStr"/>
      <c r="H469" t="inlineStr"/>
    </row>
    <row r="470">
      <c r="A470">
        <f>HYPERLINK("https://www.ebi.ac.uk/ols/ontologies/fbbt/terms?iri=http://purl.obolibrary.org/obo/FBbt_00000837","FBbt:00000837")</f>
        <v/>
      </c>
      <c r="B470" t="inlineStr">
        <is>
          <t>abdominal 5 ventral oblique muscle 1</t>
        </is>
      </c>
      <c r="C470" t="inlineStr">
        <is>
          <t>A5 VO1</t>
        </is>
      </c>
      <c r="D470" t="inlineStr">
        <is>
          <t>Any A1-7 ventral oblique muscle 1 (FBbt:00000617) that is part of some larval abdominal segment 5 (FBbt:00001752).</t>
        </is>
      </c>
      <c r="E470" t="inlineStr"/>
      <c r="F470" t="inlineStr"/>
      <c r="G470" t="inlineStr"/>
      <c r="H470" t="inlineStr"/>
    </row>
    <row r="471">
      <c r="A471">
        <f>HYPERLINK("https://www.ebi.ac.uk/ols/ontologies/fbbt/terms?iri=http://purl.obolibrary.org/obo/FBbt_00000858","FBbt:00000858")</f>
        <v/>
      </c>
      <c r="B471" t="inlineStr">
        <is>
          <t>abdominal 5 lateral transverse muscle 3</t>
        </is>
      </c>
      <c r="C471" t="inlineStr">
        <is>
          <t>A5 LT3</t>
        </is>
      </c>
      <c r="D471" t="inlineStr">
        <is>
          <t>Any A1-7 lateral transverse muscle 3 (FBbt:00000629) that is part of some larval abdominal segment 5 (FBbt:00001752).</t>
        </is>
      </c>
      <c r="E471" t="inlineStr"/>
      <c r="F471" t="inlineStr"/>
      <c r="G471" t="inlineStr"/>
      <c r="H471" t="inlineStr"/>
    </row>
    <row r="472">
      <c r="A472">
        <f>HYPERLINK("https://www.ebi.ac.uk/ols/ontologies/fbbt/terms?iri=http://purl.obolibrary.org/obo/FBbt_00000714","FBbt:00000714")</f>
        <v/>
      </c>
      <c r="B472" t="inlineStr">
        <is>
          <t>abdominal 2 ventral longitudinal muscle 3</t>
        </is>
      </c>
      <c r="C472" t="inlineStr">
        <is>
          <t>A2 VL3</t>
        </is>
      </c>
      <c r="D472" t="inlineStr">
        <is>
          <t>Any A1-7 ventral longitudinal muscle 3 (FBbt:00000604) that is part of some larval abdominal segment 2 (FBbt:00001749).</t>
        </is>
      </c>
      <c r="E472" t="inlineStr"/>
      <c r="F472" t="inlineStr"/>
      <c r="G472" t="inlineStr"/>
      <c r="H472" t="inlineStr"/>
    </row>
    <row r="473">
      <c r="A473">
        <f>HYPERLINK("https://www.ebi.ac.uk/ols/ontologies/fbbt/terms?iri=http://purl.obolibrary.org/obo/FBbt_00000713","FBbt:00000713")</f>
        <v/>
      </c>
      <c r="B473" t="inlineStr">
        <is>
          <t>abdominal 2 ventral longitudinal muscle 2</t>
        </is>
      </c>
      <c r="C473" t="inlineStr">
        <is>
          <t>A2 VL2</t>
        </is>
      </c>
      <c r="D473" t="inlineStr">
        <is>
          <t>Any A1-7 ventral longitudinal muscle 2 (FBbt:00000603) that is part of some larval abdominal segment 2 (FBbt:00001749).</t>
        </is>
      </c>
      <c r="E473" t="inlineStr"/>
      <c r="F473" t="inlineStr"/>
      <c r="G473" t="inlineStr"/>
      <c r="H473" t="inlineStr"/>
    </row>
    <row r="474">
      <c r="A474">
        <f>HYPERLINK("https://www.ebi.ac.uk/ols/ontologies/fbbt/terms?iri=http://purl.obolibrary.org/obo/FBbt_00000857","FBbt:00000857")</f>
        <v/>
      </c>
      <c r="B474" t="inlineStr">
        <is>
          <t>abdominal 5 lateral transverse muscle 2</t>
        </is>
      </c>
      <c r="C474" t="inlineStr">
        <is>
          <t>A5 LT2</t>
        </is>
      </c>
      <c r="D474" t="inlineStr">
        <is>
          <t>Any A1-7 lateral transverse muscle 2 (FBbt:00000628) that is part of some larval abdominal segment 5 (FBbt:00001752).</t>
        </is>
      </c>
      <c r="E474" t="inlineStr"/>
      <c r="F474" t="inlineStr"/>
      <c r="G474" t="inlineStr"/>
      <c r="H474" t="inlineStr"/>
    </row>
    <row r="475">
      <c r="A475">
        <f>HYPERLINK("https://www.ebi.ac.uk/ols/ontologies/fbbt/terms?iri=http://purl.obolibrary.org/obo/FBbt_00000859","FBbt:00000859")</f>
        <v/>
      </c>
      <c r="B475" t="inlineStr">
        <is>
          <t>abdominal 5 lateral transverse muscle 4</t>
        </is>
      </c>
      <c r="C475" t="inlineStr">
        <is>
          <t>A5 LT4</t>
        </is>
      </c>
      <c r="D475" t="inlineStr">
        <is>
          <t>Any A1-7 lateral transverse muscle 4 (FBbt:00000630) that is part of some larval abdominal segment 5 (FBbt:00001752).</t>
        </is>
      </c>
      <c r="E475" t="inlineStr"/>
      <c r="F475" t="inlineStr"/>
      <c r="G475" t="inlineStr"/>
      <c r="H475" t="inlineStr"/>
    </row>
    <row r="476">
      <c r="A476">
        <f>HYPERLINK("https://www.ebi.ac.uk/ols/ontologies/fbbt/terms?iri=http://purl.obolibrary.org/obo/FBbt_00000839","FBbt:00000839")</f>
        <v/>
      </c>
      <c r="B476" t="inlineStr">
        <is>
          <t>abdominal 5 ventral oblique muscle 3</t>
        </is>
      </c>
      <c r="C476" t="inlineStr">
        <is>
          <t>A5 VO3</t>
        </is>
      </c>
      <c r="D476" t="inlineStr">
        <is>
          <t>Any A1-7 ventral oblique muscle 3 (FBbt:00000619) that is part of some larval abdominal segment 5 (FBbt:00001752).</t>
        </is>
      </c>
      <c r="E476" t="inlineStr"/>
      <c r="F476" t="inlineStr"/>
      <c r="G476" t="inlineStr"/>
      <c r="H476" t="inlineStr"/>
    </row>
    <row r="477">
      <c r="A477">
        <f>HYPERLINK("https://www.ebi.ac.uk/ols/ontologies/fbbt/terms?iri=http://purl.obolibrary.org/obo/FBbt_00000838","FBbt:00000838")</f>
        <v/>
      </c>
      <c r="B477" t="inlineStr">
        <is>
          <t>abdominal 5 ventral oblique muscle 2</t>
        </is>
      </c>
      <c r="C477" t="inlineStr">
        <is>
          <t>A5 VO2</t>
        </is>
      </c>
      <c r="D477" t="inlineStr">
        <is>
          <t>Any A1-7 ventral oblique muscle 2 (FBbt:00000618) that is part of some larval abdominal segment 5 (FBbt:00001752).</t>
        </is>
      </c>
      <c r="E477" t="inlineStr"/>
      <c r="F477" t="inlineStr"/>
      <c r="G477" t="inlineStr"/>
      <c r="H477" t="inlineStr"/>
    </row>
    <row r="478">
      <c r="A478">
        <f>HYPERLINK("https://www.ebi.ac.uk/ols/ontologies/fbbt/terms?iri=http://purl.obolibrary.org/obo/FBbt_00000715","FBbt:00000715")</f>
        <v/>
      </c>
      <c r="B478" t="inlineStr">
        <is>
          <t>abdominal 2 ventral longitudinal muscle 4</t>
        </is>
      </c>
      <c r="C478" t="inlineStr">
        <is>
          <t>A2 VL4</t>
        </is>
      </c>
      <c r="D478" t="inlineStr">
        <is>
          <t>Any A1-7 ventral longitudinal muscle 4 (FBbt:00000605) that is part of some larval abdominal segment 2 (FBbt:00001749).</t>
        </is>
      </c>
      <c r="E478" t="inlineStr"/>
      <c r="F478" t="inlineStr"/>
      <c r="G478" t="inlineStr"/>
      <c r="H478" t="inlineStr"/>
    </row>
    <row r="479">
      <c r="A479">
        <f>HYPERLINK("https://www.ebi.ac.uk/ols/ontologies/fbbt/terms?iri=http://purl.obolibrary.org/obo/FBbt_00000702","FBbt:00000702")</f>
        <v/>
      </c>
      <c r="B479" t="inlineStr">
        <is>
          <t>abdominal 2 ventral oblique muscle 1</t>
        </is>
      </c>
      <c r="C479" t="inlineStr">
        <is>
          <t>A2 VO1</t>
        </is>
      </c>
      <c r="D479" t="inlineStr">
        <is>
          <t>Any A1-7 ventral oblique muscle 1 (FBbt:00000617) that is part of some larval abdominal segment 2 (FBbt:00001749).</t>
        </is>
      </c>
      <c r="E479" t="inlineStr"/>
      <c r="F479" t="inlineStr"/>
      <c r="G479" t="inlineStr"/>
      <c r="H479" t="inlineStr"/>
    </row>
    <row r="480">
      <c r="A480">
        <f>HYPERLINK("https://www.ebi.ac.uk/ols/ontologies/fbbt/terms?iri=http://purl.obolibrary.org/obo/FBbt_00000712","FBbt:00000712")</f>
        <v/>
      </c>
      <c r="B480" t="inlineStr">
        <is>
          <t>abdominal 2 ventral longitudinal muscle 1</t>
        </is>
      </c>
      <c r="C480" t="inlineStr">
        <is>
          <t>A2 VL1</t>
        </is>
      </c>
      <c r="D480" t="inlineStr">
        <is>
          <t>Any A1-7 ventral longitudinal muscle 1 (FBbt:00000602) that is part of some larval abdominal segment 2 (FBbt:00001749).</t>
        </is>
      </c>
      <c r="E480" t="inlineStr"/>
      <c r="F480" t="inlineStr"/>
      <c r="G480" t="inlineStr"/>
      <c r="H480" t="inlineStr"/>
    </row>
    <row r="481">
      <c r="A481">
        <f>HYPERLINK("https://www.ebi.ac.uk/ols/ontologies/fbbt/terms?iri=http://purl.obolibrary.org/obo/FBbt_00000856","FBbt:00000856")</f>
        <v/>
      </c>
      <c r="B481" t="inlineStr">
        <is>
          <t>abdominal 5 lateral transverse muscle 1</t>
        </is>
      </c>
      <c r="C481" t="inlineStr">
        <is>
          <t>A5 LT1</t>
        </is>
      </c>
      <c r="D481" t="inlineStr">
        <is>
          <t>Any A1-7 lateral transverse muscle 1 (FBbt:00000627) that is part of some larval abdominal segment 5 (FBbt:00001752).</t>
        </is>
      </c>
      <c r="E481" t="inlineStr"/>
      <c r="F481" t="inlineStr"/>
      <c r="G481" t="inlineStr"/>
      <c r="H481" t="inlineStr"/>
    </row>
    <row r="482">
      <c r="A482">
        <f>HYPERLINK("https://www.ebi.ac.uk/ols/ontologies/fbbt/terms?iri=http://purl.obolibrary.org/obo/FBbt_00000949","FBbt:00000949")</f>
        <v/>
      </c>
      <c r="B482" t="inlineStr">
        <is>
          <t>abdominal 7 lateral transverse muscle 4</t>
        </is>
      </c>
      <c r="C482" t="inlineStr">
        <is>
          <t>A7 LT4</t>
        </is>
      </c>
      <c r="D482" t="inlineStr">
        <is>
          <t>Any A1-7 lateral transverse muscle 4 (FBbt:00000630) that is part of some larval abdominal segment 7 (FBbt:00001754).</t>
        </is>
      </c>
      <c r="E482" t="inlineStr"/>
      <c r="F482" t="inlineStr"/>
      <c r="G482" t="inlineStr"/>
      <c r="H482" t="inlineStr"/>
    </row>
    <row r="483">
      <c r="A483">
        <f>HYPERLINK("https://www.ebi.ac.uk/ols/ontologies/fbbt/terms?iri=http://purl.obolibrary.org/obo/FBbt_00000645","FBbt:00000645")</f>
        <v/>
      </c>
      <c r="B483" t="inlineStr">
        <is>
          <t>abdominal 1 ventral acute muscle 2</t>
        </is>
      </c>
      <c r="C483" t="inlineStr">
        <is>
          <t>A1 VA2</t>
        </is>
      </c>
      <c r="D483" t="inlineStr">
        <is>
          <t>Any ventral acute muscle 2 (FBbt:00110256) that is part of some larval abdominal segment 1 (FBbt:00001748).</t>
        </is>
      </c>
      <c r="E483" t="inlineStr"/>
      <c r="F483" t="inlineStr"/>
      <c r="G483" t="inlineStr"/>
      <c r="H483" t="inlineStr"/>
    </row>
    <row r="484">
      <c r="A484">
        <f>HYPERLINK("https://www.ebi.ac.uk/ols/ontologies/fbbt/terms?iri=http://purl.obolibrary.org/obo/FBbt_00000847","FBbt:00000847")</f>
        <v/>
      </c>
      <c r="B484" t="inlineStr">
        <is>
          <t>abdominal 5 ventral longitudinal muscle 1</t>
        </is>
      </c>
      <c r="C484" t="inlineStr">
        <is>
          <t>A5 VL1</t>
        </is>
      </c>
      <c r="D484" t="inlineStr">
        <is>
          <t>Any A1-7 ventral longitudinal muscle 1 (FBbt:00000602) that is part of some larval abdominal segment 5 (FBbt:00001752).</t>
        </is>
      </c>
      <c r="E484" t="inlineStr"/>
      <c r="F484" t="inlineStr"/>
      <c r="G484" t="inlineStr"/>
      <c r="H484" t="inlineStr"/>
    </row>
    <row r="485">
      <c r="A485">
        <f>HYPERLINK("https://www.ebi.ac.uk/ols/ontologies/fbbt/terms?iri=http://purl.obolibrary.org/obo/FBbt_00000849","FBbt:00000849")</f>
        <v/>
      </c>
      <c r="B485" t="inlineStr">
        <is>
          <t>abdominal 5 ventral longitudinal muscle 3</t>
        </is>
      </c>
      <c r="C485" t="inlineStr">
        <is>
          <t>A5 VL3</t>
        </is>
      </c>
      <c r="D485" t="inlineStr">
        <is>
          <t>Any A1-7 ventral longitudinal muscle 3 (FBbt:00000604) that is part of some larval abdominal segment 5 (FBbt:00001752).</t>
        </is>
      </c>
      <c r="E485" t="inlineStr"/>
      <c r="F485" t="inlineStr"/>
      <c r="G485" t="inlineStr"/>
      <c r="H485" t="inlineStr"/>
    </row>
    <row r="486">
      <c r="A486">
        <f>HYPERLINK("https://www.ebi.ac.uk/ols/ontologies/fbbt/terms?iri=http://purl.obolibrary.org/obo/FBbt_00000848","FBbt:00000848")</f>
        <v/>
      </c>
      <c r="B486" t="inlineStr">
        <is>
          <t>abdominal 5 ventral longitudinal muscle 2</t>
        </is>
      </c>
      <c r="C486" t="inlineStr">
        <is>
          <t>A5 VL2</t>
        </is>
      </c>
      <c r="D486" t="inlineStr">
        <is>
          <t>Any A1-7 ventral longitudinal muscle 2 (FBbt:00000603) that is part of some larval abdominal segment 5 (FBbt:00001752).</t>
        </is>
      </c>
      <c r="E486" t="inlineStr"/>
      <c r="F486" t="inlineStr"/>
      <c r="G486" t="inlineStr"/>
      <c r="H486" t="inlineStr"/>
    </row>
    <row r="487">
      <c r="A487">
        <f>HYPERLINK("https://www.ebi.ac.uk/ols/ontologies/fbbt/terms?iri=http://purl.obolibrary.org/obo/FBbt_00000842","FBbt:00000842")</f>
        <v/>
      </c>
      <c r="B487" t="inlineStr">
        <is>
          <t>abdominal 5 ventral oblique muscle 6</t>
        </is>
      </c>
      <c r="C487" t="inlineStr">
        <is>
          <t>A5 VO6</t>
        </is>
      </c>
      <c r="D487" t="inlineStr">
        <is>
          <t>Any ventral oblique muscle 6 (FBbt:00000622) that is part of some larval abdominal segment 5 (FBbt:00001752).</t>
        </is>
      </c>
      <c r="E487" t="inlineStr"/>
      <c r="F487" t="inlineStr"/>
      <c r="G487" t="inlineStr"/>
      <c r="H487" t="inlineStr"/>
    </row>
    <row r="488">
      <c r="A488">
        <f>HYPERLINK("https://www.ebi.ac.uk/ols/ontologies/fbbt/terms?iri=http://purl.obolibrary.org/obo/FBbt_00000922","FBbt:00000922")</f>
        <v/>
      </c>
      <c r="B488" t="inlineStr">
        <is>
          <t>abdominal 7 dorsal oblique muscle 4</t>
        </is>
      </c>
      <c r="C488" t="inlineStr">
        <is>
          <t>A7 DO4</t>
        </is>
      </c>
      <c r="D488" t="inlineStr">
        <is>
          <t>Any A1-7 dorsal oblique muscle 4 (FBbt:00000612) that is part of some larval abdominal segment 7 (FBbt:00001754).</t>
        </is>
      </c>
      <c r="E488" t="inlineStr"/>
      <c r="F488" t="inlineStr"/>
      <c r="G488" t="inlineStr"/>
      <c r="H488" t="inlineStr"/>
    </row>
    <row r="489">
      <c r="A489">
        <f>HYPERLINK("https://www.ebi.ac.uk/ols/ontologies/fbbt/terms?iri=http://purl.obolibrary.org/obo/FBbt_00000736","FBbt:00000736")</f>
        <v/>
      </c>
      <c r="B489" t="inlineStr">
        <is>
          <t>abdominal 3 ventral acute muscle 3</t>
        </is>
      </c>
      <c r="C489" t="inlineStr">
        <is>
          <t>A3 VA3</t>
        </is>
      </c>
      <c r="D489" t="inlineStr">
        <is>
          <t>Any ventral acute muscle 3 (FBbt:00000597) that is part of some larval abdominal segment 3 (FBbt:00001750).</t>
        </is>
      </c>
      <c r="E489" t="inlineStr"/>
      <c r="F489" t="inlineStr"/>
      <c r="G489" t="inlineStr"/>
      <c r="H489" t="inlineStr"/>
    </row>
    <row r="490">
      <c r="A490">
        <f>HYPERLINK("https://www.ebi.ac.uk/ols/ontologies/fbbt/terms?iri=http://purl.obolibrary.org/obo/FBbt_00000921","FBbt:00000921")</f>
        <v/>
      </c>
      <c r="B490" t="inlineStr">
        <is>
          <t>abdominal 7 dorsal oblique muscle 3</t>
        </is>
      </c>
      <c r="C490" t="inlineStr">
        <is>
          <t>A7 DO3</t>
        </is>
      </c>
      <c r="D490" t="inlineStr">
        <is>
          <t>Any A1-7 dorsal oblique muscle 3 (FBbt:00000611) that is part of some larval abdominal segment 7 (FBbt:00001754).</t>
        </is>
      </c>
      <c r="E490" t="inlineStr"/>
      <c r="F490" t="inlineStr"/>
      <c r="G490" t="inlineStr"/>
      <c r="H490" t="inlineStr"/>
    </row>
    <row r="491">
      <c r="A491">
        <f>HYPERLINK("https://www.ebi.ac.uk/ols/ontologies/fbbt/terms?iri=http://purl.obolibrary.org/obo/FBbt_00000923","FBbt:00000923")</f>
        <v/>
      </c>
      <c r="B491" t="inlineStr">
        <is>
          <t>abdominal 7 dorsal oblique muscle 5</t>
        </is>
      </c>
      <c r="C491" t="inlineStr">
        <is>
          <t>A7 DO5</t>
        </is>
      </c>
      <c r="D491" t="inlineStr">
        <is>
          <t>Any A1-7 dorsal oblique muscle 5 (FBbt:00000613) that is part of some larval abdominal segment 7 (FBbt:00001754).</t>
        </is>
      </c>
      <c r="E491" t="inlineStr"/>
      <c r="F491" t="inlineStr"/>
      <c r="G491" t="inlineStr"/>
      <c r="H491" t="inlineStr"/>
    </row>
    <row r="492">
      <c r="A492">
        <f>HYPERLINK("https://www.ebi.ac.uk/ols/ontologies/fbbt/terms?iri=http://purl.obolibrary.org/obo/FBbt_00000732","FBbt:00000732")</f>
        <v/>
      </c>
      <c r="B492" t="inlineStr">
        <is>
          <t>abdominal 3 dorsal acute muscle 3</t>
        </is>
      </c>
      <c r="C492" t="inlineStr">
        <is>
          <t>A3 DA3</t>
        </is>
      </c>
      <c r="D492" t="inlineStr">
        <is>
          <t>Any A1-7 dorsal acute muscle 3 (FBbt:00000593) that is part of some larval abdominal segment 3 (FBbt:00001750).</t>
        </is>
      </c>
      <c r="E492" t="inlineStr"/>
      <c r="F492" t="inlineStr"/>
      <c r="G492" t="inlineStr"/>
      <c r="H492" t="inlineStr"/>
    </row>
    <row r="493">
      <c r="A493">
        <f>HYPERLINK("https://www.ebi.ac.uk/ols/ontologies/fbbt/terms?iri=http://purl.obolibrary.org/obo/FBbt_00000731","FBbt:00000731")</f>
        <v/>
      </c>
      <c r="B493" t="inlineStr">
        <is>
          <t>abdominal 3 dorsal acute muscle 2</t>
        </is>
      </c>
      <c r="C493" t="inlineStr">
        <is>
          <t>A3 DA2</t>
        </is>
      </c>
      <c r="D493" t="inlineStr">
        <is>
          <t>Any A1-7 dorsal acute muscle 2 (FBbt:00000592) that is part of some larval abdominal segment 3 (FBbt:00001750).</t>
        </is>
      </c>
      <c r="E493" t="inlineStr"/>
      <c r="F493" t="inlineStr"/>
      <c r="G493" t="inlineStr"/>
      <c r="H493" t="inlineStr"/>
    </row>
    <row r="494">
      <c r="A494">
        <f>HYPERLINK("https://www.ebi.ac.uk/ols/ontologies/fbbt/terms?iri=http://purl.obolibrary.org/obo/FBbt_00000920","FBbt:00000920")</f>
        <v/>
      </c>
      <c r="B494" t="inlineStr">
        <is>
          <t>abdominal 7 dorsal oblique muscle 2</t>
        </is>
      </c>
      <c r="C494" t="inlineStr">
        <is>
          <t>A7 DO2</t>
        </is>
      </c>
      <c r="D494" t="inlineStr">
        <is>
          <t>Any A1-7 dorsal oblique muscle 2 (FBbt:00000610) that is part of some larval abdominal segment 7 (FBbt:00001754).</t>
        </is>
      </c>
      <c r="E494" t="inlineStr"/>
      <c r="F494" t="inlineStr"/>
      <c r="G494" t="inlineStr"/>
      <c r="H494" t="inlineStr"/>
    </row>
    <row r="495">
      <c r="A495">
        <f>HYPERLINK("https://www.ebi.ac.uk/ols/ontologies/fbbt/terms?iri=http://purl.obolibrary.org/obo/FBbt_00000670","FBbt:00000670")</f>
        <v/>
      </c>
      <c r="B495" t="inlineStr">
        <is>
          <t>abdominal 1 ventral oblique muscle 3</t>
        </is>
      </c>
      <c r="C495" t="inlineStr">
        <is>
          <t>A1 VO3</t>
        </is>
      </c>
      <c r="D495" t="inlineStr">
        <is>
          <t>Any A1-7 ventral oblique muscle 3 (FBbt:00000619) that is part of some larval abdominal segment 1 (FBbt:00001748).</t>
        </is>
      </c>
      <c r="E495" t="inlineStr"/>
      <c r="F495" t="inlineStr"/>
      <c r="G495" t="inlineStr"/>
      <c r="H495" t="inlineStr"/>
    </row>
    <row r="496">
      <c r="A496">
        <f>HYPERLINK("https://www.ebi.ac.uk/ols/ontologies/fbbt/terms?iri=http://purl.obolibrary.org/obo/FBbt_00000734","FBbt:00000734")</f>
        <v/>
      </c>
      <c r="B496" t="inlineStr">
        <is>
          <t>abdominal 3 ventral acute muscle 1</t>
        </is>
      </c>
      <c r="C496" t="inlineStr">
        <is>
          <t>A3 VA1</t>
        </is>
      </c>
      <c r="D496" t="inlineStr">
        <is>
          <t>Any A1-7 ventral acute muscle 1 (FBbt:00000595) that is part of some larval abdominal segment 3 (FBbt:00001750).</t>
        </is>
      </c>
      <c r="E496" t="inlineStr"/>
      <c r="F496" t="inlineStr"/>
      <c r="G496" t="inlineStr"/>
      <c r="H496" t="inlineStr"/>
    </row>
    <row r="497">
      <c r="A497">
        <f>HYPERLINK("https://www.ebi.ac.uk/ols/ontologies/fbbt/terms?iri=http://purl.obolibrary.org/obo/FBbt_00000675","FBbt:00000675")</f>
        <v/>
      </c>
      <c r="B497" t="inlineStr">
        <is>
          <t>abdominal 1 lateral transverse muscle 1</t>
        </is>
      </c>
      <c r="C497" t="inlineStr">
        <is>
          <t>A1 LT1</t>
        </is>
      </c>
      <c r="D497" t="inlineStr">
        <is>
          <t>Any A1-7 lateral transverse muscle 1 (FBbt:00000627) that is part of some larval abdominal segment 1 (FBbt:00001748).</t>
        </is>
      </c>
      <c r="E497" t="inlineStr"/>
      <c r="F497" t="inlineStr"/>
      <c r="G497" t="inlineStr"/>
      <c r="H497" t="inlineStr"/>
    </row>
    <row r="498">
      <c r="A498">
        <f>HYPERLINK("https://www.ebi.ac.uk/ols/ontologies/fbbt/terms?iri=http://purl.obolibrary.org/obo/FBbt_00000678","FBbt:00000678")</f>
        <v/>
      </c>
      <c r="B498" t="inlineStr">
        <is>
          <t>abdominal 1 lateral transverse muscle 4</t>
        </is>
      </c>
      <c r="C498" t="inlineStr">
        <is>
          <t>A1 LT4</t>
        </is>
      </c>
      <c r="D498" t="inlineStr">
        <is>
          <t>Any A1-7 lateral transverse muscle 4 (FBbt:00000630) that is part of some larval abdominal segment 1 (FBbt:00001748).</t>
        </is>
      </c>
      <c r="E498" t="inlineStr"/>
      <c r="F498" t="inlineStr"/>
      <c r="G498" t="inlineStr"/>
      <c r="H498" t="inlineStr"/>
    </row>
    <row r="499">
      <c r="A499">
        <f>HYPERLINK("https://www.ebi.ac.uk/ols/ontologies/fbbt/terms?iri=http://purl.obolibrary.org/obo/FBbt_00000685","FBbt:00000685")</f>
        <v/>
      </c>
      <c r="B499" t="inlineStr">
        <is>
          <t>abdominal 2 dorsal acute muscle 1</t>
        </is>
      </c>
      <c r="C499" t="inlineStr">
        <is>
          <t>A2 DA1</t>
        </is>
      </c>
      <c r="D499" t="inlineStr">
        <is>
          <t>Any A1-7 dorsal acute muscle 1 (FBbt:00000591) that is part of some larval abdominal segment 2 (FBbt:00001749).</t>
        </is>
      </c>
      <c r="E499" t="inlineStr"/>
      <c r="F499" t="inlineStr"/>
      <c r="G499" t="inlineStr"/>
      <c r="H499" t="inlineStr"/>
    </row>
    <row r="500">
      <c r="A500">
        <f>HYPERLINK("https://www.ebi.ac.uk/ols/ontologies/fbbt/terms?iri=http://purl.obolibrary.org/obo/FBbt_00000677","FBbt:00000677")</f>
        <v/>
      </c>
      <c r="B500" t="inlineStr">
        <is>
          <t>abdominal 1 lateral transverse muscle 3</t>
        </is>
      </c>
      <c r="C500" t="inlineStr">
        <is>
          <t>A1 LT3</t>
        </is>
      </c>
      <c r="D500" t="inlineStr">
        <is>
          <t>Any A1-7 lateral transverse muscle 3 (FBbt:00000629) that is part of some larval abdominal segment 1 (FBbt:00001748).</t>
        </is>
      </c>
      <c r="E500" t="inlineStr"/>
      <c r="F500" t="inlineStr"/>
      <c r="G500" t="inlineStr"/>
      <c r="H500" t="inlineStr"/>
    </row>
    <row r="501">
      <c r="A501">
        <f>HYPERLINK("https://www.ebi.ac.uk/ols/ontologies/fbbt/terms?iri=http://purl.obolibrary.org/obo/FBbt_00000676","FBbt:00000676")</f>
        <v/>
      </c>
      <c r="B501" t="inlineStr">
        <is>
          <t>abdominal 1 lateral transverse muscle 2</t>
        </is>
      </c>
      <c r="C501" t="inlineStr">
        <is>
          <t>A1 LT2</t>
        </is>
      </c>
      <c r="D501" t="inlineStr">
        <is>
          <t>Any A1-7 lateral transverse muscle 2 (FBbt:00000628) that is part of some larval abdominal segment 1 (FBbt:00001748).</t>
        </is>
      </c>
      <c r="E501" t="inlineStr"/>
      <c r="F501" t="inlineStr"/>
      <c r="G501" t="inlineStr"/>
      <c r="H501" t="inlineStr"/>
    </row>
    <row r="502">
      <c r="A502">
        <f>HYPERLINK("https://www.ebi.ac.uk/ols/ontologies/fbbt/terms?iri=http://purl.obolibrary.org/obo/FBbt_00000877","FBbt:00000877")</f>
        <v/>
      </c>
      <c r="B502" t="inlineStr">
        <is>
          <t>abdominal 6 dorsal oblique muscle 4</t>
        </is>
      </c>
      <c r="C502" t="inlineStr">
        <is>
          <t>A6 DO4</t>
        </is>
      </c>
      <c r="D502" t="inlineStr">
        <is>
          <t>Any A1-7 dorsal oblique muscle 4 (FBbt:00000612) that is part of some larval abdominal segment 6 (FBbt:00001753).</t>
        </is>
      </c>
      <c r="E502" t="inlineStr"/>
      <c r="F502" t="inlineStr"/>
      <c r="G502" t="inlineStr"/>
      <c r="H502" t="inlineStr"/>
    </row>
    <row r="503">
      <c r="A503">
        <f>HYPERLINK("https://www.ebi.ac.uk/ols/ontologies/fbbt/terms?iri=http://purl.obolibrary.org/obo/FBbt_00000876","FBbt:00000876")</f>
        <v/>
      </c>
      <c r="B503" t="inlineStr">
        <is>
          <t>abdominal 6 dorsal oblique muscle 3</t>
        </is>
      </c>
      <c r="C503" t="inlineStr">
        <is>
          <t>A6 DO3</t>
        </is>
      </c>
      <c r="D503" t="inlineStr">
        <is>
          <t>Any A1-7 dorsal oblique muscle 3 (FBbt:00000611) that is part of some larval abdominal segment 6 (FBbt:00001753).</t>
        </is>
      </c>
      <c r="E503" t="inlineStr"/>
      <c r="F503" t="inlineStr"/>
      <c r="G503" t="inlineStr"/>
      <c r="H503" t="inlineStr"/>
    </row>
    <row r="504">
      <c r="A504">
        <f>HYPERLINK("https://www.ebi.ac.uk/ols/ontologies/fbbt/terms?iri=http://purl.obolibrary.org/obo/FBbt_00000722","FBbt:00000722")</f>
        <v/>
      </c>
      <c r="B504" t="inlineStr">
        <is>
          <t>abdominal 2 lateral transverse muscle 2</t>
        </is>
      </c>
      <c r="C504" t="inlineStr">
        <is>
          <t>A2 LT2</t>
        </is>
      </c>
      <c r="D504" t="inlineStr">
        <is>
          <t>Any A1-7 lateral transverse muscle 2 (FBbt:00000628) that is part of some larval abdominal segment 2 (FBbt:00001749).</t>
        </is>
      </c>
      <c r="E504" t="inlineStr"/>
      <c r="F504" t="inlineStr"/>
      <c r="G504" t="inlineStr"/>
      <c r="H504" t="inlineStr"/>
    </row>
    <row r="505">
      <c r="A505">
        <f>HYPERLINK("https://www.ebi.ac.uk/ols/ontologies/fbbt/terms?iri=http://purl.obolibrary.org/obo/FBbt_00000878","FBbt:00000878")</f>
        <v/>
      </c>
      <c r="B505" t="inlineStr">
        <is>
          <t>abdominal 6 dorsal oblique muscle 5</t>
        </is>
      </c>
      <c r="C505" t="inlineStr">
        <is>
          <t>A6 DO5</t>
        </is>
      </c>
      <c r="D505" t="inlineStr">
        <is>
          <t>Any A1-7 dorsal oblique muscle 5 (FBbt:00000613) that is part of some larval abdominal segment 6 (FBbt:00001753).</t>
        </is>
      </c>
      <c r="E505" t="inlineStr"/>
      <c r="F505" t="inlineStr"/>
      <c r="G505" t="inlineStr"/>
      <c r="H505" t="inlineStr"/>
    </row>
    <row r="506">
      <c r="A506">
        <f>HYPERLINK("https://www.ebi.ac.uk/ols/ontologies/fbbt/terms?iri=http://purl.obolibrary.org/obo/FBbt_00000721","FBbt:00000721")</f>
        <v/>
      </c>
      <c r="B506" t="inlineStr">
        <is>
          <t>abdominal 2 lateral transverse muscle 1</t>
        </is>
      </c>
      <c r="C506" t="inlineStr">
        <is>
          <t>A2 LT1</t>
        </is>
      </c>
      <c r="D506" t="inlineStr">
        <is>
          <t>Any A1-7 lateral transverse muscle 1 (FBbt:00000627) that is part of some larval abdominal segment 2 (FBbt:00001749).</t>
        </is>
      </c>
      <c r="E506" t="inlineStr"/>
      <c r="F506" t="inlineStr"/>
      <c r="G506" t="inlineStr"/>
      <c r="H506" t="inlineStr"/>
    </row>
    <row r="507">
      <c r="A507">
        <f>HYPERLINK("https://www.ebi.ac.uk/ols/ontologies/fbbt/terms?iri=http://purl.obolibrary.org/obo/FBbt_00000687","FBbt:00000687")</f>
        <v/>
      </c>
      <c r="B507" t="inlineStr">
        <is>
          <t>abdominal 2 dorsal acute muscle 3</t>
        </is>
      </c>
      <c r="C507" t="inlineStr">
        <is>
          <t>A2 DA3</t>
        </is>
      </c>
      <c r="D507" t="inlineStr">
        <is>
          <t>Any A1-7 dorsal acute muscle 3 (FBbt:00000593) that is part of some larval abdominal segment 2 (FBbt:00001749).</t>
        </is>
      </c>
      <c r="E507" t="inlineStr"/>
      <c r="F507" t="inlineStr"/>
      <c r="G507" t="inlineStr"/>
      <c r="H507" t="inlineStr"/>
    </row>
    <row r="508">
      <c r="A508">
        <f>HYPERLINK("https://www.ebi.ac.uk/ols/ontologies/fbbt/terms?iri=http://purl.obolibrary.org/obo/FBbt_00000686","FBbt:00000686")</f>
        <v/>
      </c>
      <c r="B508" t="inlineStr">
        <is>
          <t>abdominal 2 dorsal acute muscle 2</t>
        </is>
      </c>
      <c r="C508" t="inlineStr">
        <is>
          <t>A2 DA2</t>
        </is>
      </c>
      <c r="D508" t="inlineStr">
        <is>
          <t>Any A1-7 dorsal acute muscle 2 (FBbt:00000592) that is part of some larval abdominal segment 2 (FBbt:00001749).</t>
        </is>
      </c>
      <c r="E508" t="inlineStr"/>
      <c r="F508" t="inlineStr"/>
      <c r="G508" t="inlineStr"/>
      <c r="H508" t="inlineStr"/>
    </row>
    <row r="509">
      <c r="A509">
        <f>HYPERLINK("https://www.ebi.ac.uk/ols/ontologies/fbbt/terms?iri=http://purl.obolibrary.org/obo/FBbt_00000689","FBbt:00000689")</f>
        <v/>
      </c>
      <c r="B509" t="inlineStr">
        <is>
          <t>abdominal 2 ventral acute muscle 1</t>
        </is>
      </c>
      <c r="C509" t="inlineStr">
        <is>
          <t>A2 VA1</t>
        </is>
      </c>
      <c r="D509" t="inlineStr">
        <is>
          <t>Any A1-7 ventral acute muscle 1 (FBbt:00000595) that is part of some larval abdominal segment 2 (FBbt:00001749).</t>
        </is>
      </c>
      <c r="E509" t="inlineStr"/>
      <c r="F509" t="inlineStr"/>
      <c r="G509" t="inlineStr"/>
      <c r="H509" t="inlineStr"/>
    </row>
    <row r="510">
      <c r="A510">
        <f>HYPERLINK("https://www.ebi.ac.uk/ols/ontologies/fbbt/terms?iri=http://purl.obolibrary.org/obo/FBbt_00000875","FBbt:00000875")</f>
        <v/>
      </c>
      <c r="B510" t="inlineStr">
        <is>
          <t>abdominal 6 dorsal oblique muscle 2</t>
        </is>
      </c>
      <c r="C510" t="inlineStr">
        <is>
          <t>A6 DO2</t>
        </is>
      </c>
      <c r="D510" t="inlineStr">
        <is>
          <t>Any A1-7 dorsal oblique muscle 2 (FBbt:00000610) that is part of some larval abdominal segment 6 (FBbt:00001753).</t>
        </is>
      </c>
      <c r="E510" t="inlineStr"/>
      <c r="F510" t="inlineStr"/>
      <c r="G510" t="inlineStr"/>
      <c r="H510" t="inlineStr"/>
    </row>
    <row r="511">
      <c r="A511">
        <f>HYPERLINK("https://www.ebi.ac.uk/ols/ontologies/fbbt/terms?iri=http://purl.obolibrary.org/obo/FBbt_00000874","FBbt:00000874")</f>
        <v/>
      </c>
      <c r="B511" t="inlineStr">
        <is>
          <t>abdominal 6 dorsal oblique muscle 1</t>
        </is>
      </c>
      <c r="C511" t="inlineStr">
        <is>
          <t>A6 DO1</t>
        </is>
      </c>
      <c r="D511" t="inlineStr">
        <is>
          <t>Any A1-7 dorsal oblique muscle 1 (FBbt:00000609) that is part of some larval abdominal segment 6 (FBbt:00001753).</t>
        </is>
      </c>
      <c r="E511" t="inlineStr"/>
      <c r="F511" t="inlineStr"/>
      <c r="G511" t="inlineStr"/>
      <c r="H511" t="inlineStr"/>
    </row>
    <row r="512">
      <c r="A512">
        <f>HYPERLINK("https://www.ebi.ac.uk/ols/ontologies/fbbt/terms?iri=http://purl.obolibrary.org/obo/FBbt_00000739","FBbt:00000739")</f>
        <v/>
      </c>
      <c r="B512" t="inlineStr">
        <is>
          <t>abdominal 3 dorsal oblique muscle 1</t>
        </is>
      </c>
      <c r="C512" t="inlineStr">
        <is>
          <t>A3 DO1</t>
        </is>
      </c>
      <c r="D512" t="inlineStr">
        <is>
          <t>Any A1-7 dorsal oblique muscle 1 (FBbt:00000609) that is part of some larval abdominal segment 3 (FBbt:00001750).</t>
        </is>
      </c>
      <c r="E512" t="inlineStr"/>
      <c r="F512" t="inlineStr"/>
      <c r="G512" t="inlineStr"/>
      <c r="H512" t="inlineStr"/>
    </row>
    <row r="513">
      <c r="A513">
        <f>HYPERLINK("https://www.ebi.ac.uk/ols/ontologies/fbbt/terms?iri=http://purl.obolibrary.org/obo/FBbt_00000724","FBbt:00000724")</f>
        <v/>
      </c>
      <c r="B513" t="inlineStr">
        <is>
          <t>abdominal 2 lateral transverse muscle 4</t>
        </is>
      </c>
      <c r="C513" t="inlineStr">
        <is>
          <t>A2 LT4</t>
        </is>
      </c>
      <c r="D513" t="inlineStr">
        <is>
          <t>Any A1-7 lateral transverse muscle 4 (FBbt:00000630) that is part of some larval abdominal segment 2 (FBbt:00001749).</t>
        </is>
      </c>
      <c r="E513" t="inlineStr"/>
      <c r="F513" t="inlineStr"/>
      <c r="G513" t="inlineStr"/>
      <c r="H513" t="inlineStr"/>
    </row>
    <row r="514">
      <c r="A514">
        <f>HYPERLINK("https://www.ebi.ac.uk/ols/ontologies/fbbt/terms?iri=http://purl.obolibrary.org/obo/FBbt_00000723","FBbt:00000723")</f>
        <v/>
      </c>
      <c r="B514" t="inlineStr">
        <is>
          <t>abdominal 2 lateral transverse muscle 3</t>
        </is>
      </c>
      <c r="C514" t="inlineStr">
        <is>
          <t>A2 LT3</t>
        </is>
      </c>
      <c r="D514" t="inlineStr">
        <is>
          <t>Any A1-7 lateral transverse muscle 3 (FBbt:00000629) that is part of some larval abdominal segment 2 (FBbt:00001749).</t>
        </is>
      </c>
      <c r="E514" t="inlineStr"/>
      <c r="F514" t="inlineStr"/>
      <c r="G514" t="inlineStr"/>
      <c r="H514" t="inlineStr"/>
    </row>
    <row r="515">
      <c r="A515">
        <f>HYPERLINK("https://www.ebi.ac.uk/ols/ontologies/fbbt/terms?iri=http://purl.obolibrary.org/obo/FBbt_00000869","FBbt:00000869")</f>
        <v/>
      </c>
      <c r="B515" t="inlineStr">
        <is>
          <t>abdominal 6 ventral acute muscle 1</t>
        </is>
      </c>
      <c r="C515" t="inlineStr">
        <is>
          <t>A6 VA1</t>
        </is>
      </c>
      <c r="D515" t="inlineStr">
        <is>
          <t>Any A1-7 ventral acute muscle 1 (FBbt:00000595) that is part of some larval abdominal segment 6 (FBbt:00001753).</t>
        </is>
      </c>
      <c r="E515" t="inlineStr"/>
      <c r="F515" t="inlineStr"/>
      <c r="G515" t="inlineStr"/>
      <c r="H515" t="inlineStr"/>
    </row>
    <row r="516">
      <c r="A516">
        <f>HYPERLINK("https://www.ebi.ac.uk/ols/ontologies/fbbt/terms?iri=http://purl.obolibrary.org/obo/FBbt_00000661","FBbt:00000661")</f>
        <v/>
      </c>
      <c r="B516" t="inlineStr">
        <is>
          <t>abdominal 1 dorsal oblique muscle 4</t>
        </is>
      </c>
      <c r="C516" t="inlineStr">
        <is>
          <t>A1 DO4</t>
        </is>
      </c>
      <c r="D516" t="inlineStr">
        <is>
          <t>Any A1-7 dorsal oblique muscle 4 (FBbt:00000612) that is part of some larval abdominal segment 1 (FBbt:00001748).</t>
        </is>
      </c>
      <c r="E516" t="inlineStr"/>
      <c r="F516" t="inlineStr"/>
      <c r="G516" t="inlineStr"/>
      <c r="H516" t="inlineStr"/>
    </row>
    <row r="517">
      <c r="A517">
        <f>HYPERLINK("https://www.ebi.ac.uk/ols/ontologies/fbbt/terms?iri=http://purl.obolibrary.org/obo/FBbt_00000660","FBbt:00000660")</f>
        <v/>
      </c>
      <c r="B517" t="inlineStr">
        <is>
          <t>abdominal 1 dorsal oblique muscle 3</t>
        </is>
      </c>
      <c r="C517" t="inlineStr">
        <is>
          <t>A1 DO3</t>
        </is>
      </c>
      <c r="D517" t="inlineStr">
        <is>
          <t>Any A1-7 dorsal oblique muscle 3 (FBbt:00000611) that is part of some larval abdominal segment 1 (FBbt:00001748).</t>
        </is>
      </c>
      <c r="E517" t="inlineStr"/>
      <c r="F517" t="inlineStr"/>
      <c r="G517" t="inlineStr"/>
      <c r="H517" t="inlineStr"/>
    </row>
    <row r="518">
      <c r="A518">
        <f>HYPERLINK("https://www.ebi.ac.uk/ols/ontologies/fbbt/terms?iri=http://purl.obolibrary.org/obo/FBbt_00000865","FBbt:00000865")</f>
        <v/>
      </c>
      <c r="B518" t="inlineStr">
        <is>
          <t>abdominal 6 dorsal acute muscle 1</t>
        </is>
      </c>
      <c r="C518" t="inlineStr">
        <is>
          <t>A6 DA1</t>
        </is>
      </c>
      <c r="D518" t="inlineStr">
        <is>
          <t>Any A1-7 dorsal acute muscle 1 (FBbt:00000591) that is part of some larval abdominal segment 6 (FBbt:00001753).</t>
        </is>
      </c>
      <c r="E518" t="inlineStr"/>
      <c r="F518" t="inlineStr"/>
      <c r="G518" t="inlineStr"/>
      <c r="H518" t="inlineStr"/>
    </row>
    <row r="519">
      <c r="A519">
        <f>HYPERLINK("https://www.ebi.ac.uk/ols/ontologies/fbbt/terms?iri=http://purl.obolibrary.org/obo/FBbt_00000867","FBbt:00000867")</f>
        <v/>
      </c>
      <c r="B519" t="inlineStr">
        <is>
          <t>abdominal 6 dorsal acute muscle 3</t>
        </is>
      </c>
      <c r="C519" t="inlineStr">
        <is>
          <t>A6 DA3</t>
        </is>
      </c>
      <c r="D519" t="inlineStr">
        <is>
          <t>Any A1-7 dorsal acute muscle 3 (FBbt:00000593) that is part of some larval abdominal segment 6 (FBbt:00001753).</t>
        </is>
      </c>
      <c r="E519" t="inlineStr"/>
      <c r="F519" t="inlineStr"/>
      <c r="G519" t="inlineStr"/>
      <c r="H519" t="inlineStr"/>
    </row>
    <row r="520">
      <c r="A520">
        <f>HYPERLINK("https://www.ebi.ac.uk/ols/ontologies/fbbt/terms?iri=http://purl.obolibrary.org/obo/FBbt_00000866","FBbt:00000866")</f>
        <v/>
      </c>
      <c r="B520" t="inlineStr">
        <is>
          <t>abdominal 6 dorsal acute muscle 2</t>
        </is>
      </c>
      <c r="C520" t="inlineStr">
        <is>
          <t>A6 DA2</t>
        </is>
      </c>
      <c r="D520" t="inlineStr">
        <is>
          <t>Any A1-7 dorsal acute muscle 2 (FBbt:00000592) that is part of some larval abdominal segment 6 (FBbt:00001753).</t>
        </is>
      </c>
      <c r="E520" t="inlineStr"/>
      <c r="F520" t="inlineStr"/>
      <c r="G520" t="inlineStr"/>
      <c r="H520" t="inlineStr"/>
    </row>
    <row r="521">
      <c r="A521">
        <f>HYPERLINK("https://www.ebi.ac.uk/ols/ontologies/fbbt/terms?iri=http://purl.obolibrary.org/obo/FBbt_00000667","FBbt:00000667")</f>
        <v/>
      </c>
      <c r="B521" t="inlineStr">
        <is>
          <t>abdominal 1 ventral oblique muscle 2</t>
        </is>
      </c>
      <c r="C521" t="inlineStr">
        <is>
          <t>A1 VO2</t>
        </is>
      </c>
      <c r="D521" t="inlineStr">
        <is>
          <t>Any A1-7 ventral oblique muscle 2 (FBbt:00000618) that is part of some larval abdominal segment 1 (FBbt:00001748).</t>
        </is>
      </c>
      <c r="E521" t="inlineStr"/>
      <c r="F521" t="inlineStr"/>
      <c r="G521" t="inlineStr"/>
      <c r="H521" t="inlineStr"/>
    </row>
    <row r="522">
      <c r="A522">
        <f>HYPERLINK("https://www.ebi.ac.uk/ols/ontologies/fbbt/terms?iri=http://purl.obolibrary.org/obo/FBbt_00000633","FBbt:00000633")</f>
        <v/>
      </c>
      <c r="B522" t="inlineStr">
        <is>
          <t>abdominal 7 ventral transverse muscle 2</t>
        </is>
      </c>
      <c r="C522" t="inlineStr">
        <is>
          <t>VT2</t>
        </is>
      </c>
      <c r="D522" t="inlineStr">
        <is>
          <t>Second ventral transverse muscle of larval abdominal segment 7.</t>
        </is>
      </c>
      <c r="E522" t="inlineStr">
        <is>
          <t>Bate, 1993, Bate, Martinez Arias, 1993: 1013--1090 (flybase.org/reports/FBrf0064793)</t>
        </is>
      </c>
      <c r="F522" t="inlineStr"/>
      <c r="G522" t="inlineStr"/>
      <c r="H522" t="inlineStr"/>
    </row>
    <row r="523">
      <c r="A523">
        <f>HYPERLINK("https://www.ebi.ac.uk/ols/ontologies/fbbt/terms?iri=http://purl.obolibrary.org/obo/FBbt_00000666","FBbt:00000666")</f>
        <v/>
      </c>
      <c r="B523" t="inlineStr">
        <is>
          <t>abdominal 1 ventral oblique muscle 1</t>
        </is>
      </c>
      <c r="C523" t="inlineStr">
        <is>
          <t>A1 VO1</t>
        </is>
      </c>
      <c r="D523" t="inlineStr">
        <is>
          <t>Any A1-7 ventral oblique muscle 1 (FBbt:00000617) that is part of some larval abdominal segment 1 (FBbt:00001748).</t>
        </is>
      </c>
      <c r="E523" t="inlineStr"/>
      <c r="F523" t="inlineStr"/>
      <c r="G523" t="inlineStr"/>
      <c r="H523" t="inlineStr"/>
    </row>
    <row r="524">
      <c r="A524">
        <f>HYPERLINK("https://www.ebi.ac.uk/ols/ontologies/fbbt/terms?iri=http://purl.obolibrary.org/obo/FBbt_00000662","FBbt:00000662")</f>
        <v/>
      </c>
      <c r="B524" t="inlineStr">
        <is>
          <t>abdominal 1 dorsal oblique muscle 5</t>
        </is>
      </c>
      <c r="C524" t="inlineStr">
        <is>
          <t>A1 DO5</t>
        </is>
      </c>
      <c r="D524" t="inlineStr">
        <is>
          <t>Any A1-7 dorsal oblique muscle 5 (FBbt:00000613) that is part of some larval abdominal segment 1 (FBbt:00001748).</t>
        </is>
      </c>
      <c r="E524" t="inlineStr"/>
      <c r="F524" t="inlineStr"/>
      <c r="G524" t="inlineStr"/>
      <c r="H524" t="inlineStr"/>
    </row>
    <row r="525">
      <c r="A525">
        <f>HYPERLINK("https://www.ebi.ac.uk/ols/ontologies/fbbt/terms?iri=http://purl.obolibrary.org/obo/FBbt_00000919","FBbt:00000919")</f>
        <v/>
      </c>
      <c r="B525" t="inlineStr">
        <is>
          <t>abdominal 7 dorsal oblique muscle 1</t>
        </is>
      </c>
      <c r="C525" t="inlineStr">
        <is>
          <t>A7 DO1</t>
        </is>
      </c>
      <c r="D525" t="inlineStr">
        <is>
          <t>Any A1-7 dorsal oblique muscle 1 (FBbt:00000609) that is part of some larval abdominal segment 7 (FBbt:00001754).</t>
        </is>
      </c>
      <c r="E525" t="inlineStr"/>
      <c r="F525" t="inlineStr"/>
      <c r="G525" t="inlineStr"/>
      <c r="H525" t="inlineStr"/>
    </row>
    <row r="526">
      <c r="A526">
        <f>HYPERLINK("https://www.ebi.ac.uk/ols/ontologies/fbbt/terms?iri=http://purl.obolibrary.org/obo/FBbt_00000730","FBbt:00000730")</f>
        <v/>
      </c>
      <c r="B526" t="inlineStr">
        <is>
          <t>abdominal 3 dorsal acute muscle 1</t>
        </is>
      </c>
      <c r="C526" t="inlineStr">
        <is>
          <t>A3 DA1</t>
        </is>
      </c>
      <c r="D526" t="inlineStr">
        <is>
          <t>Any A1-7 dorsal acute muscle 1 (FBbt:00000591) that is part of some larval abdominal segment 3 (FBbt:00001750).</t>
        </is>
      </c>
      <c r="E526" t="inlineStr"/>
      <c r="F526" t="inlineStr"/>
      <c r="G526" t="inlineStr"/>
      <c r="H526" t="inlineStr"/>
    </row>
    <row r="527">
      <c r="A527">
        <f>HYPERLINK("https://www.ebi.ac.uk/ols/ontologies/fbbt/terms?iri=http://purl.obolibrary.org/obo/FBbt_00000871","FBbt:00000871")</f>
        <v/>
      </c>
      <c r="B527" t="inlineStr">
        <is>
          <t>abdominal 6 ventral acute muscle 3</t>
        </is>
      </c>
      <c r="C527" t="inlineStr">
        <is>
          <t>A6 VA3</t>
        </is>
      </c>
      <c r="D527" t="inlineStr">
        <is>
          <t>Any ventral acute muscle 3 (FBbt:00000597) that is part of some larval abdominal segment 6 (FBbt:00001753).</t>
        </is>
      </c>
      <c r="E527" t="inlineStr"/>
      <c r="F527" t="inlineStr"/>
      <c r="G527" t="inlineStr"/>
      <c r="H527" t="inlineStr"/>
    </row>
    <row r="528">
      <c r="A528">
        <f>HYPERLINK("https://www.ebi.ac.uk/ols/ontologies/fbbt/terms?iri=http://purl.obolibrary.org/obo/FBbt_00000698","FBbt:00000698")</f>
        <v/>
      </c>
      <c r="B528" t="inlineStr">
        <is>
          <t>abdominal 2 dorsal oblique muscle 5</t>
        </is>
      </c>
      <c r="C528" t="inlineStr">
        <is>
          <t>A2 DO5</t>
        </is>
      </c>
      <c r="D528" t="inlineStr">
        <is>
          <t>Any A1-7 dorsal oblique muscle 5 (FBbt:00000613) that is part of some larval abdominal segment 2 (FBbt:00001749).</t>
        </is>
      </c>
      <c r="E528" t="inlineStr"/>
      <c r="F528" t="inlineStr"/>
      <c r="G528" t="inlineStr"/>
      <c r="H528" t="inlineStr"/>
    </row>
    <row r="529">
      <c r="A529">
        <f>HYPERLINK("https://www.ebi.ac.uk/ols/ontologies/fbbt/terms?iri=http://purl.obolibrary.org/obo/FBbt_00000691","FBbt:00000691")</f>
        <v/>
      </c>
      <c r="B529" t="inlineStr">
        <is>
          <t>abdominal 2 ventral acute muscle 3</t>
        </is>
      </c>
      <c r="C529" t="inlineStr">
        <is>
          <t>A2 VA3</t>
        </is>
      </c>
      <c r="D529" t="inlineStr">
        <is>
          <t>Any ventral acute muscle 3 (FBbt:00000597) that is part of some larval abdominal segment 2 (FBbt:00001749).</t>
        </is>
      </c>
      <c r="E529" t="inlineStr"/>
      <c r="F529" t="inlineStr"/>
      <c r="G529" t="inlineStr"/>
      <c r="H529" t="inlineStr"/>
    </row>
    <row r="530">
      <c r="A530">
        <f>HYPERLINK("https://www.ebi.ac.uk/ols/ontologies/fbbt/terms?iri=http://purl.obolibrary.org/obo/FBbt_00000697","FBbt:00000697")</f>
        <v/>
      </c>
      <c r="B530" t="inlineStr">
        <is>
          <t>abdominal 2 dorsal oblique muscle 4</t>
        </is>
      </c>
      <c r="C530" t="inlineStr">
        <is>
          <t>A2 DO4</t>
        </is>
      </c>
      <c r="D530" t="inlineStr">
        <is>
          <t>Any A1-7 dorsal oblique muscle 4 (FBbt:00000612) that is part of some larval abdominal segment 2 (FBbt:00001749).</t>
        </is>
      </c>
      <c r="E530" t="inlineStr"/>
      <c r="F530" t="inlineStr"/>
      <c r="G530" t="inlineStr"/>
      <c r="H530" t="inlineStr"/>
    </row>
    <row r="531">
      <c r="A531">
        <f>HYPERLINK("https://www.ebi.ac.uk/ols/ontologies/fbbt/terms?iri=http://purl.obolibrary.org/obo/FBbt_00000694","FBbt:00000694")</f>
        <v/>
      </c>
      <c r="B531" t="inlineStr">
        <is>
          <t>abdominal 2 dorsal oblique muscle 1</t>
        </is>
      </c>
      <c r="C531" t="inlineStr">
        <is>
          <t>A2 DO1</t>
        </is>
      </c>
      <c r="D531" t="inlineStr">
        <is>
          <t>Any A1-7 dorsal oblique muscle 1 (FBbt:00000609) that is part of some larval abdominal segment 2 (FBbt:00001749).</t>
        </is>
      </c>
      <c r="E531" t="inlineStr"/>
      <c r="F531" t="inlineStr"/>
      <c r="G531" t="inlineStr"/>
      <c r="H531" t="inlineStr"/>
    </row>
    <row r="532">
      <c r="A532">
        <f>HYPERLINK("https://www.ebi.ac.uk/ols/ontologies/fbbt/terms?iri=http://purl.obolibrary.org/obo/FBbt_00000696","FBbt:00000696")</f>
        <v/>
      </c>
      <c r="B532" t="inlineStr">
        <is>
          <t>abdominal 2 dorsal oblique muscle 3</t>
        </is>
      </c>
      <c r="C532" t="inlineStr">
        <is>
          <t>A2 DO3</t>
        </is>
      </c>
      <c r="D532" t="inlineStr">
        <is>
          <t>Any A1-7 dorsal oblique muscle 3 (FBbt:00000611) that is part of some larval abdominal segment 2 (FBbt:00001749).</t>
        </is>
      </c>
      <c r="E532" t="inlineStr"/>
      <c r="F532" t="inlineStr"/>
      <c r="G532" t="inlineStr"/>
      <c r="H532" t="inlineStr"/>
    </row>
    <row r="533">
      <c r="A533">
        <f>HYPERLINK("https://www.ebi.ac.uk/ols/ontologies/fbbt/terms?iri=http://purl.obolibrary.org/obo/FBbt_00000915","FBbt:00000915")</f>
        <v/>
      </c>
      <c r="B533" t="inlineStr">
        <is>
          <t>abdominal 7 ventral acute muscle 2</t>
        </is>
      </c>
      <c r="C533" t="inlineStr">
        <is>
          <t>A7 VA2</t>
        </is>
      </c>
      <c r="D533" t="inlineStr">
        <is>
          <t>Any ventral acute muscle 2 (FBbt:00110256) that is part of some larval abdominal segment 7 (FBbt:00001754).</t>
        </is>
      </c>
      <c r="E533" t="inlineStr"/>
      <c r="F533" t="inlineStr"/>
      <c r="G533" t="inlineStr"/>
      <c r="H533" t="inlineStr"/>
    </row>
    <row r="534">
      <c r="A534">
        <f>HYPERLINK("https://www.ebi.ac.uk/ols/ontologies/fbbt/terms?iri=http://purl.obolibrary.org/obo/FBbt_00000695","FBbt:00000695")</f>
        <v/>
      </c>
      <c r="B534" t="inlineStr">
        <is>
          <t>abdominal 2 dorsal oblique muscle 2</t>
        </is>
      </c>
      <c r="C534" t="inlineStr">
        <is>
          <t>A2 DO2</t>
        </is>
      </c>
      <c r="D534" t="inlineStr">
        <is>
          <t>Any A1-7 dorsal oblique muscle 2 (FBbt:00000610) that is part of some larval abdominal segment 2 (FBbt:00001749).</t>
        </is>
      </c>
      <c r="E534" t="inlineStr"/>
      <c r="F534" t="inlineStr"/>
      <c r="G534" t="inlineStr"/>
      <c r="H534" t="inlineStr"/>
    </row>
    <row r="535">
      <c r="A535">
        <f>HYPERLINK("https://www.ebi.ac.uk/ols/ontologies/fbbt/terms?iri=http://purl.obolibrary.org/obo/FBbt_00000743","FBbt:00000743")</f>
        <v/>
      </c>
      <c r="B535" t="inlineStr">
        <is>
          <t>abdominal 3 dorsal oblique muscle 5</t>
        </is>
      </c>
      <c r="C535" t="inlineStr">
        <is>
          <t>A3 DO5</t>
        </is>
      </c>
      <c r="D535" t="inlineStr">
        <is>
          <t>Any A1-7 dorsal oblique muscle 5 (FBbt:00000613) that is part of some larval abdominal segment 3 (FBbt:00001750).</t>
        </is>
      </c>
      <c r="E535" t="inlineStr"/>
      <c r="F535" t="inlineStr"/>
      <c r="G535" t="inlineStr"/>
      <c r="H535" t="inlineStr"/>
    </row>
    <row r="536">
      <c r="A536">
        <f>HYPERLINK("https://www.ebi.ac.uk/ols/ontologies/fbbt/terms?iri=http://purl.obolibrary.org/obo/FBbt_00000740","FBbt:00000740")</f>
        <v/>
      </c>
      <c r="B536" t="inlineStr">
        <is>
          <t>abdominal 3 dorsal oblique muscle 2</t>
        </is>
      </c>
      <c r="C536" t="inlineStr">
        <is>
          <t>A3 DO2</t>
        </is>
      </c>
      <c r="D536" t="inlineStr">
        <is>
          <t>Any A1-7 dorsal oblique muscle 2 (FBbt:00000610) that is part of some larval abdominal segment 3 (FBbt:00001750).</t>
        </is>
      </c>
      <c r="E536" t="inlineStr"/>
      <c r="F536" t="inlineStr"/>
      <c r="G536" t="inlineStr"/>
      <c r="H536" t="inlineStr"/>
    </row>
    <row r="537">
      <c r="A537">
        <f>HYPERLINK("https://www.ebi.ac.uk/ols/ontologies/fbbt/terms?iri=http://purl.obolibrary.org/obo/FBbt_00000742","FBbt:00000742")</f>
        <v/>
      </c>
      <c r="B537" t="inlineStr">
        <is>
          <t>abdominal 3 dorsal oblique muscle 4</t>
        </is>
      </c>
      <c r="C537" t="inlineStr">
        <is>
          <t>A3 DO4</t>
        </is>
      </c>
      <c r="D537" t="inlineStr">
        <is>
          <t>Any A1-7 dorsal oblique muscle 4 (FBbt:00000612) that is part of some larval abdominal segment 3 (FBbt:00001750).</t>
        </is>
      </c>
      <c r="E537" t="inlineStr"/>
      <c r="F537" t="inlineStr"/>
      <c r="G537" t="inlineStr"/>
      <c r="H537" t="inlineStr"/>
    </row>
    <row r="538">
      <c r="A538">
        <f>HYPERLINK("https://www.ebi.ac.uk/ols/ontologies/fbbt/terms?iri=http://purl.obolibrary.org/obo/FBbt_00000741","FBbt:00000741")</f>
        <v/>
      </c>
      <c r="B538" t="inlineStr">
        <is>
          <t>abdominal 3 dorsal oblique muscle 3</t>
        </is>
      </c>
      <c r="C538" t="inlineStr">
        <is>
          <t>A3 DO3</t>
        </is>
      </c>
      <c r="D538" t="inlineStr">
        <is>
          <t>Any A1-7 dorsal oblique muscle 3 (FBbt:00000611) that is part of some larval abdominal segment 3 (FBbt:00001750).</t>
        </is>
      </c>
      <c r="E538" t="inlineStr"/>
      <c r="F538" t="inlineStr"/>
      <c r="G538" t="inlineStr"/>
      <c r="H538" t="inlineStr"/>
    </row>
    <row r="539">
      <c r="A539">
        <f>HYPERLINK("https://www.ebi.ac.uk/ols/ontologies/fbbt/terms?iri=http://purl.obolibrary.org/obo/FBbt_00000748","FBbt:00000748")</f>
        <v/>
      </c>
      <c r="B539" t="inlineStr">
        <is>
          <t>abdominal 3 ventral oblique muscle 2</t>
        </is>
      </c>
      <c r="C539" t="inlineStr">
        <is>
          <t>A3 VO2</t>
        </is>
      </c>
      <c r="D539" t="inlineStr">
        <is>
          <t>Any A1-7 ventral oblique muscle 2 (FBbt:00000618) that is part of some larval abdominal segment 3 (FBbt:00001750).</t>
        </is>
      </c>
      <c r="E539" t="inlineStr"/>
      <c r="F539" t="inlineStr"/>
      <c r="G539" t="inlineStr"/>
      <c r="H539" t="inlineStr"/>
    </row>
    <row r="540">
      <c r="A540">
        <f>HYPERLINK("https://www.ebi.ac.uk/ols/ontologies/fbbt/terms?iri=http://purl.obolibrary.org/obo/FBbt_00000747","FBbt:00000747")</f>
        <v/>
      </c>
      <c r="B540" t="inlineStr">
        <is>
          <t>abdominal 3 ventral oblique muscle 1</t>
        </is>
      </c>
      <c r="C540" t="inlineStr">
        <is>
          <t>A3 VO1</t>
        </is>
      </c>
      <c r="D540" t="inlineStr">
        <is>
          <t>Any A1-7 ventral oblique muscle 1 (FBbt:00000617) that is part of some larval abdominal segment 3 (FBbt:00001750).</t>
        </is>
      </c>
      <c r="E540" t="inlineStr"/>
      <c r="F540" t="inlineStr"/>
      <c r="G540" t="inlineStr"/>
      <c r="H540" t="inlineStr"/>
    </row>
    <row r="541">
      <c r="A541">
        <f>HYPERLINK("https://www.ebi.ac.uk/ols/ontologies/fbbt/terms?iri=http://purl.obolibrary.org/obo/FBbt_00000749","FBbt:00000749")</f>
        <v/>
      </c>
      <c r="B541" t="inlineStr">
        <is>
          <t>abdominal 3 ventral oblique muscle 3</t>
        </is>
      </c>
      <c r="C541" t="inlineStr">
        <is>
          <t>A3 VO3</t>
        </is>
      </c>
      <c r="D541" t="inlineStr">
        <is>
          <t>Any A1-7 ventral oblique muscle 3 (FBbt:00000619) that is part of some larval abdominal segment 3 (FBbt:00001750).</t>
        </is>
      </c>
      <c r="E541" t="inlineStr"/>
      <c r="F541" t="inlineStr"/>
      <c r="G541" t="inlineStr"/>
      <c r="H5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2019-08-09T09:53:16Z</dcterms:created>
  <dcterms:modified xsi:type="dcterms:W3CDTF">2019-08-09T09:53:16Z</dcterms:modified>
</cp:coreProperties>
</file>