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1"/>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HYPERLINK("https://www.ebi.ac.uk/ols/ontologies/fbbt/terms?iri=http://purl.obolibrary.org/obo/FBbt_00006031","FBbt:00006031")</f>
        <v/>
      </c>
      <c r="B2" t="inlineStr">
        <is>
          <t>somatic cell of testis</t>
        </is>
      </c>
      <c r="C2" t="inlineStr">
        <is>
          <t>None</t>
        </is>
      </c>
      <c r="D2" t="inlineStr">
        <is>
          <t>.</t>
        </is>
      </c>
      <c r="E2" t="inlineStr"/>
      <c r="F2" t="inlineStr"/>
      <c r="G2" t="inlineStr"/>
      <c r="H2" t="inlineStr"/>
    </row>
    <row r="3">
      <c r="A3">
        <f>HYPERLINK("https://www.ebi.ac.uk/ols/ontologies/fbbt/terms?iri=http://purl.obolibrary.org/obo/FBbt_00004954","FBbt:00004954")</f>
        <v/>
      </c>
      <c r="B3" t="inlineStr">
        <is>
          <t>spermatozoon</t>
        </is>
      </c>
      <c r="C3" t="inlineStr">
        <is>
          <t>sperm</t>
        </is>
      </c>
      <c r="D3" t="inlineStr">
        <is>
          <t>A mature, haploid male gamete.</t>
        </is>
      </c>
      <c r="E3" t="inlineStr">
        <is>
          <t>Fuller, 1993, Bate, Martinez Arias, 1993: 71--147 (flybase.org/reports/FBrf0064778)</t>
        </is>
      </c>
      <c r="F3" t="inlineStr"/>
      <c r="G3" t="inlineStr"/>
      <c r="H3" t="inlineStr"/>
    </row>
    <row r="4">
      <c r="A4">
        <f>HYPERLINK("https://www.ebi.ac.uk/ols/ontologies/fbbt/terms?iri=http://purl.obolibrary.org/obo/FBbt_00004930","FBbt:00004930")</f>
        <v/>
      </c>
      <c r="B4" t="inlineStr">
        <is>
          <t>hub cell</t>
        </is>
      </c>
      <c r="C4" t="inlineStr">
        <is>
          <t>apical cell; interstitial cell</t>
        </is>
      </c>
      <c r="D4" t="inlineStr">
        <is>
          <t>Cell which is part of the hub of the germinal proliferation center. It is attached to male germline stem cells and somatic stem cells via adherens junctions.</t>
        </is>
      </c>
      <c r="E4" t="inlineStr">
        <is>
          <t>Fuller, 1993, Bate, Martinez Arias, 1993: 71--147 (flybase.org/reports/FBrf0064778); Wang et al., 2006, Dev. Cell 10(1): 117--126 (flybase.org/reports/FBrf0190226)</t>
        </is>
      </c>
      <c r="F4" t="inlineStr"/>
      <c r="G4" t="inlineStr"/>
      <c r="H4" t="inlineStr"/>
    </row>
    <row r="5">
      <c r="A5">
        <f>HYPERLINK("https://www.ebi.ac.uk/ols/ontologies/fbbt/terms?iri=http://purl.obolibrary.org/obo/FBbt_00004933","FBbt:00004933")</f>
        <v/>
      </c>
      <c r="B5" t="inlineStr">
        <is>
          <t>cyst progenitor cell</t>
        </is>
      </c>
      <c r="C5" t="inlineStr">
        <is>
          <t>cyst stem cell; somatic cyst stem cell; CySC</t>
        </is>
      </c>
      <c r="D5" t="inlineStr">
        <is>
          <t>A somatic stem cell; Mother of cyst cells; Associated with the hub of the germinal center and with male germline stem cells.</t>
        </is>
      </c>
      <c r="E5" t="inlineStr">
        <is>
          <t>Fuller, 1993, Bate, Martinez Arias, 1993: 71--147 (flybase.org/reports/FBrf0064778)</t>
        </is>
      </c>
      <c r="F5" t="inlineStr"/>
      <c r="G5" t="inlineStr"/>
      <c r="H5" t="inlineStr"/>
    </row>
    <row r="6">
      <c r="A6">
        <f>HYPERLINK("https://www.ebi.ac.uk/ols/ontologies/fbbt/terms?iri=http://purl.obolibrary.org/obo/FBbt_00004931","FBbt:00004931")</f>
        <v/>
      </c>
      <c r="B6" t="inlineStr">
        <is>
          <t>cyst cell</t>
        </is>
      </c>
      <c r="C6" t="inlineStr">
        <is>
          <t>None</t>
        </is>
      </c>
      <c r="D6" t="inlineStr">
        <is>
          <t>One of a pair of somatic cells that envelope each cyst of developing male germline cells.</t>
        </is>
      </c>
      <c r="E6" t="inlineStr">
        <is>
          <t>Fuller, 1993, Bate, Martinez Arias, 1993: 71--147 (flybase.org/reports/FBrf0064778)</t>
        </is>
      </c>
      <c r="F6" t="inlineStr"/>
      <c r="G6" t="inlineStr"/>
      <c r="H6" t="inlineStr"/>
    </row>
    <row r="7">
      <c r="A7">
        <f>HYPERLINK("https://www.ebi.ac.uk/ols/ontologies/fbbt/terms?iri=http://purl.obolibrary.org/obo/FBbt_00004929","FBbt:00004929")</f>
        <v/>
      </c>
      <c r="B7" t="inlineStr">
        <is>
          <t>male germline stem cell</t>
        </is>
      </c>
      <c r="C7" t="inlineStr">
        <is>
          <t>male GSC</t>
        </is>
      </c>
      <c r="D7" t="inlineStr">
        <is>
          <t>Male germline cell and stem cell from which all other male germline cells develop. Male germline stem cells are part of the germinal proliferation center of the testis. They are arranged around a central hub made up of densely packed hub cells (apical cells), to which they are attached via adherens junctions.</t>
        </is>
      </c>
      <c r="E7" t="inlineStr">
        <is>
          <t>Fuller, 1993, Bate, Martinez Arias, 1993: 71--147 (flybase.org/reports/FBrf0064778); Wang et al., 2006, Dev. Cell 10(1): 117--126 (flybase.org/reports/FBrf0190226)</t>
        </is>
      </c>
      <c r="F7" t="inlineStr"/>
      <c r="G7" t="inlineStr"/>
      <c r="H7" t="inlineStr"/>
    </row>
    <row r="8">
      <c r="A8">
        <f>HYPERLINK("https://www.ebi.ac.uk/ols/ontologies/fbbt/terms?iri=http://purl.obolibrary.org/obo/FBbt_00003558","FBbt:00003558")</f>
        <v/>
      </c>
      <c r="B8" t="inlineStr">
        <is>
          <t>testis sheath muscle</t>
        </is>
      </c>
      <c r="C8" t="inlineStr">
        <is>
          <t>None</t>
        </is>
      </c>
      <c r="D8" t="inlineStr">
        <is>
          <t>Muscle layer of the testis sheath.</t>
        </is>
      </c>
      <c r="E8" t="inlineStr"/>
      <c r="F8" t="inlineStr"/>
      <c r="G8" t="inlineStr"/>
      <c r="H8" t="inlineStr"/>
    </row>
    <row r="9">
      <c r="A9">
        <f>HYPERLINK("https://www.ebi.ac.uk/ols/ontologies/fbbt/terms?iri=http://purl.obolibrary.org/obo/FBbt_00004956","FBbt:00004956")</f>
        <v/>
      </c>
      <c r="B9" t="inlineStr">
        <is>
          <t>testis pigment cell</t>
        </is>
      </c>
      <c r="C9" t="inlineStr">
        <is>
          <t>None</t>
        </is>
      </c>
      <c r="D9" t="inlineStr">
        <is>
          <t>Flat, polygonal, pigmented epithelial cell which is part of the outer layer of the testis sheath.</t>
        </is>
      </c>
      <c r="E9" t="inlineStr">
        <is>
          <t>Fuller, 1993, Bate, Martinez Arias, 1993: 71--147 (flybase.org/reports/FBrf0064778)</t>
        </is>
      </c>
      <c r="F9" t="inlineStr"/>
      <c r="G9" t="inlineStr"/>
      <c r="H9" t="inlineStr"/>
    </row>
    <row r="10">
      <c r="A10">
        <f>HYPERLINK("https://www.ebi.ac.uk/ols/ontologies/fbbt/terms?iri=http://purl.obolibrary.org/obo/FBbt_00057004","FBbt:00057004")</f>
        <v/>
      </c>
      <c r="B10" t="inlineStr">
        <is>
          <t>spermatocyte cyst cell</t>
        </is>
      </c>
      <c r="C10" t="inlineStr">
        <is>
          <t>None</t>
        </is>
      </c>
      <c r="D10" t="inlineStr">
        <is>
          <t>A cyst cell which is part of a spermatocyte cyst.</t>
        </is>
      </c>
      <c r="E10" t="inlineStr">
        <is>
          <t>Fuller, 1993, Bate, Martinez Arias, 1993: 71--147 (flybase.org/reports/FBrf0064778)</t>
        </is>
      </c>
      <c r="F10" t="inlineStr"/>
      <c r="G10" t="inlineStr"/>
      <c r="H10" t="inlineStr"/>
    </row>
    <row r="11">
      <c r="A11">
        <f>HYPERLINK("https://www.ebi.ac.uk/ols/ontologies/fbbt/terms?iri=http://purl.obolibrary.org/obo/FBbt_00004935","FBbt:00004935")</f>
        <v/>
      </c>
      <c r="B11" t="inlineStr">
        <is>
          <t>spermatogonium</t>
        </is>
      </c>
      <c r="C11" t="inlineStr">
        <is>
          <t>None</t>
        </is>
      </c>
      <c r="D11" t="inlineStr">
        <is>
          <t>Male germline cell found in the spermatogonial cyst.</t>
        </is>
      </c>
      <c r="E11" t="inlineStr">
        <is>
          <t>Fuller, 1993, Bate, Martinez Arias, 1993: 71--147 (flybase.org/reports/FBrf0064778)</t>
        </is>
      </c>
      <c r="F11" t="inlineStr"/>
      <c r="G11" t="inlineStr"/>
      <c r="H11" t="inlineStr"/>
    </row>
    <row r="12">
      <c r="A12">
        <f>HYPERLINK("https://www.ebi.ac.uk/ols/ontologies/fbbt/terms?iri=http://purl.obolibrary.org/obo/FBbt_00004936","FBbt:00004936")</f>
        <v/>
      </c>
      <c r="B12" t="inlineStr">
        <is>
          <t>spermatocyte</t>
        </is>
      </c>
      <c r="C12" t="inlineStr">
        <is>
          <t>None</t>
        </is>
      </c>
      <c r="D12" t="inlineStr">
        <is>
          <t>Male germline cell that is part of the 16-cell spermatocyte cyst.</t>
        </is>
      </c>
      <c r="E12" t="inlineStr">
        <is>
          <t>Fuller, 1993, Bate, Martinez Arias, 1993: 71--147 (flybase.org/reports/FBrf0064778)</t>
        </is>
      </c>
      <c r="F12" t="inlineStr"/>
      <c r="G12" t="inlineStr"/>
      <c r="H12" t="inlineStr"/>
    </row>
    <row r="13">
      <c r="A13">
        <f>HYPERLINK("https://www.ebi.ac.uk/ols/ontologies/fbbt/terms?iri=http://purl.obolibrary.org/obo/FBbt_00057008","FBbt:00057008")</f>
        <v/>
      </c>
      <c r="B13" t="inlineStr">
        <is>
          <t>spermatid cyst cell</t>
        </is>
      </c>
      <c r="C13" t="inlineStr">
        <is>
          <t>None</t>
        </is>
      </c>
      <c r="D13" t="inlineStr">
        <is>
          <t>Cyst cell of a spermatid cyst.</t>
        </is>
      </c>
      <c r="E13" t="inlineStr">
        <is>
          <t>Fuller, 1993, Bate, Martinez Arias, 1993: 71--147 (flybase.org/reports/FBrf0064778)</t>
        </is>
      </c>
      <c r="F13" t="inlineStr"/>
      <c r="G13" t="inlineStr"/>
      <c r="H13" t="inlineStr"/>
    </row>
    <row r="14">
      <c r="A14">
        <f>HYPERLINK("https://www.ebi.ac.uk/ols/ontologies/fbbt/terms?iri=http://purl.obolibrary.org/obo/FBbt_00004942","FBbt:00004942")</f>
        <v/>
      </c>
      <c r="B14" t="inlineStr">
        <is>
          <t>spermatid</t>
        </is>
      </c>
      <c r="C14" t="inlineStr">
        <is>
          <t>None</t>
        </is>
      </c>
      <c r="D14" t="inlineStr">
        <is>
          <t>One of 64, post meiotic, haploid male germ cells in a spermatid cyst, connected to other spermatids by cytoplasmic bridges. The loss of these cytoplasmic bridge (individualisation) marks the end of the spermatid stage.</t>
        </is>
      </c>
      <c r="E14" t="inlineStr">
        <is>
          <t>Fuller, 1993, Bate, Martinez Arias, 1993: 71--147 (flybase.org/reports/FBrf0064778)</t>
        </is>
      </c>
      <c r="F14" t="inlineStr"/>
      <c r="G14" t="inlineStr"/>
      <c r="H14" t="inlineStr"/>
    </row>
    <row r="15">
      <c r="A15">
        <f>HYPERLINK("https://www.ebi.ac.uk/ols/ontologies/fbbt/terms?iri=http://purl.obolibrary.org/obo/FBbt_00057014","FBbt:00057014")</f>
        <v/>
      </c>
      <c r="B15" t="inlineStr">
        <is>
          <t>terminal epithelial cell of testis</t>
        </is>
      </c>
      <c r="C15" t="inlineStr">
        <is>
          <t>None</t>
        </is>
      </c>
      <c r="D15" t="inlineStr">
        <is>
          <t>Epithelial cell of the terminal epithelium of the testis. These cells engulf the head cyst cell of a spermatid cyst during coiling, so anchoring the head of the coiling spermatid. These cells also phagocytose the waste bags and cyst cells left over at the end of spermatogenesis.</t>
        </is>
      </c>
      <c r="E15" t="inlineStr">
        <is>
          <t>Tokuyasu et al., 1972, Z. Zellforsch. mikrosk. Anat. 127: 492--525 (flybase.org/reports/FBrf0024468); Fuller, 1993, Bate, Martinez Arias, 1993: 71--147 (flybase.org/reports/FBrf0064778)</t>
        </is>
      </c>
      <c r="F15" t="inlineStr"/>
      <c r="G15" t="inlineStr"/>
      <c r="H15" t="inlineStr"/>
    </row>
    <row r="16">
      <c r="A16">
        <f>HYPERLINK("https://www.ebi.ac.uk/ols/ontologies/fbbt/terms?iri=http://purl.obolibrary.org/obo/FBbt_00005286","FBbt:00005286")</f>
        <v/>
      </c>
      <c r="B16" t="inlineStr">
        <is>
          <t>primary spermatocyte</t>
        </is>
      </c>
      <c r="C16" t="inlineStr">
        <is>
          <t>None</t>
        </is>
      </c>
      <c r="D16" t="inlineStr">
        <is>
          <t>Male germ cells of the 16-cell cyst from the end of the S-phase that precedes meiosis I to the end of meiosis I. This S-phase occurs very early in the 16-cell cyst stage so almost all 16 cell cysts are at the primary spermatocyte stage.</t>
        </is>
      </c>
      <c r="E16" t="inlineStr">
        <is>
          <t>Fuller, 1993, Bate, Martinez Arias, 1993: 71--147 (flybase.org/reports/FBrf0064778)</t>
        </is>
      </c>
      <c r="F16" t="inlineStr"/>
      <c r="G16" t="inlineStr"/>
      <c r="H16" t="inlineStr"/>
    </row>
    <row r="17">
      <c r="A17">
        <f>HYPERLINK("https://www.ebi.ac.uk/ols/ontologies/fbbt/terms?iri=http://purl.obolibrary.org/obo/FBbt_00004945","FBbt:00004945")</f>
        <v/>
      </c>
      <c r="B17" t="inlineStr">
        <is>
          <t>onion stage spermatid</t>
        </is>
      </c>
      <c r="C17" t="inlineStr">
        <is>
          <t>None</t>
        </is>
      </c>
      <c r="D17" t="inlineStr">
        <is>
          <t>A round spermatid containing a spherical Nebenkern with an onion-like arrangement of mitochondrial material. The axoneme begins to grow out from the basal body inserted at the base of the nucleus and the Golgi complexes have fused to form the acroblast and acrosomal granule located at the apical side of the nucleus, opposite the basal body. There is a prominent protein body in the nucleus.</t>
        </is>
      </c>
      <c r="E17" t="inlineStr">
        <is>
          <t>Fuller, 1993, Bate, Martinez Arias, 1993: 71--147 (flybase.org/reports/FBrf0064778)</t>
        </is>
      </c>
      <c r="F17" t="inlineStr"/>
      <c r="G17" t="inlineStr"/>
      <c r="H17" t="inlineStr"/>
    </row>
    <row r="18">
      <c r="A18">
        <f>HYPERLINK("https://www.ebi.ac.uk/ols/ontologies/fbbt/terms?iri=http://purl.obolibrary.org/obo/FBbt_00004941","FBbt:00004941")</f>
        <v/>
      </c>
      <c r="B18" t="inlineStr">
        <is>
          <t>secondary spermatocyte</t>
        </is>
      </c>
      <c r="C18" t="inlineStr">
        <is>
          <t>None</t>
        </is>
      </c>
      <c r="D18" t="inlineStr">
        <is>
          <t>Spermatocyte from the end of the first meiotic division (meiosis I) to the end of the second meiotic division (meiosis II).</t>
        </is>
      </c>
      <c r="E18" t="inlineStr">
        <is>
          <t>Fuller, 1993, Bate, Martinez Arias, 1993: 71--147 (flybase.org/reports/FBrf0064778)</t>
        </is>
      </c>
      <c r="F18" t="inlineStr"/>
      <c r="G18" t="inlineStr"/>
      <c r="H18" t="inlineStr"/>
    </row>
    <row r="19">
      <c r="A19">
        <f>HYPERLINK("https://www.ebi.ac.uk/ols/ontologies/fbbt/terms?iri=http://purl.obolibrary.org/obo/FBbt_00005289","FBbt:00005289")</f>
        <v/>
      </c>
      <c r="B19" t="inlineStr">
        <is>
          <t>pre-elongation spermatid</t>
        </is>
      </c>
      <c r="C19" t="inlineStr">
        <is>
          <t>early spermatid</t>
        </is>
      </c>
      <c r="D19" t="inlineStr">
        <is>
          <t>One of 64 haploid germ-cells present in the spermatid cyst from the end of meiosis II to the beginning of tail elongation.</t>
        </is>
      </c>
      <c r="E19" t="inlineStr">
        <is>
          <t>Fuller, 1993, Bate, Martinez Arias, 1993: 71--147 (flybase.org/reports/FBrf0064778)</t>
        </is>
      </c>
      <c r="F19" t="inlineStr"/>
      <c r="G19" t="inlineStr"/>
      <c r="H19" t="inlineStr"/>
    </row>
    <row r="20">
      <c r="A20">
        <f>HYPERLINK("https://www.ebi.ac.uk/ols/ontologies/fbbt/terms?iri=http://purl.obolibrary.org/obo/FBbt_00057007","FBbt:00057007")</f>
        <v/>
      </c>
      <c r="B20" t="inlineStr">
        <is>
          <t>mature primary spermatocyte cyst cell</t>
        </is>
      </c>
      <c r="C20" t="inlineStr">
        <is>
          <t>None</t>
        </is>
      </c>
      <c r="D20" t="inlineStr">
        <is>
          <t>A cyst cell which is part of a mature spermatocyte cyst.</t>
        </is>
      </c>
      <c r="E20" t="inlineStr">
        <is>
          <t>Fuller, 1993, Bate, Martinez Arias, 1993: 71--147 (flybase.org/reports/FBrf0064778)</t>
        </is>
      </c>
      <c r="F20" t="inlineStr"/>
      <c r="G20" t="inlineStr"/>
      <c r="H20" t="inlineStr"/>
    </row>
    <row r="21">
      <c r="A21">
        <f>HYPERLINK("https://www.ebi.ac.uk/ols/ontologies/fbbt/terms?iri=http://purl.obolibrary.org/obo/FBbt_00057009","FBbt:00057009")</f>
        <v/>
      </c>
      <c r="B21" t="inlineStr">
        <is>
          <t>head cyst cell</t>
        </is>
      </c>
      <c r="C21" t="inlineStr">
        <is>
          <t>None</t>
        </is>
      </c>
      <c r="D21" t="inlineStr">
        <is>
          <t>The member of a cyst cell pair that envelopes the head of a developing spermatid.</t>
        </is>
      </c>
      <c r="E21" t="inlineStr">
        <is>
          <t>Fuller, 1993, Bate, Martinez Arias, 1993: 71--147 (flybase.org/reports/FBrf0064778)</t>
        </is>
      </c>
      <c r="F21" t="inlineStr"/>
      <c r="G21" t="inlineStr"/>
      <c r="H21" t="inlineStr"/>
    </row>
    <row r="22">
      <c r="A22">
        <f>HYPERLINK("https://www.ebi.ac.uk/ols/ontologies/fbbt/terms?iri=http://purl.obolibrary.org/obo/FBbt_00005320","FBbt:00005320")</f>
        <v/>
      </c>
      <c r="B22" t="inlineStr">
        <is>
          <t>individualization stage spermatid</t>
        </is>
      </c>
      <c r="C22" t="inlineStr">
        <is>
          <t>late spermatid; Individuation stage spermatid</t>
        </is>
      </c>
      <c r="D22" t="inlineStr">
        <is>
          <t>A fully elongated spermatid, undergoing individualisation.</t>
        </is>
      </c>
      <c r="E22" t="inlineStr">
        <is>
          <t>Fuller, 1993, Bate, Martinez Arias, 1993: 71--147 (flybase.org/reports/FBrf0064778)</t>
        </is>
      </c>
      <c r="F22" t="inlineStr"/>
      <c r="G22" t="inlineStr"/>
      <c r="H22" t="inlineStr"/>
    </row>
    <row r="23">
      <c r="A23">
        <f>HYPERLINK("https://www.ebi.ac.uk/ols/ontologies/fbbt/terms?iri=http://purl.obolibrary.org/obo/FBbt_00057005","FBbt:00057005")</f>
        <v/>
      </c>
      <c r="B23" t="inlineStr">
        <is>
          <t>polar primary spermatocyte cyst cell</t>
        </is>
      </c>
      <c r="C23" t="inlineStr">
        <is>
          <t>None</t>
        </is>
      </c>
      <c r="D23" t="inlineStr">
        <is>
          <t>A cyst cell which is part of a polar spermatocyte cyst.</t>
        </is>
      </c>
      <c r="E23" t="inlineStr">
        <is>
          <t>Fuller, 1993, Bate, Martinez Arias, 1993: 71--147 (flybase.org/reports/FBrf0064778)</t>
        </is>
      </c>
      <c r="F23" t="inlineStr"/>
      <c r="G23" t="inlineStr"/>
      <c r="H23" t="inlineStr"/>
    </row>
    <row r="24">
      <c r="A24">
        <f>HYPERLINK("https://www.ebi.ac.uk/ols/ontologies/fbbt/terms?iri=http://purl.obolibrary.org/obo/FBbt_00004934","FBbt:00004934")</f>
        <v/>
      </c>
      <c r="B24" t="inlineStr">
        <is>
          <t>primary gonial cell</t>
        </is>
      </c>
      <c r="C24" t="inlineStr">
        <is>
          <t>gonialblast; primary spermatogonial cell</t>
        </is>
      </c>
      <c r="D24" t="inlineStr">
        <is>
          <t>Daughter of a male germline stem cell. Unlike its sister, which will remain a stem cell, the primary gonial cell is displaced laterally from the hub cells, where it becomes enclosed by two 'cyst cells'. Morphology is much like its stem cell sister.</t>
        </is>
      </c>
      <c r="E24" t="inlineStr">
        <is>
          <t>Fuller, 1993, Bate, Martinez Arias, 1993: 71--147 (flybase.org/reports/FBrf0064778)</t>
        </is>
      </c>
      <c r="F24" t="inlineStr"/>
      <c r="G24" t="inlineStr"/>
      <c r="H24" t="inlineStr"/>
    </row>
    <row r="25">
      <c r="A25">
        <f>HYPERLINK("https://www.ebi.ac.uk/ols/ontologies/fbbt/terms?iri=http://purl.obolibrary.org/obo/FBbt_00057006","FBbt:00057006")</f>
        <v/>
      </c>
      <c r="B25" t="inlineStr">
        <is>
          <t>apolar primary spermatocyte cyst cell</t>
        </is>
      </c>
      <c r="C25" t="inlineStr">
        <is>
          <t>None</t>
        </is>
      </c>
      <c r="D25" t="inlineStr">
        <is>
          <t>A cyst cell which is part of an apolar spermatocyte cyst.</t>
        </is>
      </c>
      <c r="E25" t="inlineStr">
        <is>
          <t>Fuller, 1993, Bate, Martinez Arias, 1993: 71--147 (flybase.org/reports/FBrf0064778)</t>
        </is>
      </c>
      <c r="F25" t="inlineStr"/>
      <c r="G25" t="inlineStr"/>
      <c r="H25" t="inlineStr"/>
    </row>
    <row r="26">
      <c r="A26">
        <f>HYPERLINK("https://www.ebi.ac.uk/ols/ontologies/fbbt/terms?iri=http://purl.obolibrary.org/obo/FBbt_00057010","FBbt:00057010")</f>
        <v/>
      </c>
      <c r="B26" t="inlineStr">
        <is>
          <t>tail cyst cell</t>
        </is>
      </c>
      <c r="C26" t="inlineStr">
        <is>
          <t>None</t>
        </is>
      </c>
      <c r="D26" t="inlineStr">
        <is>
          <t>The member of a cyst cell pair that envelopes the tail of a developing spermatid. During spermatid elongation, tail cyst cells become very long and thin as they extend to cover the growing sperm flagellum.</t>
        </is>
      </c>
      <c r="E26" t="inlineStr">
        <is>
          <t>Fuller, 1993, Bate, Martinez Arias, 1993: 71--147 (flybase.org/reports/FBrf0064778)</t>
        </is>
      </c>
      <c r="F26" t="inlineStr"/>
      <c r="G26" t="inlineStr"/>
      <c r="H26" t="inlineStr"/>
    </row>
    <row r="27">
      <c r="A27">
        <f>HYPERLINK("https://www.ebi.ac.uk/ols/ontologies/fbbt/terms?iri=http://purl.obolibrary.org/obo/FBbt_00057172","FBbt:00057172")</f>
        <v/>
      </c>
      <c r="B27" t="inlineStr">
        <is>
          <t>coalescence stage spermatid</t>
        </is>
      </c>
      <c r="C27" t="inlineStr">
        <is>
          <t>None</t>
        </is>
      </c>
      <c r="D27" t="inlineStr">
        <is>
          <t>A round spermatid with a crescent-shaped group of mitochondria at the same pole of the cell as the centriole and with a small spherical nucleus that lacks a protein body.</t>
        </is>
      </c>
      <c r="E27" t="inlineStr">
        <is>
          <t>Fuller, 1993, Bate, Martinez Arias, 1993: 71--147 (flybase.org/reports/FBrf0064778)</t>
        </is>
      </c>
      <c r="F27" t="inlineStr"/>
      <c r="G27" t="inlineStr"/>
      <c r="H27" t="inlineStr"/>
    </row>
    <row r="28">
      <c r="A28">
        <f>HYPERLINK("https://www.ebi.ac.uk/ols/ontologies/fbbt/terms?iri=http://purl.obolibrary.org/obo/FBbt_00005310","FBbt:00005310")</f>
        <v/>
      </c>
      <c r="B28" t="inlineStr">
        <is>
          <t>elongation stage spermatid</t>
        </is>
      </c>
      <c r="C28" t="inlineStr">
        <is>
          <t>intermediate spermatid</t>
        </is>
      </c>
      <c r="D28" t="inlineStr">
        <is>
          <t>A spermatid which is no longer round, in which the nuclear shape changes from round to needle-shaped, and in which the mitochondrial derivatives unfolds, splits into two parts, and elongates along with the growing axoneme, with the two derivatives becoming unequal in size. The mitochondrial derivatives assume a characteristic position to a plane that splits the central pair of axoneme microtubules which changes slightly through elongation.</t>
        </is>
      </c>
      <c r="E28" t="inlineStr">
        <is>
          <t>Fuller, 1993, Bate, Martinez Arias, 1993: 71--147 (flybase.org/reports/FBrf0064778)</t>
        </is>
      </c>
      <c r="F28" t="inlineStr"/>
      <c r="G28" t="inlineStr"/>
      <c r="H28" t="inlineStr"/>
    </row>
    <row r="29">
      <c r="A29">
        <f>HYPERLINK("https://www.ebi.ac.uk/ols/ontologies/fbbt/terms?iri=http://purl.obolibrary.org/obo/FBbt_00005260","FBbt:00005260")</f>
        <v/>
      </c>
      <c r="B29" t="inlineStr">
        <is>
          <t>secondary spermatogonium</t>
        </is>
      </c>
      <c r="C29" t="inlineStr">
        <is>
          <t>None</t>
        </is>
      </c>
      <c r="D29" t="inlineStr">
        <is>
          <t>Male germline cell during its first 4 mitoses. The end result of these mitotic divisions is a cyst of 16 primary spermatocytes.</t>
        </is>
      </c>
      <c r="E29" t="inlineStr">
        <is>
          <t>Fuller, 1993, Bate, Martinez Arias, 1993: 71--147 (flybase.org/reports/FBrf0064778)</t>
        </is>
      </c>
      <c r="F29" t="inlineStr"/>
      <c r="G29" t="inlineStr"/>
      <c r="H29" t="inlineStr"/>
    </row>
    <row r="30">
      <c r="A30">
        <f>HYPERLINK("https://www.ebi.ac.uk/ols/ontologies/fbbt/terms?iri=http://purl.obolibrary.org/obo/FBbt_00057145","FBbt:00057145")</f>
        <v/>
      </c>
      <c r="B30" t="inlineStr">
        <is>
          <t>meiotic primary spermatocyte</t>
        </is>
      </c>
      <c r="C30" t="inlineStr">
        <is>
          <t>None</t>
        </is>
      </c>
      <c r="D30" t="inlineStr">
        <is>
          <t>Primary spermatocyte during meiosis I (GO:0007127).</t>
        </is>
      </c>
      <c r="E30" t="inlineStr">
        <is>
          <t>Fuller, 1993, Bate, Martinez Arias, 1993: 71--147 (flybase.org/reports/FBrf0064778)</t>
        </is>
      </c>
      <c r="F30" t="inlineStr"/>
      <c r="G30" t="inlineStr"/>
      <c r="H30" t="inlineStr"/>
    </row>
    <row r="31">
      <c r="A31">
        <f>HYPERLINK("https://www.ebi.ac.uk/ols/ontologies/fbbt/terms?iri=http://purl.obolibrary.org/obo/FBbt_00057000","FBbt:00057000")</f>
        <v/>
      </c>
      <c r="B31" t="inlineStr">
        <is>
          <t>early-mid elongation-stage spermatid</t>
        </is>
      </c>
      <c r="C31" t="inlineStr">
        <is>
          <t>None</t>
        </is>
      </c>
      <c r="D31" t="inlineStr">
        <is>
          <t>An elongating spermatid, 200-500 micrometers in length and in which nuclear shaping has begun. The two parts of the mitochondrial derivative become unequal in size.</t>
        </is>
      </c>
      <c r="E31" t="inlineStr">
        <is>
          <t>Fuller, 1993, Bate, Martinez Arias, 1993: 71--147 (flybase.org/reports/FBrf0064778)</t>
        </is>
      </c>
      <c r="F31" t="inlineStr"/>
      <c r="G31" t="inlineStr"/>
      <c r="H31" t="inlineStr"/>
    </row>
    <row r="32">
      <c r="A32">
        <f>HYPERLINK("https://www.ebi.ac.uk/ols/ontologies/fbbt/terms?iri=http://purl.obolibrary.org/obo/FBbt_00057169","FBbt:00057169")</f>
        <v/>
      </c>
      <c r="B32" t="inlineStr">
        <is>
          <t>mature primary spermatocyte</t>
        </is>
      </c>
      <c r="C32" t="inlineStr">
        <is>
          <t>apolar spermatocyte</t>
        </is>
      </c>
      <c r="D32" t="inlineStr">
        <is>
          <t>Late, fully grown primary spermatocyte with a large central nucleus, blocky in appearance, often with indentations or grooves, containing Y-loops and a prominent nucleolus. The second nuclear membrane is fully formed. It has a highly developed endoplasmic reticulum, with mitochondria between the cisternae.</t>
        </is>
      </c>
      <c r="E32" t="inlineStr">
        <is>
          <t>Fuller, 1993, Bate, Martinez Arias, 1993: 71--147 (flybase.org/reports/FBrf0064778)</t>
        </is>
      </c>
      <c r="F32" t="inlineStr"/>
      <c r="G32" t="inlineStr"/>
      <c r="H32" t="inlineStr"/>
    </row>
    <row r="33">
      <c r="A33">
        <f>HYPERLINK("https://www.ebi.ac.uk/ols/ontologies/fbbt/terms?iri=http://purl.obolibrary.org/obo/FBbt_00057167","FBbt:00057167")</f>
        <v/>
      </c>
      <c r="B33" t="inlineStr">
        <is>
          <t>polar primary spermatocyte</t>
        </is>
      </c>
      <c r="C33" t="inlineStr">
        <is>
          <t>polar spermatocyte</t>
        </is>
      </c>
      <c r="D33" t="inlineStr">
        <is>
          <t>Early primary spermatocyte with a spherical, asymmetrically placed nucleus and with mitochondria aggregated at the pole of the cell opposite the nucleus. The second nuclear membrane has started to form, the nucleolus is compact with few cavities and the centrioles are in the central region of the cell.</t>
        </is>
      </c>
      <c r="E33" t="inlineStr">
        <is>
          <t>Fuller, 1993, Bate, Martinez Arias, 1993: 71--147 (flybase.org/reports/FBrf0064778)</t>
        </is>
      </c>
      <c r="F33" t="inlineStr"/>
      <c r="G33" t="inlineStr"/>
      <c r="H33" t="inlineStr"/>
    </row>
    <row r="34">
      <c r="A34">
        <f>HYPERLINK("https://www.ebi.ac.uk/ols/ontologies/fbbt/terms?iri=http://purl.obolibrary.org/obo/FBbt_00057168","FBbt:00057168")</f>
        <v/>
      </c>
      <c r="B34" t="inlineStr">
        <is>
          <t>apolar primary spermatocyte</t>
        </is>
      </c>
      <c r="C34" t="inlineStr">
        <is>
          <t>None</t>
        </is>
      </c>
      <c r="D34" t="inlineStr">
        <is>
          <t>Mid primary spermatocyte, with a large central nucleus which has an undulating surface. The nucleus of this cell is in the process of becoming surrounded by a second nuclear membrane, and has a large nucleolus filled with irregularly shaped cavities.</t>
        </is>
      </c>
      <c r="E34" t="inlineStr">
        <is>
          <t>Fuller, 1993, Bate, Martinez Arias, 1993: 71--147 (flybase.org/reports/FBrf0064778)</t>
        </is>
      </c>
      <c r="F34" t="inlineStr"/>
      <c r="G34" t="inlineStr"/>
      <c r="H34" t="inlineStr"/>
    </row>
    <row r="35">
      <c r="A35">
        <f>HYPERLINK("https://www.ebi.ac.uk/ols/ontologies/fbbt/terms?iri=http://purl.obolibrary.org/obo/FBbt_00057171","FBbt:00057171")</f>
        <v/>
      </c>
      <c r="B35" t="inlineStr">
        <is>
          <t>clew stage spermatid</t>
        </is>
      </c>
      <c r="C35" t="inlineStr">
        <is>
          <t>None</t>
        </is>
      </c>
      <c r="D35" t="inlineStr">
        <is>
          <t>A round spermatid in which fusion of mitochondria into a single, spherical mass with a clew-like (spherical Nebenkern) arrangement is complete. During this stage the centriole inserts into the base of the nucleus to become the basal body. The spermatid has increased in diameter to 6 micrometers. The second nuclear membrane no longer covers the part of the nucleus opposite the basal body and is often continuous with the endoplasmic reticulum.</t>
        </is>
      </c>
      <c r="E35" t="inlineStr">
        <is>
          <t>Fuller, 1993, Bate, Martinez Arias, 1993: 71--147 (flybase.org/reports/FBrf0064778)</t>
        </is>
      </c>
      <c r="F35" t="inlineStr"/>
      <c r="G35" t="inlineStr"/>
      <c r="H35" t="inlineStr"/>
    </row>
    <row r="36">
      <c r="A36">
        <f>HYPERLINK("https://www.ebi.ac.uk/ols/ontologies/fbbt/terms?iri=http://purl.obolibrary.org/obo/FBbt_00057170","FBbt:00057170")</f>
        <v/>
      </c>
      <c r="B36" t="inlineStr">
        <is>
          <t>agglomeration stage spermatid</t>
        </is>
      </c>
      <c r="C36" t="inlineStr">
        <is>
          <t>None</t>
        </is>
      </c>
      <c r="D36" t="inlineStr">
        <is>
          <t>A round spermatid in which the mitochondria have coalesced into one or more agglomerations that together form a crescent shaped mass, and in which a small spherical protein body has formed in the spherical nucleus.</t>
        </is>
      </c>
      <c r="E36" t="inlineStr">
        <is>
          <t>Fuller, 1993, Bate, Martinez Arias, 1993: 71--147 (flybase.org/reports/FBrf0064778)</t>
        </is>
      </c>
      <c r="F36" t="inlineStr"/>
      <c r="G36" t="inlineStr"/>
      <c r="H36" t="inlineStr"/>
    </row>
    <row r="37">
      <c r="A37">
        <f>HYPERLINK("https://www.ebi.ac.uk/ols/ontologies/fbbt/terms?iri=http://purl.obolibrary.org/obo/FBbt_00057003","FBbt:00057003")</f>
        <v/>
      </c>
      <c r="B37" t="inlineStr">
        <is>
          <t>mid-late elongation-stage spermatid</t>
        </is>
      </c>
      <c r="C37" t="inlineStr">
        <is>
          <t>canoe stage spermatid</t>
        </is>
      </c>
      <c r="D37" t="inlineStr">
        <is>
          <t>An elongating spermatid 0.8-1.2 mm in length, with a nucleus resembling a canoe.</t>
        </is>
      </c>
      <c r="E37" t="inlineStr">
        <is>
          <t>Fuller, 1993, Bate, Martinez Arias, 1993: 71--147 (flybase.org/reports/FBrf0064778)</t>
        </is>
      </c>
      <c r="F37" t="inlineStr"/>
      <c r="G37" t="inlineStr"/>
      <c r="H37" t="inlineStr"/>
    </row>
    <row r="38">
      <c r="A38">
        <f>HYPERLINK("https://www.ebi.ac.uk/ols/ontologies/fbbt/terms?iri=http://purl.obolibrary.org/obo/FBbt_00057002","FBbt:00057002")</f>
        <v/>
      </c>
      <c r="B38" t="inlineStr">
        <is>
          <t>late elongation-stage spermatid</t>
        </is>
      </c>
      <c r="C38" t="inlineStr">
        <is>
          <t>needle stage spermatid</t>
        </is>
      </c>
      <c r="D38" t="inlineStr">
        <is>
          <t>A nearly fully elongated spermatid bigger than 1.2 mm length, with a needle-shaped nucleus.</t>
        </is>
      </c>
      <c r="E38" t="inlineStr">
        <is>
          <t>Fuller, 1993, Bate, Martinez Arias, 1993: 71--147 (flybase.org/reports/FBrf0064778)</t>
        </is>
      </c>
      <c r="F38" t="inlineStr"/>
      <c r="G38" t="inlineStr"/>
      <c r="H38" t="inlineStr"/>
    </row>
    <row r="39">
      <c r="A39">
        <f>HYPERLINK("https://www.ebi.ac.uk/ols/ontologies/fbbt/terms?iri=http://purl.obolibrary.org/obo/FBbt_00057150","FBbt:00057150")</f>
        <v/>
      </c>
      <c r="B39" t="inlineStr">
        <is>
          <t>interphase secondary spermatocyte</t>
        </is>
      </c>
      <c r="C39" t="inlineStr">
        <is>
          <t>None</t>
        </is>
      </c>
      <c r="D39" t="inlineStr">
        <is>
          <t>Spermatocyte at the interphase stage between the two meiotic divisions. This stage is very brief.</t>
        </is>
      </c>
      <c r="E39" t="inlineStr">
        <is>
          <t>Fuller, 1993, Bate, Martinez Arias, 1993: 71--147 (flybase.org/reports/FBrf0064778)</t>
        </is>
      </c>
      <c r="F39" t="inlineStr"/>
      <c r="G39" t="inlineStr"/>
      <c r="H39" t="inlineStr"/>
    </row>
    <row r="40">
      <c r="A40">
        <f>HYPERLINK("https://www.ebi.ac.uk/ols/ontologies/fbbt/terms?iri=http://purl.obolibrary.org/obo/FBbt_00057155","FBbt:00057155")</f>
        <v/>
      </c>
      <c r="B40" t="inlineStr">
        <is>
          <t>meiotic secondary spermatocyte</t>
        </is>
      </c>
      <c r="C40" t="inlineStr">
        <is>
          <t>None</t>
        </is>
      </c>
      <c r="D40" t="inlineStr">
        <is>
          <t>Secondary spermatocyte during meiosis II (GO:0007135).</t>
        </is>
      </c>
      <c r="E40" t="inlineStr">
        <is>
          <t>Fuller, 1993, Bate, Martinez Arias, 1993: 71--147 (flybase.org/reports/FBrf0064778)</t>
        </is>
      </c>
      <c r="F40" t="inlineStr"/>
      <c r="G40" t="inlineStr"/>
      <c r="H40" t="inlineStr"/>
    </row>
    <row r="41">
      <c r="A41">
        <f>HYPERLINK("https://www.ebi.ac.uk/ols/ontologies/fbbt/terms?iri=http://purl.obolibrary.org/obo/FBbt_00057175","FBbt:00057175")</f>
        <v/>
      </c>
      <c r="B41" t="inlineStr">
        <is>
          <t>early elongation stage spermatid</t>
        </is>
      </c>
      <c r="C41" t="inlineStr">
        <is>
          <t>None</t>
        </is>
      </c>
      <c r="D41" t="inlineStr">
        <is>
          <t>A spermatid which has initiated axoneme elongation, but which is relatively short (up to 200 micrometers in length) and retains a round nucleus. The two parts of the mitochondrial derivative are roughly equal in size.</t>
        </is>
      </c>
      <c r="E41" t="inlineStr">
        <is>
          <t>Fuller, 1993, Bate, Martinez Arias, 1993: 71--147 (flybase.org/reports/FBrf0064778)</t>
        </is>
      </c>
      <c r="F41" t="inlineStr"/>
      <c r="G41" t="inlineStr"/>
      <c r="H41" t="inlineStr"/>
    </row>
    <row r="42">
      <c r="A42">
        <f>HYPERLINK("https://www.ebi.ac.uk/ols/ontologies/fbbt/terms?iri=http://purl.obolibrary.org/obo/FBbt_00057148","FBbt:00057148")</f>
        <v/>
      </c>
      <c r="B42" t="inlineStr">
        <is>
          <t>primary spermatocyte in meiotic telophase I</t>
        </is>
      </c>
      <c r="C42" t="inlineStr">
        <is>
          <t>primary spermatocyte during early telophase of the first meiotic division; primary spermatocyte during late telophase of the first meiotic division</t>
        </is>
      </c>
      <c r="D42" t="inlineStr">
        <is>
          <t>Primary spermatocyte during meiotic telophase 1 (GO:0007134). In early telophase the daughter nucleus forms within the karyoplasm and the remnants of karyoplasmic structures. At late telophase, two nuclear membranes have formed around the nucleus of the future secondary spermatocyte, the parafusorial or paranuclear membranes (three to five layers of double membranes) have dissolved and the cell wall has thickened at the site of maximal invagination.</t>
        </is>
      </c>
      <c r="E42" t="inlineStr">
        <is>
          <t>Fuller, 1993, Bate, Martinez Arias, 1993: 71--147 (flybase.org/reports/FBrf0064778)</t>
        </is>
      </c>
      <c r="F42" t="inlineStr"/>
      <c r="G42" t="inlineStr"/>
      <c r="H42" t="inlineStr"/>
    </row>
    <row r="43">
      <c r="A43">
        <f>HYPERLINK("https://www.ebi.ac.uk/ols/ontologies/fbbt/terms?iri=http://purl.obolibrary.org/obo/FBbt_00057149","FBbt:00057149")</f>
        <v/>
      </c>
      <c r="B43" t="inlineStr">
        <is>
          <t>primary spermatocyte in meiotic anaphase I</t>
        </is>
      </c>
      <c r="C43" t="inlineStr">
        <is>
          <t>None</t>
        </is>
      </c>
      <c r="D43" t="inlineStr">
        <is>
          <t>Primary spermatocyte during meiotic anaphase I (GO:0007133).</t>
        </is>
      </c>
      <c r="E43" t="inlineStr">
        <is>
          <t>Fuller, 1993, Bate, Martinez Arias, 1993: 71--147 (flybase.org/reports/FBrf0064778)</t>
        </is>
      </c>
      <c r="F43" t="inlineStr"/>
      <c r="G43" t="inlineStr"/>
      <c r="H43" t="inlineStr"/>
    </row>
    <row r="44">
      <c r="A44">
        <f>HYPERLINK("https://www.ebi.ac.uk/ols/ontologies/fbbt/terms?iri=http://purl.obolibrary.org/obo/FBbt_00057146","FBbt:00057146")</f>
        <v/>
      </c>
      <c r="B44" t="inlineStr">
        <is>
          <t>primary spermatocyte in meiotic prophase I</t>
        </is>
      </c>
      <c r="C44" t="inlineStr">
        <is>
          <t>None</t>
        </is>
      </c>
      <c r="D44" t="inlineStr">
        <is>
          <t>Primary spermatocyte during meiotic prophase I (GO:0007128).</t>
        </is>
      </c>
      <c r="E44" t="inlineStr">
        <is>
          <t>Fuller, 1993, Bate, Martinez Arias, 1993: 71--147 (flybase.org/reports/FBrf0064778)</t>
        </is>
      </c>
      <c r="F44" t="inlineStr"/>
      <c r="G44" t="inlineStr"/>
      <c r="H44" t="inlineStr"/>
    </row>
    <row r="45">
      <c r="A45">
        <f>HYPERLINK("https://www.ebi.ac.uk/ols/ontologies/fbbt/terms?iri=http://purl.obolibrary.org/obo/FBbt_00057147","FBbt:00057147")</f>
        <v/>
      </c>
      <c r="B45" t="inlineStr">
        <is>
          <t>primary spermatocyte in meiotic metaphase I</t>
        </is>
      </c>
      <c r="C45" t="inlineStr">
        <is>
          <t>primary spermatocyte during metaphase of the first meiotic division</t>
        </is>
      </c>
      <c r="D45" t="inlineStr">
        <is>
          <t>Primary spermatocyte during meiotic metaphase I (GO:0007132). The chromatin is highly condensed, the parafusorial or paranuclear membranes (three to five layers of double membranes) encircle the nucleus and the astral membranes (stack of approximately 13 umbrella-shaped layers, each with a central hole) cup each pole of the spindle-shaped nucleus. The mitochondria are clustered around the equator of the spindle region and oriented parallel to the long axis of the cell.</t>
        </is>
      </c>
      <c r="E45" t="inlineStr">
        <is>
          <t>Fuller, 1993, Bate, Martinez Arias, 1993: 71--147 (flybase.org/reports/FBrf0064778)</t>
        </is>
      </c>
      <c r="F45" t="inlineStr"/>
      <c r="G45" t="inlineStr"/>
      <c r="H45" t="inlineStr"/>
    </row>
    <row r="46">
      <c r="A46">
        <f>HYPERLINK("https://www.ebi.ac.uk/ols/ontologies/fbbt/terms?iri=http://purl.obolibrary.org/obo/FBbt_00057151","FBbt:00057151")</f>
        <v/>
      </c>
      <c r="B46" t="inlineStr">
        <is>
          <t>secondary spermatocyte in meiotic telophase II</t>
        </is>
      </c>
      <c r="C46" t="inlineStr">
        <is>
          <t>None</t>
        </is>
      </c>
      <c r="D46" t="inlineStr">
        <is>
          <t>Secondary spermatocyte during meiotic telophase II (GO:0007139).</t>
        </is>
      </c>
      <c r="E46" t="inlineStr">
        <is>
          <t>Fuller, 1993, Bate, Martinez Arias, 1993: 71--147 (flybase.org/reports/FBrf0064778)</t>
        </is>
      </c>
      <c r="F46" t="inlineStr"/>
      <c r="G46" t="inlineStr"/>
      <c r="H46" t="inlineStr"/>
    </row>
    <row r="47">
      <c r="A47">
        <f>HYPERLINK("https://www.ebi.ac.uk/ols/ontologies/fbbt/terms?iri=http://purl.obolibrary.org/obo/FBbt_00057152","FBbt:00057152")</f>
        <v/>
      </c>
      <c r="B47" t="inlineStr">
        <is>
          <t>secondary spermatocyte in meiotic metaphase II</t>
        </is>
      </c>
      <c r="C47" t="inlineStr">
        <is>
          <t>None</t>
        </is>
      </c>
      <c r="D47" t="inlineStr">
        <is>
          <t>Secondary spermatocyte during meiotic metaphase II (GO:0007137).</t>
        </is>
      </c>
      <c r="E47" t="inlineStr">
        <is>
          <t>Fuller, 1993, Bate, Martinez Arias, 1993: 71--147 (flybase.org/reports/FBrf0064778)</t>
        </is>
      </c>
      <c r="F47" t="inlineStr"/>
      <c r="G47" t="inlineStr"/>
      <c r="H47" t="inlineStr"/>
    </row>
    <row r="48">
      <c r="A48">
        <f>HYPERLINK("https://www.ebi.ac.uk/ols/ontologies/fbbt/terms?iri=http://purl.obolibrary.org/obo/FBbt_00057153","FBbt:00057153")</f>
        <v/>
      </c>
      <c r="B48" t="inlineStr">
        <is>
          <t>secondary spermatocyte in meiotic prophase II</t>
        </is>
      </c>
      <c r="C48" t="inlineStr">
        <is>
          <t>None</t>
        </is>
      </c>
      <c r="D48" t="inlineStr">
        <is>
          <t>Secondary spermatocyte during meiotic prophase II (GO:0007136).</t>
        </is>
      </c>
      <c r="E48" t="inlineStr">
        <is>
          <t>Fuller, 1993, Bate, Martinez Arias, 1993: 71--147 (flybase.org/reports/FBrf0064778)</t>
        </is>
      </c>
      <c r="F48" t="inlineStr"/>
      <c r="G48" t="inlineStr"/>
      <c r="H48" t="inlineStr"/>
    </row>
    <row r="49">
      <c r="A49">
        <f>HYPERLINK("https://www.ebi.ac.uk/ols/ontologies/fbbt/terms?iri=http://purl.obolibrary.org/obo/FBbt_00057154","FBbt:00057154")</f>
        <v/>
      </c>
      <c r="B49" t="inlineStr">
        <is>
          <t>secondary spermatocyte in meiotic anaphase II</t>
        </is>
      </c>
      <c r="C49" t="inlineStr">
        <is>
          <t>None</t>
        </is>
      </c>
      <c r="D49" t="inlineStr">
        <is>
          <t>Secondary spermatocyte during meiotic anaphase II (GO:0007138).</t>
        </is>
      </c>
      <c r="E49" t="inlineStr">
        <is>
          <t>Fuller, 1993, Bate, Martinez Arias, 1993: 71--147 (flybase.org/reports/FBrf0064778)</t>
        </is>
      </c>
      <c r="F49" t="inlineStr"/>
      <c r="G49" t="inlineStr"/>
      <c r="H49" t="inlineStr"/>
    </row>
    <row r="50">
      <c r="A50">
        <f>HYPERLINK("https://www.ebi.ac.uk/ols/ontologies/fbbt/terms?iri=http://purl.obolibrary.org/obo/FBbt_00057176","FBbt:00057176")</f>
        <v/>
      </c>
      <c r="B50" t="inlineStr">
        <is>
          <t>leaf blade stage spermatid</t>
        </is>
      </c>
      <c r="C50" t="inlineStr">
        <is>
          <t>None</t>
        </is>
      </c>
      <c r="D50" t="inlineStr">
        <is>
          <t>An early elongation-stage spermatid of length 15-35 micrometers, with a Nebenkern resembling a spear point of leaf blade and with cytoplasmic inclusions. A protein body is visible in the nucleus, the centriole adjunct forms and the axoneme elongates.</t>
        </is>
      </c>
      <c r="E50" t="inlineStr">
        <is>
          <t>Fuller, 1993, Bate, Martinez Arias, 1993: 71--147 (flybase.org/reports/FBrf0064778)</t>
        </is>
      </c>
      <c r="F50" t="inlineStr"/>
      <c r="G50" t="inlineStr"/>
      <c r="H50" t="inlineStr"/>
    </row>
    <row r="51">
      <c r="A51">
        <f>HYPERLINK("https://www.ebi.ac.uk/ols/ontologies/fbbt/terms?iri=http://purl.obolibrary.org/obo/FBbt_00057174","FBbt:00057174")</f>
        <v/>
      </c>
      <c r="B51" t="inlineStr">
        <is>
          <t>comet stage spermatid</t>
        </is>
      </c>
      <c r="C51" t="inlineStr">
        <is>
          <t>None</t>
        </is>
      </c>
      <c r="D51" t="inlineStr">
        <is>
          <t>An early elongation-stage spermatid of length 35-120 micrometers resembling a comet, with a bipartite parallel mitochondrial derivative that developed from the Nebenkern, with its diameter decreasing from 5 to 1 micrometers. The cytoplasmic inclusions in the mitochondrial derivative gradually disappear. The nucleus is round and clear.</t>
        </is>
      </c>
      <c r="E51" t="inlineStr">
        <is>
          <t>Fuller, 1993, Bate, Martinez Arias, 1993: 71--147 (flybase.org/reports/FBrf0064778)</t>
        </is>
      </c>
      <c r="F51" t="inlineStr"/>
      <c r="G51" t="inlineStr"/>
      <c r="H51"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2019-08-09T09:15:14Z</dcterms:created>
  <dcterms:modified xsi:type="dcterms:W3CDTF">2019-08-09T09:15:14Z</dcterms:modified>
</cp:coreProperties>
</file>