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5"/>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HYPERLINK("https://www.ebi.ac.uk/ols/ontologies/fbbt/terms?iri=http://purl.obolibrary.org/obo/FBbt_00007513","FBbt:00007513")</f>
        <v/>
      </c>
      <c r="B2" t="inlineStr">
        <is>
          <t>adult gut</t>
        </is>
      </c>
      <c r="C2" t="inlineStr">
        <is>
          <t>None</t>
        </is>
      </c>
      <c r="D2" t="inlineStr">
        <is>
          <t>Structure consisting of a simple epithelium surrounded by visceral muscles, nerves and tracheae. The adult gut is divided into the adult foregut, midgut and hindgut regions, based on developmental origin.</t>
        </is>
      </c>
      <c r="E2" t="inlineStr">
        <is>
          <t>Lemaitre and Miguel-Aliaga, 2013, A. Rev. Genet. 47: 377--404 (flybase.org/reports/FBrf0223413)</t>
        </is>
      </c>
      <c r="F2" t="inlineStr"/>
      <c r="G2" t="inlineStr"/>
      <c r="H2" t="inlineStr"/>
    </row>
    <row r="3">
      <c r="A3">
        <f>HYPERLINK("https://www.ebi.ac.uk/ols/ontologies/fbbt/terms?iri=http://purl.obolibrary.org/obo/FBbt_00003127","FBbt:00003127")</f>
        <v/>
      </c>
      <c r="B3" t="inlineStr">
        <is>
          <t>adult foregut</t>
        </is>
      </c>
      <c r="C3" t="inlineStr">
        <is>
          <t>None</t>
        </is>
      </c>
      <c r="D3" t="inlineStr">
        <is>
          <t>Anterior-most region of the adult alimentary canal. It consists (from anterior to posterior) of the posterior the pharynx (cibarium), esophagus, the crop, the stomodeal valve and part of the proventriculus.</t>
        </is>
      </c>
      <c r="E3" t="inlineStr">
        <is>
          <t>Miller, 1950, Demerec, 1950: 420--534 (flybase.org/reports/FBrf0007735)</t>
        </is>
      </c>
      <c r="F3" t="inlineStr"/>
      <c r="G3" t="inlineStr"/>
      <c r="H3" t="inlineStr"/>
    </row>
    <row r="4">
      <c r="A4">
        <f>HYPERLINK("https://www.ebi.ac.uk/ols/ontologies/fbbt/terms?iri=http://purl.obolibrary.org/obo/FBbt_00003138","FBbt:00003138")</f>
        <v/>
      </c>
      <c r="B4" t="inlineStr">
        <is>
          <t>adult midgut</t>
        </is>
      </c>
      <c r="C4" t="inlineStr">
        <is>
          <t>mesenteron; stomach; ventriculus</t>
        </is>
      </c>
      <c r="D4" t="inlineStr">
        <is>
          <t>The middle region of the adult alimentary canal, the epithelium of which is lined with peritrophic membrane rather than chitinous intima as for the foregut and hindgut. The radius along the midgut is not uniform, with 6 major constrictions delimiting 6 regions (R0-R5). The anterior midgut (R1-R2) functions in absorption, the posterior (R4-R5) plays a role in reabsorption, and the middle acidic region (R3), which contains the copper cells (adult cuprophilic cell), in secretion and absorption.</t>
        </is>
      </c>
      <c r="E4" t="inlineStr">
        <is>
          <t>Miller, 1950, Demerec, 1950: 420--534 (flybase.org/reports/FBrf0007735); Shanbhag and Tripathi, 2009, J. Exp. Biol. 212(11): 1731--1744 (flybase.org/reports/FBrf0208023); Buchon et al., 2013, Cell Rep. 3(5): 1725--1738 (flybase.org/reports/FBrf0221749)</t>
        </is>
      </c>
      <c r="F4" t="inlineStr"/>
      <c r="G4" t="inlineStr"/>
      <c r="H4" t="inlineStr"/>
    </row>
    <row r="5">
      <c r="A5">
        <f>HYPERLINK("https://www.ebi.ac.uk/ols/ontologies/fbbt/terms?iri=http://purl.obolibrary.org/obo/FBbt_00003139","FBbt:00003139")</f>
        <v/>
      </c>
      <c r="B5" t="inlineStr">
        <is>
          <t>adult proventriculus</t>
        </is>
      </c>
      <c r="C5" t="inlineStr">
        <is>
          <t>adult cardiac valve; adult cardia; adult gastric valve</t>
        </is>
      </c>
      <c r="D5" t="inlineStr">
        <is>
          <t>Bulb-shaped organ at the junction of the foregut and midgut that regulates the passage of food into the midgut. The proventriculus folds back on itself to produce three epithelial layers: internally the posterior region of the esophagus, an intermediate (recurrent) layer, derived from the ectodermal foregut and the midgut, and an external anterior projection of the endodermal midgut, which grows over the esophageal region. The inner two layers form the gastric valve (cardial valve) while the outer layer is defined as the wall of the proventriculus. The cuticle that lines the inner wall is thicker than other regions in the cardia, and it forms several longitudinal folds, causing the esophageal lumen to appear irregular in cross section. Between the inner and intermediate layers is the hilus which contains muscle in a fibrous extracellular matrix. Between the intermediate and outer wall is the cardia lumen, which opens posteriorly into the lumen of the midgut. The anterior region secretes the peritrophic membrane into the cardia lumen.</t>
        </is>
      </c>
      <c r="E5" t="inlineStr">
        <is>
          <t>Poulson, 1950, Demerec, 1950: 168--274 (flybase.org/reports/FBrf0007732); Miller, 1950, Demerec, 1950: 420--534 (flybase.org/reports/FBrf0007735); King, 1988, J. Morphol. 196(3): 253--282 (flybase.org/reports/FBrf0048518); Skaer, 1993, Bate, Martinez Arias, 1993: 941--1012 (flybase.org/reports/FBrf0064792)</t>
        </is>
      </c>
      <c r="F5" t="inlineStr"/>
      <c r="G5" t="inlineStr"/>
      <c r="H5" t="inlineStr"/>
    </row>
    <row r="6">
      <c r="A6">
        <f>HYPERLINK("https://www.ebi.ac.uk/ols/ontologies/fbbt/terms?iri=http://purl.obolibrary.org/obo/FBbt_00003143","FBbt:00003143")</f>
        <v/>
      </c>
      <c r="B6" t="inlineStr">
        <is>
          <t>adult hindgut</t>
        </is>
      </c>
      <c r="C6" t="inlineStr">
        <is>
          <t>adult intestine</t>
        </is>
      </c>
      <c r="D6" t="inlineStr">
        <is>
          <t>Posterior part of the of the adult alimentary canal, extending from the posterior end of the midgut, where the Malpighian tubules meet, to the rectum, including the rectal pouch and rectal papillae.</t>
        </is>
      </c>
      <c r="E6" t="inlineStr">
        <is>
          <t>Miller, 1950, Demerec, 1950: 420--534 (flybase.org/reports/FBrf0007735); Skaer, 1993, Bate, Martinez Arias, 1993: 941--1012 (flybase.org/reports/FBrf0064792); Demerec, 1994, Biology of Drosophila. [Facsimile edition.] (flybase.org/reports/FBrf0075527)</t>
        </is>
      </c>
      <c r="F6" t="inlineStr"/>
      <c r="G6" t="inlineStr"/>
      <c r="H6" t="inlineStr"/>
    </row>
    <row r="7">
      <c r="A7">
        <f>HYPERLINK("https://www.ebi.ac.uk/ols/ontologies/fbbt/terms?iri=http://purl.obolibrary.org/obo/FBbt_00047168","FBbt:00047168")</f>
        <v/>
      </c>
      <c r="B7" t="inlineStr">
        <is>
          <t>adult hindgut epithelium</t>
        </is>
      </c>
      <c r="C7" t="inlineStr">
        <is>
          <t>None</t>
        </is>
      </c>
      <c r="D7" t="inlineStr">
        <is>
          <t>Region of the adult gut epithelium of ectodermal origin. Lines the adult hindgut.</t>
        </is>
      </c>
      <c r="E7" t="inlineStr">
        <is>
          <t>Lemaitre and Miguel-Aliaga, 2013, A. Rev. Genet. 47: 377--404 (flybase.org/reports/FBrf0223413)</t>
        </is>
      </c>
      <c r="F7" t="inlineStr"/>
      <c r="G7" t="inlineStr"/>
      <c r="H7" t="inlineStr"/>
    </row>
    <row r="8">
      <c r="A8">
        <f>HYPERLINK("https://www.ebi.ac.uk/ols/ontologies/fbbt/terms?iri=http://purl.obolibrary.org/obo/FBbt_00007034","FBbt:00007034")</f>
        <v/>
      </c>
      <c r="B8" t="inlineStr">
        <is>
          <t>chitinous intima of the adult hindgut</t>
        </is>
      </c>
      <c r="C8" t="inlineStr">
        <is>
          <t>None</t>
        </is>
      </c>
      <c r="D8" t="inlineStr">
        <is>
          <t>Chitinous intima which lines the adult hingut.</t>
        </is>
      </c>
      <c r="E8" t="inlineStr">
        <is>
          <t>Miller, 1950, Demerec, 1950: 420--534 (flybase.org/reports/FBrf0007735)</t>
        </is>
      </c>
      <c r="F8" t="inlineStr"/>
      <c r="G8" t="inlineStr"/>
      <c r="H8" t="inlineStr"/>
    </row>
    <row r="9">
      <c r="A9">
        <f>HYPERLINK("https://www.ebi.ac.uk/ols/ontologies/fbbt/terms?iri=http://purl.obolibrary.org/obo/FBbt_00047164","FBbt:00047164")</f>
        <v/>
      </c>
      <c r="B9" t="inlineStr">
        <is>
          <t>adult foregut epithelium</t>
        </is>
      </c>
      <c r="C9" t="inlineStr">
        <is>
          <t>None</t>
        </is>
      </c>
      <c r="D9" t="inlineStr">
        <is>
          <t>Region of the adult gut epithelium of ectodermal origin; this lines the esophagus and parts of the proventriculus.</t>
        </is>
      </c>
      <c r="E9" t="inlineStr">
        <is>
          <t>King, 1988, J. Morphol. 196(3): 253--282 (flybase.org/reports/FBrf0048518); Lemaitre and Miguel-Aliaga, 2013, A. Rev. Genet. 47: 377--404 (flybase.org/reports/FBrf0223413)</t>
        </is>
      </c>
      <c r="F9" t="inlineStr"/>
      <c r="G9" t="inlineStr"/>
      <c r="H9" t="inlineStr"/>
    </row>
    <row r="10">
      <c r="A10">
        <f>HYPERLINK("https://www.ebi.ac.uk/ols/ontologies/fbbt/terms?iri=http://purl.obolibrary.org/obo/FBbt_00110888","FBbt:00110888")</f>
        <v/>
      </c>
      <c r="B10" t="inlineStr">
        <is>
          <t>adult midgut region</t>
        </is>
      </c>
      <c r="C10" t="inlineStr">
        <is>
          <t>None</t>
        </is>
      </c>
      <c r="D10" t="inlineStr">
        <is>
          <t>Region of the adult midgut. There are 5 regions with distinct histology, delimited by six constrictions.</t>
        </is>
      </c>
      <c r="E10" t="inlineStr">
        <is>
          <t>Buchon et al., 2013, Cell Rep. 3(5): 1725--1738 (flybase.org/reports/FBrf0221749)</t>
        </is>
      </c>
      <c r="F10" t="inlineStr"/>
      <c r="G10" t="inlineStr"/>
      <c r="H10" t="inlineStr"/>
    </row>
    <row r="11">
      <c r="A11">
        <f>HYPERLINK("https://www.ebi.ac.uk/ols/ontologies/fbbt/terms?iri=http://purl.obolibrary.org/obo/FBbt_00007033","FBbt:00007033")</f>
        <v/>
      </c>
      <c r="B11" t="inlineStr">
        <is>
          <t>chitinous intima of the adult foregut</t>
        </is>
      </c>
      <c r="C11" t="inlineStr">
        <is>
          <t>None</t>
        </is>
      </c>
      <c r="D11" t="inlineStr">
        <is>
          <t>The chitinous intima which lines the adult foregut.</t>
        </is>
      </c>
      <c r="E11" t="inlineStr">
        <is>
          <t>Miller, 1950, Demerec, 1950: 420--534 (flybase.org/reports/FBrf0007735)</t>
        </is>
      </c>
      <c r="F11" t="inlineStr"/>
      <c r="G11" t="inlineStr"/>
      <c r="H11" t="inlineStr"/>
    </row>
    <row r="12">
      <c r="A12">
        <f>HYPERLINK("https://www.ebi.ac.uk/ols/ontologies/fbbt/terms?iri=http://purl.obolibrary.org/obo/FBbt_00007035","FBbt:00007035")</f>
        <v/>
      </c>
      <c r="B12" t="inlineStr">
        <is>
          <t>adult anterior hindgut</t>
        </is>
      </c>
      <c r="C12" t="inlineStr">
        <is>
          <t>adult ileum; anterior intestine; adult large intestine; anterior adult hindgut</t>
        </is>
      </c>
      <c r="D12" t="inlineStr">
        <is>
          <t>Segment of the adult hindgut extending from the pylorus to the rectal valve.</t>
        </is>
      </c>
      <c r="E12" t="inlineStr">
        <is>
          <t>Demerec, 1994, Biology of Drosophila. [Facsimile edition.] (flybase.org/reports/FBrf0075527)</t>
        </is>
      </c>
      <c r="F12" t="inlineStr"/>
      <c r="G12" t="inlineStr"/>
      <c r="H12" t="inlineStr"/>
    </row>
    <row r="13">
      <c r="A13">
        <f>HYPERLINK("https://www.ebi.ac.uk/ols/ontologies/fbbt/terms?iri=http://purl.obolibrary.org/obo/FBbt_00047207","FBbt:00047207")</f>
        <v/>
      </c>
      <c r="B13" t="inlineStr">
        <is>
          <t>hindgut proliferation zone</t>
        </is>
      </c>
      <c r="C13" t="inlineStr">
        <is>
          <t>HPZ</t>
        </is>
      </c>
      <c r="D13" t="inlineStr">
        <is>
          <t>Ring of small stem cells in the hindgut, anterior to the pylorus. These cells can differentiate into hindgut enterocytes.</t>
        </is>
      </c>
      <c r="E13" t="inlineStr">
        <is>
          <t>Takashima et al., 2008, Nature 454(7204): 651--655 (flybase.org/reports/FBrf0205829)</t>
        </is>
      </c>
      <c r="F13" t="inlineStr"/>
      <c r="G13" t="inlineStr"/>
      <c r="H13" t="inlineStr"/>
    </row>
    <row r="14">
      <c r="A14">
        <f>HYPERLINK("https://www.ebi.ac.uk/ols/ontologies/fbbt/terms?iri=http://purl.obolibrary.org/obo/FBbt_00100784","FBbt:00100784")</f>
        <v/>
      </c>
      <c r="B14" t="inlineStr">
        <is>
          <t>adult pylorus</t>
        </is>
      </c>
      <c r="C14" t="inlineStr">
        <is>
          <t>adult small intestine; adult pyloric valve</t>
        </is>
      </c>
      <c r="D14" t="inlineStr">
        <is>
          <t>Anterior portion of the adult hindgut. It is a constriction from which the Malpighian tubules arise.</t>
        </is>
      </c>
      <c r="E14" t="inlineStr">
        <is>
          <t>Lemaitre and Miguel-Aliaga, 2013, A. Rev. Genet. 47: 377--404 (flybase.org/reports/FBrf0223413)</t>
        </is>
      </c>
      <c r="F14" t="inlineStr"/>
      <c r="G14" t="inlineStr"/>
      <c r="H14" t="inlineStr"/>
    </row>
    <row r="15">
      <c r="A15">
        <f>HYPERLINK("https://www.ebi.ac.uk/ols/ontologies/fbbt/terms?iri=http://purl.obolibrary.org/obo/FBbt_00100325","FBbt:00100325")</f>
        <v/>
      </c>
      <c r="B15" t="inlineStr">
        <is>
          <t>adult anal pad</t>
        </is>
      </c>
      <c r="C15" t="inlineStr">
        <is>
          <t>10th tergite</t>
        </is>
      </c>
      <c r="D15" t="inlineStr">
        <is>
          <t>Sclerotized 10th tergite plate flanking the adult anus (Ferris, 1950).</t>
        </is>
      </c>
      <c r="E15" t="inlineStr">
        <is>
          <t>Ferris, 1950, Demerec, 1950: 368--419 (flybase.org/reports/FBrf0007734)</t>
        </is>
      </c>
      <c r="F15" t="inlineStr"/>
      <c r="G15" t="inlineStr"/>
      <c r="H15" t="inlineStr"/>
    </row>
    <row r="16">
      <c r="A16">
        <f>HYPERLINK("https://www.ebi.ac.uk/ols/ontologies/fbbt/terms?iri=http://purl.obolibrary.org/obo/FBbt_00047170","FBbt:00047170")</f>
        <v/>
      </c>
      <c r="B16" t="inlineStr">
        <is>
          <t>adult proventriculus inner layer</t>
        </is>
      </c>
      <c r="C16" t="inlineStr">
        <is>
          <t>inner wall of the adult cardia</t>
        </is>
      </c>
      <c r="D16" t="inlineStr">
        <is>
          <t>Inner layer of the proventriculus (cardia) of the adult.</t>
        </is>
      </c>
      <c r="E16" t="inlineStr">
        <is>
          <t>King, 1988, J. Morphol. 196(3): 253--282 (flybase.org/reports/FBrf0048518)</t>
        </is>
      </c>
      <c r="F16" t="inlineStr"/>
      <c r="G16" t="inlineStr"/>
      <c r="H16" t="inlineStr"/>
    </row>
    <row r="17">
      <c r="A17">
        <f>HYPERLINK("https://www.ebi.ac.uk/ols/ontologies/fbbt/terms?iri=http://purl.obolibrary.org/obo/FBbt_00047171","FBbt:00047171")</f>
        <v/>
      </c>
      <c r="B17" t="inlineStr">
        <is>
          <t>adult proventriculus intermediate layer</t>
        </is>
      </c>
      <c r="C17" t="inlineStr">
        <is>
          <t>recurrent wall of the adult cardia; intermediate layer of the adult cardia; adult proventriculus recurrent layer</t>
        </is>
      </c>
      <c r="D17" t="inlineStr">
        <is>
          <t>Intermediate layer of the proventriculus (cardia) of the adult.</t>
        </is>
      </c>
      <c r="E17" t="inlineStr">
        <is>
          <t>King, 1988, J. Morphol. 196(3): 253--282 (flybase.org/reports/FBrf0048518)</t>
        </is>
      </c>
      <c r="F17" t="inlineStr"/>
      <c r="G17" t="inlineStr"/>
      <c r="H17" t="inlineStr"/>
    </row>
    <row r="18">
      <c r="A18">
        <f>HYPERLINK("https://www.ebi.ac.uk/ols/ontologies/fbbt/terms?iri=http://purl.obolibrary.org/obo/FBbt_00047172","FBbt:00047172")</f>
        <v/>
      </c>
      <c r="B18" t="inlineStr">
        <is>
          <t>adult proventriculus outer layer</t>
        </is>
      </c>
      <c r="C18" t="inlineStr">
        <is>
          <t>outer wall of the adult cardia</t>
        </is>
      </c>
      <c r="D18" t="inlineStr">
        <is>
          <t>Outer layer of the proventriculus (cardia) of the adult.</t>
        </is>
      </c>
      <c r="E18" t="inlineStr">
        <is>
          <t>King, 1988, J. Morphol. 196(3): 253--282 (flybase.org/reports/FBrf0048518)</t>
        </is>
      </c>
      <c r="F18" t="inlineStr"/>
      <c r="G18" t="inlineStr"/>
      <c r="H18" t="inlineStr"/>
    </row>
    <row r="19">
      <c r="A19">
        <f>HYPERLINK("https://www.ebi.ac.uk/ols/ontologies/fbbt/terms?iri=http://purl.obolibrary.org/obo/FBbt_00003128","FBbt:00003128")</f>
        <v/>
      </c>
      <c r="B19" t="inlineStr">
        <is>
          <t>adult pharynx</t>
        </is>
      </c>
      <c r="C19" t="inlineStr">
        <is>
          <t>None</t>
        </is>
      </c>
      <c r="D19" t="inlineStr">
        <is>
          <t>Anterior-most portion of the adult foregut, extending from the opening of the labrum to the esophagus. The posterior of the pharynx is the cibarium. The anterior portion is the labral channel, the posterior wall of which is the epipharynx and the anterior wall of which is the hypopharynx. The salivary duct connects to the pharynx just anterior to the cibarium.</t>
        </is>
      </c>
      <c r="E19" t="inlineStr">
        <is>
          <t>Bodenstein, 1950, Demerec, 1950: 275--367 (flybase.org/reports/FBrf0007733)</t>
        </is>
      </c>
      <c r="F19" t="inlineStr"/>
      <c r="G19" t="inlineStr"/>
      <c r="H19" t="inlineStr"/>
    </row>
    <row r="20">
      <c r="A20">
        <f>HYPERLINK("https://www.ebi.ac.uk/ols/ontologies/fbbt/terms?iri=http://purl.obolibrary.org/obo/FBbt_00003131","FBbt:00003131")</f>
        <v/>
      </c>
      <c r="B20" t="inlineStr">
        <is>
          <t>adult esophagus</t>
        </is>
      </c>
      <c r="C20" t="inlineStr">
        <is>
          <t>adult oesophagus</t>
        </is>
      </c>
      <c r="D20" t="inlineStr">
        <is>
          <t>Portion of the adult foregut that extends from the cibarium anteriorly, through the brain to the proventriculus posteriorly.</t>
        </is>
      </c>
      <c r="E20" t="inlineStr">
        <is>
          <t>Bodenstein, 1950, Demerec, 1950: 275--367 (flybase.org/reports/FBrf0007733)</t>
        </is>
      </c>
      <c r="F20" t="inlineStr"/>
      <c r="G20" t="inlineStr"/>
      <c r="H20" t="inlineStr"/>
    </row>
    <row r="21">
      <c r="A21">
        <f>HYPERLINK("https://www.ebi.ac.uk/ols/ontologies/fbbt/terms?iri=http://purl.obolibrary.org/obo/FBbt_00003133","FBbt:00003133")</f>
        <v/>
      </c>
      <c r="B21" t="inlineStr">
        <is>
          <t>crop</t>
        </is>
      </c>
      <c r="C21" t="inlineStr">
        <is>
          <t>pedunculate crop</t>
        </is>
      </c>
      <c r="D21" t="inlineStr">
        <is>
          <t>Pedunculate sac evaginating from the adult foregut just before it meets the midgut. It is a bi-lobed structure capable of considerable extension, whose function is the storage of ingested liquid food.</t>
        </is>
      </c>
      <c r="E21" t="inlineStr">
        <is>
          <t>Skaer, 1993, Bate, Martinez Arias, 1993: 941--1012 (flybase.org/reports/FBrf0064792); Demerec, 1994, Biology of Drosophila. [Facsimile edition.] (flybase.org/reports/FBrf0075527)</t>
        </is>
      </c>
      <c r="F21" t="inlineStr"/>
      <c r="G21" t="inlineStr"/>
      <c r="H21" t="inlineStr"/>
    </row>
    <row r="22">
      <c r="A22">
        <f>HYPERLINK("https://www.ebi.ac.uk/ols/ontologies/fbbt/terms?iri=http://purl.obolibrary.org/obo/FBbt_00110913","FBbt:00110913")</f>
        <v/>
      </c>
      <c r="B22" t="inlineStr">
        <is>
          <t>adult midgut constriction</t>
        </is>
      </c>
      <c r="C22" t="inlineStr">
        <is>
          <t>None</t>
        </is>
      </c>
      <c r="D22" t="inlineStr">
        <is>
          <t>Constriction of the adult midgut. There are 6 of these that delimit 5 distinct regions.</t>
        </is>
      </c>
      <c r="E22" t="inlineStr">
        <is>
          <t>Buchon et al., 2013, Cell Rep. 3(5): 1725--1738 (flybase.org/reports/FBrf0221749)</t>
        </is>
      </c>
      <c r="F22" t="inlineStr"/>
      <c r="G22" t="inlineStr"/>
      <c r="H22" t="inlineStr"/>
    </row>
    <row r="23">
      <c r="A23">
        <f>HYPERLINK("https://www.ebi.ac.uk/ols/ontologies/fbbt/terms?iri=http://purl.obolibrary.org/obo/FBbt_00005829","FBbt:00005829")</f>
        <v/>
      </c>
      <c r="B23" t="inlineStr">
        <is>
          <t>adult peritrophic membrane</t>
        </is>
      </c>
      <c r="C23" t="inlineStr">
        <is>
          <t>None</t>
        </is>
      </c>
      <c r="D23" t="inlineStr">
        <is>
          <t>Peritrophic membrane of the adult.</t>
        </is>
      </c>
      <c r="E23" t="inlineStr"/>
      <c r="F23" t="inlineStr"/>
      <c r="G23" t="inlineStr"/>
      <c r="H23" t="inlineStr"/>
    </row>
    <row r="24">
      <c r="A24">
        <f>HYPERLINK("https://www.ebi.ac.uk/ols/ontologies/fbbt/terms?iri=http://purl.obolibrary.org/obo/FBbt_00003140","FBbt:00003140")</f>
        <v/>
      </c>
      <c r="B24" t="inlineStr">
        <is>
          <t>adult cardial valve</t>
        </is>
      </c>
      <c r="C24" t="inlineStr">
        <is>
          <t>adult stomodaeal valve; adult cardiac valve; adult esophageal valve; adult stomodeal valve; adult oesophageal valve; adult stomadeal valve</t>
        </is>
      </c>
      <c r="D24" t="inlineStr">
        <is>
          <t>A deep fold in the posterior-most part of the adult foregut epithelium that is formed by the two inner layers of the adult proventriculus (cardia). The space between the two layers of this fold, hilus of the cardia, is filled with longitudinal muscle fibers. The cells of the epithelium are cuboidal to columnar and are vacuolate.</t>
        </is>
      </c>
      <c r="E24" t="inlineStr">
        <is>
          <t>Miller, 1950, Demerec, 1950: 420--534 (flybase.org/reports/FBrf0007735); King, 1988, J. Morphol. 196(3): 253--282 (flybase.org/reports/FBrf0048518)</t>
        </is>
      </c>
      <c r="F24" t="inlineStr"/>
      <c r="G24" t="inlineStr"/>
      <c r="H24" t="inlineStr"/>
    </row>
    <row r="25">
      <c r="A25">
        <f>HYPERLINK("https://www.ebi.ac.uk/ols/ontologies/fbbt/terms?iri=http://purl.obolibrary.org/obo/FBbt_00110919","FBbt:00110919")</f>
        <v/>
      </c>
      <c r="B25" t="inlineStr">
        <is>
          <t>adult hindgut muscle</t>
        </is>
      </c>
      <c r="C25" t="inlineStr">
        <is>
          <t>adult intestine muscle</t>
        </is>
      </c>
      <c r="D25" t="inlineStr">
        <is>
          <t>Muscle of the adult hindgut.</t>
        </is>
      </c>
      <c r="E25" t="inlineStr"/>
      <c r="F25" t="inlineStr"/>
      <c r="G25" t="inlineStr"/>
      <c r="H25" t="inlineStr"/>
    </row>
    <row r="26">
      <c r="A26">
        <f>HYPERLINK("https://www.ebi.ac.uk/ols/ontologies/fbbt/terms?iri=http://purl.obolibrary.org/obo/FBbt_00003534","FBbt:00003534")</f>
        <v/>
      </c>
      <c r="B26" t="inlineStr">
        <is>
          <t>adult midgut muscle</t>
        </is>
      </c>
      <c r="C26" t="inlineStr">
        <is>
          <t>adult ventriculus muscle</t>
        </is>
      </c>
      <c r="D26" t="inlineStr">
        <is>
          <t>Muscle of the adult midgut. These muscles surround the thick epithelium and are loosely lined by a peritrophic membrane. The musculature of the hindgut is weakly developed (Miller, 1950).</t>
        </is>
      </c>
      <c r="E26" t="inlineStr">
        <is>
          <t>Miller, 1950, Demerec, 1950: 420--534 (flybase.org/reports/FBrf0007735)</t>
        </is>
      </c>
      <c r="F26" t="inlineStr"/>
      <c r="G26" t="inlineStr"/>
      <c r="H26" t="inlineStr"/>
    </row>
    <row r="27">
      <c r="A27">
        <f>HYPERLINK("https://www.ebi.ac.uk/ols/ontologies/fbbt/terms?iri=http://purl.obolibrary.org/obo/FBbt_00003533","FBbt:00003533")</f>
        <v/>
      </c>
      <c r="B27" t="inlineStr">
        <is>
          <t>adult cardial muscle</t>
        </is>
      </c>
      <c r="C27" t="inlineStr">
        <is>
          <t>None</t>
        </is>
      </c>
      <c r="D27" t="inlineStr">
        <is>
          <t>Thin scattering of muscle fibers that covers the outer layer of the adult proventriculus (cardia). It is one cell thick, except at the anterior end of the proventriculus, where the muscle of the outer layer meets the muscle of the esophagus.</t>
        </is>
      </c>
      <c r="E27" t="inlineStr">
        <is>
          <t>Miller, 1950, Demerec, 1950: 420--534 (flybase.org/reports/FBrf0007735); King, 1988, J. Morphol. 196(3): 253--282 (flybase.org/reports/FBrf0048518)</t>
        </is>
      </c>
      <c r="F27" t="inlineStr"/>
      <c r="G27" t="inlineStr"/>
      <c r="H27" t="inlineStr"/>
    </row>
    <row r="28">
      <c r="A28">
        <f>HYPERLINK("https://www.ebi.ac.uk/ols/ontologies/fbbt/terms?iri=http://purl.obolibrary.org/obo/FBbt_00003144","FBbt:00003144")</f>
        <v/>
      </c>
      <c r="B28" t="inlineStr">
        <is>
          <t>adult posterior hindgut</t>
        </is>
      </c>
      <c r="C28" t="inlineStr">
        <is>
          <t>adult rectum; posterior intestine</t>
        </is>
      </c>
      <c r="D28" t="inlineStr">
        <is>
          <t>Posterior-most region of the adult hindgut. It consists of a broadly expanded rectal sac (rectal ampulla) that tapers posteriorly to the narrow rectum proper, terminating at the anus. Protruding from the walls into the lumen of the rectal sac are two pairs of conical rectal papillae.</t>
        </is>
      </c>
      <c r="E28" t="inlineStr">
        <is>
          <t>Miller, 1950, Demerec, 1950: 420--534 (flybase.org/reports/FBrf0007735)</t>
        </is>
      </c>
      <c r="F28" t="inlineStr"/>
      <c r="G28" t="inlineStr"/>
      <c r="H28" t="inlineStr"/>
    </row>
    <row r="29">
      <c r="A29">
        <f>HYPERLINK("https://www.ebi.ac.uk/ols/ontologies/fbbt/terms?iri=http://purl.obolibrary.org/obo/FBbt_00007026","FBbt:00007026")</f>
        <v/>
      </c>
      <c r="B29" t="inlineStr">
        <is>
          <t>adult midgut epithelium</t>
        </is>
      </c>
      <c r="C29" t="inlineStr">
        <is>
          <t>None</t>
        </is>
      </c>
      <c r="D29" t="inlineStr">
        <is>
          <t>Epithelial monolayer of endodermal origin, which lines the adult midgut and which is overlain by the peritrophic membrane.</t>
        </is>
      </c>
      <c r="E29" t="inlineStr">
        <is>
          <t>Micchelli and Perrimon, 2006, Nature 439(7075): 475--479 (flybase.org/reports/FBrf0191249)</t>
        </is>
      </c>
      <c r="F29" t="inlineStr"/>
      <c r="G29" t="inlineStr"/>
      <c r="H29" t="inlineStr"/>
    </row>
    <row r="30">
      <c r="A30">
        <f>HYPERLINK("https://www.ebi.ac.uk/ols/ontologies/fbbt/terms?iri=http://purl.obolibrary.org/obo/FBbt_00110205","FBbt:00110205")</f>
        <v/>
      </c>
      <c r="B30" t="inlineStr">
        <is>
          <t>enteroblast</t>
        </is>
      </c>
      <c r="C30" t="inlineStr">
        <is>
          <t>EB</t>
        </is>
      </c>
      <c r="D30" t="inlineStr">
        <is>
          <t>Non-proliferative cell that arises from the division of an intestinal stem cell in the adult midgut. It gives rise to enterocytes and enteroendocrine cells.</t>
        </is>
      </c>
      <c r="E30" t="inlineStr">
        <is>
          <t>Ohlstein and Spradling, 2006, Nature 439(7075): 470--474 (flybase.org/reports/FBrf0191251)</t>
        </is>
      </c>
      <c r="F30" t="inlineStr"/>
      <c r="G30" t="inlineStr"/>
      <c r="H30" t="inlineStr"/>
    </row>
    <row r="31">
      <c r="A31">
        <f>HYPERLINK("https://www.ebi.ac.uk/ols/ontologies/fbbt/terms?iri=http://purl.obolibrary.org/obo/FBbt_00007039","FBbt:00007039")</f>
        <v/>
      </c>
      <c r="B31" t="inlineStr">
        <is>
          <t>intestinal stem cell</t>
        </is>
      </c>
      <c r="C31" t="inlineStr">
        <is>
          <t>ISC</t>
        </is>
      </c>
      <c r="D31" t="inlineStr">
        <is>
          <t>Wedge shaped diploid cell found in scattered clusters in the posterior midgut epithelium. The broad end of the wedge lies on the basement membrane and contains the nucleus. The tapering apex of the cell extends up towards the lumen.</t>
        </is>
      </c>
      <c r="E31" t="inlineStr">
        <is>
          <t>Miller, 1950, Demerec, 1950: 420--534 (flybase.org/reports/FBrf0007735); Ohlstein and Spradling, 2006, Nature 439(7075): 470--474 (flybase.org/reports/FBrf0191251)</t>
        </is>
      </c>
      <c r="F31" t="inlineStr"/>
      <c r="G31" t="inlineStr"/>
      <c r="H31" t="inlineStr"/>
    </row>
    <row r="32">
      <c r="A32">
        <f>HYPERLINK("https://www.ebi.ac.uk/ols/ontologies/fbbt/terms?iri=http://purl.obolibrary.org/obo/FBbt_00007036","FBbt:00007036")</f>
        <v/>
      </c>
      <c r="B32" t="inlineStr">
        <is>
          <t>adult posterior midgut epithelium</t>
        </is>
      </c>
      <c r="C32" t="inlineStr">
        <is>
          <t>None</t>
        </is>
      </c>
      <c r="D32" t="inlineStr">
        <is>
          <t>A columnar - cuboidal epithelial monolayer with a brush border consisting predominantly of large polyploid enterocytes tied together by smooth septate junctions. Scattered through this epithelium are clusters of diploid intestinal stem cells and occasional enteroendocrine cells.</t>
        </is>
      </c>
      <c r="E32" t="inlineStr">
        <is>
          <t>Miller, 1950, Demerec, 1950: 420--534 (flybase.org/reports/FBrf0007735); Baumann, 2001, Exp. Cell Res. 270(2): 176--187 (flybase.org/reports/FBrf0139657); Ohlstein and Spradling, 2006, Nature 439(7075): 470--474 (flybase.org/reports/FBrf0191251)</t>
        </is>
      </c>
      <c r="F32" t="inlineStr"/>
      <c r="G32" t="inlineStr"/>
      <c r="H32" t="inlineStr"/>
    </row>
    <row r="33">
      <c r="A33">
        <f>HYPERLINK("https://www.ebi.ac.uk/ols/ontologies/fbbt/terms?iri=http://purl.obolibrary.org/obo/FBbt_00007041","FBbt:00007041")</f>
        <v/>
      </c>
      <c r="B33" t="inlineStr">
        <is>
          <t>chitinous intima of the cardial valve</t>
        </is>
      </c>
      <c r="C33" t="inlineStr">
        <is>
          <t>stomodaeal intima</t>
        </is>
      </c>
      <c r="D33" t="inlineStr">
        <is>
          <t>Cuticle layer that lines the regions of the adult proventriculus (cardia) that derive from the foregut, including the inner and intermediate layers. The cuticle is thicker in the inner layer than in other regions of the proventriculus, forming several longitudinal folds and causing the esophageal lumen to appear irregular in cross-section.</t>
        </is>
      </c>
      <c r="E33" t="inlineStr">
        <is>
          <t>Miller, 1950, Demerec, 1950: 420--534 (flybase.org/reports/FBrf0007735); King, 1988, J. Morphol. 196(3): 253--282 (flybase.org/reports/FBrf0048518)</t>
        </is>
      </c>
      <c r="F33" t="inlineStr"/>
      <c r="G33" t="inlineStr"/>
      <c r="H33" t="inlineStr"/>
    </row>
    <row r="34">
      <c r="A34">
        <f>HYPERLINK("https://www.ebi.ac.uk/ols/ontologies/fbbt/terms?iri=http://purl.obolibrary.org/obo/FBbt_00007040","FBbt:00007040")</f>
        <v/>
      </c>
      <c r="B34" t="inlineStr">
        <is>
          <t>adult anterior midgut epithelium</t>
        </is>
      </c>
      <c r="C34" t="inlineStr">
        <is>
          <t>None</t>
        </is>
      </c>
      <c r="D34" t="inlineStr">
        <is>
          <t>Anteriormost part of the adult midgut epithelium, bordering the acidic middle midgut at its posterior end. Enterocytes have distinct morphologies in different subregions of this portion of the epithelium.</t>
        </is>
      </c>
      <c r="E34" t="inlineStr">
        <is>
          <t>Buchon et al., 2013, Cell Rep. 3(5): 1725--1738 (flybase.org/reports/FBrf0221749); Lemaitre and Miguel-Aliaga, 2013, A. Rev. Genet. 47: 377--404 (flybase.org/reports/FBrf0223413)</t>
        </is>
      </c>
      <c r="F34" t="inlineStr"/>
      <c r="G34" t="inlineStr"/>
      <c r="H34" t="inlineStr"/>
    </row>
    <row r="35">
      <c r="A35">
        <f>HYPERLINK("https://www.ebi.ac.uk/ols/ontologies/fbbt/terms?iri=http://purl.obolibrary.org/obo/FBbt_00007044","FBbt:00007044")</f>
        <v/>
      </c>
      <c r="B35" t="inlineStr">
        <is>
          <t>adult pyloric epithelium</t>
        </is>
      </c>
      <c r="C35" t="inlineStr">
        <is>
          <t>adult small intestinal epithelium</t>
        </is>
      </c>
      <c r="D35" t="inlineStr">
        <is>
          <t>Squamous epithelium which lines the adult pylorus.</t>
        </is>
      </c>
      <c r="E35" t="inlineStr">
        <is>
          <t>Miller, 1950, Demerec, 1950: 420--534 (flybase.org/reports/FBrf0007735); Lengyel and Iwaki, 2002, Dev. Biol. 243(1): 1--19 (flybase.org/reports/FBrf0144803)</t>
        </is>
      </c>
      <c r="F35" t="inlineStr"/>
      <c r="G35" t="inlineStr"/>
      <c r="H35" t="inlineStr"/>
    </row>
    <row r="36">
      <c r="A36">
        <f>HYPERLINK("https://www.ebi.ac.uk/ols/ontologies/fbbt/terms?iri=http://purl.obolibrary.org/obo/FBbt_00110702","FBbt:00110702")</f>
        <v/>
      </c>
      <c r="B36" t="inlineStr">
        <is>
          <t>female adult posterior hindgut</t>
        </is>
      </c>
      <c r="C36" t="inlineStr">
        <is>
          <t>None</t>
        </is>
      </c>
      <c r="D36" t="inlineStr">
        <is>
          <t>Posterior hindgut of the adult female.</t>
        </is>
      </c>
      <c r="E36" t="inlineStr"/>
      <c r="F36" t="inlineStr"/>
      <c r="G36" t="inlineStr"/>
      <c r="H36" t="inlineStr"/>
    </row>
    <row r="37">
      <c r="A37">
        <f>HYPERLINK("https://www.ebi.ac.uk/ols/ontologies/fbbt/terms?iri=http://purl.obolibrary.org/obo/FBbt_00007043","FBbt:00007043")</f>
        <v/>
      </c>
      <c r="B37" t="inlineStr">
        <is>
          <t>adult cardial valve muscle</t>
        </is>
      </c>
      <c r="C37" t="inlineStr">
        <is>
          <t>hilus</t>
        </is>
      </c>
      <c r="D37" t="inlineStr">
        <is>
          <t>Layer of longitudinal muscle fibers found between the inner and intermediate layers of the adult proventriculus (cardia). These muscle fibers are embedded in an extracellular matrix that fills the available space.</t>
        </is>
      </c>
      <c r="E37" t="inlineStr">
        <is>
          <t>Miller, 1950, Demerec, 1950: 420--534 (flybase.org/reports/FBrf0007735); King, 1988, J. Morphol. 196(3): 253--282 (flybase.org/reports/FBrf0048518)</t>
        </is>
      </c>
      <c r="F37" t="inlineStr"/>
      <c r="G37" t="inlineStr"/>
      <c r="H37" t="inlineStr"/>
    </row>
    <row r="38">
      <c r="A38">
        <f>HYPERLINK("https://www.ebi.ac.uk/ols/ontologies/fbbt/terms?iri=http://purl.obolibrary.org/obo/FBbt_00100783","FBbt:00100783")</f>
        <v/>
      </c>
      <c r="B38" t="inlineStr">
        <is>
          <t>adult rectal sac</t>
        </is>
      </c>
      <c r="C38" t="inlineStr">
        <is>
          <t>rectal pouch; adult rectal ampulla</t>
        </is>
      </c>
      <c r="D38" t="inlineStr">
        <is>
          <t>Broadly expanded, thin walled sac-like structure that tapers posteriorly to the narrower rectum proper terminating at the anus, at the posterior end of the adult hindgut.</t>
        </is>
      </c>
      <c r="E38" t="inlineStr">
        <is>
          <t>Miller, 1950, Demerec, 1950: 420--534 (flybase.org/reports/FBrf0007735); Demerec, 1994, Biology of Drosophila. [Facsimile edition.] (flybase.org/reports/FBrf0075527)</t>
        </is>
      </c>
      <c r="F38" t="inlineStr"/>
      <c r="G38" t="inlineStr"/>
      <c r="H38" t="inlineStr"/>
    </row>
    <row r="39">
      <c r="A39">
        <f>HYPERLINK("https://www.ebi.ac.uk/ols/ontologies/fbbt/terms?iri=http://purl.obolibrary.org/obo/FBbt_00003539","FBbt:00003539")</f>
        <v/>
      </c>
      <c r="B39" t="inlineStr">
        <is>
          <t>adult posterior hindgut circular muscle</t>
        </is>
      </c>
      <c r="C39" t="inlineStr">
        <is>
          <t>adult posterior intestine circular muscle</t>
        </is>
      </c>
      <c r="D39" t="inlineStr">
        <is>
          <t>Circular muscle of the adult posterior hindgut, located as an outside layer to the inner longitudinal fibers. It is a single layer of thick, closely set circular fibers. Muscular fibers are 3um thick and 10um wide in the rectal sac, and 3-5um thick in the posterior rectum.</t>
        </is>
      </c>
      <c r="E39" t="inlineStr">
        <is>
          <t>Miller, 1950, Demerec, 1950: 420--534 (flybase.org/reports/FBrf0007735)</t>
        </is>
      </c>
      <c r="F39" t="inlineStr"/>
      <c r="G39" t="inlineStr"/>
      <c r="H39" t="inlineStr"/>
    </row>
    <row r="40">
      <c r="A40">
        <f>HYPERLINK("https://www.ebi.ac.uk/ols/ontologies/fbbt/terms?iri=http://purl.obolibrary.org/obo/FBbt_00110901","FBbt:00110901")</f>
        <v/>
      </c>
      <c r="B40" t="inlineStr">
        <is>
          <t>adult midgut region R4</t>
        </is>
      </c>
      <c r="C40" t="inlineStr">
        <is>
          <t>R4</t>
        </is>
      </c>
      <c r="D40" t="inlineStr">
        <is>
          <t>Region of the adult midgut that forms a complex loop and that re-orients the gut towards the posterior part of the abdomen and ends ventrally. It can be subdivided into an anterior part containing an extremely folded epithelium (R4a) and two posterior regions composed of cells with short apical protrusions resulting in an enlarged lumen (R4b and R4c).</t>
        </is>
      </c>
      <c r="E40" t="inlineStr">
        <is>
          <t>Buchon et al., 2013, Cell Rep. 3(5): 1725--1738 (flybase.org/reports/FBrf0221749); Marianes and Spradling, 2013, eLife 2: e00886 (flybase.org/reports/FBrf0222542)</t>
        </is>
      </c>
      <c r="F40" t="inlineStr"/>
      <c r="G40" t="inlineStr"/>
      <c r="H40" t="inlineStr"/>
    </row>
    <row r="41">
      <c r="A41">
        <f>HYPERLINK("https://www.ebi.ac.uk/ols/ontologies/fbbt/terms?iri=http://purl.obolibrary.org/obo/FBbt_00110902","FBbt:00110902")</f>
        <v/>
      </c>
      <c r="B41" t="inlineStr">
        <is>
          <t>adult midgut region R4a</t>
        </is>
      </c>
      <c r="C41" t="inlineStr">
        <is>
          <t>adult midgut posterior 1 region; R4a; adult midgut P1 region</t>
        </is>
      </c>
      <c r="D41" t="inlineStr">
        <is>
          <t>Subregion at the anterior zone of the adult midgut region R4. It contains a highly folded lumen, with enterocytes sometimes organized in multilayers, and containing lipid vesicles.</t>
        </is>
      </c>
      <c r="E41" t="inlineStr">
        <is>
          <t>Buchon et al., 2013, Cell Rep. 3(5): 1725--1738 (flybase.org/reports/FBrf0221749); Marianes and Spradling, 2013, eLife 2: e00886 (flybase.org/reports/FBrf0222542)</t>
        </is>
      </c>
      <c r="F41" t="inlineStr"/>
      <c r="G41" t="inlineStr"/>
      <c r="H41" t="inlineStr"/>
    </row>
    <row r="42">
      <c r="A42">
        <f>HYPERLINK("https://www.ebi.ac.uk/ols/ontologies/fbbt/terms?iri=http://purl.obolibrary.org/obo/FBbt_00110900","FBbt:00110900")</f>
        <v/>
      </c>
      <c r="B42" t="inlineStr">
        <is>
          <t>adult midgut region R3c</t>
        </is>
      </c>
      <c r="C42" t="inlineStr">
        <is>
          <t>LFC; large flat cell region of the adult midgut; R3c; region D of the adult middle midgut</t>
        </is>
      </c>
      <c r="D42" t="inlineStr">
        <is>
          <t>Subregion at the posterior zone of the adult midgut region R3, located posterior to the copper cell region. It is composed by large flat cells.</t>
        </is>
      </c>
      <c r="E42" t="inlineStr">
        <is>
          <t>Strand and Micchelli, 2011, Proc. Natl. Acad. Sci. U.S.A. 108(43): 17696--17701 (flybase.org/reports/FBrf0216495); Buchon et al., 2013, Cell Rep. 3(5): 1725--1738 (flybase.org/reports/FBrf0221749); Marianes and Spradling, 2013, eLife 2: e00886 (flybase.org/reports/FBrf0222542)</t>
        </is>
      </c>
      <c r="F42" t="inlineStr"/>
      <c r="G42" t="inlineStr"/>
      <c r="H42" t="inlineStr"/>
    </row>
    <row r="43">
      <c r="A43">
        <f>HYPERLINK("https://www.ebi.ac.uk/ols/ontologies/fbbt/terms?iri=http://purl.obolibrary.org/obo/FBbt_00110905","FBbt:00110905")</f>
        <v/>
      </c>
      <c r="B43" t="inlineStr">
        <is>
          <t>adult midgut region R5</t>
        </is>
      </c>
      <c r="C43" t="inlineStr">
        <is>
          <t>R5</t>
        </is>
      </c>
      <c r="D43" t="inlineStr">
        <is>
          <t>Region of the adult midgut that corresponds to an ascending segment of the midgut that joins the hindgut. It is composed of an anterior region containing enterocytes with a typical columnar morphology, containing lipid vesicles and a posterior region which contains fewer cells with a smoothed brush border.</t>
        </is>
      </c>
      <c r="E43" t="inlineStr">
        <is>
          <t>Buchon et al., 2013, Cell Rep. 3(5): 1725--1738 (flybase.org/reports/FBrf0221749); Marianes and Spradling, 2013, eLife 2: e00886 (flybase.org/reports/FBrf0222542)</t>
        </is>
      </c>
      <c r="F43" t="inlineStr"/>
      <c r="G43" t="inlineStr"/>
      <c r="H43" t="inlineStr"/>
    </row>
    <row r="44">
      <c r="A44">
        <f>HYPERLINK("https://www.ebi.ac.uk/ols/ontologies/fbbt/terms?iri=http://purl.obolibrary.org/obo/FBbt_00110906","FBbt:00110906")</f>
        <v/>
      </c>
      <c r="B44" t="inlineStr">
        <is>
          <t>adult midgut region R5a</t>
        </is>
      </c>
      <c r="C44" t="inlineStr">
        <is>
          <t>R5a; adult midgut posterior 3 region; adult midgut P3 region</t>
        </is>
      </c>
      <c r="D44" t="inlineStr">
        <is>
          <t>Subregion at the anterior end of the adult midgut region R5. It is composed of enterocytes of a typical columnar morphology, containing lipid vesicles.</t>
        </is>
      </c>
      <c r="E44" t="inlineStr">
        <is>
          <t>Buchon et al., 2013, Cell Rep. 3(5): 1725--1738 (flybase.org/reports/FBrf0221749); Marianes and Spradling, 2013, eLife 2: e00886 (flybase.org/reports/FBrf0222542)</t>
        </is>
      </c>
      <c r="F44" t="inlineStr"/>
      <c r="G44" t="inlineStr"/>
      <c r="H44" t="inlineStr"/>
    </row>
    <row r="45">
      <c r="A45">
        <f>HYPERLINK("https://www.ebi.ac.uk/ols/ontologies/fbbt/terms?iri=http://purl.obolibrary.org/obo/FBbt_00110907","FBbt:00110907")</f>
        <v/>
      </c>
      <c r="B45" t="inlineStr">
        <is>
          <t>adult midgut region R5b</t>
        </is>
      </c>
      <c r="C45" t="inlineStr">
        <is>
          <t>adult midgut P4 region; adult midgut posterior 4 region; R5b</t>
        </is>
      </c>
      <c r="D45" t="inlineStr">
        <is>
          <t>Subregion at the posterior end of the adult midgut region R5. It contains fewer enterocytes, with a smoothed brush border.</t>
        </is>
      </c>
      <c r="E45" t="inlineStr">
        <is>
          <t>Buchon et al., 2013, Cell Rep. 3(5): 1725--1738 (flybase.org/reports/FBrf0221749); Marianes and Spradling, 2013, eLife 2: e00886 (flybase.org/reports/FBrf0222542)</t>
        </is>
      </c>
      <c r="F45" t="inlineStr"/>
      <c r="G45" t="inlineStr"/>
      <c r="H45" t="inlineStr"/>
    </row>
    <row r="46">
      <c r="A46">
        <f>HYPERLINK("https://www.ebi.ac.uk/ols/ontologies/fbbt/terms?iri=http://purl.obolibrary.org/obo/FBbt_00110903","FBbt:00110903")</f>
        <v/>
      </c>
      <c r="B46" t="inlineStr">
        <is>
          <t>adult midgut region R4b</t>
        </is>
      </c>
      <c r="C46" t="inlineStr">
        <is>
          <t>R4b; adult midgut posterior 1 region; adult midgut P1 region</t>
        </is>
      </c>
      <c r="D46" t="inlineStr">
        <is>
          <t>Subregion at the middle of the adult midgut region R4. It is composed of enterocytes with small apical protrusions. It can be distinguished from the posterior region R4c by gene expression.</t>
        </is>
      </c>
      <c r="E46" t="inlineStr">
        <is>
          <t>Buchon et al., 2013, Cell Rep. 3(5): 1725--1738 (flybase.org/reports/FBrf0221749); Marianes and Spradling, 2013, eLife 2: e00886 (flybase.org/reports/FBrf0222542)</t>
        </is>
      </c>
      <c r="F46" t="inlineStr"/>
      <c r="G46" t="inlineStr"/>
      <c r="H46" t="inlineStr"/>
    </row>
    <row r="47">
      <c r="A47">
        <f>HYPERLINK("https://www.ebi.ac.uk/ols/ontologies/fbbt/terms?iri=http://purl.obolibrary.org/obo/FBbt_00110904","FBbt:00110904")</f>
        <v/>
      </c>
      <c r="B47" t="inlineStr">
        <is>
          <t>adult midgut region R4c</t>
        </is>
      </c>
      <c r="C47" t="inlineStr">
        <is>
          <t>adult midgut P2 region; R4c; adult midgut posterior 2 region</t>
        </is>
      </c>
      <c r="D47" t="inlineStr">
        <is>
          <t>Subregion at the posterior end of the adult midgut region R4. It is composed of enterocytes with small apical protrusions. It can be distinguished from the anterior region R4b by gene expression.</t>
        </is>
      </c>
      <c r="E47" t="inlineStr">
        <is>
          <t>Buchon et al., 2013, Cell Rep. 3(5): 1725--1738 (flybase.org/reports/FBrf0221749); Marianes and Spradling, 2013, eLife 2: e00886 (flybase.org/reports/FBrf0222542)</t>
        </is>
      </c>
      <c r="F47" t="inlineStr"/>
      <c r="G47" t="inlineStr"/>
      <c r="H47" t="inlineStr"/>
    </row>
    <row r="48">
      <c r="A48">
        <f>HYPERLINK("https://www.ebi.ac.uk/ols/ontologies/fbbt/terms?iri=http://purl.obolibrary.org/obo/FBbt_00047182","FBbt:00047182")</f>
        <v/>
      </c>
      <c r="B48" t="inlineStr">
        <is>
          <t>adult midgut enterocyte</t>
        </is>
      </c>
      <c r="C48" t="inlineStr">
        <is>
          <t>adult absorptive cell; adult midgut EC</t>
        </is>
      </c>
      <c r="D48" t="inlineStr">
        <is>
          <t>Specialised epithelial cell of the adult midgut. 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48" t="inlineStr">
        <is>
          <t>Miller, 1950, Demerec, 1950: 420--534 (flybase.org/reports/FBrf0007735); Baumann, 2001, Exp. Cell Res. 270(2): 176--187 (flybase.org/reports/FBrf0139657); Ohlstein and Spradling, 2006, Nature 439(7075): 470--474 (flybase.org/reports/FBrf0191251)</t>
        </is>
      </c>
      <c r="F48" t="inlineStr"/>
      <c r="G48" t="inlineStr"/>
      <c r="H48" t="inlineStr"/>
    </row>
    <row r="49">
      <c r="A49">
        <f>HYPERLINK("https://www.ebi.ac.uk/ols/ontologies/fbbt/terms?iri=http://purl.obolibrary.org/obo/FBbt_00047179","FBbt:00047179")</f>
        <v/>
      </c>
      <c r="B49" t="inlineStr">
        <is>
          <t>adult hindgut enterocyte</t>
        </is>
      </c>
      <c r="C49" t="inlineStr">
        <is>
          <t>adult hindgut EC</t>
        </is>
      </c>
      <c r="D49" t="inlineStr">
        <is>
          <t>Specialised epithelial cell of the adult hindgut. These are large, polyploid, cuboidal or columnar epithelial cells that secrete cuticle at their apical surface and absorb water.</t>
        </is>
      </c>
      <c r="E49" t="inlineStr">
        <is>
          <t>Takashima et al., 2008, Nature 454(7204): 651--655 (flybase.org/reports/FBrf0205829)</t>
        </is>
      </c>
      <c r="F49" t="inlineStr"/>
      <c r="G49" t="inlineStr"/>
      <c r="H49" t="inlineStr"/>
    </row>
    <row r="50">
      <c r="A50">
        <f>HYPERLINK("https://www.ebi.ac.uk/ols/ontologies/fbbt/terms?iri=http://purl.obolibrary.org/obo/FBbt_00110916","FBbt:00110916")</f>
        <v/>
      </c>
      <c r="B50" t="inlineStr">
        <is>
          <t>adult midgut constriction R2-R3</t>
        </is>
      </c>
      <c r="C50" t="inlineStr">
        <is>
          <t>BR2-R3; boundary R2-R3</t>
        </is>
      </c>
      <c r="D50" t="inlineStr">
        <is>
          <t>One of the two large constrictions of the adult midgut. It corresponds to an area where the midgut abruptly folds and turns up. It is the most ventral point of the midgut. The area is composed of a range of enterocytes with distinct identities. It separates region 2 (R2) from region 3 (R3).</t>
        </is>
      </c>
      <c r="E50" t="inlineStr">
        <is>
          <t>Buchon et al., 2013, Cell Rep. 3(5): 1725--1738 (flybase.org/reports/FBrf0221749)</t>
        </is>
      </c>
      <c r="F50" t="inlineStr"/>
      <c r="G50" t="inlineStr"/>
      <c r="H50" t="inlineStr"/>
    </row>
    <row r="51">
      <c r="A51">
        <f>HYPERLINK("https://www.ebi.ac.uk/ols/ontologies/fbbt/terms?iri=http://purl.obolibrary.org/obo/FBbt_00110917","FBbt:00110917")</f>
        <v/>
      </c>
      <c r="B51" t="inlineStr">
        <is>
          <t>adult midgut constriction R3-R4</t>
        </is>
      </c>
      <c r="C51" t="inlineStr">
        <is>
          <t>boundary R3-R4; BR3-R4</t>
        </is>
      </c>
      <c r="D51" t="inlineStr">
        <is>
          <t>One of the two large constrictions of the adult midgut. It corresponds to an area where the midgut abruptly folds and turns up. It is the most dorsal point of the midgut. The cells in this area accumulate ferritin. It separates region 3 (R3) from region 4 (R4).</t>
        </is>
      </c>
      <c r="E51" t="inlineStr">
        <is>
          <t>Poulson and Bowen, 1952, Chem. Physiol. Nucleus: 161--179 (flybase.org/reports/FBrf0008422); Buchon et al., 2013, Cell Rep. 3(5): 1725--1738 (flybase.org/reports/FBrf0221749); Marianes and Spradling, 2013, eLife 2: e00886 (flybase.org/reports/FBrf0222542)</t>
        </is>
      </c>
      <c r="F51" t="inlineStr"/>
      <c r="G51" t="inlineStr"/>
      <c r="H51" t="inlineStr"/>
    </row>
    <row r="52">
      <c r="A52">
        <f>HYPERLINK("https://www.ebi.ac.uk/ols/ontologies/fbbt/terms?iri=http://purl.obolibrary.org/obo/FBbt_00110914","FBbt:00110914")</f>
        <v/>
      </c>
      <c r="B52" t="inlineStr">
        <is>
          <t>adult midgut constriction R0-R1</t>
        </is>
      </c>
      <c r="C52" t="inlineStr">
        <is>
          <t>boundary R0-R1; BR0-R1</t>
        </is>
      </c>
      <c r="D52" t="inlineStr">
        <is>
          <t>Constriction of the adult midgut that separates the endodermal part of the proventriculus (cardia) (R0) from the anterior part of the midgut (R1).</t>
        </is>
      </c>
      <c r="E52" t="inlineStr">
        <is>
          <t>Buchon et al., 2013, Cell Rep. 3(5): 1725--1738 (flybase.org/reports/FBrf0221749)</t>
        </is>
      </c>
      <c r="F52" t="inlineStr"/>
      <c r="G52" t="inlineStr"/>
      <c r="H52" t="inlineStr"/>
    </row>
    <row r="53">
      <c r="A53">
        <f>HYPERLINK("https://www.ebi.ac.uk/ols/ontologies/fbbt/terms?iri=http://purl.obolibrary.org/obo/FBbt_00110915","FBbt:00110915")</f>
        <v/>
      </c>
      <c r="B53" t="inlineStr">
        <is>
          <t>adult midgut constriction R1-R2</t>
        </is>
      </c>
      <c r="C53" t="inlineStr">
        <is>
          <t>BR1-R2; boundary R1-R2</t>
        </is>
      </c>
      <c r="D53" t="inlineStr">
        <is>
          <t>Constriction of the adult midgut that is at the border between the thorax and abdomen, where the crop, the Malpighian tubules and the midgut interact. It separates region 1 (R1) from region (R2).</t>
        </is>
      </c>
      <c r="E53" t="inlineStr">
        <is>
          <t>Buchon et al., 2013, Cell Rep. 3(5): 1725--1738 (flybase.org/reports/FBrf0221749)</t>
        </is>
      </c>
      <c r="F53" t="inlineStr"/>
      <c r="G53" t="inlineStr"/>
      <c r="H53" t="inlineStr"/>
    </row>
    <row r="54">
      <c r="A54">
        <f>HYPERLINK("https://www.ebi.ac.uk/ols/ontologies/fbbt/terms?iri=http://purl.obolibrary.org/obo/FBbt_00110918","FBbt:00110918")</f>
        <v/>
      </c>
      <c r="B54" t="inlineStr">
        <is>
          <t>adult midgut constriction R4-R5</t>
        </is>
      </c>
      <c r="C54" t="inlineStr">
        <is>
          <t>BR4-R5; boundary R4-R5</t>
        </is>
      </c>
      <c r="D54" t="inlineStr">
        <is>
          <t>Constriction of the adult midgut. It corresponds to the beginning of the midgut ascension towards the hindgut, where the radius of the midgut uniformly decreases. It separates region 4 (R4) from region 5 (R5).</t>
        </is>
      </c>
      <c r="E54" t="inlineStr">
        <is>
          <t>Buchon et al., 2013, Cell Rep. 3(5): 1725--1738 (flybase.org/reports/FBrf0221749)</t>
        </is>
      </c>
      <c r="F54" t="inlineStr"/>
      <c r="G54" t="inlineStr"/>
      <c r="H54" t="inlineStr"/>
    </row>
    <row r="55">
      <c r="A55">
        <f>HYPERLINK("https://www.ebi.ac.uk/ols/ontologies/fbbt/terms?iri=http://purl.obolibrary.org/obo/FBbt_00047154","FBbt:00047154")</f>
        <v/>
      </c>
      <c r="B55" t="inlineStr">
        <is>
          <t>adult anterior midgut</t>
        </is>
      </c>
      <c r="C55" t="inlineStr">
        <is>
          <t>None</t>
        </is>
      </c>
      <c r="D55" t="inlineStr">
        <is>
          <t>Broad subdivision of the midgut. This is the anteriormost of the three traditional sections (anterior, middle and posterior) and has a neutral pH.</t>
        </is>
      </c>
      <c r="E55" t="inlineStr">
        <is>
          <t>Buchon et al., 2013, Cell Rep. 3(5): 1725--1738 (flybase.org/reports/FBrf0221749); Lemaitre and Miguel-Aliaga, 2013, A. Rev. Genet. 47: 377--404 (flybase.org/reports/FBrf0223413)</t>
        </is>
      </c>
      <c r="F55" t="inlineStr"/>
      <c r="G55" t="inlineStr"/>
      <c r="H55" t="inlineStr"/>
    </row>
    <row r="56">
      <c r="A56">
        <f>HYPERLINK("https://www.ebi.ac.uk/ols/ontologies/fbbt/terms?iri=http://purl.obolibrary.org/obo/FBbt_00047155","FBbt:00047155")</f>
        <v/>
      </c>
      <c r="B56" t="inlineStr">
        <is>
          <t>adult posterior midgut</t>
        </is>
      </c>
      <c r="C56" t="inlineStr">
        <is>
          <t>None</t>
        </is>
      </c>
      <c r="D56" t="inlineStr">
        <is>
          <t>Broad subdivision of the midgut. This is the posteriormost of the three traditional sections (anterior, middle and posterior) and has a slightly alkaline pH.</t>
        </is>
      </c>
      <c r="E56" t="inlineStr">
        <is>
          <t>Buchon et al., 2013, Cell Rep. 3(5): 1725--1738 (flybase.org/reports/FBrf0221749); Lemaitre and Miguel-Aliaga, 2013, A. Rev. Genet. 47: 377--404 (flybase.org/reports/FBrf0223413)</t>
        </is>
      </c>
      <c r="F56" t="inlineStr"/>
      <c r="G56" t="inlineStr"/>
      <c r="H56" t="inlineStr"/>
    </row>
    <row r="57">
      <c r="A57">
        <f>HYPERLINK("https://www.ebi.ac.uk/ols/ontologies/fbbt/terms?iri=http://purl.obolibrary.org/obo/FBbt_00110889","FBbt:00110889")</f>
        <v/>
      </c>
      <c r="B57" t="inlineStr">
        <is>
          <t>adult midgut region R0</t>
        </is>
      </c>
      <c r="C57" t="inlineStr">
        <is>
          <t>R0</t>
        </is>
      </c>
      <c r="D57" t="inlineStr">
        <is>
          <t>Region of the adult midgut that is embedded in the cardia. It is separated from region 1, the anterior region of the midgut, by the R0-R1 boundary.</t>
        </is>
      </c>
      <c r="E57" t="inlineStr">
        <is>
          <t>Buchon et al., 2013, Cell Rep. 3(5): 1725--1738 (flybase.org/reports/FBrf0221749)</t>
        </is>
      </c>
      <c r="F57" t="inlineStr"/>
      <c r="G57" t="inlineStr"/>
      <c r="H57" t="inlineStr"/>
    </row>
    <row r="58">
      <c r="A58">
        <f>HYPERLINK("https://www.ebi.ac.uk/ols/ontologies/fbbt/terms?iri=http://purl.obolibrary.org/obo/FBbt_00003129","FBbt:00003129")</f>
        <v/>
      </c>
      <c r="B58" t="inlineStr">
        <is>
          <t>adult epipharynx</t>
        </is>
      </c>
      <c r="C58" t="inlineStr">
        <is>
          <t>None</t>
        </is>
      </c>
      <c r="D58" t="inlineStr">
        <is>
          <t>Posterior wall of the labral channel, the anterior-most portion of the adult foregut.</t>
        </is>
      </c>
      <c r="E58" t="inlineStr">
        <is>
          <t>Bodenstein, 1950, Demerec, 1950: 275--367 (flybase.org/reports/FBrf0007733)</t>
        </is>
      </c>
      <c r="F58" t="inlineStr"/>
      <c r="G58" t="inlineStr"/>
      <c r="H58" t="inlineStr"/>
    </row>
    <row r="59">
      <c r="A59">
        <f>HYPERLINK("https://www.ebi.ac.uk/ols/ontologies/fbbt/terms?iri=http://purl.obolibrary.org/obo/FBbt_00003540","FBbt:00003540")</f>
        <v/>
      </c>
      <c r="B59" t="inlineStr">
        <is>
          <t>adult posterior hindgut longitudinal muscle</t>
        </is>
      </c>
      <c r="C59" t="inlineStr">
        <is>
          <t>adult posterior intestine longitudinal muscle</t>
        </is>
      </c>
      <c r="D59" t="inlineStr">
        <is>
          <t>Longitudinal muscle of the adult posterior hindgut, located as an inside layer to the outer circular fibers. Longitudinal fibers are 3-5um wide and 1um thick.</t>
        </is>
      </c>
      <c r="E59" t="inlineStr">
        <is>
          <t>Miller, 1950, Demerec, 1950: 420--534 (flybase.org/reports/FBrf0007735)</t>
        </is>
      </c>
      <c r="F59" t="inlineStr"/>
      <c r="G59" t="inlineStr"/>
      <c r="H59" t="inlineStr"/>
    </row>
    <row r="60">
      <c r="A60">
        <f>HYPERLINK("https://www.ebi.ac.uk/ols/ontologies/fbbt/terms?iri=http://purl.obolibrary.org/obo/FBbt_00003130","FBbt:00003130")</f>
        <v/>
      </c>
      <c r="B60" t="inlineStr">
        <is>
          <t>adult hypopharynx</t>
        </is>
      </c>
      <c r="C60" t="inlineStr">
        <is>
          <t>None</t>
        </is>
      </c>
      <c r="D60" t="inlineStr">
        <is>
          <t>Anterior wall of the labral channel, the anterior-most portion of the adult foregut.</t>
        </is>
      </c>
      <c r="E60" t="inlineStr">
        <is>
          <t>Bodenstein, 1950, Demerec, 1950: 275--367 (flybase.org/reports/FBrf0007733)</t>
        </is>
      </c>
      <c r="F60" t="inlineStr"/>
      <c r="G60" t="inlineStr"/>
      <c r="H60" t="inlineStr"/>
    </row>
    <row r="61">
      <c r="A61">
        <f>HYPERLINK("https://www.ebi.ac.uk/ols/ontologies/fbbt/terms?iri=http://purl.obolibrary.org/obo/FBbt_00003528","FBbt:00003528")</f>
        <v/>
      </c>
      <c r="B61" t="inlineStr">
        <is>
          <t>adult esophageal muscle</t>
        </is>
      </c>
      <c r="C61" t="inlineStr">
        <is>
          <t>adult oesophageal muscle</t>
        </is>
      </c>
      <c r="D61" t="inlineStr">
        <is>
          <t>Visceral muscle of the adult esophagus.</t>
        </is>
      </c>
      <c r="E61" t="inlineStr">
        <is>
          <t>Miller, 1950, Demerec, 1950: 420--534 (flybase.org/reports/FBrf0007735)</t>
        </is>
      </c>
      <c r="F61" t="inlineStr"/>
      <c r="G61" t="inlineStr"/>
      <c r="H61" t="inlineStr"/>
    </row>
    <row r="62">
      <c r="A62">
        <f>HYPERLINK("https://www.ebi.ac.uk/ols/ontologies/fbbt/terms?iri=http://purl.obolibrary.org/obo/FBbt_00110898","FBbt:00110898")</f>
        <v/>
      </c>
      <c r="B62" t="inlineStr">
        <is>
          <t>adult midgut region R3a</t>
        </is>
      </c>
      <c r="C62" t="inlineStr">
        <is>
          <t>CCR; adult midgut copper cells region; R3a; region B of the adult middle midgut; copper cell region of the adult midgut</t>
        </is>
      </c>
      <c r="D62" t="inlineStr">
        <is>
          <t>Subregion at the anterior end of the adult midgut region R3. It is composed of copper cells (cuprophilic cells) interspersed with interstitial cells. The posterior region R3b is distinguishable from R3a by gene expression.</t>
        </is>
      </c>
      <c r="E62" t="inlineStr">
        <is>
          <t>Strand and Micchelli, 2011, Proc. Natl. Acad. Sci. U.S.A. 108(43): 17696--17701 (flybase.org/reports/FBrf0216495); Buchon et al., 2013, Cell Rep. 3(5): 1725--1738 (flybase.org/reports/FBrf0221749); Marianes and Spradling, 2013, eLife 2: e00886 (flybase.org/reports/FBrf0222542)</t>
        </is>
      </c>
      <c r="F62" t="inlineStr"/>
      <c r="G62" t="inlineStr"/>
      <c r="H62" t="inlineStr"/>
    </row>
    <row r="63">
      <c r="A63">
        <f>HYPERLINK("https://www.ebi.ac.uk/ols/ontologies/fbbt/terms?iri=http://purl.obolibrary.org/obo/FBbt_00110899","FBbt:00110899")</f>
        <v/>
      </c>
      <c r="B63" t="inlineStr">
        <is>
          <t>adult midgut region R3b</t>
        </is>
      </c>
      <c r="C63" t="inlineStr">
        <is>
          <t>R3b; adult midgut copper cells region; CCR; copper cell region of the adult midgut; region C of the adult middle midgut</t>
        </is>
      </c>
      <c r="D63" t="inlineStr">
        <is>
          <t>Subregion at the middle zone of the adult midgut region R3. It is composed of copper cells (cuprophilic cells) interspersed with interstitial cells. The anterior region R3a is distinguishable from R3b by gene expression.</t>
        </is>
      </c>
      <c r="E63" t="inlineStr">
        <is>
          <t>Strand and Micchelli, 2011, Proc. Natl. Acad. Sci. U.S.A. 108(43): 17696--17701 (flybase.org/reports/FBrf0216495); Buchon et al., 2013, Cell Rep. 3(5): 1725--1738 (flybase.org/reports/FBrf0221749); Marianes and Spradling, 2013, eLife 2: e00886 (flybase.org/reports/FBrf0222542)</t>
        </is>
      </c>
      <c r="F63" t="inlineStr"/>
      <c r="G63" t="inlineStr"/>
      <c r="H63" t="inlineStr"/>
    </row>
    <row r="64">
      <c r="A64">
        <f>HYPERLINK("https://www.ebi.ac.uk/ols/ontologies/fbbt/terms?iri=http://purl.obolibrary.org/obo/FBbt_00110696","FBbt:00110696")</f>
        <v/>
      </c>
      <c r="B64" t="inlineStr">
        <is>
          <t>male adult posterior hindgut</t>
        </is>
      </c>
      <c r="C64" t="inlineStr">
        <is>
          <t>None</t>
        </is>
      </c>
      <c r="D64" t="inlineStr">
        <is>
          <t>Posterior hindgut of the adult male.</t>
        </is>
      </c>
      <c r="E64" t="inlineStr"/>
      <c r="F64" t="inlineStr"/>
      <c r="G64" t="inlineStr"/>
      <c r="H64" t="inlineStr"/>
    </row>
    <row r="65">
      <c r="A65">
        <f>HYPERLINK("https://www.ebi.ac.uk/ols/ontologies/fbbt/terms?iri=http://purl.obolibrary.org/obo/FBbt_00047149","FBbt:00047149")</f>
        <v/>
      </c>
      <c r="B65" t="inlineStr">
        <is>
          <t>adult enteroendocrine cell</t>
        </is>
      </c>
      <c r="C65" t="inlineStr">
        <is>
          <t>ee</t>
        </is>
      </c>
      <c r="D65" t="inlineStr">
        <is>
          <t>Diploid endocrine cell which is part of the adult midgut epithelium.</t>
        </is>
      </c>
      <c r="E65" t="inlineStr">
        <is>
          <t>Ohlstein and Spradling, 2006, Nature 439(7075): 470--474 (flybase.org/reports/FBrf0191251); Veenstra, 2009, Cell Tissue Res. 336(2): 309--323 (flybase.org/reports/FBrf0207758)</t>
        </is>
      </c>
      <c r="F65" t="inlineStr"/>
      <c r="G65" t="inlineStr"/>
      <c r="H65" t="inlineStr"/>
    </row>
    <row r="66">
      <c r="A66">
        <f>HYPERLINK("https://www.ebi.ac.uk/ols/ontologies/fbbt/terms?iri=http://purl.obolibrary.org/obo/FBbt_00110891","FBbt:00110891")</f>
        <v/>
      </c>
      <c r="B66" t="inlineStr">
        <is>
          <t>adult midgut region R1a</t>
        </is>
      </c>
      <c r="C66" t="inlineStr">
        <is>
          <t>R1a</t>
        </is>
      </c>
      <c r="D66" t="inlineStr">
        <is>
          <t>Subregion at the anterior end of the adult midgut region R1. It is composed of flat enterocytes, a large lumen and a multilayered peritrophic membrane.</t>
        </is>
      </c>
      <c r="E66" t="inlineStr">
        <is>
          <t>Buchon et al., 2013, Cell Rep. 3(5): 1725--1738 (flybase.org/reports/FBrf0221749)</t>
        </is>
      </c>
      <c r="F66" t="inlineStr"/>
      <c r="G66" t="inlineStr"/>
      <c r="H66" t="inlineStr"/>
    </row>
    <row r="67">
      <c r="A67">
        <f>HYPERLINK("https://www.ebi.ac.uk/ols/ontologies/fbbt/terms?iri=http://purl.obolibrary.org/obo/FBbt_00110892","FBbt:00110892")</f>
        <v/>
      </c>
      <c r="B67" t="inlineStr">
        <is>
          <t>adult midgut region R1b</t>
        </is>
      </c>
      <c r="C67" t="inlineStr">
        <is>
          <t>R1b</t>
        </is>
      </c>
      <c r="D67" t="inlineStr">
        <is>
          <t>Subregion at the posterior end of the adult midgut region R1. It is composed of long enterocytes, with an extended labyrinth and a highly folded lumen.</t>
        </is>
      </c>
      <c r="E67" t="inlineStr">
        <is>
          <t>Buchon et al., 2013, Cell Rep. 3(5): 1725--1738 (flybase.org/reports/FBrf0221749)</t>
        </is>
      </c>
      <c r="F67" t="inlineStr"/>
      <c r="G67" t="inlineStr"/>
      <c r="H67" t="inlineStr"/>
    </row>
    <row r="68">
      <c r="A68">
        <f>HYPERLINK("https://www.ebi.ac.uk/ols/ontologies/fbbt/terms?iri=http://purl.obolibrary.org/obo/FBbt_00110890","FBbt:00110890")</f>
        <v/>
      </c>
      <c r="B68" t="inlineStr">
        <is>
          <t>adult midgut region R1</t>
        </is>
      </c>
      <c r="C68" t="inlineStr">
        <is>
          <t>adult midgut anterior 1 region; anterior adult midgut; R1; adult midgut A1 region</t>
        </is>
      </c>
      <c r="D68" t="inlineStr">
        <is>
          <t>Region of the adult midgut located in the thorax. It ends at a position that corresponds to an anatomical hub where the midgut, the crop, and the Malpighian tubules physically interact. It can be subdivided into 2 subregions: R1a, composed of flat enterocytes, and R1b composed of long folded enterocytes.</t>
        </is>
      </c>
      <c r="E68" t="inlineStr">
        <is>
          <t>Buchon et al., 2013, Cell Rep. 3(5): 1725--1738 (flybase.org/reports/FBrf0221749); Marianes and Spradling, 2013, eLife 2: e00886 (flybase.org/reports/FBrf0222542)</t>
        </is>
      </c>
      <c r="F68" t="inlineStr"/>
      <c r="G68" t="inlineStr"/>
      <c r="H68" t="inlineStr"/>
    </row>
    <row r="69">
      <c r="A69">
        <f>HYPERLINK("https://www.ebi.ac.uk/ols/ontologies/fbbt/terms?iri=http://purl.obolibrary.org/obo/FBbt_00110895","FBbt:00110895")</f>
        <v/>
      </c>
      <c r="B69" t="inlineStr">
        <is>
          <t>adult midgut region R2b</t>
        </is>
      </c>
      <c r="C69" t="inlineStr">
        <is>
          <t>adult midgut A2 region; R2b; adult midgut anterior 2 region</t>
        </is>
      </c>
      <c r="D69" t="inlineStr">
        <is>
          <t>Subregion at the middle of the adult midgut region R2. It is composed of enterocytes containing lipid vesicles with an apical extrusion and a typical columnar morphology. It is distinguished from region R2a by gene expression.</t>
        </is>
      </c>
      <c r="E69" t="inlineStr">
        <is>
          <t>Buchon et al., 2013, Cell Rep. 3(5): 1725--1738 (flybase.org/reports/FBrf0221749); Marianes and Spradling, 2013, eLife 2: e00886 (flybase.org/reports/FBrf0222542)</t>
        </is>
      </c>
      <c r="F69" t="inlineStr"/>
      <c r="G69" t="inlineStr"/>
      <c r="H69" t="inlineStr"/>
    </row>
    <row r="70">
      <c r="A70">
        <f>HYPERLINK("https://www.ebi.ac.uk/ols/ontologies/fbbt/terms?iri=http://purl.obolibrary.org/obo/FBbt_00110896","FBbt:00110896")</f>
        <v/>
      </c>
      <c r="B70" t="inlineStr">
        <is>
          <t>adult midgut region R2c</t>
        </is>
      </c>
      <c r="C70" t="inlineStr">
        <is>
          <t>adult midgut anterior 3 region; R2c; adult midgut A3 region</t>
        </is>
      </c>
      <c r="D70" t="inlineStr">
        <is>
          <t>Subregion at the posterior of the adult midgut region R2. It is composed of enterocytes containing less lipid vesicles than in regions R2a or R2b, with a typical columnar morphology, and with cells not as long in R2a or R2b.</t>
        </is>
      </c>
      <c r="E70" t="inlineStr">
        <is>
          <t>Buchon et al., 2013, Cell Rep. 3(5): 1725--1738 (flybase.org/reports/FBrf0221749); Marianes and Spradling, 2013, eLife 2: e00886 (flybase.org/reports/FBrf0222542)</t>
        </is>
      </c>
      <c r="F70" t="inlineStr"/>
      <c r="G70" t="inlineStr"/>
      <c r="H70" t="inlineStr"/>
    </row>
    <row r="71">
      <c r="A71">
        <f>HYPERLINK("https://www.ebi.ac.uk/ols/ontologies/fbbt/terms?iri=http://purl.obolibrary.org/obo/FBbt_00110897","FBbt:00110897")</f>
        <v/>
      </c>
      <c r="B71" t="inlineStr">
        <is>
          <t>adult midgut region R3</t>
        </is>
      </c>
      <c r="C71" t="inlineStr">
        <is>
          <t>adult middle midgut; adult acid zone; R3</t>
        </is>
      </c>
      <c r="D71" t="inlineStr">
        <is>
          <t>Region of the adult midgut that contains the copper cells. This region initiates a retrograde folding of the midgut, (from posterior to anterior), and it follows a ventral-dorsal axis. It can be subdivided into an anterior section containing the copper cells (R3ab) and a posterior one with large flat cells (R3c).</t>
        </is>
      </c>
      <c r="E71" t="inlineStr">
        <is>
          <t>Strand and Micchelli, 2011, Proc. Natl. Acad. Sci. U.S.A. 108(43): 17696--17701 (flybase.org/reports/FBrf0216495); Buchon et al., 2013, Cell Rep. 3(5): 1725--1738 (flybase.org/reports/FBrf0221749)</t>
        </is>
      </c>
      <c r="F71" t="inlineStr"/>
      <c r="G71" t="inlineStr"/>
      <c r="H71" t="inlineStr"/>
    </row>
    <row r="72">
      <c r="A72">
        <f>HYPERLINK("https://www.ebi.ac.uk/ols/ontologies/fbbt/terms?iri=http://purl.obolibrary.org/obo/FBbt_00110893","FBbt:00110893")</f>
        <v/>
      </c>
      <c r="B72" t="inlineStr">
        <is>
          <t>adult midgut region R2</t>
        </is>
      </c>
      <c r="C72" t="inlineStr">
        <is>
          <t>anterior adult midgut; R2</t>
        </is>
      </c>
      <c r="D72" t="inlineStr">
        <is>
          <t>Region of the adult midgut located in the abdomen that is dorsally located and that falls back ventrally at the posterior part. It can be divided into 3 subregions, based on histology and gene expression. It is composed of enterocytes with a typical columnar morphology.</t>
        </is>
      </c>
      <c r="E72" t="inlineStr">
        <is>
          <t>Buchon et al., 2013, Cell Rep. 3(5): 1725--1738 (flybase.org/reports/FBrf0221749); Marianes and Spradling, 2013, eLife 2: e00886 (flybase.org/reports/FBrf0222542)</t>
        </is>
      </c>
      <c r="F72" t="inlineStr"/>
      <c r="G72" t="inlineStr"/>
      <c r="H72" t="inlineStr"/>
    </row>
    <row r="73">
      <c r="A73">
        <f>HYPERLINK("https://www.ebi.ac.uk/ols/ontologies/fbbt/terms?iri=http://purl.obolibrary.org/obo/FBbt_00110894","FBbt:00110894")</f>
        <v/>
      </c>
      <c r="B73" t="inlineStr">
        <is>
          <t>adult midgut region R2a</t>
        </is>
      </c>
      <c r="C73" t="inlineStr">
        <is>
          <t>adult midgut A2 region; adult midgut anterior 2 region; R2a</t>
        </is>
      </c>
      <c r="D73" t="inlineStr">
        <is>
          <t>Subregion at the anterior end of the adult midgut region R2. It is composed of enterocytes containing lipid vesicles with an apical extrusion and a typical columnar morphology. It is distinguished from region R2b by gene expression.</t>
        </is>
      </c>
      <c r="E73" t="inlineStr">
        <is>
          <t>Buchon et al., 2013, Cell Rep. 3(5): 1725--1738 (flybase.org/reports/FBrf0221749); Marianes and Spradling, 2013, eLife 2: e00886 (flybase.org/reports/FBrf0222542)</t>
        </is>
      </c>
      <c r="F73" t="inlineStr"/>
      <c r="G73" t="inlineStr"/>
      <c r="H73" t="inlineStr"/>
    </row>
    <row r="74">
      <c r="A74">
        <f>HYPERLINK("https://www.ebi.ac.uk/ols/ontologies/fbbt/terms?iri=http://purl.obolibrary.org/obo/FBbt_00003532","FBbt:00003532")</f>
        <v/>
      </c>
      <c r="B74" t="inlineStr">
        <is>
          <t>adult crop circular muscle</t>
        </is>
      </c>
      <c r="C74" t="inlineStr">
        <is>
          <t>None</t>
        </is>
      </c>
      <c r="D74" t="inlineStr">
        <is>
          <t>Circular muscle fibers of the of adult crop. In the stalk, it consists of wide bands 1.5um thick and 3-7um wide. In the sac, thick muscle fibers extend around the base of each lobe, converging posteriorly, and the distended portions of the wall are covered with a plexus of branched and interlacing fibers 1-3um thick.</t>
        </is>
      </c>
      <c r="E74" t="inlineStr">
        <is>
          <t>Miller, 1950, Demerec, 1950: 420--534 (flybase.org/reports/FBrf0007735)</t>
        </is>
      </c>
      <c r="F74" t="inlineStr"/>
      <c r="G74" t="inlineStr"/>
      <c r="H74" t="inlineStr"/>
    </row>
    <row r="75">
      <c r="A75">
        <f>HYPERLINK("https://www.ebi.ac.uk/ols/ontologies/fbbt/terms?iri=http://purl.obolibrary.org/obo/FBbt_00003535","FBbt:00003535")</f>
        <v/>
      </c>
      <c r="B75" t="inlineStr">
        <is>
          <t>adult midgut circular muscle</t>
        </is>
      </c>
      <c r="C75" t="inlineStr">
        <is>
          <t>adult ventriculus circular muscle</t>
        </is>
      </c>
      <c r="D75" t="inlineStr">
        <is>
          <t>Circular muscle of the adult midgut. Circular muscles are surrounded by the outer longitudinal fibers.</t>
        </is>
      </c>
      <c r="E75" t="inlineStr">
        <is>
          <t>Miller, 1950, Demerec, 1950: 420--534 (flybase.org/reports/FBrf0007735)</t>
        </is>
      </c>
      <c r="F75" t="inlineStr"/>
      <c r="G75" t="inlineStr"/>
      <c r="H75" t="inlineStr"/>
    </row>
    <row r="76">
      <c r="A76">
        <f>HYPERLINK("https://www.ebi.ac.uk/ols/ontologies/fbbt/terms?iri=http://purl.obolibrary.org/obo/FBbt_00003536","FBbt:00003536")</f>
        <v/>
      </c>
      <c r="B76" t="inlineStr">
        <is>
          <t>adult midgut longitudinal muscle</t>
        </is>
      </c>
      <c r="C76" t="inlineStr">
        <is>
          <t>adult ventriculus longitudinal muscle</t>
        </is>
      </c>
      <c r="D76" t="inlineStr">
        <is>
          <t>Longitudinal muscle of the adult midgut. The longitudinal fibers surround the circular muscle fibers.</t>
        </is>
      </c>
      <c r="E76" t="inlineStr">
        <is>
          <t>Miller, 1950, Demerec, 1950: 420--534 (flybase.org/reports/FBrf0007735)</t>
        </is>
      </c>
      <c r="F76" t="inlineStr"/>
      <c r="G76" t="inlineStr"/>
      <c r="H76" t="inlineStr"/>
    </row>
    <row r="77">
      <c r="A77">
        <f>HYPERLINK("https://www.ebi.ac.uk/ols/ontologies/fbbt/terms?iri=http://purl.obolibrary.org/obo/FBbt_00003145","FBbt:00003145")</f>
        <v/>
      </c>
      <c r="B77" t="inlineStr">
        <is>
          <t>adult rectal valve</t>
        </is>
      </c>
      <c r="C77" t="inlineStr">
        <is>
          <t>None</t>
        </is>
      </c>
      <c r="D77" t="inlineStr">
        <is>
          <t>Valve at the posterior end of the adult hindgut, anterior to the rectal sac. It corresponds to a slight thickening of the intestine, followed by a constriction where it joins the rectum.</t>
        </is>
      </c>
      <c r="E77" t="inlineStr">
        <is>
          <t>Miller, 1950, Demerec, 1950: 420--534 (flybase.org/reports/FBrf0007735)</t>
        </is>
      </c>
      <c r="F77" t="inlineStr"/>
      <c r="G77" t="inlineStr"/>
      <c r="H77" t="inlineStr"/>
    </row>
    <row r="78">
      <c r="A78">
        <f>HYPERLINK("https://www.ebi.ac.uk/ols/ontologies/fbbt/terms?iri=http://purl.obolibrary.org/obo/FBbt_00004526","FBbt:00004526")</f>
        <v/>
      </c>
      <c r="B78" t="inlineStr">
        <is>
          <t>adult cibarium</t>
        </is>
      </c>
      <c r="C78" t="inlineStr">
        <is>
          <t>adult atrium; cibarial pump</t>
        </is>
      </c>
      <c r="D78" t="inlineStr">
        <is>
          <t>The proximal portion of the adult pharynx, which functions as a sucking pump. It consists of two arched sclerotized plates. The posterior plate is fixed in position by its connections with the clypeus. The anterior plate fits against the concave side of the posterior plate and bears a ridge shaped apodeme (apodemal carina) that is attached to large dilator muscles that attach to clypeus. Their contraction pulls the anterior plate forward, enlarging the cibarial lumen and thus producing suction.</t>
        </is>
      </c>
      <c r="E78" t="inlineStr">
        <is>
          <t>Bodenstein, 1950, Demerec, 1950: 275--367 (flybase.org/reports/FBrf0007733)</t>
        </is>
      </c>
      <c r="F78" t="inlineStr"/>
      <c r="G78" t="inlineStr"/>
      <c r="H78" t="inlineStr"/>
    </row>
    <row r="79">
      <c r="A79">
        <f>HYPERLINK("https://www.ebi.ac.uk/ols/ontologies/fbbt/terms?iri=http://purl.obolibrary.org/obo/FBbt_00110208","FBbt:00110208")</f>
        <v/>
      </c>
      <c r="B79" t="inlineStr">
        <is>
          <t>intestinal stem cell of posterior adult midgut epithelium</t>
        </is>
      </c>
      <c r="C79" t="inlineStr">
        <is>
          <t>posterior midgut ISC</t>
        </is>
      </c>
      <c r="D79" t="inlineStr">
        <is>
          <t>Intestinal stem cell of the posterior adult midgut epithelium.</t>
        </is>
      </c>
      <c r="E79" t="inlineStr">
        <is>
          <t>Miller, 1950, Demerec, 1950: 420--534 (flybase.org/reports/FBrf0007735); Ohlstein and Spradling, 2006, Nature 439(7075): 470--474 (flybase.org/reports/FBrf0191251)</t>
        </is>
      </c>
      <c r="F79" t="inlineStr"/>
      <c r="G79" t="inlineStr"/>
      <c r="H79" t="inlineStr"/>
    </row>
    <row r="80">
      <c r="A80">
        <f>HYPERLINK("https://www.ebi.ac.uk/ols/ontologies/fbbt/terms?iri=http://purl.obolibrary.org/obo/FBbt_00110207","FBbt:00110207")</f>
        <v/>
      </c>
      <c r="B80" t="inlineStr">
        <is>
          <t>enteroendocrine cell of posterior adult midgut epithelium</t>
        </is>
      </c>
      <c r="C80" t="inlineStr">
        <is>
          <t>ee; EE</t>
        </is>
      </c>
      <c r="D80" t="inlineStr">
        <is>
          <t>Enteroendocrine cell of the posterior adult midgut epithelium.</t>
        </is>
      </c>
      <c r="E80" t="inlineStr"/>
      <c r="F80" t="inlineStr"/>
      <c r="G80" t="inlineStr"/>
      <c r="H80" t="inlineStr"/>
    </row>
    <row r="81">
      <c r="A81">
        <f>HYPERLINK("https://www.ebi.ac.uk/ols/ontologies/fbbt/terms?iri=http://purl.obolibrary.org/obo/FBbt_00110206","FBbt:00110206")</f>
        <v/>
      </c>
      <c r="B81" t="inlineStr">
        <is>
          <t>enteroblast of posterior adult midgut epithelium</t>
        </is>
      </c>
      <c r="C81" t="inlineStr">
        <is>
          <t>EB</t>
        </is>
      </c>
      <c r="D81" t="inlineStr">
        <is>
          <t>Enteroblast of the adult posterior midgut epithelium.</t>
        </is>
      </c>
      <c r="E81" t="inlineStr">
        <is>
          <t>Ohlstein and Spradling, 2006, Nature 439(7075): 470--474 (flybase.org/reports/FBrf0191251)</t>
        </is>
      </c>
      <c r="F81" t="inlineStr"/>
      <c r="G81" t="inlineStr"/>
      <c r="H81" t="inlineStr"/>
    </row>
    <row r="82">
      <c r="A82">
        <f>HYPERLINK("https://www.ebi.ac.uk/ols/ontologies/fbbt/terms?iri=http://purl.obolibrary.org/obo/FBbt_00007037","FBbt:00007037")</f>
        <v/>
      </c>
      <c r="B82" t="inlineStr">
        <is>
          <t>enterocyte of posterior adult midgut epithelium</t>
        </is>
      </c>
      <c r="C82" t="inlineStr">
        <is>
          <t>None</t>
        </is>
      </c>
      <c r="D82" t="inlineStr">
        <is>
          <t>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82" t="inlineStr">
        <is>
          <t>Miller, 1950, Demerec, 1950: 420--534 (flybase.org/reports/FBrf0007735); Baumann, 2001, Exp. Cell Res. 270(2): 176--187 (flybase.org/reports/FBrf0139657); Ohlstein and Spradling, 2006, Nature 439(7075): 470--474 (flybase.org/reports/FBrf0191251)</t>
        </is>
      </c>
      <c r="F82" t="inlineStr"/>
      <c r="G82" t="inlineStr"/>
      <c r="H82" t="inlineStr"/>
    </row>
    <row r="83">
      <c r="A83">
        <f>HYPERLINK("https://www.ebi.ac.uk/ols/ontologies/fbbt/terms?iri=http://purl.obolibrary.org/obo/FBbt_00004147","FBbt:00004147")</f>
        <v/>
      </c>
      <c r="B83" t="inlineStr">
        <is>
          <t>mechanosensory labral sensillum</t>
        </is>
      </c>
      <c r="C83" t="inlineStr">
        <is>
          <t>None</t>
        </is>
      </c>
      <c r="D83" t="inlineStr">
        <is>
          <t>Sensillum of the adult labral sense organ in the adult pharynx that is innervated only by a mechanosensory receptor neuron. There are 6 of these sensilla, numbered from proximal to distal.</t>
        </is>
      </c>
      <c r="E83" t="inlineStr">
        <is>
          <t>Nayak and Singh, 1983, Int. J. Insect Morph. Embryol. 12(5--6): 273--291 (flybase.org/reports/FBrf0074012); Gendre et al., 2004, Development 131(1): 83--92 (flybase.org/reports/FBrf0167539)</t>
        </is>
      </c>
      <c r="F83" t="inlineStr"/>
      <c r="G83" t="inlineStr"/>
      <c r="H83" t="inlineStr"/>
    </row>
    <row r="84">
      <c r="A84">
        <f>HYPERLINK("https://www.ebi.ac.uk/ols/ontologies/fbbt/terms?iri=http://purl.obolibrary.org/obo/FBbt_00004146","FBbt:00004146")</f>
        <v/>
      </c>
      <c r="B84" t="inlineStr">
        <is>
          <t>adult labral sense organ</t>
        </is>
      </c>
      <c r="C84" t="inlineStr">
        <is>
          <t>adult labial organ; lso; LSO</t>
        </is>
      </c>
      <c r="D84" t="inlineStr">
        <is>
          <t>Sense organ that extends along the adult hypopharynx. It comprises a heterogeneous group of nine sensilla, numbered from proximal to distal, containing a total of 8 mechanosensory and 10 gustatory receptor neurons. Three of these sensilla are gustatory, one with 3 neurons and the others with one each. The remaining 6 sensilla are mechanosensory (Nayak and Singh, 1985). It develops from the epiphysis (larval labral sense organ).</t>
        </is>
      </c>
      <c r="E84" t="inlineStr">
        <is>
          <t>Stocker and Schorderet, 1981, Cell Tissue Res. 216(3): 513--523 (flybase.org/reports/FBrf0035962); Nayak and Singh, 1983, Int. J. Insect Morph. Embryol. 12(5--6): 273--291 (flybase.org/reports/FBrf0074012); Gendre et al., 2004, Development 131(1): 83--92 (flybase.org/reports/FBrf0167539); Vosshall and Stocker, 2007, A. Rev. Neurosci. 30: 505--533 (flybase.org/reports/FBrf0200422)</t>
        </is>
      </c>
      <c r="F84" t="inlineStr"/>
      <c r="G84" t="inlineStr"/>
      <c r="H84" t="inlineStr"/>
    </row>
    <row r="85">
      <c r="A85">
        <f>HYPERLINK("https://www.ebi.ac.uk/ols/ontologies/fbbt/terms?iri=http://purl.obolibrary.org/obo/FBbt_00110912","FBbt:00110912")</f>
        <v/>
      </c>
      <c r="B85" t="inlineStr">
        <is>
          <t>adult midgut large flat cell</t>
        </is>
      </c>
      <c r="C85" t="inlineStr">
        <is>
          <t>adult LFC</t>
        </is>
      </c>
      <c r="D85" t="inlineStr">
        <is>
          <t>Large flat cell of the adult midgut region R3c. It is located posteriorly to the copper cell region.</t>
        </is>
      </c>
      <c r="E85" t="inlineStr">
        <is>
          <t>Strand and Micchelli, 2011, Proc. Natl. Acad. Sci. U.S.A. 108(43): 17696--17701 (flybase.org/reports/FBrf0216495)</t>
        </is>
      </c>
      <c r="F85" t="inlineStr"/>
      <c r="G85" t="inlineStr"/>
      <c r="H85" t="inlineStr"/>
    </row>
    <row r="86">
      <c r="A86">
        <f>HYPERLINK("https://www.ebi.ac.uk/ols/ontologies/fbbt/terms?iri=http://purl.obolibrary.org/obo/FBbt_00110909","FBbt:00110909")</f>
        <v/>
      </c>
      <c r="B86" t="inlineStr">
        <is>
          <t>adult midgut interstitial cell</t>
        </is>
      </c>
      <c r="C86" t="inlineStr">
        <is>
          <t>None</t>
        </is>
      </c>
      <c r="D86" t="inlineStr">
        <is>
          <t>Interstitial cell of the adult midgut. It is found in the anterior midgut subregions of region R3 (R3a and R3b, copper cell region), interspersed with copper cells. They have apically localized nuclei, short microvilli in the apical membrane and a broad apical profile. The interstitial cell arches over the apex of the copper cell, forming a narrow channel that connects the apical invagination of the copper cell to the gut lumen. The highly folded area of apicolateral contact between copper and interstitial cells contains smooth septate junctions.</t>
        </is>
      </c>
      <c r="E86" t="inlineStr">
        <is>
          <t>Skaer, 1993, Bate, Martinez Arias, 1993: 941--1012 (flybase.org/reports/FBrf0064792); Dubreuil et al., 2001, Cell Tissue Res. 306(1): 167--178 (flybase.org/reports/FBrf0139611); Dubreuil, 2004, Int. J. Biochem. &amp; Cell Biol. 36(5): 745--752 (flybase.org/reports/FBrf0174753); Strand and Micchelli, 2011, Proc. Natl. Acad. Sci. U.S.A. 108(43): 17696--17701 (flybase.org/reports/FBrf0216495); Buchon et al., 2013, Cell Rep. 3(5): 1725--1738 (flybase.org/reports/FBrf0221749)</t>
        </is>
      </c>
      <c r="F86" t="inlineStr"/>
      <c r="G86" t="inlineStr"/>
      <c r="H86" t="inlineStr"/>
    </row>
    <row r="87">
      <c r="A87">
        <f>HYPERLINK("https://www.ebi.ac.uk/ols/ontologies/fbbt/terms?iri=http://purl.obolibrary.org/obo/FBbt_00110908","FBbt:00110908")</f>
        <v/>
      </c>
      <c r="B87" t="inlineStr">
        <is>
          <t>adult copper cell</t>
        </is>
      </c>
      <c r="C87" t="inlineStr">
        <is>
          <t>adult cuprophilic cell</t>
        </is>
      </c>
      <c r="D87" t="inlineStr">
        <is>
          <t>Specialised cell of the adult midgut found in the anterior and middle midgut sections of region R3 (R3a and R3b, copper cell region). It secretes acid and accumulates copper. They show a distinct apical invagination, basally located nuclei, numerous mitochondria and a deeply invaginated apical membrane covered with long microvilli. Interstitial cells arch over the apex of the copper cell, forming a narrow channel that connects the apical invagination of the copper cell to the gut lumen. The highly folded area of apicolateral contact between copper and interstitial cells contains smooth septate junctions.</t>
        </is>
      </c>
      <c r="E87" t="inlineStr">
        <is>
          <t>Skaer, 1993, Bate, Martinez Arias, 1993: 941--1012 (flybase.org/reports/FBrf0064792); Dubreuil et al., 2001, Cell Tissue Res. 306(1): 167--178 (flybase.org/reports/FBrf0139611); Dubreuil, 2004, Int. J. Biochem. &amp; Cell Biol. 36(5): 745--752 (flybase.org/reports/FBrf0174753); Strand and Micchelli, 2011, Proc. Natl. Acad. Sci. U.S.A. 108(43): 17696--17701 (flybase.org/reports/FBrf0216495); Buchon et al., 2013, Cell Rep. 3(5): 1725--1738 (flybase.org/reports/FBrf0221749)</t>
        </is>
      </c>
      <c r="F87" t="inlineStr"/>
      <c r="G87" t="inlineStr"/>
      <c r="H87" t="inlineStr"/>
    </row>
    <row r="88">
      <c r="A88">
        <f>HYPERLINK("https://www.ebi.ac.uk/ols/ontologies/fbbt/terms?iri=http://purl.obolibrary.org/obo/FBbt_00003146","FBbt:00003146")</f>
        <v/>
      </c>
      <c r="B88" t="inlineStr">
        <is>
          <t>adult rectal papilla</t>
        </is>
      </c>
      <c r="C88" t="inlineStr">
        <is>
          <t>None</t>
        </is>
      </c>
      <c r="D88" t="inlineStr">
        <is>
          <t>Paired papilla projecting from the side wall into the lumen of the rectal sac. Each papillae is a conical thick-walled invagination of the epithelium 100-150um high and 65-85um in diameter basally, containing a narrow central cavity occupied by a bundle of five trachea (Miller, 1950).</t>
        </is>
      </c>
      <c r="E88" t="inlineStr">
        <is>
          <t>Miller, 1950, Demerec, 1950: 468--481 (flybase.org/reports/FBrf0186027)</t>
        </is>
      </c>
      <c r="F88" t="inlineStr"/>
      <c r="G88" t="inlineStr"/>
      <c r="H88" t="inlineStr"/>
    </row>
    <row r="89">
      <c r="A89">
        <f>HYPERLINK("https://www.ebi.ac.uk/ols/ontologies/fbbt/terms?iri=http://purl.obolibrary.org/obo/FBbt_00003147","FBbt:00003147")</f>
        <v/>
      </c>
      <c r="B89" t="inlineStr">
        <is>
          <t>adult rectal sphincter</t>
        </is>
      </c>
      <c r="C89" t="inlineStr">
        <is>
          <t>adult anal sphincter; rectal circular muscle</t>
        </is>
      </c>
      <c r="D89" t="inlineStr">
        <is>
          <t>Circular muscle that acts as a sphincter and is located at the narrow posterior end of the rectum.</t>
        </is>
      </c>
      <c r="E89" t="inlineStr">
        <is>
          <t>Miller, 1950, Demerec, 1950: 420--534 (flybase.org/reports/FBrf0007735)</t>
        </is>
      </c>
      <c r="F89" t="inlineStr"/>
      <c r="G89" t="inlineStr"/>
      <c r="H89" t="inlineStr"/>
    </row>
    <row r="90">
      <c r="A90">
        <f>HYPERLINK("https://www.ebi.ac.uk/ols/ontologies/fbbt/terms?iri=http://purl.obolibrary.org/obo/FBbt_00003148","FBbt:00003148")</f>
        <v/>
      </c>
      <c r="B90" t="inlineStr">
        <is>
          <t>adult anus</t>
        </is>
      </c>
      <c r="C90" t="inlineStr">
        <is>
          <t>None</t>
        </is>
      </c>
      <c r="D90" t="inlineStr">
        <is>
          <t>Posterior opening of the adult hindgut.</t>
        </is>
      </c>
      <c r="E90" t="inlineStr"/>
      <c r="F90" t="inlineStr"/>
      <c r="G90" t="inlineStr"/>
      <c r="H90" t="inlineStr"/>
    </row>
    <row r="91">
      <c r="A91">
        <f>HYPERLINK("https://www.ebi.ac.uk/ols/ontologies/fbbt/terms?iri=http://purl.obolibrary.org/obo/FBbt_00003529","FBbt:00003529")</f>
        <v/>
      </c>
      <c r="B91" t="inlineStr">
        <is>
          <t>adult esophageal circular muscle</t>
        </is>
      </c>
      <c r="C91" t="inlineStr">
        <is>
          <t>None</t>
        </is>
      </c>
      <c r="D91" t="inlineStr">
        <is>
          <t>Circular muscle of the adult esophagus. There is a single layer of circular muscles forming bands 4-6um wide and 3um thick. The fiber muscles at the anterior end of the esophagus, near the cibarium, are 6-7.5um thick.</t>
        </is>
      </c>
      <c r="E91" t="inlineStr">
        <is>
          <t>Miller, 1950, Demerec, 1950: 420--534 (flybase.org/reports/FBrf0007735)</t>
        </is>
      </c>
      <c r="F91" t="inlineStr"/>
      <c r="G91" t="inlineStr"/>
      <c r="H91" t="inlineStr"/>
    </row>
    <row r="92">
      <c r="A92">
        <f>HYPERLINK("https://www.ebi.ac.uk/ols/ontologies/fbbt/terms?iri=http://purl.obolibrary.org/obo/FBbt_00100161","FBbt:00100161")</f>
        <v/>
      </c>
      <c r="B92" t="inlineStr">
        <is>
          <t>ventral row of the cibarium</t>
        </is>
      </c>
      <c r="C92" t="inlineStr">
        <is>
          <t>None</t>
        </is>
      </c>
      <c r="D92" t="inlineStr">
        <is>
          <t>Cibarial bristle row that is ventral to the ventral cibarial sense organ in the adult pharynx. It consists of twelve to fifteen small bristles in the cibarium, each innervated by a single mechanoreceptor (Stocker and Schorderet, 1981; Nayak and Singh, 1983).</t>
        </is>
      </c>
      <c r="E92"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92" t="inlineStr"/>
      <c r="G92" t="inlineStr"/>
      <c r="H92" t="inlineStr"/>
    </row>
    <row r="93">
      <c r="A93">
        <f>HYPERLINK("https://www.ebi.ac.uk/ols/ontologies/fbbt/terms?iri=http://purl.obolibrary.org/obo/FBbt_00100162","FBbt:00100162")</f>
        <v/>
      </c>
      <c r="B93" t="inlineStr">
        <is>
          <t>dorsal row of the cibarium</t>
        </is>
      </c>
      <c r="C93" t="inlineStr">
        <is>
          <t>None</t>
        </is>
      </c>
      <c r="D93" t="inlineStr">
        <is>
          <t>Cibarial bristle row that is dorsal to the ventral cibarial sense organ in the adult pharynx. It consists of six to eight large bristles in the cibarium, each innervated by a single mechanosensory neuron (Stocker and Schorderet, 1981; Nayak and Singh, 1983).</t>
        </is>
      </c>
      <c r="E93" t="inlineStr">
        <is>
          <t>Stocker and Schorderet, 1981, Cell Tissue Res. 216(3): 513--523 (flybase.org/reports/FBrf0035962); Nayak and Singh, 1983, Int. J. Insect Morph. Embryol. 12(5--6): 273--291 (flybase.org/reports/FBrf0074012); Gendre et al., 2004, Development 131(1): 83--92 (flybase.org/reports/FBrf0167539)</t>
        </is>
      </c>
      <c r="F93" t="inlineStr"/>
      <c r="G93" t="inlineStr"/>
      <c r="H93" t="inlineStr"/>
    </row>
    <row r="94">
      <c r="A94">
        <f>HYPERLINK("https://www.ebi.ac.uk/ols/ontologies/fbbt/terms?iri=http://purl.obolibrary.org/obo/FBbt_00003271","FBbt:00003271")</f>
        <v/>
      </c>
      <c r="B94" t="inlineStr">
        <is>
          <t>cibarial muscle</t>
        </is>
      </c>
      <c r="C94" t="inlineStr">
        <is>
          <t>None</t>
        </is>
      </c>
      <c r="D94" t="inlineStr">
        <is>
          <t>Muscle involved in the movement of the cibarium.</t>
        </is>
      </c>
      <c r="E94" t="inlineStr">
        <is>
          <t>Miller, 1950, Demerec, 1950: 420--534 (flybase.org/reports/FBrf0007735); Hartenstein, 2006, Sink, 2006: 8--27 (flybase.org/reports/FBrf0193310)</t>
        </is>
      </c>
      <c r="F94" t="inlineStr"/>
      <c r="G94" t="inlineStr"/>
      <c r="H94" t="inlineStr"/>
    </row>
    <row r="95">
      <c r="A95">
        <f>HYPERLINK("https://www.ebi.ac.uk/ols/ontologies/fbbt/terms?iri=http://purl.obolibrary.org/obo/FBbt_00110036","FBbt:00110036")</f>
        <v/>
      </c>
      <c r="B95" t="inlineStr">
        <is>
          <t>Tachykinin cell of the adult midgut</t>
        </is>
      </c>
      <c r="C95" t="inlineStr">
        <is>
          <t>Locusta tachykinin-like immunoreactive neurons</t>
        </is>
      </c>
      <c r="D95" t="inlineStr">
        <is>
          <t>Adult cell of the midgut that expresses Tachykinin (FBgn0037976). These cells have an elongated shape, often spanning the gut epithelium, similar to the morphology of other midgut endocrine cells. They are found throughout the midgut except for a medial domain.</t>
        </is>
      </c>
      <c r="E95" t="inlineStr">
        <is>
          <t>Siviter et al., 2000, J. Biol. Chem. 275(30): 23273--23280 (flybase.org/reports/FBrf0130087)</t>
        </is>
      </c>
      <c r="F95" t="inlineStr"/>
      <c r="G95" t="inlineStr"/>
      <c r="H95" t="inlineStr"/>
    </row>
    <row r="96">
      <c r="A96">
        <f>HYPERLINK("https://www.ebi.ac.uk/ols/ontologies/fbbt/terms?iri=http://purl.obolibrary.org/obo/FBbt_00003530","FBbt:00003530")</f>
        <v/>
      </c>
      <c r="B96" t="inlineStr">
        <is>
          <t>adult esophageal sphincter muscle</t>
        </is>
      </c>
      <c r="C96" t="inlineStr">
        <is>
          <t>cardiac sphincter</t>
        </is>
      </c>
      <c r="D96" t="inlineStr">
        <is>
          <t>Circumferential muscle fibers that forms a narrow band around the esophagus, at the anterior end of the cardia.</t>
        </is>
      </c>
      <c r="E96" t="inlineStr">
        <is>
          <t>King, 1988, J. Morphol. 196(3): 253--282 (flybase.org/reports/FBrf0048518)</t>
        </is>
      </c>
      <c r="F96" t="inlineStr"/>
      <c r="G96" t="inlineStr"/>
      <c r="H96" t="inlineStr"/>
    </row>
    <row r="97">
      <c r="A97">
        <f>HYPERLINK("https://www.ebi.ac.uk/ols/ontologies/fbbt/terms?iri=http://purl.obolibrary.org/obo/FBbt_00004136","FBbt:00004136")</f>
        <v/>
      </c>
      <c r="B97" t="inlineStr">
        <is>
          <t>cibarial fish-trap bristle</t>
        </is>
      </c>
      <c r="C97" t="inlineStr">
        <is>
          <t>posterior cibarial setae; cibarial fishtrap bristle; filter apparatus of McAlpine; satellite bristles; cibarial fish trap bristle</t>
        </is>
      </c>
      <c r="D97" t="inlineStr">
        <is>
          <t>Sensory bristle on the anterior plate of the cibarium of the adult pharynx, near the ventral cibarial sense organ (VCSO). These bristles project upwardly and are arranged in two rows, dorsal and ventral to the VCSO. There are 18 to 23 bristles, each innervated by a mechanosensory neuron.</t>
        </is>
      </c>
      <c r="E97" t="inlineStr">
        <is>
          <t>Bodenstein, 1950, Demerec, 1950: 275--367 (flybase.org/reports/FBrf0007733); Gendre et al., 2004, Development 131(1): 83--92 (flybase.org/reports/FBrf0167539)</t>
        </is>
      </c>
      <c r="F97" t="inlineStr"/>
      <c r="G97" t="inlineStr"/>
      <c r="H97" t="inlineStr"/>
    </row>
    <row r="98">
      <c r="A98">
        <f>HYPERLINK("https://www.ebi.ac.uk/ols/ontologies/fbbt/terms?iri=http://purl.obolibrary.org/obo/FBbt_00004139","FBbt:00004139")</f>
        <v/>
      </c>
      <c r="B98" t="inlineStr">
        <is>
          <t>cibarial sense organ</t>
        </is>
      </c>
      <c r="C98" t="inlineStr">
        <is>
          <t>None</t>
        </is>
      </c>
      <c r="D98" t="inlineStr">
        <is>
          <t>Compound sense organ located in the cibarium of the adult pharynx, near the upper end of the posterior cibarial plate. It comprises two sense organs, dorsal and ventral, that are innervated by gustatory receptor neurons.</t>
        </is>
      </c>
      <c r="E98" t="inlineStr">
        <is>
          <t>Stocker and Schorderet, 1981, Cell Tissue Res. 216(3): 513--523 (flybase.org/reports/FBrf0035962); Gendre et al., 2004, Development 131(1): 83--92 (flybase.org/reports/FBrf0167539)</t>
        </is>
      </c>
      <c r="F98" t="inlineStr"/>
      <c r="G98" t="inlineStr"/>
      <c r="H98" t="inlineStr"/>
    </row>
    <row r="99">
      <c r="A99">
        <f>HYPERLINK("https://www.ebi.ac.uk/ols/ontologies/fbbt/terms?iri=http://purl.obolibrary.org/obo/FBbt_00004527","FBbt:00004527")</f>
        <v/>
      </c>
      <c r="B99" t="inlineStr">
        <is>
          <t>cibarial plate</t>
        </is>
      </c>
      <c r="C99" t="inlineStr">
        <is>
          <t>None</t>
        </is>
      </c>
      <c r="D99" t="inlineStr">
        <is>
          <t>One of the two sclerotized plates of the cibarium.</t>
        </is>
      </c>
      <c r="E99" t="inlineStr"/>
      <c r="F99" t="inlineStr"/>
      <c r="G99" t="inlineStr"/>
      <c r="H99" t="inlineStr"/>
    </row>
    <row r="100">
      <c r="A100">
        <f>HYPERLINK("https://www.ebi.ac.uk/ols/ontologies/fbbt/terms?iri=http://purl.obolibrary.org/obo/FBbt_00004152","FBbt:00004152")</f>
        <v/>
      </c>
      <c r="B100" t="inlineStr">
        <is>
          <t>mechanosensory labral sensillum 5</t>
        </is>
      </c>
      <c r="C100" t="inlineStr">
        <is>
          <t>LSO 5</t>
        </is>
      </c>
      <c r="D100" t="inlineStr">
        <is>
          <t>Fifth most sensillum of the adult labral sense organ in the adult pharynx. The external sensory structure is a hair of 5 micrometers long by 0.5-1 micrometers thick. It is innervated by a mechanosensory receptor neuron.</t>
        </is>
      </c>
      <c r="E100" t="inlineStr">
        <is>
          <t>Nayak and Singh, 1983, Int. J. Insect Morph. Embryol. 12(5--6): 273--291 (flybase.org/reports/FBrf0074012); Gendre et al., 2004, Development 131(1): 83--92 (flybase.org/reports/FBrf0167539)</t>
        </is>
      </c>
      <c r="F100" t="inlineStr"/>
      <c r="G100" t="inlineStr"/>
      <c r="H100" t="inlineStr"/>
    </row>
    <row r="101">
      <c r="A101">
        <f>HYPERLINK("https://www.ebi.ac.uk/ols/ontologies/fbbt/terms?iri=http://purl.obolibrary.org/obo/FBbt_00004151","FBbt:00004151")</f>
        <v/>
      </c>
      <c r="B101" t="inlineStr">
        <is>
          <t>mechanosensory labral sensillum 4</t>
        </is>
      </c>
      <c r="C101" t="inlineStr">
        <is>
          <t>LSO 4</t>
        </is>
      </c>
      <c r="D101" t="inlineStr">
        <is>
          <t>Fourth most sensillum of the adult labral sense organ in the adult pharynx. The external sensory structure is a hair of 5 micrometers long by 0.5-1 micrometers thick. It is innervated by a mechanosensory receptor neuron.</t>
        </is>
      </c>
      <c r="E101" t="inlineStr">
        <is>
          <t>Nayak and Singh, 1983, Int. J. Insect Morph. Embryol. 12(5--6): 273--291 (flybase.org/reports/FBrf0074012); Gendre et al., 2004, Development 131(1): 83--92 (flybase.org/reports/FBrf0167539)</t>
        </is>
      </c>
      <c r="F101" t="inlineStr"/>
      <c r="G101" t="inlineStr"/>
      <c r="H101" t="inlineStr"/>
    </row>
    <row r="102">
      <c r="A102">
        <f>HYPERLINK("https://www.ebi.ac.uk/ols/ontologies/fbbt/terms?iri=http://purl.obolibrary.org/obo/FBbt_00004150","FBbt:00004150")</f>
        <v/>
      </c>
      <c r="B102" t="inlineStr">
        <is>
          <t>mechanosensory labral sensillum 3</t>
        </is>
      </c>
      <c r="C102" t="inlineStr">
        <is>
          <t>LSO 3</t>
        </is>
      </c>
      <c r="D102" t="inlineStr">
        <is>
          <t>Third most proximal sensillum of the adult labral sense organ in the adult pharynx. The external sensory structure is a hair of 5 micrometers long by 0.5-1 micrometers thick. It is innervated by a mechanosensory receptor neuron.</t>
        </is>
      </c>
      <c r="E102" t="inlineStr">
        <is>
          <t>Nayak and Singh, 1983, Int. J. Insect Morph. Embryol. 12(5--6): 273--291 (flybase.org/reports/FBrf0074012); Gendre et al., 2004, Development 131(1): 83--92 (flybase.org/reports/FBrf0167539)</t>
        </is>
      </c>
      <c r="F102" t="inlineStr"/>
      <c r="G102" t="inlineStr"/>
      <c r="H102" t="inlineStr"/>
    </row>
    <row r="103">
      <c r="A103">
        <f>HYPERLINK("https://www.ebi.ac.uk/ols/ontologies/fbbt/terms?iri=http://purl.obolibrary.org/obo/FBbt_00004155","FBbt:00004155")</f>
        <v/>
      </c>
      <c r="B103" t="inlineStr">
        <is>
          <t>mechano-chemo-sensory labral sensillum</t>
        </is>
      </c>
      <c r="C103" t="inlineStr">
        <is>
          <t>None</t>
        </is>
      </c>
      <c r="D103" t="inlineStr">
        <is>
          <t>Sensillum of the adult labral sense organ in the adult pharynx that is innervated both by a mechanosensory and gustatory receptor neuron. There are 2 of these sensilla.</t>
        </is>
      </c>
      <c r="E103" t="inlineStr">
        <is>
          <t>Nayak and Singh, 1983, Int. J. Insect Morph. Embryol. 12(5--6): 273--291 (flybase.org/reports/FBrf0074012); Gendre et al., 2004, Development 131(1): 83--92 (flybase.org/reports/FBrf0167539)</t>
        </is>
      </c>
      <c r="F103" t="inlineStr"/>
      <c r="G103" t="inlineStr"/>
      <c r="H103" t="inlineStr"/>
    </row>
    <row r="104">
      <c r="A104">
        <f>HYPERLINK("https://www.ebi.ac.uk/ols/ontologies/fbbt/terms?iri=http://purl.obolibrary.org/obo/FBbt_00004153","FBbt:00004153")</f>
        <v/>
      </c>
      <c r="B104" t="inlineStr">
        <is>
          <t>mechanosensory labral sensillum 6</t>
        </is>
      </c>
      <c r="C104" t="inlineStr">
        <is>
          <t>LSO 6</t>
        </is>
      </c>
      <c r="D104" t="inlineStr">
        <is>
          <t>Sixth most sensillum of the adult labral sense organ in the adult pharynx. The external sensory structure is a hair of 5 micrometers long by 0.5-1 micrometers thick. It is innervated by a mechanosensory receptor neuron.</t>
        </is>
      </c>
      <c r="E104" t="inlineStr">
        <is>
          <t>Nayak and Singh, 1983, Int. J. Insect Morph. Embryol. 12(5--6): 273--291 (flybase.org/reports/FBrf0074012); Gendre et al., 2004, Development 131(1): 83--92 (flybase.org/reports/FBrf0167539)</t>
        </is>
      </c>
      <c r="F104" t="inlineStr"/>
      <c r="G104" t="inlineStr"/>
      <c r="H104" t="inlineStr"/>
    </row>
    <row r="105">
      <c r="A105">
        <f>HYPERLINK("https://www.ebi.ac.uk/ols/ontologies/fbbt/terms?iri=http://purl.obolibrary.org/obo/FBbt_00004140","FBbt:00004140")</f>
        <v/>
      </c>
      <c r="B105" t="inlineStr">
        <is>
          <t>dorsal cibarial sense organ</t>
        </is>
      </c>
      <c r="C105" t="inlineStr">
        <is>
          <t>CSO; DCSO; fulcral organ; cibarial sense organ</t>
        </is>
      </c>
      <c r="D105" t="inlineStr">
        <is>
          <t>Dorsal-most cibarial sense organ near the upper end of the posterior cibarial plate of the adult pharynx, and innervated by the pharyngeal nerve. It comprises two sensilla (anterior and posterior), each containing three gustatory receptor neurons.</t>
        </is>
      </c>
      <c r="E105" t="inlineStr">
        <is>
          <t>Hertweck, 1931, Z. wiss. Zool. 139: 560--663 (flybase.org/reports/FBrf0002274); Bodenstein, 1950, Demerec, 1950: 275--367 (flybase.org/reports/FBrf0007733); Stocker and Schorderet, 1981, Cell Tissue Res. 216(3): 513--523 (flybase.org/reports/FBrf0035962); Nayak and Singh, 1983, Int. J. Insect Morph. Embryol. 12(5--6): 273--291 (flybase.org/reports/FBrf0074012); Gendre et al., 2004, Development 131(1): 83--92 (flybase.org/reports/FBrf0167539)</t>
        </is>
      </c>
      <c r="F105" t="inlineStr"/>
      <c r="G105" t="inlineStr"/>
      <c r="H105" t="inlineStr"/>
    </row>
    <row r="106">
      <c r="A106">
        <f>HYPERLINK("https://www.ebi.ac.uk/ols/ontologies/fbbt/terms?iri=http://purl.obolibrary.org/obo/FBbt_00004148","FBbt:00004148")</f>
        <v/>
      </c>
      <c r="B106" t="inlineStr">
        <is>
          <t>mechanosensory labral sensillum 1</t>
        </is>
      </c>
      <c r="C106" t="inlineStr">
        <is>
          <t>LSO 1</t>
        </is>
      </c>
      <c r="D106" t="inlineStr">
        <is>
          <t>Most proximal sensillum of the adult labral sense organ in the adult pharynx. The external sensory structure is a hair of 5 micrometers long by 0.5-1 micrometers thick. It is innervated by a mechanosensory receptor neuron.</t>
        </is>
      </c>
      <c r="E106" t="inlineStr">
        <is>
          <t>Nayak and Singh, 1983, Int. J. Insect Morph. Embryol. 12(5--6): 273--291 (flybase.org/reports/FBrf0074012); Gendre et al., 2004, Development 131(1): 83--92 (flybase.org/reports/FBrf0167539)</t>
        </is>
      </c>
      <c r="F106" t="inlineStr"/>
      <c r="G106" t="inlineStr"/>
      <c r="H106" t="inlineStr"/>
    </row>
    <row r="107">
      <c r="A107">
        <f>HYPERLINK("https://www.ebi.ac.uk/ols/ontologies/fbbt/terms?iri=http://purl.obolibrary.org/obo/FBbt_00004143","FBbt:00004143")</f>
        <v/>
      </c>
      <c r="B107" t="inlineStr">
        <is>
          <t>ventral cibarial sense organ</t>
        </is>
      </c>
      <c r="C107" t="inlineStr">
        <is>
          <t>VCSO</t>
        </is>
      </c>
      <c r="D107" t="inlineStr">
        <is>
          <t>Ventral-most cibarial gustatory sense organ near the upper end of the posterior cibarial plate of the adult pharynx, and innervated by the pharyngeal nerve (Demerec, 1994; Nayak and Singh, 1983). It is flanked distally and proximally by the ventral row bristles and the dorsal row bristles, respectively. It comprises three sensilla (distal, middle and proximal), containing in total about 8 gustatory receptor neurons.</t>
        </is>
      </c>
      <c r="E107"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107" t="inlineStr"/>
      <c r="G107" t="inlineStr"/>
      <c r="H107" t="inlineStr"/>
    </row>
    <row r="108">
      <c r="A108">
        <f>HYPERLINK("https://www.ebi.ac.uk/ols/ontologies/fbbt/terms?iri=http://purl.obolibrary.org/obo/FBbt_00004149","FBbt:00004149")</f>
        <v/>
      </c>
      <c r="B108" t="inlineStr">
        <is>
          <t>mechanosensory labral sensillum 2</t>
        </is>
      </c>
      <c r="C108" t="inlineStr">
        <is>
          <t>LSO 2</t>
        </is>
      </c>
      <c r="D108" t="inlineStr">
        <is>
          <t>Second most proximal sensillum of the adult labral sense organ in the adult pharynx. The external sensory structure is a hair of 5 micrometers long by 0.5-1 micrometers thick. It is innervated by a mechanosensory receptor neuron.</t>
        </is>
      </c>
      <c r="E108" t="inlineStr">
        <is>
          <t>Nayak and Singh, 1983, Int. J. Insect Morph. Embryol. 12(5--6): 273--291 (flybase.org/reports/FBrf0074012); Gendre et al., 2004, Development 131(1): 83--92 (flybase.org/reports/FBrf0167539)</t>
        </is>
      </c>
      <c r="F108" t="inlineStr"/>
      <c r="G108" t="inlineStr"/>
      <c r="H108" t="inlineStr"/>
    </row>
    <row r="109">
      <c r="A109">
        <f>HYPERLINK("https://www.ebi.ac.uk/ols/ontologies/fbbt/terms?iri=http://purl.obolibrary.org/obo/FBbt_00004528","FBbt:00004528")</f>
        <v/>
      </c>
      <c r="B109" t="inlineStr">
        <is>
          <t>anterior plate of cibarium</t>
        </is>
      </c>
      <c r="C109" t="inlineStr">
        <is>
          <t>None</t>
        </is>
      </c>
      <c r="D109" t="inlineStr">
        <is>
          <t>Mobile, arched, sclerotized plate on the anterior side of the cibarium. It bears a ridge shaped apodeme (apodemal carina) that is attached to large dilator muscles that attach to clypeus.</t>
        </is>
      </c>
      <c r="E109" t="inlineStr">
        <is>
          <t>Bodenstein, 1950, Demerec, 1950: 275--367 (flybase.org/reports/FBrf0007733)</t>
        </is>
      </c>
      <c r="F109" t="inlineStr"/>
      <c r="G109" t="inlineStr"/>
      <c r="H109" t="inlineStr"/>
    </row>
    <row r="110">
      <c r="A110">
        <f>HYPERLINK("https://www.ebi.ac.uk/ols/ontologies/fbbt/terms?iri=http://purl.obolibrary.org/obo/FBbt_00004529","FBbt:00004529")</f>
        <v/>
      </c>
      <c r="B110" t="inlineStr">
        <is>
          <t>posterior plate of cibarium</t>
        </is>
      </c>
      <c r="C110" t="inlineStr">
        <is>
          <t>None</t>
        </is>
      </c>
      <c r="D110" t="inlineStr">
        <is>
          <t>Fixed, arched, sclerotized plate on the posterior side of the cibarium. It is attached to the clypeus.</t>
        </is>
      </c>
      <c r="E110" t="inlineStr">
        <is>
          <t>Bodenstein, 1950, Demerec, 1950: 275--367 (flybase.org/reports/FBrf0007733)</t>
        </is>
      </c>
      <c r="F110" t="inlineStr"/>
      <c r="G110" t="inlineStr"/>
      <c r="H110" t="inlineStr"/>
    </row>
    <row r="111">
      <c r="A111">
        <f>HYPERLINK("https://www.ebi.ac.uk/ols/ontologies/fbbt/terms?iri=http://purl.obolibrary.org/obo/FBbt_00003273","FBbt:00003273")</f>
        <v/>
      </c>
      <c r="B111" t="inlineStr">
        <is>
          <t>cibarial muscle 10</t>
        </is>
      </c>
      <c r="C111" t="inlineStr">
        <is>
          <t>median pharyngeal muscle</t>
        </is>
      </c>
      <c r="D111" t="inlineStr">
        <is>
          <t>Muscle of the cibarium that, together with cibarial muscle 9, rotates the pharynx up into the head. It is a shorter muscle than cibarial muscle 9, extending in a dorso-posterior orientation.</t>
        </is>
      </c>
      <c r="E111" t="inlineStr">
        <is>
          <t>Miller, 1950, Demerec, 1950: 420--534 (flybase.org/reports/FBrf0007735); Hartenstein, 2006, Sink, 2006: 8--27 (flybase.org/reports/FBrf0193310)</t>
        </is>
      </c>
      <c r="F111" t="inlineStr"/>
      <c r="G111" t="inlineStr"/>
      <c r="H111" t="inlineStr"/>
    </row>
    <row r="112">
      <c r="A112">
        <f>HYPERLINK("https://www.ebi.ac.uk/ols/ontologies/fbbt/terms?iri=http://purl.obolibrary.org/obo/FBbt_00003274","FBbt:00003274")</f>
        <v/>
      </c>
      <c r="B112" t="inlineStr">
        <is>
          <t>cibarial dilator muscle</t>
        </is>
      </c>
      <c r="C112" t="inlineStr">
        <is>
          <t>None</t>
        </is>
      </c>
      <c r="D112" t="inlineStr">
        <is>
          <t>Muscle involved in the dilation of the adult cibarium.</t>
        </is>
      </c>
      <c r="E112" t="inlineStr">
        <is>
          <t>Miller, 1950, Demerec, 1950: 420--534 (flybase.org/reports/FBrf0007735); Hartenstein, 2006, Sink, 2006: 8--27 (flybase.org/reports/FBrf0193310)</t>
        </is>
      </c>
      <c r="F112" t="inlineStr"/>
      <c r="G112" t="inlineStr"/>
      <c r="H112" t="inlineStr"/>
    </row>
    <row r="113">
      <c r="A113">
        <f>HYPERLINK("https://www.ebi.ac.uk/ols/ontologies/fbbt/terms?iri=http://purl.obolibrary.org/obo/FBbt_00003272","FBbt:00003272")</f>
        <v/>
      </c>
      <c r="B113" t="inlineStr">
        <is>
          <t>cibarial muscle 9</t>
        </is>
      </c>
      <c r="C113" t="inlineStr">
        <is>
          <t>protractor of rostrum; rostral protractor; retractor of fulcrum; lateral pharyngeal muscle</t>
        </is>
      </c>
      <c r="D113" t="inlineStr">
        <is>
          <t>Muscle of the cibarium that, together with cibarial muscle 10, rotates the pharynx up into the head. It is a longer muscle than cibarial muscle 10, and extends in a dorsomedial-anteriolateral orientation, originating on the cranial wall just below and anterior to the eye. It is required for the proboscis extension reflex. It is synapsed by the cibarial pump muscle 9 motor neuron.</t>
        </is>
      </c>
      <c r="E113" t="inlineStr">
        <is>
          <t>Miller, 1950, Demerec, 1950: 420--534 (flybase.org/reports/FBrf0007735); Hartenstein, 2006, Sink, 2006: 8--27 (flybase.org/reports/FBrf0193310); Gordon and Scott, 2009, Neuron 61(3): 373--384 (flybase.org/reports/FBrf0206709)</t>
        </is>
      </c>
      <c r="F113" t="inlineStr"/>
      <c r="G113" t="inlineStr"/>
      <c r="H113" t="inlineStr"/>
    </row>
    <row r="114">
      <c r="A114">
        <f>HYPERLINK("https://www.ebi.ac.uk/ols/ontologies/fbbt/terms?iri=http://purl.obolibrary.org/obo/FBbt_00004157","FBbt:00004157")</f>
        <v/>
      </c>
      <c r="B114" t="inlineStr">
        <is>
          <t>mechano-chemo-sensory labral sensillum 9</t>
        </is>
      </c>
      <c r="C114" t="inlineStr">
        <is>
          <t>Labral no. 9; LSO 9</t>
        </is>
      </c>
      <c r="D114" t="inlineStr">
        <is>
          <t>Most distal sensillum of the adult labral sense organ in the adult pharynx. It is innervated both by a gustatory and mechanosensory receptor neurons. One of two medium sized, hairless sensilla of the labral sense organ.</t>
        </is>
      </c>
      <c r="E114" t="inlineStr">
        <is>
          <t>Nayak and Singh, 1983, Int. J. Insect Morph. Embryol. 12(5--6): 273--291 (flybase.org/reports/FBrf0074012); Gendre et al., 2004, Development 131(1): 83--92 (flybase.org/reports/FBrf0167539)</t>
        </is>
      </c>
      <c r="F114" t="inlineStr"/>
      <c r="G114" t="inlineStr"/>
      <c r="H114" t="inlineStr"/>
    </row>
    <row r="115">
      <c r="A115">
        <f>HYPERLINK("https://www.ebi.ac.uk/ols/ontologies/fbbt/terms?iri=http://purl.obolibrary.org/obo/FBbt_00004156","FBbt:00004156")</f>
        <v/>
      </c>
      <c r="B115" t="inlineStr">
        <is>
          <t>mechano-chemo-sensory labral sensillum 8</t>
        </is>
      </c>
      <c r="C115" t="inlineStr">
        <is>
          <t>Labral no. 8; LSO 8</t>
        </is>
      </c>
      <c r="D115" t="inlineStr">
        <is>
          <t>Second most distal sensillum of the adult labral sense organ in the adult pharynx. It is innervated both by a gustatory and mechanosensory receptor neurons. One of two medium sized, hairless sensilla of the labral sense organ.</t>
        </is>
      </c>
      <c r="E115" t="inlineStr">
        <is>
          <t>Nayak and Singh, 1983, Int. J. Insect Morph. Embryol. 12(5--6): 273--291 (flybase.org/reports/FBrf0074012); Gendre et al., 2004, Development 131(1): 83--92 (flybase.org/reports/FBrf0167539)</t>
        </is>
      </c>
      <c r="F115" t="inlineStr"/>
      <c r="G115" t="inlineStr"/>
      <c r="H115" t="inlineStr"/>
    </row>
    <row r="116">
      <c r="A116">
        <f>HYPERLINK("https://www.ebi.ac.uk/ols/ontologies/fbbt/terms?iri=http://purl.obolibrary.org/obo/FBbt_00004154","FBbt:00004154")</f>
        <v/>
      </c>
      <c r="B116" t="inlineStr">
        <is>
          <t>chemosensory labral sensillum 7</t>
        </is>
      </c>
      <c r="C116" t="inlineStr">
        <is>
          <t>LSO 7; Labral no. 7</t>
        </is>
      </c>
      <c r="D116" t="inlineStr">
        <is>
          <t>Third most distal sensillum of the adult labral sense organ in the adult pharynx. It is innervated by 8 gustatory receptor neurons, arranged as two triplets and a pair. It is the largest of the three chemosensory sensilla of the labral sense organ.</t>
        </is>
      </c>
      <c r="E116" t="inlineStr">
        <is>
          <t>Nayak and Singh, 1983, Int. J. Insect Morph. Embryol. 12(5--6): 273--291 (flybase.org/reports/FBrf0074012); Gendre et al., 2004, Development 131(1): 83--92 (flybase.org/reports/FBrf0167539)</t>
        </is>
      </c>
      <c r="F116" t="inlineStr"/>
      <c r="G116" t="inlineStr"/>
      <c r="H116" t="inlineStr"/>
    </row>
    <row r="117">
      <c r="A117">
        <f>HYPERLINK("https://www.ebi.ac.uk/ols/ontologies/fbbt/terms?iri=http://purl.obolibrary.org/obo/FBbt_00004138","FBbt:00004138")</f>
        <v/>
      </c>
      <c r="B117" t="inlineStr">
        <is>
          <t>ventral row bristle of the cibarium</t>
        </is>
      </c>
      <c r="C117" t="inlineStr">
        <is>
          <t>ventral row cibarial fish-trap bristle; lower row cibarial fish-trap bristle; lower row cibarial fish trap bristle; lower row cibarial fishtrap bristle; ventral row; VB</t>
        </is>
      </c>
      <c r="D117" t="inlineStr">
        <is>
          <t>One of 12-15 singly innervated small bristles of the ventral row of the cibarial fish-trap bristle, ventral to the ventral cibarial sense organ. They are innervated by mechanosensory neurons.</t>
        </is>
      </c>
      <c r="E117"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117" t="inlineStr"/>
      <c r="G117" t="inlineStr"/>
      <c r="H117" t="inlineStr"/>
    </row>
    <row r="118">
      <c r="A118">
        <f>HYPERLINK("https://www.ebi.ac.uk/ols/ontologies/fbbt/terms?iri=http://purl.obolibrary.org/obo/FBbt_00004137","FBbt:00004137")</f>
        <v/>
      </c>
      <c r="B118" t="inlineStr">
        <is>
          <t>dorsal row bristle of the cibarium</t>
        </is>
      </c>
      <c r="C118" t="inlineStr">
        <is>
          <t>posterior cibarial setae; dorsal row; DB; upper row cibarial fishtrap bristle; upper row cibarial fish-trap bristle; upper row cibarial fish trap bristle; dorsal row cibarial fish-trap bristle</t>
        </is>
      </c>
      <c r="D118" t="inlineStr">
        <is>
          <t>One of 6-8 singly innervated bristles of dorsal row of the cibarial fish-trap bristle, dorsal to the ventral cibarial sense organ. They are innervated by mechanosensory neurons.</t>
        </is>
      </c>
      <c r="E118"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118" t="inlineStr"/>
      <c r="G118" t="inlineStr"/>
      <c r="H118" t="inlineStr"/>
    </row>
    <row r="119">
      <c r="A119">
        <f>HYPERLINK("https://www.ebi.ac.uk/ols/ontologies/fbbt/terms?iri=http://purl.obolibrary.org/obo/FBbt_00100157","FBbt:00100157")</f>
        <v/>
      </c>
      <c r="B119" t="inlineStr">
        <is>
          <t>distal sensillum of ventral cibarial sense organ</t>
        </is>
      </c>
      <c r="C119" t="inlineStr">
        <is>
          <t>ventral cibarial sensillum 1; VCSO1; 1st VCSO</t>
        </is>
      </c>
      <c r="D119" t="inlineStr">
        <is>
          <t>Distal-most sensillum of the ventral cibarial sense organ of the adult pharynx. It is innervated by four gustatory receptor neurons (Gendre et al., 2003).</t>
        </is>
      </c>
      <c r="E119"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119" t="inlineStr"/>
      <c r="G119" t="inlineStr"/>
      <c r="H119" t="inlineStr"/>
    </row>
    <row r="120">
      <c r="A120">
        <f>HYPERLINK("https://www.ebi.ac.uk/ols/ontologies/fbbt/terms?iri=http://purl.obolibrary.org/obo/FBbt_00100158","FBbt:00100158")</f>
        <v/>
      </c>
      <c r="B120" t="inlineStr">
        <is>
          <t>middle sensillum of ventral cibarial sense organ</t>
        </is>
      </c>
      <c r="C120" t="inlineStr">
        <is>
          <t>VCSO2; 2nd VCSO; ventral cibarial sensillum 2</t>
        </is>
      </c>
      <c r="D120" t="inlineStr">
        <is>
          <t>Middle-most sensillum of the ventral cibarial sense organ of the adult pharynx. It is innervated by 2 gustatory receptor neurons (Gendre et al., 2003).</t>
        </is>
      </c>
      <c r="E120"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120" t="inlineStr"/>
      <c r="G120" t="inlineStr"/>
      <c r="H120" t="inlineStr"/>
    </row>
    <row r="121">
      <c r="A121">
        <f>HYPERLINK("https://www.ebi.ac.uk/ols/ontologies/fbbt/terms?iri=http://purl.obolibrary.org/obo/FBbt_00100156","FBbt:00100156")</f>
        <v/>
      </c>
      <c r="B121" t="inlineStr">
        <is>
          <t>proximal sensillum of ventral cibarial sense organ</t>
        </is>
      </c>
      <c r="C121" t="inlineStr">
        <is>
          <t>3rd VCSO; ventral cibarial sensillum 3; VCSO3</t>
        </is>
      </c>
      <c r="D121" t="inlineStr">
        <is>
          <t>Most proximal sensillum of the ventral cibarial sense organ of the adult pharynx. It is innervated by two gustatory receptor neurons (Gendre et al., 2003).</t>
        </is>
      </c>
      <c r="E121"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121" t="inlineStr"/>
      <c r="G121" t="inlineStr"/>
      <c r="H121" t="inlineStr"/>
    </row>
    <row r="122">
      <c r="A122">
        <f>HYPERLINK("https://www.ebi.ac.uk/ols/ontologies/fbbt/terms?iri=http://purl.obolibrary.org/obo/FBbt_00003275","FBbt:00003275")</f>
        <v/>
      </c>
      <c r="B122" t="inlineStr">
        <is>
          <t>cibarial dilator muscle 11</t>
        </is>
      </c>
      <c r="C122" t="inlineStr">
        <is>
          <t>pharyngeal dilator muscle 11; dilator of pharynx; pharyngeal muscle</t>
        </is>
      </c>
      <c r="D122" t="inlineStr">
        <is>
          <t>Cibarial dilator muscle that originates in the clypeus and connects to the median apodemal carina at the upper portion of the anterior cibarial plate (Miller, 1950). It is located more posteriorly than cibarial dilator muscle 12. It functions together with cibarial muscle 12 to execute the pumping behavior. Contraction of muscle 11 leads to fluid ingestion downstream of pumping, allowing the fluid to exit the cibarium to the esophagus.</t>
        </is>
      </c>
      <c r="E122" t="inlineStr">
        <is>
          <t>Ferris, 1950, Demerec, 1950: 368--419 (flybase.org/reports/FBrf0007734); Miller, 1950, Demerec, 1950: 420--534 (flybase.org/reports/FBrf0007735); Hartenstein, 2006, Sink, 2006: 8--27 (flybase.org/reports/FBrf0193310); Manzo et al., 2012, Proc. Natl. Acad. Sci. U.S.A. 109(16): 6307--6312 (flybase.org/reports/FBrf0218050)</t>
        </is>
      </c>
      <c r="F122" t="inlineStr"/>
      <c r="G122" t="inlineStr"/>
      <c r="H122" t="inlineStr"/>
    </row>
    <row r="123">
      <c r="A123">
        <f>HYPERLINK("https://www.ebi.ac.uk/ols/ontologies/fbbt/terms?iri=http://purl.obolibrary.org/obo/FBbt_00003276","FBbt:00003276")</f>
        <v/>
      </c>
      <c r="B123" t="inlineStr">
        <is>
          <t>cibarial dilator muscle 12</t>
        </is>
      </c>
      <c r="C123" t="inlineStr">
        <is>
          <t>cibarial muscle; dilator of pharynx</t>
        </is>
      </c>
      <c r="D123" t="inlineStr">
        <is>
          <t>Cibarial dilator muscle that originates in the clypeus and connects to the expanded ventral portion of the anterior cibarial plate (roof of the cibarium) (Miller, 1950). It functions together with cibarial muscle 11 to execute the pumping behavior. Contraction of muscle 12 leads to cibarial expansion.</t>
        </is>
      </c>
      <c r="E123" t="inlineStr">
        <is>
          <t>Ferris, 1950, Demerec, 1950: 368--419 (flybase.org/reports/FBrf0007734); Miller, 1950, Demerec, 1950: 420--534 (flybase.org/reports/FBrf0007735); Hartenstein, 2006, Sink, 2006: 8--27 (flybase.org/reports/FBrf0193310); Gordon and Scott, 2009, Neuron 61(3): 373--384 (flybase.org/reports/FBrf0206709)</t>
        </is>
      </c>
      <c r="F123" t="inlineStr"/>
      <c r="G123" t="inlineStr"/>
      <c r="H123" t="inlineStr"/>
    </row>
    <row r="124">
      <c r="A124">
        <f>HYPERLINK("https://www.ebi.ac.uk/ols/ontologies/fbbt/terms?iri=http://purl.obolibrary.org/obo/FBbt_00004142","FBbt:00004142")</f>
        <v/>
      </c>
      <c r="B124" t="inlineStr">
        <is>
          <t>anterior sensillum of dorsal cibarial sense organ</t>
        </is>
      </c>
      <c r="C124" t="inlineStr">
        <is>
          <t>dorsal cibarial sensillum 2; DCSO2</t>
        </is>
      </c>
      <c r="D124" t="inlineStr">
        <is>
          <t>Most anterior of the two dorsal cibarial sensilla of the adult pharynx (Montell, 2009). It is innervated by three gustatory receptors (Gendre et al., 2004).</t>
        </is>
      </c>
      <c r="E124" t="inlineStr">
        <is>
          <t>Nayak and Singh, 1983, Int. J. Insect Morph. Embryol. 12(5--6): 273--291 (flybase.org/reports/FBrf0074012); Gendre et al., 2004, Development 131(1): 83--92 (flybase.org/reports/FBrf0167539); Montell, 2009, Curr. Opin. Neurobiol. 19(4): 345--353 (flybase.org/reports/FBrf0208984)</t>
        </is>
      </c>
      <c r="F124" t="inlineStr"/>
      <c r="G124" t="inlineStr"/>
      <c r="H124" t="inlineStr"/>
    </row>
    <row r="125">
      <c r="A125">
        <f>HYPERLINK("https://www.ebi.ac.uk/ols/ontologies/fbbt/terms?iri=http://purl.obolibrary.org/obo/FBbt_00004141","FBbt:00004141")</f>
        <v/>
      </c>
      <c r="B125" t="inlineStr">
        <is>
          <t>posterior sensillum of dorsal cibarial sense organ</t>
        </is>
      </c>
      <c r="C125" t="inlineStr">
        <is>
          <t>dorsal cibarial sensillum 1; DCSO1</t>
        </is>
      </c>
      <c r="D125" t="inlineStr">
        <is>
          <t>Most posterior of the two dorsal cibarial sensilla of the adult pharynx (Montell, 2009). It is innervated by three gustatory receptors (Gendre et al., 2004).</t>
        </is>
      </c>
      <c r="E125" t="inlineStr">
        <is>
          <t>Nayak and Singh, 1983, Int. J. Insect Morph. Embryol. 12(5--6): 273--291 (flybase.org/reports/FBrf0074012); Gendre et al., 2004, Development 131(1): 83--92 (flybase.org/reports/FBrf0167539); Montell, 2009, Curr. Opin. Neurobiol. 19(4): 345--353 (flybase.org/reports/FBrf0208984)</t>
        </is>
      </c>
      <c r="F125" t="inlineStr"/>
      <c r="G125" t="inlineStr"/>
      <c r="H125"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2019-09-10T12:00:41Z</dcterms:created>
  <dcterms:modified xsi:type="dcterms:W3CDTF">2019-09-10T12:00:41Z</dcterms:modified>
</cp:coreProperties>
</file>