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6E0D05D5-D1B1-2844-8DB9-49F8B8AE5120}"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22" i="1" l="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<sst xmlns="http://schemas.openxmlformats.org/spreadsheetml/2006/main" count="1657" uniqueCount="1016">
  <si>
    <t>FBbt_ID</t>
  </si>
  <si>
    <t>Name</t>
  </si>
  <si>
    <t>Synonyms</t>
  </si>
  <si>
    <t>Definition</t>
  </si>
  <si>
    <t>References</t>
  </si>
  <si>
    <t>Review_notes</t>
  </si>
  <si>
    <t>Suggested_markers</t>
  </si>
  <si>
    <t>Abundance</t>
  </si>
  <si>
    <t>None</t>
  </si>
  <si>
    <t>leg dorsal compartment</t>
  </si>
  <si>
    <t>Parts of the adult leg which develop from the dorsal compartment of the leg disc.</t>
  </si>
  <si>
    <t>leg ventral compartment</t>
  </si>
  <si>
    <t>Parts of the adult leg which develop from the ventral compartment of the leg disc.</t>
  </si>
  <si>
    <t>mechanosensory neuron of leg sensillum campaniformium</t>
  </si>
  <si>
    <t>Lcs1N; leg campaniform sensillum primary neuron</t>
  </si>
  <si>
    <t>Mechanosensory neuron with a dendrite in a sensillum campaniformium of the leg. Its axon terminals are found in the middle of the leg neuropil, relatively dorsal compared to other sensory neurons (Tsubouchi et al., 2017).</t>
  </si>
  <si>
    <t>Tuthill and Wilson, 2016, Cell 164(5): 1046--1059 (flybase.org/reports/FBrf0231054); Tsubouchi et al., 2017, Science 358(6363): 615--623 (flybase.org/reports/FBrf0237124)</t>
  </si>
  <si>
    <t>prothoracic tibial bract</t>
  </si>
  <si>
    <t>Any bract (FBbt:00005180) that is part of some prothoracic tibia (FBbt:00004665).</t>
  </si>
  <si>
    <t>[]</t>
  </si>
  <si>
    <t>unguis scale</t>
  </si>
  <si>
    <t>Scale present on the dorsal surface of the unguis, close to the mid-point of the long axis of the unguis.</t>
  </si>
  <si>
    <t>Anders, 1955, Z. indukt. Abstamm.- u. VererbLehre 87: 113--186 (flybase.org/reports/FBrf0010489); Bryant, 1978, Ashburner, Wright, 1978-1980 c: 230--335 (flybase.org/reports/FBrf0031004)</t>
  </si>
  <si>
    <t>leg taste bristle mechanosensory neuron</t>
  </si>
  <si>
    <t>Any mechanosensory neuron that innervates a leg taste bristle.</t>
  </si>
  <si>
    <t>skeletal muscle of prothoracic leg</t>
  </si>
  <si>
    <t>Skeletal muscle of the adult prothoracic leg.</t>
  </si>
  <si>
    <t>Miller, 1950, Demerec, 1950: 468--481 (flybase.org/reports/FBrf0186027)</t>
  </si>
  <si>
    <t>adult leg stretch receptor neuron</t>
  </si>
  <si>
    <t>Lsr1N; leg stretch receptor primary neuron</t>
  </si>
  <si>
    <t>Mechanosensory neuron that has a dendrite at a leg joint and is activated by movement of the joint (Desai et al., 2014). These innervate the femur-tibia and tibia-tarsus joints and their dendritic tips are not associated with cuticular structures, scolopales or musculature (Desai et al., 2014). Close to its tip, the dendrite branches towards the lateral aspect of the joint; the cell body is found near these dendritic terminals. (Desai et al., 2014). Its axons terminate in the leg neuropil (Tsubouchi et al., 2017).</t>
  </si>
  <si>
    <t>Desai et al., 2014, Science 343(6176): 1256--1259 (flybase.org/reports/FBrf0224410); Tsubouchi et al., 2017, Science 358(6363): 615--623 (flybase.org/reports/FBrf0237124)</t>
  </si>
  <si>
    <t>unguis</t>
  </si>
  <si>
    <t>claw</t>
  </si>
  <si>
    <t>The paired, hollow chitinous hooks at the end of the pretarsus. These are sclerotized extensions of the integument (i.e. they consist of underlying epidermis and overlying cuticle).</t>
  </si>
  <si>
    <t>Ferris, 1950, Demerec, 1950: 368--419 (flybase.org/reports/FBrf0007734); Snodgrass, 1935, Principles of Insect Morphology. (flybase.org/reports/FBrf0111704); Zombori and Steinmann, 1999, Handbuch der Zoologie IV. Band: Arthropoda, 2. Halfte: Insecta, Teil: 34.: 405pp (flybase.org/reports/FBrf0166419)</t>
  </si>
  <si>
    <t>retineria</t>
  </si>
  <si>
    <t>Tiny hollow hairs on the distal pretarsus (foot) through which viscous substances are secreted.</t>
  </si>
  <si>
    <t>Zombori and Steinmann, 1999, Handbuch der Zoologie IV. Band: Arthropoda, 2. Halfte: Insecta, Teil: 34.: 405pp (flybase.org/reports/FBrf0166419)</t>
  </si>
  <si>
    <t>prothoracic femoral bract</t>
  </si>
  <si>
    <t>Any bract (FBbt:00005180) that is part of some prothoracic femur (FBbt:00004667).</t>
  </si>
  <si>
    <t>mechanosensory neuron of metathoracic hair plate</t>
  </si>
  <si>
    <t>Any mechanosensory neuron that has a dendrite in a hair plate of the metathoracic leg.</t>
  </si>
  <si>
    <t>Tuthill and Wilson, 2016, Cell 164(5): 1046--1059 (flybase.org/reports/FBrf0231054)</t>
  </si>
  <si>
    <t>segment of leg</t>
  </si>
  <si>
    <t>Any appendage segment (FBbt:00007018) that is part of some leg (FBbt:00004640).</t>
  </si>
  <si>
    <t>pulvillus</t>
  </si>
  <si>
    <t>A lateral lobe of the pretarsus that is covered in cuticular hairs. There are two of these per pretarsus, ventral to the auxiliae and proximal to the claws (unguis).</t>
  </si>
  <si>
    <t>Ferris, 1950, Demerec, 1950: 368--419 (flybase.org/reports/FBrf0007734); Snodgrass, 1935, Principles of Insect Morphology. (flybase.org/reports/FBrf0111704)</t>
  </si>
  <si>
    <t>auxilia</t>
  </si>
  <si>
    <t>A small, lateral sclerite of the pretarsus. Each pretarsus has a symmetrical pair of these structures - one proximal to each claw (unguis).</t>
  </si>
  <si>
    <t>ungulfus</t>
  </si>
  <si>
    <t>unguifer</t>
  </si>
  <si>
    <t>Median process of the pretarsus that articulates with the claws (unguis).</t>
  </si>
  <si>
    <t>Bryant, 1978, Ashburner, Wright, 1978-1980 c: 230--335 (flybase.org/reports/FBrf0031004); Chapman, 1998, Chapman, 1998: 151--184 (flybase.org/reports/FBrf0239229)</t>
  </si>
  <si>
    <t>pulvillar membrane</t>
  </si>
  <si>
    <t>Membrane that is found between the pulvillus and the unguis (claw).</t>
  </si>
  <si>
    <t>empodium</t>
  </si>
  <si>
    <t>A spine-like process that lies in a medial position on the base of the foot (pretarsus) between the two claws (unguis).</t>
  </si>
  <si>
    <t>unguitractor plate</t>
  </si>
  <si>
    <t>A small ventral, median sclerite of the pretarsus that is partially invaginated into the end of the 5th tarsal segment and is the attachment site of the attachment of a long tendon connected to the pretarsal depressor muscle.</t>
  </si>
  <si>
    <t>mechanosensory neuron of trochanter hair plate</t>
  </si>
  <si>
    <t>Any mechanosensory neuron that has a dendrite in a hair plate of the trochanter.</t>
  </si>
  <si>
    <t>mechanosensory neuron of coxal hair plate</t>
  </si>
  <si>
    <t>Any mechanosensory neuron that has a dendrite in a hair plate of the coxa.</t>
  </si>
  <si>
    <t>metathoracic leg nerve</t>
  </si>
  <si>
    <t>ventral metathoracic nerve</t>
  </si>
  <si>
    <t>Nerve that originates in the ventral metathoracic neuromere and carries fibers that innervate the muscles and sense organs of the metathoracic leg.</t>
  </si>
  <si>
    <t>Power, 1948, J. Comp. Neurol. 88: 347--409 (flybase.org/reports/FBrf0007196)</t>
  </si>
  <si>
    <t>mechanosensory neuron of leg chordotonal organ</t>
  </si>
  <si>
    <t>leg chordotonal organ primary neuron; leg chordotonal neuron; Lco1N</t>
  </si>
  <si>
    <t>Mechanosensory neuron that innervates a scolopidium of a chordotonal organ in the leg. These neurons have axon terminals in a stratum of the leg neuropil that partially overlaps the terminals of campaniform sensillum neurons and is relatively dorsal compared to the terminals of other somatosensory neurons (Tsubouchi et al., 2017).</t>
  </si>
  <si>
    <t>Tsubouchi et al., 2017, Science 358(6363): 615--623 (flybase.org/reports/FBrf0237124)</t>
  </si>
  <si>
    <t>mechanosensory neuron of prothoracic hair plate</t>
  </si>
  <si>
    <t>Any mechanosensory neuron that has a dendrite in a hair plate of the prothoracic leg.</t>
  </si>
  <si>
    <t>sex comb</t>
  </si>
  <si>
    <t>ctenidium; metatarsal comb</t>
  </si>
  <si>
    <t>A row of darkly pigmented, male specific chaetae located on the prothoracic metatarsal segment of the prothoracic leg. The number of chaetae (teeth) per sex comb varies between individuals, e.g.- Hannah-Alava and Stern report 10-13.</t>
  </si>
  <si>
    <t>Hannah-Alava and Stern, 1957, J. exp. Zool. 134(3): 533--556 (flybase.org/reports/FBrf0011482); Hannah-Alava, 1958, J. Morphol. 103(2): 281--310 (flybase.org/reports/FBrf0012178)</t>
  </si>
  <si>
    <t>mechanosensory neuron of mesothoracic hair plate</t>
  </si>
  <si>
    <t>Any mechanosensory neuron that has a dendrite in a hair plate of the mesothoracic leg.</t>
  </si>
  <si>
    <t>mesothoracic leg hair plate</t>
  </si>
  <si>
    <t>Mesothoracic hair plate</t>
  </si>
  <si>
    <t>Hair plate located on the adult mesothoracic leg.</t>
  </si>
  <si>
    <t>skeletal muscle of mesothoracic leg</t>
  </si>
  <si>
    <t>Skeletal muscle of the adult mesothoracic leg.</t>
  </si>
  <si>
    <t>adult gustatory receptor neuron Gr68a (male)</t>
  </si>
  <si>
    <t>adult GRN Gr68a</t>
  </si>
  <si>
    <t>Male-specific gustatory receptor neuron that expresses Gr68a; around 10 of these are found in the foreleg. They detect female pheromones and are involved in male courtship behavior (Bray and Amrein, 2003; Ebbs and Amrein, 2007).</t>
  </si>
  <si>
    <t>Bray and Amrein, 2003, Neuron 39(6): 1019--1029 (flybase.org/reports/FBrf0162264); Ebbs and Amrein, 2007, Pflugers Arch. 454(5): 735--747 (flybase.org/reports/FBrf0202389)</t>
  </si>
  <si>
    <t>leg mechanosensory bristle mechanosensory neuron</t>
  </si>
  <si>
    <t>leg bristle mechanosensory neuron; Les1N; leg external sensillum primary neuron</t>
  </si>
  <si>
    <t>Mechanosensory neuron that has a dendrite in a mechanosensory bristle of the leg.</t>
  </si>
  <si>
    <t>leg taste bristle chemosensory neuron</t>
  </si>
  <si>
    <t>leg gustatory sensillum primary neuron; Lgs1N</t>
  </si>
  <si>
    <t>Gustatory neuron of the adult that innervates a leg taste bristle. There are between 2 and 4 per bristle (Stocker 1994). Their axons innervate the most ventral part of the leg neuropil (Tsubouchi et al., 2017).</t>
  </si>
  <si>
    <t>Stocker, 1994, Cell Tissue Res. 275(1): 3--26 (flybase.org/reports/FBrf0068700); Tsubouchi et al., 2017, Science 358(6363): 615--623 (flybase.org/reports/FBrf0237124)</t>
  </si>
  <si>
    <t>prothoracic leg nerve</t>
  </si>
  <si>
    <t>A nerve that carries a mix of motor and sensory fibers from the prothoracic leg to the adult prothoracic neuromere. Each nerve extends laterally and slightly anteriorly from a slight swelling at the lower anterior corner of the ventral-anterior region of the prothoracic neuromere.</t>
  </si>
  <si>
    <t>tibial pulsatile organ</t>
  </si>
  <si>
    <t>A pulsatile organ located distally in each tibia.</t>
  </si>
  <si>
    <t>Rizki, 1978, Ashburner, Wright, 1978-1980 b: 397--452 (flybase.org/reports/FBrf0031012)</t>
  </si>
  <si>
    <t>skeletal muscle of metathoracic leg</t>
  </si>
  <si>
    <t>Skeletal muscle of the adult metathoracic leg.</t>
  </si>
  <si>
    <t>mesothoracic tibial bract</t>
  </si>
  <si>
    <t>Bract of the bristle of the distal region of the mesothoracic tibia.</t>
  </si>
  <si>
    <t>del Alamo et al., 2002, Development 129(8): 1975--1982 (flybase.org/reports/FBrf0146986)</t>
  </si>
  <si>
    <t>leg sensillum</t>
  </si>
  <si>
    <t>Any sensillum (FBbt:00007152) that is part of some leg (FBbt:00004640).</t>
  </si>
  <si>
    <t>joint</t>
  </si>
  <si>
    <t>Articulation of the leg segments.</t>
  </si>
  <si>
    <t>metathoracic tibial bract</t>
  </si>
  <si>
    <t>Any bract (FBbt:00005180) that is part of some metathoracic tibia (FBbt:00004709).</t>
  </si>
  <si>
    <t>leg posterior compartment</t>
  </si>
  <si>
    <t>Parts of the adult leg which develop from the posterior compartment of the leg disc.</t>
  </si>
  <si>
    <t>chordotonal organ of leg</t>
  </si>
  <si>
    <t>Lco; internal stretch receptor of leg</t>
  </si>
  <si>
    <t>Chordotonal organ that is part of a leg.</t>
  </si>
  <si>
    <t>Smith and Shepherd, 1996, J. Comp. Neurol. 364(2): 311--323 (flybase.org/reports/FBrf0085956)</t>
  </si>
  <si>
    <t>hair plate of trochanter</t>
  </si>
  <si>
    <t>Hair plate located on the trochanter of the adult leg.</t>
  </si>
  <si>
    <t>Bryant, 1978, Ashburner, Wright, 1978-1980 c: 230--335 (flybase.org/reports/FBrf0031004); Merritt and Murphey, 1992, J. Comp. Neurol. 322: 16--34 (flybase.org/reports/FBrf0056602)</t>
  </si>
  <si>
    <t>hair plate of coxa</t>
  </si>
  <si>
    <t>Hair plate located on the coxal segment of the adult leg.</t>
  </si>
  <si>
    <t>leg anterior compartment</t>
  </si>
  <si>
    <t>Parts of the adult leg which develop from the anterior compartment of the leg disc.</t>
  </si>
  <si>
    <t>prothoracic leg hair plate</t>
  </si>
  <si>
    <t>prothoracic hair plate</t>
  </si>
  <si>
    <t>Hair plate located on the prothoracic leg.</t>
  </si>
  <si>
    <t>metathoracic leg hair plate</t>
  </si>
  <si>
    <t>metathoracic hair plate</t>
  </si>
  <si>
    <t>Hair plate found on the adult metathoracic leg.</t>
  </si>
  <si>
    <t>mesothoracic femoral bract</t>
  </si>
  <si>
    <t>Any bract (FBbt:00005180) that is part of some mesothoracic femur (FBbt:00004689).</t>
  </si>
  <si>
    <t>metathoracic femoral bract</t>
  </si>
  <si>
    <t>Any bract (FBbt:00005180) that is part of some metathoracic femur (FBbt:00004711).</t>
  </si>
  <si>
    <t>metathoracic depressor muscle</t>
  </si>
  <si>
    <t>Depressor muscle of the adult metathoracic leg.</t>
  </si>
  <si>
    <t>non-ascending mechanosensory neuron of leg chordotonal organ</t>
  </si>
  <si>
    <t>Lco1N thorax; Lco1N1T; Lco1N2T; leg chordotonal organ primary neuron of thorax</t>
  </si>
  <si>
    <t>Mechanosensory neuron of the adult that innervates a scolopidium of a chordotonal organ in the leg and does not ascend to the brain.</t>
  </si>
  <si>
    <t>ascending mechanosensory neuron of leg chordotonal organ</t>
  </si>
  <si>
    <t>Lco1N1B; Lco1N brain; Lco1N2B; leg chordotonal organ primary neuron of brain</t>
  </si>
  <si>
    <t>Mechanosensory neuron of the adult that innervates a scolopidium of a chordotonal organ in the leg and ascends to the brain. Different neurons reach different destinations, such as the gnathal ganglion, wedge and anterior ventrolateral protocerebrum.</t>
  </si>
  <si>
    <t>metathoracic coxa-trochanter joint</t>
  </si>
  <si>
    <t>J Co Tr; proximal joint of the metathoracic trochanter; distal joint of the metathoracic coxa</t>
  </si>
  <si>
    <t>A joint between the distal end of the prothoracic coxa and the proximal end of the trochanter.</t>
  </si>
  <si>
    <t>Bryant, 1978, Ashburner, Wright, 1978-1980 c: 230--335 (flybase.org/reports/FBrf0031004)</t>
  </si>
  <si>
    <t>metathoracic levator muscle</t>
  </si>
  <si>
    <t>Levator muscle of the adult metathoracic leg.</t>
  </si>
  <si>
    <t>mesothoracic leg posterior compartment</t>
  </si>
  <si>
    <t>The posterior compartment of the adult mesothoracic leg.</t>
  </si>
  <si>
    <t>metathoracic leg posterior compartment</t>
  </si>
  <si>
    <t>The posterior compartment of the adult metathoracic leg.</t>
  </si>
  <si>
    <t>metathoracic leg anterior compartment</t>
  </si>
  <si>
    <t>The anterior compartment of the adult metathoracic leg.</t>
  </si>
  <si>
    <t>prothoracic leg posterior compartment</t>
  </si>
  <si>
    <t>The posterior compartment of the adult prothoracic leg.</t>
  </si>
  <si>
    <t>mesothoracic leg anterior compartment</t>
  </si>
  <si>
    <t>The anterior compartment of the adult mesothoracic leg.</t>
  </si>
  <si>
    <t>leg mechanosensory bristle</t>
  </si>
  <si>
    <t>Any chaeta that is a part of the leg and is involved in the detection of mechanical stimuli.</t>
  </si>
  <si>
    <t>proximal joint of prothoracic coxa</t>
  </si>
  <si>
    <t>GTh</t>
  </si>
  <si>
    <t>The joint between the proximal end of the prothoracic coxa and the body of the prothoracic segment. The fossa (socket) of this joint is part of the coxa. The condyle (ball) is part of the body.</t>
  </si>
  <si>
    <t>Bryant, 1978, Ashburner, Wright, 1978-1980 c: 230--335 (flybase.org/reports/FBrf0031004); Sen et al., 2003, Dev. Biol. 254(1): 79--92 (flybase.org/reports/FBrf0158845); Schubiger et al., 2012, Dev. Biol. 369(1): 76--90 (flybase.org/reports/FBrf0219028)</t>
  </si>
  <si>
    <t>prothoracic coxa-trochanter joint</t>
  </si>
  <si>
    <t>proximal joint of prothoracic trochanter; GTr; T1 JTr; distal joint of prothoracic coxa</t>
  </si>
  <si>
    <t>The joint between the distal end of the prothoracic coxa and the proximal end of the trochanter. This joint is located dorsally, with the fossa (socket) of being part of the coxa and the condyle (ball) part of trochanter.</t>
  </si>
  <si>
    <t>Bryant, 1978, Ashburner, Wright, 1978-1980 c: 230--335 (flybase.org/reports/FBrf0031004); Rivlin et al., 2004, J. Comp. Neurol. 468(4): 596--613 (flybase.org/reports/FBrf0167817)</t>
  </si>
  <si>
    <t>proximal joint of mesothoracic coxa</t>
  </si>
  <si>
    <t>J Th2</t>
  </si>
  <si>
    <t>The joint between the proximal end of the mesothoracic coxa and the mesothoracic episternum or katepisternum. The fossa (socket) of this joint is part of the katepisternum. The condyle (ball) is part of the coxa. This joint is located ventrally.</t>
  </si>
  <si>
    <t>Bryant, 1978, Ashburner, Wright, 1978-1980 c: 230--335 (flybase.org/reports/FBrf0031004); Schubiger et al., 2012, Dev. Biol. 369(1): 76--90 (flybase.org/reports/FBrf0219028)</t>
  </si>
  <si>
    <t>mesothoracic coxa-trochanter joint</t>
  </si>
  <si>
    <t>JTr; distal joint of mesothoracic coxa; proximal joint of mesothoracic trochanter</t>
  </si>
  <si>
    <t>The joint between the distal end of the mesothoracic coxa and the proximal end of the trochanter. The fossa (socket) of this joint is part of the coxa. The condyle (ball) is part of trochanter.</t>
  </si>
  <si>
    <t>proximal joint of metathoracic coxa</t>
  </si>
  <si>
    <t>GTh3; JTh3</t>
  </si>
  <si>
    <t>A joint between the proximal end of the metathoracic coxa and the body of the metathoracic segment. This joint is located ventrally. Unlike the pro- and mesothoracic legs, there are two of these joints per metathoracic leg.</t>
  </si>
  <si>
    <t>prothoracic leg anterior compartment</t>
  </si>
  <si>
    <t>The anterior compartment of the adult prothoracic leg.</t>
  </si>
  <si>
    <t>mesothoracic leg taste bristle mechanosensory neuron</t>
  </si>
  <si>
    <t>Mechanosensory neuron innervating a mesothoracic leg taste bristle. Each bristle is singly innervated by a mechanosensory neuron (Stocker 1994).</t>
  </si>
  <si>
    <t>Stocker, 1994, Cell Tissue Res. 275(1): 3--26 (flybase.org/reports/FBrf0068700)</t>
  </si>
  <si>
    <t>metathoracic leg taste bristle mechanosensory neuron</t>
  </si>
  <si>
    <t>Mechanosensory neuron innervating a metathoracic leg taste bristle. Each bristle is singly innervated by a mechanosensory neuron (Stocker 1994).</t>
  </si>
  <si>
    <t>prothoracic leg taste bristle mechanosensory neuron</t>
  </si>
  <si>
    <t>Mechanosensory neuron innervating a prothoracic leg taste bristle. Each bristle is singly innervated by a mechanosensory neuron (Stocker 1994).</t>
  </si>
  <si>
    <t>pretarsus</t>
  </si>
  <si>
    <t>The most distal segment of the adult leg. This segment is highly derived and bears the claws.</t>
  </si>
  <si>
    <t>FBim0000836; Ferris, 1950, Demerec, 1950: 368--419 (flybase.org/reports/FBrf0007734); Snodgrass, 1935, Principles of Insect Morphology. (flybase.org/reports/FBrf0111704)</t>
  </si>
  <si>
    <t>mesothoracic leg sensillum</t>
  </si>
  <si>
    <t>Any sensillum (FBbt:00007152) that is part of some mesothoracic leg (FBbt:00004685).</t>
  </si>
  <si>
    <t>tarsal segment</t>
  </si>
  <si>
    <t>tarsomere</t>
  </si>
  <si>
    <t>A segment of the tarsus of the adult leg. The first tarsal segment, the metatarsus, is proximally connected to the tibia. Tarsal segments are covered in 8 longitudinal rows of bristles, with row 1 being the most ventral.</t>
  </si>
  <si>
    <t>FBim0000836; Ferris, 1950, Demerec, 1950: 368--419 (flybase.org/reports/FBrf0007734); Hannah-Alava, 1958, J. Morphol. 103(2): 281--310 (flybase.org/reports/FBrf0012178)</t>
  </si>
  <si>
    <t>femur</t>
  </si>
  <si>
    <t>Large, third most proximal segment of the adult leg. It is located between the trochanter and the tibia.</t>
  </si>
  <si>
    <t>FBim0000836; Ferris, 1950, Demerec, 1950: 368--419 (flybase.org/reports/FBrf0007734)</t>
  </si>
  <si>
    <t>tibia</t>
  </si>
  <si>
    <t>Fourth most proximal segment of the adult leg. It is located between the femur and the first tarsal segment. It has 10 rows of longitudinal mechanosensory bristles around the circumference.</t>
  </si>
  <si>
    <t>FBim0000836; Ferris, 1950, Demerec, 1950: 368--419 (flybase.org/reports/FBrf0007734); Hannah-Alava, 1958, J. Morphol. 103(2): 281--310 (flybase.org/reports/FBrf0012178); Held et al., 1986, Rouxs Arch. Dev. Biol. 195: 145--157 (flybase.org/reports/FBrf0045354)</t>
  </si>
  <si>
    <t>trochanter</t>
  </si>
  <si>
    <t>Small, second most proximal segment of the adult leg. It is located between the coxa and femur.</t>
  </si>
  <si>
    <t>metathoracic reductor muscle</t>
  </si>
  <si>
    <t>Reductor muscle of the adult metathoracic leg.</t>
  </si>
  <si>
    <t>coxa</t>
  </si>
  <si>
    <t>Proximal most segment of the adult leg. It connects proximally to the thorax and distally to the trochanter.</t>
  </si>
  <si>
    <t>Ferris, 1950, Demerec, 1950: 368--419 (flybase.org/reports/FBrf0007734)</t>
  </si>
  <si>
    <t>mesothoracic unguis scale</t>
  </si>
  <si>
    <t>Any unguis scale (FBbt:00004661) that is part of some mesothoracic unguis (FBbt:00004704).</t>
  </si>
  <si>
    <t>mesothoracic unguis</t>
  </si>
  <si>
    <t>T2 claw</t>
  </si>
  <si>
    <t>Claw at the distal end of the mesothoracic pretarsus of the mesothoracic leg.</t>
  </si>
  <si>
    <t>leg taste bristle segmental tarsal chemosensory neuron</t>
  </si>
  <si>
    <t>Lgs1NT; non-ascending leg taste bristle chemosensory neuron; leg gustatory sensillum primary neuron of thorax; VT; stGRN</t>
  </si>
  <si>
    <t>Gustatory neuron of the adult that innervates a tarsal taste bristle, projects to the ventral part of a single leg neuropil, and does not ascend to the brain (Thoma et al., 2016, Tsubouchi et al., 2017). This includes all leg taste bristle chemosensory neurons that express Gr5a (Kwon et al., 2014, Thoma et al., 2016).</t>
  </si>
  <si>
    <t>Kwon et al., 2014, J. Biosci., Bangalore 39(4): 565--574 (flybase.org/reports/FBrf0225914); Thoma et al., 2016, Nat. Commun. 7: 10678 (flybase.org/reports/FBrf0231007); Tsubouchi et al., 2017, Science 358(6363): 615--623 (flybase.org/reports/FBrf0237124)</t>
  </si>
  <si>
    <t>sugar-sensing neuron of the leg</t>
  </si>
  <si>
    <t>Sensory neuron that responds to sugars and innervates a taste bristle in the leg. These are characterized by expression of gustatory receptors Gr61a and Gr64f, with varying combinations of other Gr64 genes, Gr5a and Gr43a (Ling et al., 2014).</t>
  </si>
  <si>
    <t>Ling et al., 2014, J. Neurosci. 34(21): 7148--7164 (flybase.org/reports/FBrf0225125)</t>
  </si>
  <si>
    <t>leg taste bristle ascending tarsal chemosensory neuron</t>
  </si>
  <si>
    <t>atGRN; Lgs1NB; leg gustatory sensillum primary neuron of brain</t>
  </si>
  <si>
    <t>Gustatory neuron that innervates a tarsal taste bristle and ascends via the cervical connective to the brain. This includes all gustatory receptor-expressing leg taste bristle chemosensory neurons that do not express Gr5a (Kwon et al., 2014, Thoma et al., 2016, Tsubouchi et al., 2017).</t>
  </si>
  <si>
    <t>mesothoracic empodium</t>
  </si>
  <si>
    <t>Any empodium (FBbt:00004659) that is part of some mesothoracic pretarsus (FBbt:00004697).</t>
  </si>
  <si>
    <t>mesothoracic unguitractor plate</t>
  </si>
  <si>
    <t>Any unguitractor plate (FBbt:00004658) that is part of some mesothoracic pretarsus (FBbt:00004697).</t>
  </si>
  <si>
    <t>mesothoracic ungulfus</t>
  </si>
  <si>
    <t>Any ungulfus (FBbt:00004657) that is part of some mesothoracic pretarsus (FBbt:00004697).</t>
  </si>
  <si>
    <t>mesothoracic pulvillar membrane</t>
  </si>
  <si>
    <t>Any pulvillar membrane (FBbt:00004656) that is part of some mesothoracic pretarsus (FBbt:00004697).</t>
  </si>
  <si>
    <t>mesothoracic retineria</t>
  </si>
  <si>
    <t>Any retineria (FBbt:00004662) that is part of some mesothoracic pretarsus (FBbt:00004697).</t>
  </si>
  <si>
    <t>mesothoracic leg taste bristle chemosensory neuron</t>
  </si>
  <si>
    <t>Gustatory neuron innervating a mesothoracic leg taste bristle. There are between 2 and 4 per bristle (Stocker 1994).</t>
  </si>
  <si>
    <t>metathoracic leg taste bristle chemosensory neuron</t>
  </si>
  <si>
    <t>Gustatory neuron innervating a metathoracic leg taste bristle. There are between 2 and 4 per bristle (Stocker 1994).</t>
  </si>
  <si>
    <t>prothoracic leg taste bristle chemosensory neuron</t>
  </si>
  <si>
    <t>Gustatory neuron innervating a prothoracic leg taste bristle. There are between 2 and 4 per bristle (Stocker 1994).</t>
  </si>
  <si>
    <t>mechanosensory neuron of trochanter sensillum campaniformium</t>
  </si>
  <si>
    <t>Mechanosensory neuron with a dendrite in a sensillum campaniformium of the trochanter.</t>
  </si>
  <si>
    <t>prothoracic unguis</t>
  </si>
  <si>
    <t>T1 claw</t>
  </si>
  <si>
    <t>Claw at the distal end of the prothoracic pretarsus of the prothoracic leg.</t>
  </si>
  <si>
    <t>prothoracic empodium</t>
  </si>
  <si>
    <t>Any empodium (FBbt:00004659) that is part of some prothoracic pretarsus (FBbt:00004675).</t>
  </si>
  <si>
    <t>prothoracic unguitractor plate</t>
  </si>
  <si>
    <t>Any unguitractor plate (FBbt:00004658) that is part of some prothoracic pretarsus (FBbt:00004675).</t>
  </si>
  <si>
    <t>prothoracic reductor muscle</t>
  </si>
  <si>
    <t>Reductor muscle of the adult prothoracic leg.</t>
  </si>
  <si>
    <t>prothoracic retineria</t>
  </si>
  <si>
    <t>Any retineria (FBbt:00004662) that is part of some prothoracic pretarsus (FBbt:00004675).</t>
  </si>
  <si>
    <t>prothoracic unguis scale</t>
  </si>
  <si>
    <t>Any unguis scale (FBbt:00004661) that is part of some prothoracic unguis (FBbt:00004682).</t>
  </si>
  <si>
    <t>prothoracic levator muscle</t>
  </si>
  <si>
    <t>Levator muscle of the adult prothoracic leg.</t>
  </si>
  <si>
    <t>metathoracic leg sensillum</t>
  </si>
  <si>
    <t>Any sensillum (FBbt:00007152) that is part of some metathoracic leg (FBbt:00004707).</t>
  </si>
  <si>
    <t>metathoracic unguitractor plate</t>
  </si>
  <si>
    <t>Any unguitractor plate (FBbt:00004658) that is part of some metathoracic pretarsus (FBbt:00004719).</t>
  </si>
  <si>
    <t>mechanosensory neuron of metathoracic trochanter hair plate</t>
  </si>
  <si>
    <t>Any mechanosensory neuron that has a dendrite in a hair plate of the trochanter of the metathoracic leg.</t>
  </si>
  <si>
    <t>metathoracic ungulfus</t>
  </si>
  <si>
    <t>Any ungulfus (FBbt:00004657) that is part of some metathoracic pretarsus (FBbt:00004719).</t>
  </si>
  <si>
    <t>mechanosensory neuron of mesothoracic trochanter hair plate</t>
  </si>
  <si>
    <t>Any mechanosensory neuron that has a dendrite in a hair plate of the trochanter of the mesothoracic leg.</t>
  </si>
  <si>
    <t>metathoracic pulvillar membrane</t>
  </si>
  <si>
    <t>Any pulvillar membrane (FBbt:00004656) that is part of some metathoracic pretarsus (FBbt:00004719).</t>
  </si>
  <si>
    <t>mechanosensory neuron of prothoracic trochanter hair plate</t>
  </si>
  <si>
    <t>Any mechanosensory neuron that has a dendrite in a hair plate of the trochanter of the prothoracic leg.</t>
  </si>
  <si>
    <t>metathoracic pulvillus</t>
  </si>
  <si>
    <t>Any pulvillus (FBbt:00004655) that is part of some metathoracic pretarsus (FBbt:00004719).</t>
  </si>
  <si>
    <t>metathoracic auxilia</t>
  </si>
  <si>
    <t>Any auxilia (FBbt:00004654) that is part of some metathoracic pretarsus (FBbt:00004719).</t>
  </si>
  <si>
    <t>mechanosensory neuron of metathoracic coxal hair plate</t>
  </si>
  <si>
    <t>Any mechanosensory neuron that has a dendrite in a hair plate of the coxa of the metathoracic leg.</t>
  </si>
  <si>
    <t>mechanosensory neuron of mesothoracic coxal hair plate</t>
  </si>
  <si>
    <t>Any mechanosensory neuron that has a dendrite in a hair plate of the coxa of the mesothoracic leg.</t>
  </si>
  <si>
    <t>mechanosensory neuron of prothoracic coxal hair plate</t>
  </si>
  <si>
    <t>Any mechanosensory neuron that has a dendrite in a hair plate of the coxa of the prothoracic leg.</t>
  </si>
  <si>
    <t>mechanosensory neuron of femoral sensillum campaniformium</t>
  </si>
  <si>
    <t>Mechanosensory neuron with a dendrite in a sensillum campaniformium of the femur.</t>
  </si>
  <si>
    <t>metathoracic retineria</t>
  </si>
  <si>
    <t>Any retineria (FBbt:00004662) that is part of some metathoracic pretarsus (FBbt:00004719).</t>
  </si>
  <si>
    <t>metathoracic unguis scale</t>
  </si>
  <si>
    <t>Any unguis scale (FBbt:00004661) that is part of some metathoracic unguis (FBbt:00004726).</t>
  </si>
  <si>
    <t>hair plate of metathoracic trochanter</t>
  </si>
  <si>
    <t>Hair plate found on the trochanter of the adult metathoracic leg.</t>
  </si>
  <si>
    <t>metathoracic unguis</t>
  </si>
  <si>
    <t>T3 claw</t>
  </si>
  <si>
    <t>Claw at the distal end of the metathoracic pretarsus of the metathoracic leg.</t>
  </si>
  <si>
    <t>hair plate of prothoracic trochanter</t>
  </si>
  <si>
    <t>Hair plate found on the trochanter of the adult prothoracic leg.</t>
  </si>
  <si>
    <t>metathoracic empodium</t>
  </si>
  <si>
    <t>Any empodium (FBbt:00004659) that is part of some metathoracic pretarsus (FBbt:00004719).</t>
  </si>
  <si>
    <t>prothoracic ungulfus</t>
  </si>
  <si>
    <t>Any ungulfus (FBbt:00004657) that is part of some prothoracic pretarsus (FBbt:00004675).</t>
  </si>
  <si>
    <t>hair plate of mesothoracic coxa</t>
  </si>
  <si>
    <t>Hair plate found on the coxa of the adult mesothoracic leg.</t>
  </si>
  <si>
    <t>prothoracic pulvillus</t>
  </si>
  <si>
    <t>Any pulvillus (FBbt:00004655) that is part of some prothoracic pretarsus (FBbt:00004675).</t>
  </si>
  <si>
    <t>prothoracic pulvillar membrane</t>
  </si>
  <si>
    <t>Any pulvillar membrane (FBbt:00004656) that is part of some prothoracic pretarsus (FBbt:00004675).</t>
  </si>
  <si>
    <t>hair plate of metathoracic coxa</t>
  </si>
  <si>
    <t>Hair plate found on the coxa of the adult metathoracic leg.</t>
  </si>
  <si>
    <t>prothoracic auxilia</t>
  </si>
  <si>
    <t>Any auxilia (FBbt:00004654) that is part of some prothoracic pretarsus (FBbt:00004675).</t>
  </si>
  <si>
    <t>hair plate of prothoracic coxa</t>
  </si>
  <si>
    <t>Hair plate found on the coxa of the adult prothoracic leg.</t>
  </si>
  <si>
    <t>prothoracic depressor muscle</t>
  </si>
  <si>
    <t>Depressor muscle of the adult prothoracic leg.</t>
  </si>
  <si>
    <t>hair plate of mesothoracic trochanter</t>
  </si>
  <si>
    <t>Hair plate found on the trochanter of the adult mesothoracic leg.</t>
  </si>
  <si>
    <t>mesothoracic reductor muscle</t>
  </si>
  <si>
    <t>Reductor muscle of the adult mesothoracic leg.</t>
  </si>
  <si>
    <t>sensillum campaniformium of leg</t>
  </si>
  <si>
    <t>Lcs; leg campaniform sensillum</t>
  </si>
  <si>
    <t>Sensillum campaniformium that is found on a leg.</t>
  </si>
  <si>
    <t>femoral chordotonal organ</t>
  </si>
  <si>
    <t>Large chordotonal organ found in the proximal femur.</t>
  </si>
  <si>
    <t>mesothoracic levator muscle</t>
  </si>
  <si>
    <t>Levator muscle of the adult mesothoracic leg.</t>
  </si>
  <si>
    <t>mechanosensory neuron of femoral chordotonal organ</t>
  </si>
  <si>
    <t>Mechanosensory neuron that innervates a scolopidium of a femoral chordotonal organ.</t>
  </si>
  <si>
    <t>leg taste bristle</t>
  </si>
  <si>
    <t>Lgs; leg gustatory sensillum</t>
  </si>
  <si>
    <t>Any chaeta that is a part of the leg and is involved in chemical detection for the purpose of taste.</t>
  </si>
  <si>
    <t>sex comb tooth</t>
  </si>
  <si>
    <t>A stout, darkly pigmented, slightly curved chaeta that is a single element of the sex comb. Each tooth has a small bract at the base.</t>
  </si>
  <si>
    <t>Hannah-Alava, 1958, J. Morphol. 103(2): 281--310 (flybase.org/reports/FBrf0012178)</t>
  </si>
  <si>
    <t>mesothoracic depressor muscle</t>
  </si>
  <si>
    <t>Depressor muscle of the adult mesothoracic leg.</t>
  </si>
  <si>
    <t>mesothoracic leg bristle mechanosensory neuron</t>
  </si>
  <si>
    <t>Mechanosensory neuron that has a dendrite in a mechanosensory bristle of the mesothoracic leg.</t>
  </si>
  <si>
    <t>metathoracic leg bristle mechanosensory neuron</t>
  </si>
  <si>
    <t>Mechanosensory neuron that has a dendrite in a mechanosensory bristle of the metathoracic leg.</t>
  </si>
  <si>
    <t>prothoracic leg bristle mechanosensory neuron</t>
  </si>
  <si>
    <t>Mechanosensory neuron that has a dendrite in a mechanosensory bristle of the prothoracic leg.</t>
  </si>
  <si>
    <t>prothoracic leg sensillum</t>
  </si>
  <si>
    <t>Any sensillum (FBbt:00007152) that is part of some prothoracic leg (FBbt:00004663).</t>
  </si>
  <si>
    <t>mesothoracic pulvillus</t>
  </si>
  <si>
    <t>Any pulvillus (FBbt:00004655) that is part of some mesothoracic pretarsus (FBbt:00004697).</t>
  </si>
  <si>
    <t>mesothoracic auxilia</t>
  </si>
  <si>
    <t>Any auxilia (FBbt:00004654) that is part of some mesothoracic pretarsus (FBbt:00004697).</t>
  </si>
  <si>
    <t>metathoracic tarsal depressor muscle 95</t>
  </si>
  <si>
    <t>Depressor muscle of the adult metathoracic tarsus that extends along the tibia, medial to the tarsal levator muscle 94.</t>
  </si>
  <si>
    <t>metathoracic tibial depressor muscle</t>
  </si>
  <si>
    <t>Depressor muscle of the adult metathoracic tibia.</t>
  </si>
  <si>
    <t>metathoracic intracoxal depressor muscle 88</t>
  </si>
  <si>
    <t>Intracoxal depressor muscle of the adult metathoracic trochanter. It is a small muscle that arises ventrally in the base of the anterior coxa and attaches to the trochanter.</t>
  </si>
  <si>
    <t>Snodgrass, 1935, Principles of Insect Morphology. (flybase.org/reports/FBrf0111704); Miller, 1950, Demerec, 1950: 468--481 (flybase.org/reports/FBrf0186027)</t>
  </si>
  <si>
    <t>metathoracic extracoxal depressor muscle</t>
  </si>
  <si>
    <t>Extracoxal depressor muscle of the metathoracic trochanter.</t>
  </si>
  <si>
    <t>prothoracic tibial sensillum trichodeum</t>
  </si>
  <si>
    <t>Any sensillum trichodeum (FBbt:00005184) that is part of some prothoracic tibia (FBbt:00004665).</t>
  </si>
  <si>
    <t>metathoracic tibial levator muscle 91</t>
  </si>
  <si>
    <t>Levator muscle of the adult metathoracic tibia that extends along the lateral femur.</t>
  </si>
  <si>
    <t>mesothoracic leg taste bristle</t>
  </si>
  <si>
    <t>2nd leg taste bristle; mesothoracic leg gustatory bristle; 2nd leg gustatory bristle</t>
  </si>
  <si>
    <t>Spine shaped gustatory bristle, between 12-45 micrometres long, found on the mesothoracic (2nd) leg of the adult. There are approximately 30 of these bristles per mesothoracic leg.</t>
  </si>
  <si>
    <t>Possidente and Murphey, 1989, Dev. Biol. 132: 448--457 (flybase.org/reports/FBrf0049501); Stocker, 1994, Cell Tissue Res. 275(1): 3--26 (flybase.org/reports/FBrf0068700)</t>
  </si>
  <si>
    <t>metathoracic intracoxal levator muscle 89</t>
  </si>
  <si>
    <t>Intracoxal levator muscle of the adult metathoracic trochanter. It arises ventrally in the base of the posterior coxa and attaches to the trochanter.</t>
  </si>
  <si>
    <t>metathoracic pretarsal depressor muscle 96</t>
  </si>
  <si>
    <t>Depressor muscle of the adult metathoracic pretarsus that extends along the tarsal segments.</t>
  </si>
  <si>
    <t>prothoracic leg mechanosensory bristle</t>
  </si>
  <si>
    <t>Any chaeta that is a part of the prothoracic leg and is involved in the detection of mechanical stimuli.</t>
  </si>
  <si>
    <t>prothoracic femoral sensillum campaniformium</t>
  </si>
  <si>
    <t>Any sensillum campaniformium (FBbt:00005183) that is part of some prothoracic femur (FBbt:00004667).</t>
  </si>
  <si>
    <t>prothoracic leg taste bristle segmental tarsal chemosensory neuron</t>
  </si>
  <si>
    <t>prothoracic stGRN</t>
  </si>
  <si>
    <t>Segmental tarsal chemosensory neuron of the adult that innervates a prothoracic leg tarsal taste bristle, projects to the ventral part of the ipsilateral prothoracic leg neuropil, and does not ascend to the brain (Kwon et al., 2014, Thoma et al., 2016, Tsubouchi et al., 2017).</t>
  </si>
  <si>
    <t>mesothoracic leg taste bristle ascending tarsal chemosensory neuron</t>
  </si>
  <si>
    <t>mesothoracic atGRN</t>
  </si>
  <si>
    <t>Ascending tarsal chemosensory neuron of the adult that innervates a mesothoracic leg tarsal taste bristle (Kwon et al., 2014, Thoma et al., 2016, Tsubouchi et al., 2017).</t>
  </si>
  <si>
    <t>prothoracic leg taste bristle ascending tarsal chemosensory neuron</t>
  </si>
  <si>
    <t>prothoracic atGRN</t>
  </si>
  <si>
    <t>Ascending tarsal chemosensory neuron of the adult that innervates a prothoracic leg tarsal taste bristle (Kwon et al., 2014, Thoma et al., 2016, Tsubouchi et al., 2017).</t>
  </si>
  <si>
    <t>metathoracic leg taste bristle segmental tarsal chemosensory neuron</t>
  </si>
  <si>
    <t>metathoracic stGRN</t>
  </si>
  <si>
    <t>Segmental tarsal chemosensory neuron of the adult that innervates a metathoracic leg tarsal taste bristle, projects to the ventral part of the ipsilateral metathoracic leg neuropil, and does not ascend to the brain (Kwon et al., 2014, Thoma et al., 2016, Tsubouchi et al., 2017).</t>
  </si>
  <si>
    <t>mesothoracic leg taste bristle segmental tarsal chemosensory neuron</t>
  </si>
  <si>
    <t>mesothoracic stGRN</t>
  </si>
  <si>
    <t>Segmental tarsal chemosensory neuron of the adult that innervates a mesothoracic leg tarsal taste bristle, projects to the ventral part of the ipsilateral mesothoracic leg neuropil, and does not ascend to the brain (Kwon et al., 2014, Thoma et al., 2016, Tsubouchi et al., 2017).</t>
  </si>
  <si>
    <t>metathoracic leg taste bristle ascending tarsal chemosensory neuron</t>
  </si>
  <si>
    <t>metathoracic atGRN</t>
  </si>
  <si>
    <t>Ascending tarsal chemosensory neuron of the adult that innervates a metathoracic leg tarsal taste bristle (Kwon et al., 2014, Thoma et al., 2016, Tsubouchi et al., 2017).</t>
  </si>
  <si>
    <t>bitter-sensing neuron of the leg</t>
  </si>
  <si>
    <t>category IIIS neuron</t>
  </si>
  <si>
    <t>Sensory neuron that responds to bitter stimuli and innervates a taste bristle in the leg. These are characterized by expression of gustatory receptors Gr33a, Gr39a.a, Gr58c and Gr89a (Ling et al., 2014).</t>
  </si>
  <si>
    <t>metathoracic tarsal segment</t>
  </si>
  <si>
    <t>Any tarsal segment (FBbt:00004646) that is part of some metathoracic leg (FBbt:00004707).</t>
  </si>
  <si>
    <t>metathoracic femur</t>
  </si>
  <si>
    <t>T3 femur</t>
  </si>
  <si>
    <t>Segment of the metathoracic leg. Proximally, it articulates with the trochanter and distally with the tibia. In the posterior compartment, it has a region without any bristles or hairs (zone of no bristles, ZNB).</t>
  </si>
  <si>
    <t>metathoracic trochanter</t>
  </si>
  <si>
    <t>T3 trochanter</t>
  </si>
  <si>
    <t>Segment of the metathoracic leg. Proximally, it articulates with the coxa and distally with the femur.</t>
  </si>
  <si>
    <t>mesothoracic leg mechanosensory bristle</t>
  </si>
  <si>
    <t>Any chaeta that is a part of the mesothoracic leg and is involved in the detection of mechanical stimuli.</t>
  </si>
  <si>
    <t>metathoracic pretarsus</t>
  </si>
  <si>
    <t>Any pretarsus (FBbt:00004653) that is part of some metathoracic leg (FBbt:00004707).</t>
  </si>
  <si>
    <t>prothoracic femur</t>
  </si>
  <si>
    <t>T1 femur</t>
  </si>
  <si>
    <t>Segment of the prothoracic leg. Proximally, it articulates with the trochanter and distally with the tibia.</t>
  </si>
  <si>
    <t>prothoracic tibia</t>
  </si>
  <si>
    <t>T1 tibia</t>
  </si>
  <si>
    <t>Segment of the prothoracic leg. Proximally, it articulates with the femur and distally with the first tarsal segment. On its anterior side it has 5-7 transverse rows of bristles.</t>
  </si>
  <si>
    <t>prothoracic trochanter</t>
  </si>
  <si>
    <t>T1 trochanter</t>
  </si>
  <si>
    <t>Segment of the prothoracic leg. Proximally, it articulates with the coxa and distally with the femur.</t>
  </si>
  <si>
    <t>prothoracic coxa</t>
  </si>
  <si>
    <t>T1 coxa</t>
  </si>
  <si>
    <t>The coxa of the prothoracic leg. It is much larger than the coxae of the other two legs.</t>
  </si>
  <si>
    <t>Schubiger et al., 2012, Dev. Biol. 369(1): 76--90 (flybase.org/reports/FBrf0219028)</t>
  </si>
  <si>
    <t>sugar-sensing neuron of mesothoracic leg tarsal taste bristle 4s</t>
  </si>
  <si>
    <t>Sensory neuron that has a dendrite in the mesothoracic leg tarsal taste bristle 4s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</si>
  <si>
    <t>Ling et al., 2014, J. Neurosci. 34(21): 7148--7164 (flybase.org/reports/FBrf0225125); Kwon et al., 2014, J. Biosci., Bangalore 39(4): 565--574 (flybase.org/reports/FBrf0225914)</t>
  </si>
  <si>
    <t>tarsal segment 2</t>
  </si>
  <si>
    <t>second tarsal segment; second segment of the tarsus</t>
  </si>
  <si>
    <t>Second most proximal tarsal segment of the adult leg.</t>
  </si>
  <si>
    <t>metatarsus</t>
  </si>
  <si>
    <t>tarsal segment 1; first tarsal segment; first segment of the tarsus; basitarsus; 1st tarsal segment</t>
  </si>
  <si>
    <t>The first of the tarsal segments of the adult leg. It is located between the tibia and the second tarsal segment and is longer than the other tarsal segments. It has 8 longitudinal rows of bristles around the circumference.</t>
  </si>
  <si>
    <t>FBim0000836; Ferris, 1950, Demerec, 1950: 368--419 (flybase.org/reports/FBrf0007734); Hannah-Alava, 1958, J. Morphol. 103(2): 281--310 (flybase.org/reports/FBrf0012178); Snodgrass, 1935, Principles of Insect Morphology. (flybase.org/reports/FBrf0111704)</t>
  </si>
  <si>
    <t>metathoracic femoral reductor muscle 90</t>
  </si>
  <si>
    <t>Reductor muscle of the adult metathoracic femur that extends along the trochanter.</t>
  </si>
  <si>
    <t>sugar-sensing neuron of prothoracic leg tarsal taste bristle 5s</t>
  </si>
  <si>
    <t>Sensory neuron that has a dendrite in the prothoracic leg tarsal taste bristle 5s and is capable of detecting sweet stimuli (Ling et al., 2014). It expresses Gr5a and Gr64e in addition to the core receptors expressed by sugar-sensing neurons of the leg and the sensillum it innervates can detect the sugars fructose, glucose, maltose, maltotriose, palatinose, sucrose and trehalose (Ling et al., 2014). It does not ascend to the brain (Kwon et al., 2014).</t>
  </si>
  <si>
    <t>sugar-sensing neuron of prothoracic leg tarsal taste bristle 5v</t>
  </si>
  <si>
    <t>Sensory neuron that has a dendrite in the prothoracic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</si>
  <si>
    <t>metathoracic tarsal levator muscle 94</t>
  </si>
  <si>
    <t>Levator muscle of the adult metathoracic tarsus that extends in the distal tibia, lateral to the tarsal depressor muscle 95.</t>
  </si>
  <si>
    <t>metathoracic leg taste bristle</t>
  </si>
  <si>
    <t>3rd leg gustatory bristle; 3rd leg taste bristle; metathoracic leg gustatory bristle</t>
  </si>
  <si>
    <t>Spine shaped gustatory bristle, between 12-45 micrometres long, found on the metathoracic (3rd) leg of the adult. There are approximately 31-32 of these bristles per metathoracic leg.</t>
  </si>
  <si>
    <t>metathoracic leg mechanosensory bristle</t>
  </si>
  <si>
    <t>Any chaeta that is a part of the metathoracic leg and is involved in the detection of mechanical stimuli.</t>
  </si>
  <si>
    <t>femoral sensillum campaniformium</t>
  </si>
  <si>
    <t>campaniform sensilla of femur; sensillum campaniformium of femur; femoral campaniform sensilla</t>
  </si>
  <si>
    <t>Sensillum campaniformium located in the femur.</t>
  </si>
  <si>
    <t>tarsal segment 4</t>
  </si>
  <si>
    <t>fourth tarsal segment; fourth segment of the tarsus</t>
  </si>
  <si>
    <t>Fourth most proximal tarsal segment of the adult leg.</t>
  </si>
  <si>
    <t>sugar-sensing neuron of prothoracic leg tarsal taste bristle 5b</t>
  </si>
  <si>
    <t>Sensory neuron that has a dendrite in the prothoracic leg tarsal taste bristle 5b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</si>
  <si>
    <t>tarsal segment 3</t>
  </si>
  <si>
    <t>third segment of the tarsus; third tarsal segment</t>
  </si>
  <si>
    <t>Third most proximal tarsal segment of the adult leg.</t>
  </si>
  <si>
    <t>sugar-sensing neuron of prothoracic leg tarsal taste bristle 4s</t>
  </si>
  <si>
    <t>Sensory neuron that has a dendrite in the prothoracic leg tarsal taste bristle 4s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</si>
  <si>
    <t>sugar-sensing neuron of prothoracic leg tarsal taste bristle 4b</t>
  </si>
  <si>
    <t>Sensory neuron that has a dendrite in the prothoracic leg tarsal taste bristle 4b and is capable of detecting sweet stimuli (Ling et al., 2014). It expresses Gr64c in addition to the core receptors expressed by sugar-sensing neurons of the leg and the sensillum it innervates can detect the sugars glucose, maltose and sucrose (Ling et al., 2014).</t>
  </si>
  <si>
    <t>sugar-sensing neuron of prothoracic leg tarsal taste bristle 3b</t>
  </si>
  <si>
    <t>Sensory neuron that has a dendrite in the prothoracic leg tarsal taste bristle 3b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</si>
  <si>
    <t>metathoracic tibia</t>
  </si>
  <si>
    <t>T3 tibia</t>
  </si>
  <si>
    <t>Segment of the metathoracic leg. Proximally, it articulates with the femur and distally with the first tarsal segment. On its posterior side it has 1 transverse row of bristles, between and including longitudinal rows 2 and 3.</t>
  </si>
  <si>
    <t>sugar-sensing neuron of prothoracic leg tarsal taste bristle 2b</t>
  </si>
  <si>
    <t>Sensory neuron that has a dendrite in the prothoracic leg tarsal taste bristle 2b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</si>
  <si>
    <t>metathoracic coxa</t>
  </si>
  <si>
    <t>T3 coxa</t>
  </si>
  <si>
    <t>The coxa of the metathoracic leg.</t>
  </si>
  <si>
    <t>prothoracic tibial sense organ</t>
  </si>
  <si>
    <t>An oval sense organ in the dorsal, proximal prothoracic tibia. It is composed of 4 sensilla campaniform.</t>
  </si>
  <si>
    <t>prothoracic tibial depressor muscle</t>
  </si>
  <si>
    <t>Depressor muscle of the adult prothoracic tibia.</t>
  </si>
  <si>
    <t>sugar-sensing neuron of metathoracic leg tarsal taste bristle 5v</t>
  </si>
  <si>
    <t>Sensory neuron that has a dendrite in the metathoracic leg tarsal taste bristle 5v and is capable of detecting sweet stimuli (Ling et al., 2014). It expresses Gr43a, Gr64c and Gr64e in addition to the core receptors expressed by sugar-sensing neurons of the leg (Ling et al., 2014).</t>
  </si>
  <si>
    <t>sugar-sensing neuron of metathoracic leg tarsal taste bristle 5b</t>
  </si>
  <si>
    <t>Sensory neuron that has a dendrite in the metathoracic leg tarsal taste bristle 5b and is capable of detecting sweet stimuli (Ling et al., 2014). It expresses Gr5a, Gr64c and Gr64e in addition to the core receptors expressed by sugar-sensing neurons of the leg (Ling et al., 2014). It does not ascend to the brain (Kwon et al., 2014).</t>
  </si>
  <si>
    <t>sensillum campaniformium of trochanter</t>
  </si>
  <si>
    <t>Sensillum campaniformium located in the trochanter.</t>
  </si>
  <si>
    <t>mechanosensory neuron of mesothoracic femoral chordotonal organ</t>
  </si>
  <si>
    <t>Mechanosensory neuron that innervates a scolopidium of a femoral chordotonal organ in the mesothoracic leg.</t>
  </si>
  <si>
    <t>mechanosensory neuron of metathoracic femoral chordotonal organ</t>
  </si>
  <si>
    <t>Mechanosensory neuron that innervates a scolopidium of a femoral chordotonal organ in the metathoracic leg.</t>
  </si>
  <si>
    <t>mechanosensory neuron of prothoracic femoral chordotonal organ</t>
  </si>
  <si>
    <t>Mechanosensory neuron that innervates a scolopidium of a femoral chordotonal organ in the prothoracic leg.</t>
  </si>
  <si>
    <t>prothoracic tarsal depressor muscle 43</t>
  </si>
  <si>
    <t>Depressor muscle of the adult prothoracic tarsus that extends along the tibia, medial to the tarsal levator muscle 42.</t>
  </si>
  <si>
    <t>mesothoracic trochanter sensillum trichodeum</t>
  </si>
  <si>
    <t>Any sensillum trichodeum (FBbt:00005184) that is part of some mesothoracic trochanter (FBbt:00004688).</t>
  </si>
  <si>
    <t>prothoracic femoral reductor muscle 38</t>
  </si>
  <si>
    <t>Reductor muscle of the adult prothoracic femur that extends along the trochanter.</t>
  </si>
  <si>
    <t>metathoracic coxal sensillum trichodeum</t>
  </si>
  <si>
    <t>Any sensillum trichodeum (FBbt:00005184) that is part of some metathoracic coxa (FBbt:00004708).</t>
  </si>
  <si>
    <t>prothoracic tibial levator muscle 39</t>
  </si>
  <si>
    <t>Levator muscle of the adult prothoracic tibia that extends along the lateral femur.</t>
  </si>
  <si>
    <t>prothoracic tarsal levator muscle 42</t>
  </si>
  <si>
    <t>Levator muscle of the adult prothoracic tarsus that extends in the distal tibia, lateral to the tarsal depressor muscle 43.</t>
  </si>
  <si>
    <t>mesothoracic femur</t>
  </si>
  <si>
    <t>T2 femur</t>
  </si>
  <si>
    <t>Segment of the mesothoracic leg. Proximally, it articulates with the trochanter and distally with the tibia. In the posterior compartment many of the bristles are missing, including the very large bristles (zone of no bristles, ZNB).</t>
  </si>
  <si>
    <t>mesothoracic trochanter</t>
  </si>
  <si>
    <t>T2 trochanter</t>
  </si>
  <si>
    <t>Segment of the mesothoracic leg. Proximally, it articulates with the coxa and distally with the femur. It has more bristles than either the pro- or metathoracic trochanter.</t>
  </si>
  <si>
    <t>sugar-sensing neuron of metathoracic leg tarsal taste bristle 4s</t>
  </si>
  <si>
    <t>Sensory neuron that has a dendrite in the metathoracic leg tarsal taste bristle 4s and is capable of detecting sweet stimuli (Ling et al., 2014). It expresses Gr5a, Gr64c and Gr64e in addition to the core receptors expressed by sugar-sensing neurons of the leg (Ling et al., 2014). It does not ascend to the brain (Kwon et al., 2014).</t>
  </si>
  <si>
    <t>prothoracic intracoxal mesal levator muscle 37</t>
  </si>
  <si>
    <t>Levator muscle of the adult prothoracic trochanter that extends along the medial coxa and is medial to the lateral levator muscle 36.</t>
  </si>
  <si>
    <t>mesothoracic tibia</t>
  </si>
  <si>
    <t>T2 tibia</t>
  </si>
  <si>
    <t>Segment of the mesothoracic leg. Proximally, it articulates with the femur and distally with the first tarsal segment.</t>
  </si>
  <si>
    <t>prothoracic intracoxal lateral levator muscle 36</t>
  </si>
  <si>
    <t>Levator muscle of the adult prothoracic trochanter that extends along the lateral coxa and is lateral to the mesal levator muscle 37.</t>
  </si>
  <si>
    <t>sugar-sensing neuron of mesothoracic leg tarsal taste bristle 5v</t>
  </si>
  <si>
    <t>Sensory neuron that has a dendrite in the mesothoracic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</si>
  <si>
    <t>mesothoracic coxa</t>
  </si>
  <si>
    <t>T2 coxa</t>
  </si>
  <si>
    <t>The coxa of the mesothoracic leg.</t>
  </si>
  <si>
    <t>prothoracic pretarsal depressor muscle 44</t>
  </si>
  <si>
    <t>Depressor muscle of the adult prothoracic pretarsus that extends along the tarsal segments.</t>
  </si>
  <si>
    <t>sugar-sensing neuron of mesothoracic leg tarsal taste bristle 5b</t>
  </si>
  <si>
    <t>Sensory neuron that has a dendrite in the mesothoracic leg tarsal taste bristle 5b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</si>
  <si>
    <t>prothoracic tarsal segment</t>
  </si>
  <si>
    <t>Tarsal segment of the adult prothoracic leg.</t>
  </si>
  <si>
    <t>metathoracic femoral chordotonal organ</t>
  </si>
  <si>
    <t>Chordotonal organ of the adult metathoracic femur. There are three chordotonal organs, located in the ventral chamber near the longitudinal septum. There is on large group, on the ventrolateral side, and two smaller ones in the center of the femur.</t>
  </si>
  <si>
    <t>Shanbhag et al., 1992, Int. J. Insect Morph. Embryol. 21(4): 311--322 (flybase.org/reports/FBrf0056378)</t>
  </si>
  <si>
    <t>mesothoracic coxal sensillum trichodeum</t>
  </si>
  <si>
    <t>Any sensillum trichodeum (FBbt:00005184) that is part of some mesothoracic coxa (FBbt:00004686).</t>
  </si>
  <si>
    <t>metathoracic tibial sense organ</t>
  </si>
  <si>
    <t>An oval sense organ in the dorsal, proximal metathoracic tibia. It is composed of 4 sensilla campaniform.</t>
  </si>
  <si>
    <t>prothoracic extracoxal depressor muscle 34</t>
  </si>
  <si>
    <t>Depressor muscle of the adult prothoracic trochanter that extends mediolaterally and anteroposteriorly through the coxa, anterior to the sternal adductor muscle 33.</t>
  </si>
  <si>
    <t>prothoracic intracoxal depressor muscle 35</t>
  </si>
  <si>
    <t>Depressor muscle of the adult prothoracic trochanter that extends along the medial coxa, ventral to the extracoxal depressor muscle 34.</t>
  </si>
  <si>
    <t>prothoracic pretarsus</t>
  </si>
  <si>
    <t>Any pretarsus (FBbt:00004653) that is part of some prothoracic leg (FBbt:00004663).</t>
  </si>
  <si>
    <t>prothoracic leg taste bristle</t>
  </si>
  <si>
    <t>prothoracic leg gustatory bristle; 1st leg gustatory bristle; 1st leg taste bristle</t>
  </si>
  <si>
    <t>Spine shaped gustatory bristle, between 12-45 micrometres long, found on the prothoracic (1st) leg of the adult. There are approximately 37 of these bristles per female prothoracic leg, and 50 per male prothoracic leg (Stocker 1994).</t>
  </si>
  <si>
    <t>mesothoracic femoral chordotonal organ</t>
  </si>
  <si>
    <t>Chordotonal organ of the adult mesothoracic femur. There are three chordotonal organs, located in the ventral chamber near the longitudinal septum. There is one large group, on the ventrolateral side, and two smaller ones in the center of the femur.</t>
  </si>
  <si>
    <t>mesothoracic trochanter sensillum campaniformium</t>
  </si>
  <si>
    <t>Any sensillum campaniformium (FBbt:00005183) that is part of some mesothoracic trochanter (FBbt:00004688).</t>
  </si>
  <si>
    <t>mesothoracic tarsal levator muscle 73</t>
  </si>
  <si>
    <t>Levator muscle of the adult mesothoracic tarsus that extends in the distal tibia, lateral to the tarsal depressor muscle 74.</t>
  </si>
  <si>
    <t>mesothoracic intracoxal levator muscle 68</t>
  </si>
  <si>
    <t>Intracoxal levator muscle of the adult mesothoracic trochanter. It arises ventrally in the base of the posterior coxa and attaches to the trochanter.</t>
  </si>
  <si>
    <t>mesothoracic tibial levator muscle 70</t>
  </si>
  <si>
    <t>Levator muscle of the adult mesothoracic tibia that extends along the lateral femur.</t>
  </si>
  <si>
    <t>mesothoracic pretarsal depressor muscle 75</t>
  </si>
  <si>
    <t>Depressor muscle of the adult mesothoracic pretarsus that extends along the tarsal segments.</t>
  </si>
  <si>
    <t>mesothoracic tibial sense organ</t>
  </si>
  <si>
    <t>An oval sense organ in the dorsal, proximal mesothoracic tibia. It is composed of 4 sensilla campaniform.</t>
  </si>
  <si>
    <t>prothoracic trochanter sensillum campaniformium</t>
  </si>
  <si>
    <t>Any sensillum campaniformium (FBbt:00005183) that is part of some prothoracic trochanter (FBbt:00004666).</t>
  </si>
  <si>
    <t>mesothoracic femoral reductor muscle 69</t>
  </si>
  <si>
    <t>Reductor muscle of the adult mesothoracic femur that extends along the trochanter.</t>
  </si>
  <si>
    <t>mesothoracic tibial sensillum trichodeum</t>
  </si>
  <si>
    <t>Any sensillum trichodeum (FBbt:00005184) that is part of some mesothoracic tibia (FBbt:00004687).</t>
  </si>
  <si>
    <t>mechanosensory neuron of metathoracic trochanter sensillum campaniformium</t>
  </si>
  <si>
    <t>Mechanosensory neuron with a dendrite in a sensillum campaniformium of the trochanter of the metathoracic leg.</t>
  </si>
  <si>
    <t>mechanosensory neuron of mesothoracic trochanter sensillum campaniformium</t>
  </si>
  <si>
    <t>Mechanosensory neuron with a dendrite in a sensillum campaniformium of the trochanter of the mesothoracic leg.</t>
  </si>
  <si>
    <t>mechanosensory neuron of metathoracic femoral sensillum campaniformium</t>
  </si>
  <si>
    <t>Mechanosensory neuron with a dendrite in a sensillum campaniformium of the femur of the metathoracic leg.</t>
  </si>
  <si>
    <t>mechanosensory neuron of prothoracic trochanter sensillum campaniformium</t>
  </si>
  <si>
    <t>Mechanosensory neuron with a dendrite in a sensillum campaniformium of the trochanter of the prothoracic leg.</t>
  </si>
  <si>
    <t>mechanosensory neuron of mesothoracic femoral sensillum campaniformium</t>
  </si>
  <si>
    <t>Mechanosensory neuron with a dendrite in a sensillum campaniformium of the femur of the mesothoracic leg.</t>
  </si>
  <si>
    <t>mechanosensory neuron of prothoracic femoral sensillum campaniformium</t>
  </si>
  <si>
    <t>Mechanosensory neuron with a dendrite in a sensillum campaniformium of the femur of the prothoracic leg.</t>
  </si>
  <si>
    <t>prothoracic trochanter sensillum trichodeum</t>
  </si>
  <si>
    <t>Any sensillum trichodeum (FBbt:00005184) that is part of some prothoracic trochanter (FBbt:00004666).</t>
  </si>
  <si>
    <t>tarsal segment 5</t>
  </si>
  <si>
    <t>fifth segment of the tarsus; fifth tarsal segment</t>
  </si>
  <si>
    <t>Fifth, and most distal, segment of the tarsus.</t>
  </si>
  <si>
    <t>metathoracic tibial sensillum trichodeum</t>
  </si>
  <si>
    <t>Any sensillum trichodeum (FBbt:00005184) that is part of some metathoracic tibia (FBbt:00004709).</t>
  </si>
  <si>
    <t>prothoracic femoral chordotonal organ</t>
  </si>
  <si>
    <t>Chordotonal organ of the adult prothoracic femur. There are three chordotonal organs, located in the ventral chamber near the longitudinal septum. There is one large group, on the ventro-medial side, and two smaller ones in the center of the femur.</t>
  </si>
  <si>
    <t>metathoracic femoral sensillum campaniformium</t>
  </si>
  <si>
    <t>Any sensillum campaniformium (FBbt:00005183) that is part of some metathoracic femur (FBbt:00004711).</t>
  </si>
  <si>
    <t>metathoracic trochanter sensillum campaniformium</t>
  </si>
  <si>
    <t>Any sensillum campaniformium (FBbt:00005183) that is part of some metathoracic trochanter (FBbt:00004710).</t>
  </si>
  <si>
    <t>mesothoracic tarsal depressor muscle 74</t>
  </si>
  <si>
    <t>Depressor muscle of the adult mesothoracic tarsus that extends along the tibia, medial to the tarsal levator muscle 73.</t>
  </si>
  <si>
    <t>mesothoracic tibial depressor muscle</t>
  </si>
  <si>
    <t>Depressor muscle of the adult mesothoracic tibia.</t>
  </si>
  <si>
    <t>mesothoracic extracoxal depressor muscle 66</t>
  </si>
  <si>
    <t>tergotrochanter muscle; tergotrochanteral muscle; tt muscle; tergal depressor of the trochanter muscle; TDM; extracoxal depressor of trochanter; jump muscle; tergal depressor of trochanter; TDT</t>
  </si>
  <si>
    <t>Extracoxal depressor muscle of the adult mesothoracic trochanter. This large muscle attaches dorsally onto the lateral scutum, adjacent to the wing base. It extends ventrally to converge to a single tendon that attaches onto a medial projection of the trochanter within the coxa. This muscle is the principal executor of the jump response. It is innervated by the tergotrochanteral muscle motor neuron.</t>
  </si>
  <si>
    <t>Miller, 1950, Demerec, 1950: 420--534 (flybase.org/reports/FBrf0007735); King and Wyman, 1980, J. Neurocytol. 9(6): 753--770 (flybase.org/reports/FBrf0035198); Bate, 1993, Bate, Martinez Arias, 1993: 1013--1090 (flybase.org/reports/FBrf0064793); Vigoreaux, 2006, Sink, 2006: 143--156 (flybase.org/reports/FBrf0192609); Hartenstein, 2006, Sink, 2006: 8--27 (flybase.org/reports/FBrf0193310); Miyan and Ewing, 1985, Philos. Trans. R. Soc. Lond. B. Biol. Sci. 311(1150): 271--302 (flybase.org/reports/FBrf0228229)</t>
  </si>
  <si>
    <t>mesothoracic intracoxal depressor muscle 67</t>
  </si>
  <si>
    <t>Intracoxal depressor muscle of the adult mesothoracic trochanter. It is a small muscle that arises ventrally in the base of the anterior coxa and attaches to the trochanter.</t>
  </si>
  <si>
    <t>sensillum trichodeum of cervical membrane of prothoracic leg</t>
  </si>
  <si>
    <t>St12</t>
  </si>
  <si>
    <t>Sensillum trichoideum of the cervical membrane of the prothoracic leg. There is a group of 12.</t>
  </si>
  <si>
    <t>prothoracic coxal sensillum trichodeum</t>
  </si>
  <si>
    <t>Any sensillum trichodeum (FBbt:00005184) that is part of some prothoracic coxa (FBbt:00004664).</t>
  </si>
  <si>
    <t>mesothoracic femoral sensillum campaniformium</t>
  </si>
  <si>
    <t>Any sensillum campaniformium (FBbt:00005183) that is part of some mesothoracic femur (FBbt:00004689).</t>
  </si>
  <si>
    <t>mesothoracic tarsal segment</t>
  </si>
  <si>
    <t>metathoracic trochanter sensillum trichodeum</t>
  </si>
  <si>
    <t>Any sensillum trichodeum (FBbt:00005184) that is part of some metathoracic trochanter (FBbt:00004710).</t>
  </si>
  <si>
    <t>mesothoracic pretarsus</t>
  </si>
  <si>
    <t>Any pretarsus (FBbt:00004653) that is part of some mesothoracic leg (FBbt:00004685).</t>
  </si>
  <si>
    <t>metathoracic tibial depressor muscle 93</t>
  </si>
  <si>
    <t>Depressor muscle of the adult metathoracic tibia that extends mediolaterally in the distal femur, distal to the tibial depressor muscle 92.</t>
  </si>
  <si>
    <t>metathoracic tibial depressor muscle 92</t>
  </si>
  <si>
    <t>Depressor muscle of the adult metathoracic tibia that extends along the medial femur, proximal to the tibial depressor muscle 93.</t>
  </si>
  <si>
    <t>metathoracic sternal extracoxal depressor muscle 87</t>
  </si>
  <si>
    <t>Sternal extracoxal depressor muscle of the metathoracic trochanter that extends obliquely, attaching anteriorly to the mesothoracic pleurum and posteriorly to the trochanter.</t>
  </si>
  <si>
    <t>metathoracic ternal extracoxal depressor muscle 86</t>
  </si>
  <si>
    <t>Tergal extracoxal depressor muscle of the metathoracic trochanter that extends anterioposteriorly, attaching anteriorly to the postnotum and posteriorly to the trochanter.</t>
  </si>
  <si>
    <t>prothoracic leg tarsal taste bristle 5b</t>
  </si>
  <si>
    <t>m5b; f5b</t>
  </si>
  <si>
    <t>Taste bristle of tarsal segment 5 of the prothoracic leg. It is located most distally on the dorsal tarsal segment 5. One is found on the medial side of the leg and one on the lateral side. It can respond to a range of sugars and some bitter compounds.</t>
  </si>
  <si>
    <t>prothoracic leg tarsal taste bristle 5v</t>
  </si>
  <si>
    <t>f5v; m5v</t>
  </si>
  <si>
    <t>Short taste bristle of tarsal segment 5 of the prothoracic leg. It is located distal to bristle 5s on the ventral tarsal segment 5. One is found on the medial side of the leg and one on the lateral side. It responds to sugars, but not bitter compounds.</t>
  </si>
  <si>
    <t>prothoracic leg tarsal taste bristle 5s</t>
  </si>
  <si>
    <t>m5s; f5s; type A1 sensillum</t>
  </si>
  <si>
    <t>Short taste bristle of tarsal segment 5 of the prothoracic leg. It is located proximal to bristle 5v on the ventral tarsal segment 5. One is found on the medial side of the leg and one on the lateral side. It responds to the widest array of tastants of any prothoracic leg taste bristle present in the female, including sugars, bitter compounds and amino acids.</t>
  </si>
  <si>
    <t>prothoracic leg tarsal taste bristle 5a</t>
  </si>
  <si>
    <t>f5a; m5a</t>
  </si>
  <si>
    <t>Taste bristle of tarsal segment 5 of the prothoracic leg. It is located most proximally on the dorsal tarsal segment 5. One is found on the medial side of the leg and one on the lateral side.</t>
  </si>
  <si>
    <t>prothoracic tibial transverse row bristle</t>
  </si>
  <si>
    <t>prothoracic tibial transverse bristle row</t>
  </si>
  <si>
    <t>Any bristle located in one of 5-7 transversely oriented rows (TR) in the anterior distal side of the tibia. These bristles are thin, straight, more yellow and without bracts.</t>
  </si>
  <si>
    <t>bitter-sensing neuron of metathoracic leg tarsal taste bristle 5b</t>
  </si>
  <si>
    <t>Sensory neuron that has a dendrite in the metathoracic leg tarsal taste bristle 5b and is capable of detecting bitter stimuli (Ling et al., 2014). It expresses Gr32a in addition to the core receptors expressed by bitter-sensing neurons of the leg (Ling et al., 2014).</t>
  </si>
  <si>
    <t>mesothoracic coxal bristle on hairy island</t>
  </si>
  <si>
    <t>T2 BH-</t>
  </si>
  <si>
    <t>A relatively long bristle located on a small island of hairs (trichomes) in an otherwise bare region of cuticle on the ventral side of the mesothoracic coxa, adjacent to its joint with the trochanter.</t>
  </si>
  <si>
    <t>bitter-sensing neuron of metathoracic leg tarsal taste bristle 4s</t>
  </si>
  <si>
    <t>Sensory neuron that has a dendrite in the metathoracic leg tarsal taste bristle 4s and is capable of detecting bitter stimuli (Ling et al., 2014). It expresses Gr32a in addition to the core receptors expressed by bitter-sensing neurons of the leg (Ling et al., 2014).</t>
  </si>
  <si>
    <t>bitter-sensing neuron of mesothoracic leg tarsal taste bristle 5b</t>
  </si>
  <si>
    <t>Sensory neuron that has a dendrite in the mesothoracic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</si>
  <si>
    <t>bitter-sensing neuron of mesothoracic leg tarsal taste bristle 4s</t>
  </si>
  <si>
    <t>Sensory neuron that has a dendrite in the mesothoracic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</si>
  <si>
    <t>prothoracic femoral chordotonal organ 1</t>
  </si>
  <si>
    <t>Large chordotonal organ of the adult prothoracic femur. It is located on the ventro-medial side and has around 32 well-aligned scolopidia. Its distal tip terminates at the distal epicuticular surface of the tip of the femur.</t>
  </si>
  <si>
    <t>metathoracic femoral yellow bristles</t>
  </si>
  <si>
    <t>YB</t>
  </si>
  <si>
    <t>A short yellow bristle that borders a region of naked cuticle (ZNB) in the metathoracic femur. There are two incomplete rows running proximo-distally.</t>
  </si>
  <si>
    <t>prothoracic tibial apical bristle</t>
  </si>
  <si>
    <t>T1 AB</t>
  </si>
  <si>
    <t>Longer and thicker bristle in the anterior compartment, on the ventral distal region of the tibia, near the joint with the first tarsal segment.</t>
  </si>
  <si>
    <t>prothoracic tibial preapical bristle</t>
  </si>
  <si>
    <t>T1 PAB</t>
  </si>
  <si>
    <t>Longer and thicker bristle in the anterior compartment, on the dorsal distal region of the tibia, near the joint with the first tarsal segment.</t>
  </si>
  <si>
    <t>prothoracic tarsal bristle</t>
  </si>
  <si>
    <t>Any microchaeta (FBbt:00005182) that is part of some prothoracic tarsal segment (FBbt:00004668).</t>
  </si>
  <si>
    <t>bitter-sensing neuron of prothoracic leg tarsal taste bristle 5s</t>
  </si>
  <si>
    <t>category IIT neuron; category IT neuron</t>
  </si>
  <si>
    <t>Sensory neuron that has a dendrite in the prothoracic leg tarsal taste bristle 5s and is capable of detecting bitter stimuli (Ling et al., 2014). It expresses many other gustatory receptors (including Gr66a, but not Gr32a) in addition to the core receptors expressed by bitter-sensing neurons of the leg and the sensillum it innervates can detect a wide range of bitter tastants (Ling et al., 2014). It passes through the prothoracic ganglion, then projects towards the head (Kwon et al., 2014).</t>
  </si>
  <si>
    <t>bitter-sensing neuron of prothoracic leg tarsal taste bristle 5b</t>
  </si>
  <si>
    <t>Sensory neuron that has a dendrite in the prothoracic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</si>
  <si>
    <t>prothoracic femoral sensillum campaniformium Sc11</t>
  </si>
  <si>
    <t>Any one of a group of 11 campaniform sensilla located in a cluster in the posterior proximal region of the femur, close to the joint between the femur and the trochanter. They are arranged in 3 rows with 4, 4 and 3 sensilla each.</t>
  </si>
  <si>
    <t>prothoracic tarsal segment 5</t>
  </si>
  <si>
    <t>T1 tarsal segment 5</t>
  </si>
  <si>
    <t>Fifth tarsal segment of the prothoracic leg. Proximally it articulates with the tarsal segment 4, and distally it with the pretarsus.</t>
  </si>
  <si>
    <t>Ferris, 1950, Demerec, 1950: 368--419 (flybase.org/reports/FBrf0007734); Bryant, 1978, Ashburner, Wright, 1978-1980 c: 230--335 (flybase.org/reports/FBrf0031004)</t>
  </si>
  <si>
    <t>prothoracic femoral sensillum campaniformium Sc1</t>
  </si>
  <si>
    <t>An isolated campaniform sensillum located proximally on the anterior edge of the prothoracic femur, close to the joint between the femur and the trochanter.</t>
  </si>
  <si>
    <t>prothoracic femoral chordotonal organ 3</t>
  </si>
  <si>
    <t>One of the small chordotonal organ of the adult prothoracic femur. It is located in the center of the femur and has between 25-28 scolopidia. Distally, the scolopidia are more scattered than the prothoracic femoral chordotonal organ 1, with a majority of them connected to the femoral muscle membrane.</t>
  </si>
  <si>
    <t>prothoracic femoral chordotonal organ 2</t>
  </si>
  <si>
    <t>One of the small chordotonal organ of the adult prothoracic femur. It is located in the center of the femur and has around 14 scolopidia. Distally, the scolopidia are more scattered than the prothoracic femoral chordotonal organ 1, with a majority of them connected to the femoral muscle membrane.</t>
  </si>
  <si>
    <t>metathoracic tarsal bristle</t>
  </si>
  <si>
    <t>A bristle of the tarsal segment of the adult metathoracic leg.</t>
  </si>
  <si>
    <t>bitter-sensing neuron of prothoracic leg tarsal taste bristle 4s</t>
  </si>
  <si>
    <t>Sensory neuron that has a dendrite in the prothoracic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</si>
  <si>
    <t>bitter-sensing neuron of prothoracic leg tarsal taste bristle 4c</t>
  </si>
  <si>
    <t>Sensory neuron that has a dendrite in the prothoracic leg tarsal taste bristle 4c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</si>
  <si>
    <t>prothoracic leg tarsal taste bristle 1a</t>
  </si>
  <si>
    <t>f1a; m1a</t>
  </si>
  <si>
    <t>Taste bristle of the metatarsus of the prothoracic leg. It is located most proximally on the dorsal metatarsus. One is found on the medial side of the leg and one on the lateral side.</t>
  </si>
  <si>
    <t>mesothoracic tibial spur bristle</t>
  </si>
  <si>
    <t>Short, thick and peg-shaped bracted bristle that surrounds the mesothoracic tibial apical bristle. There are 4 or 5 of these.</t>
  </si>
  <si>
    <t>Svendsen et al., 2009, Development 136(16): 2689--2693 (flybase.org/reports/FBrf0208458); Schubiger et al., 2012, Dev. Biol. 369(1): 76--90 (flybase.org/reports/FBrf0219028)</t>
  </si>
  <si>
    <t>metathoracic tarsal segment 4</t>
  </si>
  <si>
    <t>T3 tarsal segment 4</t>
  </si>
  <si>
    <t>Fourth tarsal segment of the metathoracic leg. Proximally it articulates with the tarsal segment 3, and distally with the fifth tarsal segment.</t>
  </si>
  <si>
    <t>metathoracic tarsal segment 3</t>
  </si>
  <si>
    <t>T3 tarsal segment 3</t>
  </si>
  <si>
    <t>Third tarsal segment of the metathoracic leg. Proximally it articulates with the tarsal segment 2, and distally with the fourth tarsal segment.</t>
  </si>
  <si>
    <t>metathoracic tarsal segment 2</t>
  </si>
  <si>
    <t>T3 tarsal segment 2</t>
  </si>
  <si>
    <t>Second tarsal segment of the metathoracic leg. Proximally it articulates with the metatarsus, and distally with the third tarsal segment. It has 6 transverse rows of bristles (TR).</t>
  </si>
  <si>
    <t>metathoracic metatarsus</t>
  </si>
  <si>
    <t>metathoracic tarsal segment 1; T3 Ts1; metathoracic basitarsus; T3 tarsal segment 1</t>
  </si>
  <si>
    <t>First tarsal segment of the metathoracic leg. Proximally, it articulates with the tibia and distally with the second tarsal segment. Its surface is covered with eight longitudinal rows of bristles and with 11 transverse rows of bristles (TR) in the posterior compartment, between rows 1 and 1.</t>
  </si>
  <si>
    <t>metathoracic tibial transverse bristle row</t>
  </si>
  <si>
    <t>Any bristle located in the only transversely oriented row (TR) on the posterior side of the metathoracic tibia.</t>
  </si>
  <si>
    <t>Hannah-Alava, 1958, J. Morphol. 103(2): 281--310 (flybase.org/reports/FBrf0012178); Schubiger et al., 2012, Dev. Biol. 369(1): 76--90 (flybase.org/reports/FBrf0219028)</t>
  </si>
  <si>
    <t>metathoracic leg tarsal taste bristle 3a</t>
  </si>
  <si>
    <t>f3a; m3a</t>
  </si>
  <si>
    <t>Taste bristle of tarsal segment 3 of the metathoracic leg. It is located proximally on the dorsal tarsal segment 3. One is found on the medial side of the leg and one on the lateral side.</t>
  </si>
  <si>
    <t>mesothoracic tarsal segment 5</t>
  </si>
  <si>
    <t>T2 tarsal segment 5</t>
  </si>
  <si>
    <t>metathoracic leg tarsal taste bristle 4b</t>
  </si>
  <si>
    <t>f4b; m4b</t>
  </si>
  <si>
    <t>Taste bristle of tarsal segment 4 of the metathoracic leg. It is located distally on the dorsal tarsal segment 4. One is found on the medial side of the leg and one on the lateral side.</t>
  </si>
  <si>
    <t>metathoracic leg tarsal taste bristle 4s</t>
  </si>
  <si>
    <t>f4s; m4s</t>
  </si>
  <si>
    <t>Short taste bristle of tarsal segment 4 of the metathoracic leg. It is located distally on the ventral tarsal segment 4. One is found on the medial side of the leg and one on the lateral side.</t>
  </si>
  <si>
    <t>mesothoracic leg tarsal taste bristle 5v</t>
  </si>
  <si>
    <t>m5v; f5v</t>
  </si>
  <si>
    <t>Short taste bristle of tarsal segment 5 of the mesothoracic leg. It is located distally on the ventral tarsal segment 5. One is found on the medial side of the leg and one on the lateral side. It responds to sugars, and a narrow set of bitter compounds.</t>
  </si>
  <si>
    <t>metathoracic leg tarsal taste bristle 1d</t>
  </si>
  <si>
    <t>f1d; m1d</t>
  </si>
  <si>
    <t>Taste bristle of the metatarsus of the metathoracic leg. It is located most distally on the dorsal tarsal segment 1. One is found on the medial side of the leg and one on the lateral side.</t>
  </si>
  <si>
    <t>metathoracic leg tarsal taste bristle 2a</t>
  </si>
  <si>
    <t>f2a; m2a</t>
  </si>
  <si>
    <t>Taste bristle of tarsal segment 2 of the metathoracic leg. It is located proximally on the dorsal tarsal segment 2. One is found on the medial side of the leg and one on the lateral side.</t>
  </si>
  <si>
    <t>metathoracic leg tarsal taste bristle 2b</t>
  </si>
  <si>
    <t>f2b; m2b</t>
  </si>
  <si>
    <t>Taste bristle of tarsal segment 2 of the metathoracic leg. It is located distally on the ventral tarsal segment 2. One is found on the medial side of the leg and one on the lateral side.</t>
  </si>
  <si>
    <t>mesothoracic leg tarsal taste bristle 5a</t>
  </si>
  <si>
    <t>m5a; f5a</t>
  </si>
  <si>
    <t>Taste bristle of tarsal segment 5 of the mesothoracic leg. It is located most proximally on the dorsal tarsal segment 5. One is found on the medial side of the leg and one on the lateral side.</t>
  </si>
  <si>
    <t>mesothoracic leg tarsal taste bristle 5b</t>
  </si>
  <si>
    <t>f5b; m5b</t>
  </si>
  <si>
    <t>Taste bristle of tarsal segment 5 of the mesothoracic leg. It is located most distally on the dorsal tarsal segment 5. One is found on the medial side of the leg and one on the lateral side. It responds to some sugars, and some bitter compounds.</t>
  </si>
  <si>
    <t>mesothoracic trochanter edge bristle</t>
  </si>
  <si>
    <t>A distinctive, posterior pointing bristle located on the posterior edge of the medial side of the mesothoracic trochanter.</t>
  </si>
  <si>
    <t>mesothoracic leg tarsal taste bristle 1d</t>
  </si>
  <si>
    <t>Taste bristle of the metatarsus of the mesothoracic leg. It is located most distally on the dorsal tarsal segment 1. One is found on the medial side of the leg and one on the lateral side.</t>
  </si>
  <si>
    <t>prothoracic tibial depressor muscle 41</t>
  </si>
  <si>
    <t>Depressor muscle of the adult prothoracic tibia that extends mediolaterally in the distal femur, distal to the tibial depressor muscle 40.</t>
  </si>
  <si>
    <t>prothoracic trochanter edge bristle</t>
  </si>
  <si>
    <t>A distinctive, posterior pointing bristle located on the posterior edge of the medial side of the trochanter.</t>
  </si>
  <si>
    <t>mesothoracic leg tarsal taste bristle 1a</t>
  </si>
  <si>
    <t>Taste bristle of the metatarsus of the mesothoracic leg. It is located most proximally on the dorsal tarsal segment 1. One is found on the medial side of the leg and one on the lateral side.</t>
  </si>
  <si>
    <t>prothoracic tibial depressor muscle 40</t>
  </si>
  <si>
    <t>Depressor muscle of the adult prothoracic tibia that extends along the medial femur, proximal to the tibial depressor muscle 41.</t>
  </si>
  <si>
    <t>mesothoracic leg tarsal taste bristle 1c</t>
  </si>
  <si>
    <t>f1c; m1c</t>
  </si>
  <si>
    <t>Taste bristle of the metatarsus of the mesothoracic leg. It is located second most proximally on the dorsal tarsal segment 1. One is found on the medial side of the leg and one on the lateral side.</t>
  </si>
  <si>
    <t>mesothoracic trochanter sensillum campaniformium Sc-</t>
  </si>
  <si>
    <t>Any one of 8 laterally located mesothoracic trochanter sensillum campaniformium Sc13. These are located in naked cuticle.</t>
  </si>
  <si>
    <t>prothoracic leg tarsal taste bristle 4c</t>
  </si>
  <si>
    <t>f4c; m4c</t>
  </si>
  <si>
    <t>Short taste bristle of tarsal segment 4 of the prothoracic leg. It is located distally on the ventral tarsal segment 4. One is found on the lateral side of the leg. It can respond to some bitter compounds, but not sugars.</t>
  </si>
  <si>
    <t>prothoracic leg tarsal taste bristle 4d (male)</t>
  </si>
  <si>
    <t>m4d</t>
  </si>
  <si>
    <t>Taste bristle of tarsal segment 4 of the prothoracic leg. This is a male-specific sensillum located distal to bristle 4b on the dorsal tarsal segment 4. One is found on the medial side of the leg and one on the lateral side.</t>
  </si>
  <si>
    <t>prothoracic leg tarsal taste bristle 4s</t>
  </si>
  <si>
    <t>Short taste bristle of tarsal segment 4 of the prothoracic leg. It is located distal to bristle 4c on the ventral tarsal segment 4. One is found on the medial side of the leg and one on the lateral side. It can respond to a range of sugars and some bitter compounds.</t>
  </si>
  <si>
    <t>mesothoracic trochanter sensillum trichodeum St5</t>
  </si>
  <si>
    <t>Any one of a row of 5-6 trichoid sensilla located proximally and laterally on the mesothoracic coxa.</t>
  </si>
  <si>
    <t>mesothoracic trochanter sensillum trichodeum 2GSt</t>
  </si>
  <si>
    <t>T2 Gst1; T2 Gst2</t>
  </si>
  <si>
    <t>Any one of ~10-14 trichoid sensilla located medially in two adjacent clusters of ~5-7 each (GSt1 and GSt2) on the condyle of the joint between the mesothoracic coxa and the trochanter.</t>
  </si>
  <si>
    <t>mesothoracic trochanter sensillum trichodeum St1</t>
  </si>
  <si>
    <t>A single, isolated sensillum trichodeum located medially and distally on the mesothoracic trochanter.</t>
  </si>
  <si>
    <t>mesothoracic trochanter sensillum campaniformium Sc13</t>
  </si>
  <si>
    <t>Sc-8 + Sc+5</t>
  </si>
  <si>
    <t>Any one of a cluster of ~11-13 campaniform sensilla located posteriorly and distally on the mesothoracic trochanter - near to its joint with the femur.</t>
  </si>
  <si>
    <t>mesothoracic trochanter sensillum campaniformium Sc+5</t>
  </si>
  <si>
    <t>Any one of 5 medially located prothoracic trochanter sensillum campaniformium Sc13. These are located in hairy cuticle.</t>
  </si>
  <si>
    <t>mesothoracic trochanter sensillum campaniformium Sc3</t>
  </si>
  <si>
    <t>Any one of a row of 3 campaniform sensilla located laterally distally on the mesothoracic trochanter.</t>
  </si>
  <si>
    <t>prothoracic leg tarsal taste bristle</t>
  </si>
  <si>
    <t>1st leg taste tarsal bristle; 1st leg gustatory tarsal bristle; prothoracic leg gustatory tarsal bristle</t>
  </si>
  <si>
    <t>Gustatory bristle found on the tarsal segments of the prothoracic (1st) leg of the adult. It has a straight tip. In the female, most sensilla are organized in symmetric pairs (with two exceptions), with lateral sensilla having a counterpart on the medial side of the leg. The male contains more sensilla and more of them are asymmetric. The organization of taste sensilla is similar in all three legs with a few exceptions.</t>
  </si>
  <si>
    <t>Meunier et al., 2003, J. Neurobiol. 56(2): 139--152 (flybase.org/reports/FBrf0160792); Miyamoto et al., 2013, PLoS ONE 8(2): e56304 (flybase.org/reports/FBrf0220831); Ling et al., 2014, J. Neurosci. 34(21): 7148--7164 (flybase.org/reports/FBrf0225125)</t>
  </si>
  <si>
    <t>mesothoracic leg tarsal taste bristle</t>
  </si>
  <si>
    <t>2nd leg taste tarsal bristle; mesothoracic leg gustatory tarsal bristle; 2nd leg gustatory tarsal bristle</t>
  </si>
  <si>
    <t>Gustatory bristle found on the tarsal segments of the mesothoracic (2nd) leg of the adult. It has a straight tip. In the female, most sensilla are organized in symmetric pairs (with two exceptions), with lateral sensilla having a counterpart on the medial side of the leg. The male sensilla appear similar to the female ones. The organization of taste sensilla is similar in all three legs with a few exceptions.</t>
  </si>
  <si>
    <t>prothoracic leg tarsal taste bristle 3b</t>
  </si>
  <si>
    <t>f3b; m3b</t>
  </si>
  <si>
    <t>Taste bristle of tarsal segment 3 of the prothoracic leg. It is located distally on the ventral tarsal segment 3. One is found on the medial side of the leg and one on the lateral side. It can respond to a limited extent to some sugars.</t>
  </si>
  <si>
    <t>prothoracic leg tarsal taste bristle 3a</t>
  </si>
  <si>
    <t>Taste bristle of tarsal segment 3 of the prothoracic leg. It is located proximally on the dorsal tarsal segment 3. One is found on the medial side of the leg and one on the lateral side.</t>
  </si>
  <si>
    <t>prothoracic leg tarsal taste bristle 3c (male)</t>
  </si>
  <si>
    <t>m3c</t>
  </si>
  <si>
    <t>Taste bristle of tarsal segment 3 of the prothoracic leg. This is a male-specific sensillum, found distal to taste bristle 3a on the dorsal tarsal segment 3. One is found on the medial side of the leg and one on the lateral side.</t>
  </si>
  <si>
    <t>prothoracic leg tarsal taste bristle 4a (male)</t>
  </si>
  <si>
    <t>m4a</t>
  </si>
  <si>
    <t>Taste bristle of tarsal segment 4 of the prothoracic leg. This is a male-specific sensillum located proximally on the dorsal tarsal segment 4. One is found on the medial side of the leg and one on the lateral side.</t>
  </si>
  <si>
    <t>prothoracic leg tarsal taste bristle 4b</t>
  </si>
  <si>
    <t>m4b; f4b</t>
  </si>
  <si>
    <t>Taste bristle of tarsal segment 4 of the prothoracic leg. It is located distally on the dorsal tarsal segment 4. One is found on the medial side of the leg and one on the lateral side. It can respond to a limited extent to some sugars.</t>
  </si>
  <si>
    <t>prothoracic leg tarsal taste bristle 2c (male)</t>
  </si>
  <si>
    <t>m2c</t>
  </si>
  <si>
    <t>Taste bristle of tarsal segment 2 of the prothoracic leg. This is a male-specific sensillum, found distal to taste bristle 2a.</t>
  </si>
  <si>
    <t>prothoracic leg tarsal taste bristle 2d (male)</t>
  </si>
  <si>
    <t>m2d</t>
  </si>
  <si>
    <t>Taste bristle of tarsal segment 2 of the prothoracic leg. This is a male-specific sensillum, found distal to taste bristle 2c.</t>
  </si>
  <si>
    <t>prothoracic leg tarsal taste bristle 2e (male)</t>
  </si>
  <si>
    <t>m2e</t>
  </si>
  <si>
    <t>Taste bristle of tarsal segment 2 of the prothoracic leg. This is a male-specific sensillum, found distal to taste bristle 2d.</t>
  </si>
  <si>
    <t>metathoracic tarsal segment 5</t>
  </si>
  <si>
    <t>T3 tarsal segment 5</t>
  </si>
  <si>
    <t>Fifth tarsal segment of the metathoracic leg. Proximally it articulates with the tarsal segment 4, and distally it with the pretarsus.</t>
  </si>
  <si>
    <t>metathoracic tibial preapical bristle</t>
  </si>
  <si>
    <t>Longer and thicker bristle in the anterior compartment, on the dorsal distal region of the metathoracic tibia, near the joint with the first tarsal segment.</t>
  </si>
  <si>
    <t>prothoracic leg tarsal taste bristle 2a</t>
  </si>
  <si>
    <t>Taste bristle of tarsal segment 2 of the prothoracic leg. It is located proximally on the dorsal tarsal segment 2. One is found on the medial side of the leg and one on the lateral side.</t>
  </si>
  <si>
    <t>prothoracic leg tarsal taste bristle 2b</t>
  </si>
  <si>
    <t>Taste bristle of tarsal segment 2 of the prothoracic leg. It is located distally on the ventral tarsal segment 2. One is found on the medial side of the leg and one on the lateral side. It can respond to a limited extent to some sugars.</t>
  </si>
  <si>
    <t>mesothoracic tibial preapical bristle</t>
  </si>
  <si>
    <t>T2 PAB</t>
  </si>
  <si>
    <t>Longer and thicker bristle without bracts in the anterior compartment, on the dorsal distal region of the mesothoracic tibia, near the joint with the first tarsal segment. It is part of the longitudinal bristle row 5.</t>
  </si>
  <si>
    <t>mesothoracic tarsal bristle</t>
  </si>
  <si>
    <t>Any microchaeta (FBbt:00005182) that is part of some mesothoracic tarsal segment (FBbt:00004690).</t>
  </si>
  <si>
    <t>mesothoracic tibial apical bristle</t>
  </si>
  <si>
    <t>T2 AB</t>
  </si>
  <si>
    <t>Longer and thicker bristle without bracts in the anterior compartment, on the ventral distal region of the mesothoracic tibia, near the joint with the first tarsal segment. It is part of the longitudinal bristle row 8 and it is surrounded by 4 or 5 spur bristles.</t>
  </si>
  <si>
    <t>mesothoracic coxal sensillum trichodeum St4</t>
  </si>
  <si>
    <t>Any one of the row of 4 sensillum trichoideum, on the hindside of the mesothoracic coxa.</t>
  </si>
  <si>
    <t>prothoracic tarsal segment 2</t>
  </si>
  <si>
    <t>T1 tarsal segment 2</t>
  </si>
  <si>
    <t>Second tarsal segment of the prothoracic leg. Proximally it articulates with the metatarsus, and distally with the third tarsal segment.</t>
  </si>
  <si>
    <t>prothoracic metatarsus</t>
  </si>
  <si>
    <t>prothoracic basitarsus; T1 Ts1; prothoracic tarsal segment 1; T1 tarsal segment 1</t>
  </si>
  <si>
    <t>First tarsal segment of the prothoracic leg. Proximally, it articulates with the tibia and distally with the second tarsal segment. Its surface is covered with eight longitudinal rows of bristles and with transverse rows of bristles (TR) in the anterior compartment, between proximo-distal rows 7 and 8. There is sexual dimorphism in the number of TRs (transverse row bristles, TR). In males, 2 TRs are replaced by the sex comb and one central bristle.</t>
  </si>
  <si>
    <t>prothoracic coxal bristle on hairy island</t>
  </si>
  <si>
    <t>T1 BH-</t>
  </si>
  <si>
    <t>A relatively long bristle located on a small island of hairs (trichomes) in an otherwise bare region of cuticle on the lateral side of the costa at the distal end, adjacent to its joint with the trochanter.</t>
  </si>
  <si>
    <t>prothoracic tarsal segment 4</t>
  </si>
  <si>
    <t>T1 tarsal segment 4</t>
  </si>
  <si>
    <t>Fourth tarsal segment of the prothoracic leg. Proximally it articulates with the tarsal segment 3, and distally with the fifth tarsal segment.</t>
  </si>
  <si>
    <t>prothoracic leg tarsal taste bristle 1b</t>
  </si>
  <si>
    <t>f1b; m1b</t>
  </si>
  <si>
    <t>Taste bristle of the metatarsus of the prothoracic leg. It is located proximally on the ventral metatarsus. One is found on the lateral side of the leg.</t>
  </si>
  <si>
    <t>prothoracic tarsal segment 3</t>
  </si>
  <si>
    <t>T1 tarsal segment 3</t>
  </si>
  <si>
    <t>Third tarsal segment of the prothoracic leg. Proximally it articulates with the tarsal segment 2, and distally with the fourth tarsal segment.</t>
  </si>
  <si>
    <t>prothoracic leg tarsal taste bristle 1d</t>
  </si>
  <si>
    <t>m1d; f1d</t>
  </si>
  <si>
    <t>Taste bristle of the metatarsus of the prothoracic leg. It is located most distally on the dorsal metatarsus. One is found on the medial side of the leg and one on the lateral side.</t>
  </si>
  <si>
    <t>prothoracic leg tarsal taste bristle 1c</t>
  </si>
  <si>
    <t>Taste bristle of the metatarsus of the prothoracic leg. It is located second most proximally on the dorsal metatarsus. One is found on the medial side of the leg and one on the lateral side.</t>
  </si>
  <si>
    <t>mesothoracic coxal sensillum trichodeum St8</t>
  </si>
  <si>
    <t>Any one of a group of 8 trichoid sensilla located proximally and medially in two rows near the joint between the mesothoracic coxa and the thorax.</t>
  </si>
  <si>
    <t>metathoracic femoral chordotonal organ 1</t>
  </si>
  <si>
    <t>Large chordotonal organ of the adult metathoracic femur. It is located on the ventrolateral side and has around 32 well-aligned scolopidia. Its distal tip terminates at the distal epicuticular surface of the tip of the femur.</t>
  </si>
  <si>
    <t>prothoracic trochanter sensillum trichodeum 2GSt</t>
  </si>
  <si>
    <t>T1 Gst1; T1 Gst2</t>
  </si>
  <si>
    <t>Any one of ~10-14 trichoid sensilla located medially in two adjacent clusters of ~5-7 each (GSt1 and GSt2) on the condyle of the joint between the prothoracic coxa and the trochanter.</t>
  </si>
  <si>
    <t>prothoracic trochanter sensillum trichodeum St1</t>
  </si>
  <si>
    <t>A single, isolated sensillum trichodeum located medially and distally on the prothoracic trochanter.</t>
  </si>
  <si>
    <t>prothoracic trochanter sensillum trichodeum St5</t>
  </si>
  <si>
    <t>Any one of a row of 5-6 trichoid sensilla located proximally and laterally on the prothoracic coxa.</t>
  </si>
  <si>
    <t>prothoracic trochanter sensillum campaniformium Sc13</t>
  </si>
  <si>
    <t>Any one of a cluster of ~11-13 campaniform sensilla located posteriorly and distally on the prothoracic trochanter - near to its joint with the femur.</t>
  </si>
  <si>
    <t>prothoracic trochanter sensillum campaniformium Sc3</t>
  </si>
  <si>
    <t>Any one of a row of 3 campaniform sensilla located laterally distally on the trochanter.</t>
  </si>
  <si>
    <t>metathoracic femoral sensillum campaniformium Sc1</t>
  </si>
  <si>
    <t>An isolated campaniform sensillum located proximally on the anterior edge of the metathoracic femur, close to the joint between the femur and the trochanter.</t>
  </si>
  <si>
    <t>metathoracic femoral sensillum campaniformium Sc11</t>
  </si>
  <si>
    <t>Any one of a group of 11 campaniform sensilla located in a cluster in the posterior proximal region of the metathoracic femur, close to the joint between the femur and the trochanter. They are arranged in 3 rows with 4, 4 and 3 sensilla each.</t>
  </si>
  <si>
    <t>metathoracic femoral chordotonal organ 3</t>
  </si>
  <si>
    <t>One of the small chordotonal organ of the adult metathoracic femur. It is located in the center of the femur and has between 25-28 scolopidia. Distally, the scolopidia are more scattered than the metathoracic femoral chordotonal organ 1, with a majority of them connected to the femoral muscle membrane.</t>
  </si>
  <si>
    <t>metathoracic femoral chordotonal organ 2</t>
  </si>
  <si>
    <t>One of the small chordotonal organ of the adult metathoracic femur. It is located in the center of the femur and has around 14 scolopidia. Distally, the scolopidia are more scattered than the metathoracic femoral chordotonal organ 1, with a majority of them connected to the femoral muscle membrane.</t>
  </si>
  <si>
    <t>metathoracic leg tarsal taste bristle</t>
  </si>
  <si>
    <t>metathoracic leg gustatory tarsal bristle; 3rd leg taste tarsal bristle; 3rd leg gustatory tarsal bristle</t>
  </si>
  <si>
    <t>Gustatory bristle found on the tarsal segments of the metathoracic (3rd) leg of the adult. It has a straight tip. In the female, most sensilla are organized in symmetric pairs (with two exceptions), with lateral sensilla having a counterpart on the medial side of the leg. The male sensilla appear similar to the female ones. The organization of taste sensilla is similar in all three legs with a few exceptions.</t>
  </si>
  <si>
    <t>metathoracic trochanter sensillum campaniformium Sc3</t>
  </si>
  <si>
    <t>metathoracic trochanter sensillum campaniformium Sc-8</t>
  </si>
  <si>
    <t>metathoracic trochanter sensillum campaniformium Sc-</t>
  </si>
  <si>
    <t>Any one of 8 laterally located metathoracic trochanter sensillum campaniformium Sc13. These are located in naked cuticle.</t>
  </si>
  <si>
    <t>metathoracic leg tarsal taste bristle 1a</t>
  </si>
  <si>
    <t>Taste bristle of the metatarsus of the metathoracic leg. It is located most proximally on the dorsal tarsal segment 1. One is found on the medial side of the leg and one on the lateral side.</t>
  </si>
  <si>
    <t>metathoracic leg tarsal taste bristle 1c</t>
  </si>
  <si>
    <t>m1c; f1c</t>
  </si>
  <si>
    <t>Taste bristle of the metatarsus of the metathoracic leg. It is located second most proximally on the dorsal tarsal segment 1. One is found on the medial side of the leg and one on the lateral side.</t>
  </si>
  <si>
    <t>metathoracic coxal sensillum trichodeum St8</t>
  </si>
  <si>
    <t>Any one of a group of 8 trichoid sensilla located proximally and medially in two rows near the joint between the metathoracic coxa and the thorax.</t>
  </si>
  <si>
    <t>metathoracic coxal sensillum trichodeum St4</t>
  </si>
  <si>
    <t>Any one of a row of 4 trichoid sensilla located proximally and laterally, near the joint between the metathoracic coxa and the thorax.</t>
  </si>
  <si>
    <t>mesothoracic femoral chordotonal organ 1</t>
  </si>
  <si>
    <t>Large chordotonal organ of the adult mesothoracic femur. It is located on the ventrolateral side and has around 32 well-aligned scolopidia. Its distal tip terminates at the distal epicuticular surface of the tip of the femur.</t>
  </si>
  <si>
    <t>mesothoracic leg tarsal taste bristle 4b</t>
  </si>
  <si>
    <t>Taste bristle of tarsal segment 4 of the mesothoracic leg. It is located distally on the dorsal tarsal segment 4. One is found on the medial side of the leg and one on the lateral side.</t>
  </si>
  <si>
    <t>mesothoracic leg tarsal taste bristle 4s</t>
  </si>
  <si>
    <t>m4s; f4s</t>
  </si>
  <si>
    <t>Short taste bristle of tarsal segment 4 of the mesothoracic leg. It is located distally on the ventral tarsal segment 4. One is found on the medial side of the leg and one on the lateral side. It responds to some sugars, and some bitter compounds.</t>
  </si>
  <si>
    <t>mesothoracic tibial depressor muscle 72</t>
  </si>
  <si>
    <t>Depressor muscle of the adult mesothoracic tibia that extends mediolaterally in the distal femur, distal to the tibial depressor muscle 71.</t>
  </si>
  <si>
    <t>metathoracic leg tarsal taste bristle 5b</t>
  </si>
  <si>
    <t>Taste bristle of tarsal segment 5 of the metathoracic leg. It is located most distally on the dorsal tarsal segment 5. One is found on the medial side of the leg and one on the lateral side.</t>
  </si>
  <si>
    <t>mesothoracic leg tarsal taste bristle 2a</t>
  </si>
  <si>
    <t>Taste bristle of tarsal segment 2 of the mesothoracic leg. It is located proximally on the dorsal tarsal segment 2. One is found on the medial side of the leg and one on the lateral side.</t>
  </si>
  <si>
    <t>mesothoracic leg tarsal taste bristle 2b</t>
  </si>
  <si>
    <t>Taste bristle of tarsal segment 2 of the mesothoracic leg. It is located distally on the ventral tarsal segment 2. One is found on the medial side of the leg and one on the lateral side.</t>
  </si>
  <si>
    <t>mesothoracic tibial depressor muscle 71</t>
  </si>
  <si>
    <t>Depressor muscle of the adult mesothoracic tibia that extends along the medial femur, proximal to the tibial depressor muscle 72.</t>
  </si>
  <si>
    <t>metathoracic leg tarsal taste bristle 5v</t>
  </si>
  <si>
    <t>Short taste bristle of tarsal segment 5 of the metathoracic leg. It is located distally on the ventral tarsal segment 5. One is found on the medial side of the leg and one on the lateral side.</t>
  </si>
  <si>
    <t>mesothoracic leg tarsal taste bristle 3a</t>
  </si>
  <si>
    <t>Taste bristle of tarsal segment 3 of the mesothoracic leg. It is located proximally on the dorsal tarsal segment 3. One is found on the lateral side of the leg.</t>
  </si>
  <si>
    <t>prothoracic coxal sensillum trichodeum St3</t>
  </si>
  <si>
    <t>Any one of a row of 3 trichoid sensilla located laterally, in the joint between the prothoracic coxa and the thorax.</t>
  </si>
  <si>
    <t>mesothoracic metatarsus</t>
  </si>
  <si>
    <t>T2 tarsal segment 1; mesothoracic basitarsus; T2 Ts1; mesothoracic tarsal segment 1</t>
  </si>
  <si>
    <t>First tarsal segment of the mesothoracic leg. Proximally, it articulates with the tibia and distally with the second tarsal segment. Its surface is covered with eight longitudinal rows of bristles, with ventral rows 1 and 8 having thicker and shorter bristles. In contrast to the pro- and metathoracic metatarsi.</t>
  </si>
  <si>
    <t>Hannah-Alava, 1958, J. Morphol. 103(2): 281--310 (flybase.org/reports/FBrf0012178); Bryant, 1978, Ashburner, Wright, 1978-1980 c: 230--335 (flybase.org/reports/FBrf0031004); Schubiger et al., 2012, Dev. Biol. 369(1): 76--90 (flybase.org/reports/FBrf0219028)</t>
  </si>
  <si>
    <t>prothoracic coxal sensillum trichodeum St4</t>
  </si>
  <si>
    <t>T1 St4</t>
  </si>
  <si>
    <t>Any one of a row of 4 trichoid sensilla located proximally and laterally, near the joint between the prothoracic coxa and the thorax.</t>
  </si>
  <si>
    <t>mesothoracic tarsal segment 4</t>
  </si>
  <si>
    <t>T2 tarsal segment 4</t>
  </si>
  <si>
    <t>Fourth tarsal segment of the mesothoracic leg. Proximally it articulates with the tarsal segment 3, and distally with the fifth tarsal segment.</t>
  </si>
  <si>
    <t>mesothoracic tarsal segment 3</t>
  </si>
  <si>
    <t>T2 tarsal segment 3</t>
  </si>
  <si>
    <t>Third tarsal segment of the mesothoracic leg. Proximally it articulates with the tarsal segment 2, and distally with the fourth tarsal segment.</t>
  </si>
  <si>
    <t>metathoracic leg tarsal taste bristle 5a</t>
  </si>
  <si>
    <t>Taste bristle of tarsal segment 5 of the metathoracic leg. It is located most proximally on the dorsal tarsal segment 5. One is found on the medial side of the leg and one on the lateral side.</t>
  </si>
  <si>
    <t>mesothoracic femoral sensillum campaniformium Sc11</t>
  </si>
  <si>
    <t>Any one of a group of 11 campaniform sensilla located in a cluster in the posterior proximal region of the mesothoracic femur, close to the joint between the femur and the trochanter. They are arranged in 3 rows with 4, 4 and 3 sensilla each.</t>
  </si>
  <si>
    <t>mesothoracic femoral sensillum campaniformium Sc1</t>
  </si>
  <si>
    <t>An isolated campaniform sensillum located proximally on the anterior edge of the mesothoracic femur, close to the joint between the femur and the trochanter.</t>
  </si>
  <si>
    <t>mesothoracic tarsal segment 2</t>
  </si>
  <si>
    <t>T2 tarsal segment 2</t>
  </si>
  <si>
    <t>Second tarsal segment of the mesothoracic leg. Proximally it articulates with the metatarsus, and distally with the third tarsal segment.</t>
  </si>
  <si>
    <t>mesothoracic femoral chordotonal organ 3</t>
  </si>
  <si>
    <t>One of the small chordotonal organ of the adult mesothoracic femur. It is located in the center of the femur and has between 25-28 scolopidia. Distally, the scolopidia are more scattered than the mesothoracic femoral chordotonal organ 1, with a majority of them connected to the femoral muscle membrane.</t>
  </si>
  <si>
    <t>mesothoracic femoral chordotonal organ 2</t>
  </si>
  <si>
    <t>One of the small chordotonal organ of the adult mesothoracic femur. It is located in the center of the femur and has around 14 scolopidia. Distally, the scolopidia are more scattered than the mesothoracic femoral chordotonal organ 1, with a majority of them connected to the femoral muscle membrane.</t>
  </si>
  <si>
    <t>metathoracic trochanter sensillum trichodeum 2GSt</t>
  </si>
  <si>
    <t>T3 Gst1; T3 Gst2</t>
  </si>
  <si>
    <t>Any one of ~10-14 trichoid sensilla located medially in two adjacent clusters of ~5-7 each on the condyle of the joint between the metathoracic coxa and the trochanter.</t>
  </si>
  <si>
    <t>metathoracic trochanter sensillum trichodeum St5</t>
  </si>
  <si>
    <t>Any one of a row of 5-6 trichoid sensilla located proximally and laterally on the metathoracic coxa.</t>
  </si>
  <si>
    <t>metathoracic trochanter sensillum trichodeum St1</t>
  </si>
  <si>
    <t>A single, isolated sensillum trichodeum located medially and distally on the metathoracic trochanter.</t>
  </si>
  <si>
    <t>metathoracic trochanter sensillum campaniformium Sc13</t>
  </si>
  <si>
    <t>Any one of a cluster of ~11-13 campaniform sensilla located posteriorly and distally on the metathoracic trochanter - near to its joint with the femur.</t>
  </si>
  <si>
    <t>metathoracic trochanter sensillum campaniformium Sc+5</t>
  </si>
  <si>
    <t>Any one of 5 medially located metathoracic trochanter sensillum campaniformium Sc13. These are located in hairy cuticle.</t>
  </si>
  <si>
    <t>prothoracic coxal sensillum trichodeum St8</t>
  </si>
  <si>
    <t>Any one of a group of 8 trichoid sensilla located proximally and medially in two rows near the joint between the prothoracic coxa and the thorax.</t>
  </si>
  <si>
    <t>prothoracic metatarsal segment central bristle</t>
  </si>
  <si>
    <t>prothoracic tarsal segment 1 central bristle</t>
  </si>
  <si>
    <t>A distinctive, large, straight microchaeta located on the medial prothoracic metatarsus (tarsal segment 1) of males, posterior to the sex comb.</t>
  </si>
  <si>
    <t>prothoracic tarsal bristle longitudinal row</t>
  </si>
  <si>
    <t>Any bristle in one of the 8 longitudinal bristle rows in a prothoracic tarsal segment. Row 1 is at the most ventral position.</t>
  </si>
  <si>
    <t>prothoracic metatarsal segment transverse row bristle</t>
  </si>
  <si>
    <t>T1 Ts1 TR; prothoracic tarsal segment 1 transverse row</t>
  </si>
  <si>
    <t>Any bracted bristle in one of the transverse bristle rows (TR) of the prothoracic metatarsus (tarsal segment 1). The TRs are located in the anterior compartment. There is sexual dimorphism, with females having 7 to 8 TRs, whereas in males, 2 of the TRs have been replaced by the male specific sex comb and central bristle.</t>
  </si>
  <si>
    <t>prothoracic metatarsal segment bristle longitudinal row</t>
  </si>
  <si>
    <t>Any bristle in one of the 8 longitudinal bristle rows in the metatarsal segment. Row 1 is at the most ventral position.</t>
  </si>
  <si>
    <t>metathoracic tarsal bristle transverse row</t>
  </si>
  <si>
    <t>T3 Ts1 TR</t>
  </si>
  <si>
    <t>Any bracted bristle in one of the transverse bristle rows (TR) of the metathoracic tarsal segments. There are 11 TRs in the posterior region of the metatarsus, and 6 TRs in tarsal segment 3. These transverse rows replace the tarsal bristle longitudinal row 2.</t>
  </si>
  <si>
    <t>metathoracic tarsal bristle longitudinal row</t>
  </si>
  <si>
    <t>Any bristle in one of the 8 longitudinal bracted or bractless bristle rows in a metathoracic tarsal segment. Row 1 is at the ventro-posterioventral position, with numbering continuing through the posterior, dorsal, and anterior surfaces. Row 2 has been replaced by the transverse bristle rows.</t>
  </si>
  <si>
    <t>metatarsus of female prothoracic leg</t>
  </si>
  <si>
    <t>First tarsal segment of the female prothoracic leg. In contrast to males, it has 7 to 8 transverse rows of bristles (TR).</t>
  </si>
  <si>
    <t>metatarsus of male prothoracic leg</t>
  </si>
  <si>
    <t>First tarsal segment of the male prothoracic leg. In contrast to females, it has a sex comb, central bristle and 5 to 6 transverse rows of bristles (TR).</t>
  </si>
  <si>
    <t>prothoracic trochanter sensillum campaniformium Sc+5</t>
  </si>
  <si>
    <t>prothoracic trochanter sensillum campaniformium Sc-8</t>
  </si>
  <si>
    <t>prothoracic trochanter sensillum campaniformium Sc-</t>
  </si>
  <si>
    <t>Any one of 8 laterally located prothoracic trochanter sensillum campaniformium Sc13. These are located in naked cuticle.</t>
  </si>
  <si>
    <t>mesothoracic tarsal bristle longitudinal row</t>
  </si>
  <si>
    <t>Any bristle in one of the 8 longitudinal bracted or 4 bractless bristle rows in a mesothoracic tarsal segment. Row 1 is at the ventro-posterioventral position, with numbering continuing through the posterior, dorsal, and anterior surfaces.</t>
  </si>
  <si>
    <t>metathoracic tarsal bristle longitudinal row 8</t>
  </si>
  <si>
    <t>Longitudinal bracted bristle row of the adult tarsi of the mesothoracic leg. It is posterior to row 1, in a ventral position.</t>
  </si>
  <si>
    <t>prothoracic tarsal bristle longitudinal row 2</t>
  </si>
  <si>
    <t>Any bristle of the second longitudinal row of the prothoracic tarsal segments, dorsal to row 1.</t>
  </si>
  <si>
    <t>Hannah-Alava, 1958, J. Morphol. 103(2): 281--310 (flybase.org/reports/FBrf0012178); Bryant, 1978, Ashburner, Wright, 1978-1980 c: 230--335 (flybase.org/reports/FBrf0031004)</t>
  </si>
  <si>
    <t>prothoracic tarsal bristle longitudinal row 3</t>
  </si>
  <si>
    <t>Any bristle of the third longitudinal row of the prothoracic tarsal segments, dorsal to row 2.</t>
  </si>
  <si>
    <t>prothoracic tarsal bristle longitudinal row 1</t>
  </si>
  <si>
    <t>Any bristle of the ventral-most longitudinal row of the prothoracic tarsal segments.</t>
  </si>
  <si>
    <t>metathoracic tarsal bristle longitudinal row 7</t>
  </si>
  <si>
    <t>Longitudinal bracted bristle row of the adult tarsi of the metathoracic leg. It is posterior to row 6, in a anterioventral position.</t>
  </si>
  <si>
    <t>metathoracic tarsal bristle longitudinal row 6</t>
  </si>
  <si>
    <t>Longitudinal bracted bristle row of the adult tarsi of the metathoracic leg. It is anterior to row 5.5, in an anterior position.</t>
  </si>
  <si>
    <t>metathoracic tarsal bristle longitudinal row 5.5</t>
  </si>
  <si>
    <t>Longitudinal bractless bristle row of the adult tarsi of the metathoracic leg. It is anterior to row 5, in an anteriodorsal position.</t>
  </si>
  <si>
    <t>metathoracic tarsal bristle longitudinal row 5</t>
  </si>
  <si>
    <t>Longitudinal bracted bristle row of the adult tarsi of the metathoracic leg. It is anterior to row 4, in a dorsal position.</t>
  </si>
  <si>
    <t>metathoracic tarsal bristle longitudinal row 4</t>
  </si>
  <si>
    <t>Longitudinal bracted bristle row of the adult tarsi of the metathoracic leg. It is anterior to row 3, in a posteriodorsal-dorso position.</t>
  </si>
  <si>
    <t>metathoracic tarsal bristle longitudinal row 1</t>
  </si>
  <si>
    <t>Longitudinal bracted bristle row of the adult tarsi of the metathoracic leg. It is at a ventro-posterioventral position.</t>
  </si>
  <si>
    <t>metathoracic tarsal bristle longitudinal row 3</t>
  </si>
  <si>
    <t>Longitudinal bracted bristle row of the adult tarsi of the metathoracic leg. It is dorsoposterior anterior to row 1, in a postero-posteriodorsal position.</t>
  </si>
  <si>
    <t>mesothoracic tarsal bristle longitudinal row 6</t>
  </si>
  <si>
    <t>Longitudinal bracted bristle row of the adult tarsi of the mesothoracic leg. It is anterior to row 5.5, in an anterior position.</t>
  </si>
  <si>
    <t>mesothoracic tarsal bristle longitudinal row 5.5</t>
  </si>
  <si>
    <t>Longitudinal bractless bristle row of the adult tarsi of the mesothoracic leg. It is anterior to row 5, in an anteriodorsal position.</t>
  </si>
  <si>
    <t>mesothoracic tarsal bristle longitudinal row 5</t>
  </si>
  <si>
    <t>Longitudinal bracted bristle row of the adult tarsi of the mesothoracic leg. It is anterior to row 4, in a dorsal position.</t>
  </si>
  <si>
    <t>mesothoracic tarsal bristle longitudinal row 4</t>
  </si>
  <si>
    <t>Longitudinal bracted bristle row of the adult tarsi of the mesothoracic leg. It is anterior to row 3.5, in a posteriodorsal-dorso position.</t>
  </si>
  <si>
    <t>mesothoracic tarsal bristle longitudinal row 8</t>
  </si>
  <si>
    <t>mesothoracic tarsal bristle longitudinal row 7</t>
  </si>
  <si>
    <t>Longitudinal bracted bristle row of the adult tarsi of the mesothoracic leg. It is posterior to row 6.5, in an anterioventral position.</t>
  </si>
  <si>
    <t>mesothoracic tarsal bristle longitudinal row 6.5</t>
  </si>
  <si>
    <t>Longitudinal bractless bristle row of the adult tarsi of the mesothoracic leg. It is anterior to row 6, in an antero-anterioventral position.</t>
  </si>
  <si>
    <t>prothoracic tarsal bristle longitudinal row 8</t>
  </si>
  <si>
    <t>Any bristle of the eight longitudinal row of the prothoracic tarsal segments, anterior to row 1.</t>
  </si>
  <si>
    <t>prothoracic tarsal bristle longitudinal row 7</t>
  </si>
  <si>
    <t>Any bristle of the seventh longitudinal row of the prothoracic tarsal segments, ventral to row 6.</t>
  </si>
  <si>
    <t>prothoracic tarsal bristle longitudinal row 6</t>
  </si>
  <si>
    <t>Any bristle of the sixth longitudinal row of the prothoracic tarsal segments, anterior to row 5.</t>
  </si>
  <si>
    <t>prothoracic tarsal bristle longitudinal row 5</t>
  </si>
  <si>
    <t>Any bristle of the fifth longitudinal row of the prothoracic tarsal segments, anterior to row 4.</t>
  </si>
  <si>
    <t>prothoracic tarsal bristle longitudinal row 4</t>
  </si>
  <si>
    <t>Any bristle of the fourth longitudinal row of the prothoracic tarsal segments, the most dorsoposterior.</t>
  </si>
  <si>
    <t>mesothoracic tarsal bristle longitudinal row 3.5</t>
  </si>
  <si>
    <t>Longitudinal bractless bristle row of the adult tarsi of the mesothoracic leg. It is anterior to row 3, in a posteriodorsal position.</t>
  </si>
  <si>
    <t>mesothoracic tarsal bristle longitudinal row 2.5</t>
  </si>
  <si>
    <t>Longitudinal bractless bristle row of the adult tarsi of the mesothoracic leg. It is posterior to row 2, in a posterior position.</t>
  </si>
  <si>
    <t>mesothoracic tarsal bristle longitudinal row 3</t>
  </si>
  <si>
    <t>Longitudinal bracted bristle row of the adult tarsi of the mesothoracic leg. It is anterior to row 2.5, in a postero-posteriodorsal position.</t>
  </si>
  <si>
    <t>mesothoracic tarsal bristle longitudinal row 2</t>
  </si>
  <si>
    <t>Longitudinal bracted bristle row of the adult tarsi of the mesothoracic leg. It is posterior to row 1, in a posterioventral position.</t>
  </si>
  <si>
    <t>mesothoracic tarsal bristle longitudinal row 1</t>
  </si>
  <si>
    <t>Longitudinal bracted bristle row of the adult tarsi of the mesothoracic leg. It is at a ventro-posterioventral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</si>
</sst>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2"/>
  <sheetViews>
    <sheetView tabSelected="1" workbookViewId="0">
      <selection activeCell="A2" sqref="A2:XFD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HYPERLINK("https://www.ebi.ac.uk/ols/ontologies/fbbt/terms?iri=http://purl.obolibrary.org/obo/FBbt_00111572","FBbt:00111572")</f>
        <v>FBbt:00111572</v>
      </c>
      <c r="B2" t="s">
        <v>9</v>
      </c>
      <c r="C2" t="s">
        <v>8</v>
      </c>
      <c r="D2" t="s">
        <v>10</v>
      </c>
    </row>
    <row r="3" spans="1:8" x14ac:dyDescent="0.2">
      <c r="A3" t="str">
        <f>HYPERLINK("https://www.ebi.ac.uk/ols/ontologies/fbbt/terms?iri=http://purl.obolibrary.org/obo/FBbt_00111571","FBbt:00111571")</f>
        <v>FBbt:00111571</v>
      </c>
      <c r="B3" t="s">
        <v>11</v>
      </c>
      <c r="C3" t="s">
        <v>8</v>
      </c>
      <c r="D3" t="s">
        <v>12</v>
      </c>
    </row>
    <row r="4" spans="1:8" x14ac:dyDescent="0.2">
      <c r="A4" t="str">
        <f>HYPERLINK("https://www.ebi.ac.uk/ols/ontologies/fbbt/terms?iri=http://purl.obolibrary.org/obo/FBbt_00048058","FBbt:00048058")</f>
        <v>FBbt:00048058</v>
      </c>
      <c r="B4" t="s">
        <v>13</v>
      </c>
      <c r="C4" t="s">
        <v>14</v>
      </c>
      <c r="D4" t="s">
        <v>15</v>
      </c>
      <c r="E4" t="s">
        <v>16</v>
      </c>
    </row>
    <row r="5" spans="1:8" x14ac:dyDescent="0.2">
      <c r="A5" t="str">
        <f>HYPERLINK("https://www.ebi.ac.uk/ols/ontologies/fbbt/terms?iri=http://purl.obolibrary.org/obo/FBbt_00004278","FBbt:00004278")</f>
        <v>FBbt:00004278</v>
      </c>
      <c r="B5" t="s">
        <v>17</v>
      </c>
      <c r="C5" t="s">
        <v>8</v>
      </c>
      <c r="D5" t="s">
        <v>18</v>
      </c>
      <c r="E5" t="s">
        <v>19</v>
      </c>
    </row>
    <row r="6" spans="1:8" x14ac:dyDescent="0.2">
      <c r="A6" t="str">
        <f>HYPERLINK("https://www.ebi.ac.uk/ols/ontologies/fbbt/terms?iri=http://purl.obolibrary.org/obo/FBbt_00004661","FBbt:00004661")</f>
        <v>FBbt:00004661</v>
      </c>
      <c r="B6" t="s">
        <v>20</v>
      </c>
      <c r="C6" t="s">
        <v>8</v>
      </c>
      <c r="D6" t="s">
        <v>21</v>
      </c>
      <c r="E6" t="s">
        <v>22</v>
      </c>
    </row>
    <row r="7" spans="1:8" x14ac:dyDescent="0.2">
      <c r="A7" t="str">
        <f>HYPERLINK("https://www.ebi.ac.uk/ols/ontologies/fbbt/terms?iri=http://purl.obolibrary.org/obo/FBbt_00048050","FBbt:00048050")</f>
        <v>FBbt:00048050</v>
      </c>
      <c r="B7" t="s">
        <v>23</v>
      </c>
      <c r="C7" t="s">
        <v>8</v>
      </c>
      <c r="D7" t="s">
        <v>24</v>
      </c>
    </row>
    <row r="8" spans="1:8" x14ac:dyDescent="0.2">
      <c r="A8" t="str">
        <f>HYPERLINK("https://www.ebi.ac.uk/ols/ontologies/fbbt/terms?iri=http://purl.obolibrary.org/obo/FBbt_00003343","FBbt:00003343")</f>
        <v>FBbt:00003343</v>
      </c>
      <c r="B8" t="s">
        <v>25</v>
      </c>
      <c r="C8" t="s">
        <v>8</v>
      </c>
      <c r="D8" t="s">
        <v>26</v>
      </c>
      <c r="E8" t="s">
        <v>27</v>
      </c>
    </row>
    <row r="9" spans="1:8" x14ac:dyDescent="0.2">
      <c r="A9" t="str">
        <f>HYPERLINK("https://www.ebi.ac.uk/ols/ontologies/fbbt/terms?iri=http://purl.obolibrary.org/obo/FBbt_00048300","FBbt:00048300")</f>
        <v>FBbt:00048300</v>
      </c>
      <c r="B9" t="s">
        <v>28</v>
      </c>
      <c r="C9" t="s">
        <v>29</v>
      </c>
      <c r="D9" t="s">
        <v>30</v>
      </c>
      <c r="E9" t="s">
        <v>31</v>
      </c>
    </row>
    <row r="10" spans="1:8" x14ac:dyDescent="0.2">
      <c r="A10" t="str">
        <f>HYPERLINK("https://www.ebi.ac.uk/ols/ontologies/fbbt/terms?iri=http://purl.obolibrary.org/obo/FBbt_00004660","FBbt:00004660")</f>
        <v>FBbt:00004660</v>
      </c>
      <c r="B10" t="s">
        <v>32</v>
      </c>
      <c r="C10" t="s">
        <v>33</v>
      </c>
      <c r="D10" t="s">
        <v>34</v>
      </c>
      <c r="E10" t="s">
        <v>35</v>
      </c>
    </row>
    <row r="11" spans="1:8" x14ac:dyDescent="0.2">
      <c r="A11" t="str">
        <f>HYPERLINK("https://www.ebi.ac.uk/ols/ontologies/fbbt/terms?iri=http://purl.obolibrary.org/obo/FBbt_00004662","FBbt:00004662")</f>
        <v>FBbt:00004662</v>
      </c>
      <c r="B11" t="s">
        <v>36</v>
      </c>
      <c r="C11" t="s">
        <v>8</v>
      </c>
      <c r="D11" t="s">
        <v>37</v>
      </c>
      <c r="E11" t="s">
        <v>38</v>
      </c>
    </row>
    <row r="12" spans="1:8" x14ac:dyDescent="0.2">
      <c r="A12" t="str">
        <f>HYPERLINK("https://www.ebi.ac.uk/ols/ontologies/fbbt/terms?iri=http://purl.obolibrary.org/obo/FBbt_00004270","FBbt:00004270")</f>
        <v>FBbt:00004270</v>
      </c>
      <c r="B12" t="s">
        <v>39</v>
      </c>
      <c r="C12" t="s">
        <v>8</v>
      </c>
      <c r="D12" t="s">
        <v>40</v>
      </c>
      <c r="E12" t="s">
        <v>19</v>
      </c>
    </row>
    <row r="13" spans="1:8" x14ac:dyDescent="0.2">
      <c r="A13" t="str">
        <f>HYPERLINK("https://www.ebi.ac.uk/ols/ontologies/fbbt/terms?iri=http://purl.obolibrary.org/obo/FBbt_00048070","FBbt:00048070")</f>
        <v>FBbt:00048070</v>
      </c>
      <c r="B13" t="s">
        <v>41</v>
      </c>
      <c r="C13" t="s">
        <v>8</v>
      </c>
      <c r="D13" t="s">
        <v>42</v>
      </c>
      <c r="E13" t="s">
        <v>43</v>
      </c>
    </row>
    <row r="14" spans="1:8" x14ac:dyDescent="0.2">
      <c r="A14" t="str">
        <f>HYPERLINK("https://www.ebi.ac.uk/ols/ontologies/fbbt/terms?iri=http://purl.obolibrary.org/obo/FBbt_00007150","FBbt:00007150")</f>
        <v>FBbt:00007150</v>
      </c>
      <c r="B14" t="s">
        <v>44</v>
      </c>
      <c r="C14" t="s">
        <v>8</v>
      </c>
      <c r="D14" t="s">
        <v>45</v>
      </c>
      <c r="E14" t="s">
        <v>19</v>
      </c>
    </row>
    <row r="15" spans="1:8" x14ac:dyDescent="0.2">
      <c r="A15" t="str">
        <f>HYPERLINK("https://www.ebi.ac.uk/ols/ontologies/fbbt/terms?iri=http://purl.obolibrary.org/obo/FBbt_00004655","FBbt:00004655")</f>
        <v>FBbt:00004655</v>
      </c>
      <c r="B15" t="s">
        <v>46</v>
      </c>
      <c r="C15" t="s">
        <v>8</v>
      </c>
      <c r="D15" t="s">
        <v>47</v>
      </c>
      <c r="E15" t="s">
        <v>48</v>
      </c>
    </row>
    <row r="16" spans="1:8" x14ac:dyDescent="0.2">
      <c r="A16" t="str">
        <f>HYPERLINK("https://www.ebi.ac.uk/ols/ontologies/fbbt/terms?iri=http://purl.obolibrary.org/obo/FBbt_00004654","FBbt:00004654")</f>
        <v>FBbt:00004654</v>
      </c>
      <c r="B16" t="s">
        <v>49</v>
      </c>
      <c r="C16" t="s">
        <v>8</v>
      </c>
      <c r="D16" t="s">
        <v>50</v>
      </c>
      <c r="E16" t="s">
        <v>48</v>
      </c>
    </row>
    <row r="17" spans="1:5" x14ac:dyDescent="0.2">
      <c r="A17" t="str">
        <f>HYPERLINK("https://www.ebi.ac.uk/ols/ontologies/fbbt/terms?iri=http://purl.obolibrary.org/obo/FBbt_00004657","FBbt:00004657")</f>
        <v>FBbt:00004657</v>
      </c>
      <c r="B17" t="s">
        <v>51</v>
      </c>
      <c r="C17" t="s">
        <v>52</v>
      </c>
      <c r="D17" t="s">
        <v>53</v>
      </c>
      <c r="E17" t="s">
        <v>54</v>
      </c>
    </row>
    <row r="18" spans="1:5" x14ac:dyDescent="0.2">
      <c r="A18" t="str">
        <f>HYPERLINK("https://www.ebi.ac.uk/ols/ontologies/fbbt/terms?iri=http://purl.obolibrary.org/obo/FBbt_00004656","FBbt:00004656")</f>
        <v>FBbt:00004656</v>
      </c>
      <c r="B18" t="s">
        <v>55</v>
      </c>
      <c r="C18" t="s">
        <v>8</v>
      </c>
      <c r="D18" t="s">
        <v>56</v>
      </c>
      <c r="E18" t="s">
        <v>22</v>
      </c>
    </row>
    <row r="19" spans="1:5" x14ac:dyDescent="0.2">
      <c r="A19" t="str">
        <f>HYPERLINK("https://www.ebi.ac.uk/ols/ontologies/fbbt/terms?iri=http://purl.obolibrary.org/obo/FBbt_00004659","FBbt:00004659")</f>
        <v>FBbt:00004659</v>
      </c>
      <c r="B19" t="s">
        <v>57</v>
      </c>
      <c r="C19" t="s">
        <v>8</v>
      </c>
      <c r="D19" t="s">
        <v>58</v>
      </c>
      <c r="E19" t="s">
        <v>48</v>
      </c>
    </row>
    <row r="20" spans="1:5" x14ac:dyDescent="0.2">
      <c r="A20" t="str">
        <f>HYPERLINK("https://www.ebi.ac.uk/ols/ontologies/fbbt/terms?iri=http://purl.obolibrary.org/obo/FBbt_00004658","FBbt:00004658")</f>
        <v>FBbt:00004658</v>
      </c>
      <c r="B20" t="s">
        <v>59</v>
      </c>
      <c r="C20" t="s">
        <v>8</v>
      </c>
      <c r="D20" t="s">
        <v>60</v>
      </c>
      <c r="E20" t="s">
        <v>48</v>
      </c>
    </row>
    <row r="21" spans="1:5" x14ac:dyDescent="0.2">
      <c r="A21" t="str">
        <f>HYPERLINK("https://www.ebi.ac.uk/ols/ontologies/fbbt/terms?iri=http://purl.obolibrary.org/obo/FBbt_00048066","FBbt:00048066")</f>
        <v>FBbt:00048066</v>
      </c>
      <c r="B21" t="s">
        <v>61</v>
      </c>
      <c r="C21" t="s">
        <v>8</v>
      </c>
      <c r="D21" t="s">
        <v>62</v>
      </c>
      <c r="E21" t="s">
        <v>43</v>
      </c>
    </row>
    <row r="22" spans="1:5" x14ac:dyDescent="0.2">
      <c r="A22" t="str">
        <f>HYPERLINK("https://www.ebi.ac.uk/ols/ontologies/fbbt/terms?iri=http://purl.obolibrary.org/obo/FBbt_00048062","FBbt:00048062")</f>
        <v>FBbt:00048062</v>
      </c>
      <c r="B22" t="s">
        <v>63</v>
      </c>
      <c r="C22" t="s">
        <v>8</v>
      </c>
      <c r="D22" t="s">
        <v>64</v>
      </c>
      <c r="E22" t="s">
        <v>43</v>
      </c>
    </row>
    <row r="23" spans="1:5" x14ac:dyDescent="0.2">
      <c r="A23" t="str">
        <f>HYPERLINK("https://www.ebi.ac.uk/ols/ontologies/fbbt/terms?iri=http://purl.obolibrary.org/obo/FBbt_00004096","FBbt:00004096")</f>
        <v>FBbt:00004096</v>
      </c>
      <c r="B23" t="s">
        <v>65</v>
      </c>
      <c r="C23" t="s">
        <v>66</v>
      </c>
      <c r="D23" t="s">
        <v>67</v>
      </c>
      <c r="E23" t="s">
        <v>68</v>
      </c>
    </row>
    <row r="24" spans="1:5" x14ac:dyDescent="0.2">
      <c r="A24" t="str">
        <f>HYPERLINK("https://www.ebi.ac.uk/ols/ontologies/fbbt/terms?iri=http://purl.obolibrary.org/obo/FBbt_00048274","FBbt:00048274")</f>
        <v>FBbt:00048274</v>
      </c>
      <c r="B24" t="s">
        <v>69</v>
      </c>
      <c r="C24" t="s">
        <v>70</v>
      </c>
      <c r="D24" t="s">
        <v>71</v>
      </c>
      <c r="E24" t="s">
        <v>72</v>
      </c>
    </row>
    <row r="25" spans="1:5" x14ac:dyDescent="0.2">
      <c r="A25" t="str">
        <f>HYPERLINK("https://www.ebi.ac.uk/ols/ontologies/fbbt/terms?iri=http://purl.obolibrary.org/obo/FBbt_00048072","FBbt:00048072")</f>
        <v>FBbt:00048072</v>
      </c>
      <c r="B25" t="s">
        <v>73</v>
      </c>
      <c r="C25" t="s">
        <v>8</v>
      </c>
      <c r="D25" t="s">
        <v>74</v>
      </c>
      <c r="E25" t="s">
        <v>43</v>
      </c>
    </row>
    <row r="26" spans="1:5" x14ac:dyDescent="0.2">
      <c r="A26" t="str">
        <f>HYPERLINK("https://www.ebi.ac.uk/ols/ontologies/fbbt/terms?iri=http://purl.obolibrary.org/obo/FBbt_00004296","FBbt:00004296")</f>
        <v>FBbt:00004296</v>
      </c>
      <c r="B26" t="s">
        <v>75</v>
      </c>
      <c r="C26" t="s">
        <v>76</v>
      </c>
      <c r="D26" t="s">
        <v>77</v>
      </c>
      <c r="E26" t="s">
        <v>78</v>
      </c>
    </row>
    <row r="27" spans="1:5" x14ac:dyDescent="0.2">
      <c r="A27" t="str">
        <f>HYPERLINK("https://www.ebi.ac.uk/ols/ontologies/fbbt/terms?iri=http://purl.obolibrary.org/obo/FBbt_00048071","FBbt:00048071")</f>
        <v>FBbt:00048071</v>
      </c>
      <c r="B27" t="s">
        <v>79</v>
      </c>
      <c r="C27" t="s">
        <v>8</v>
      </c>
      <c r="D27" t="s">
        <v>80</v>
      </c>
      <c r="E27" t="s">
        <v>43</v>
      </c>
    </row>
    <row r="28" spans="1:5" x14ac:dyDescent="0.2">
      <c r="A28" t="str">
        <f>HYPERLINK("https://www.ebi.ac.uk/ols/ontologies/fbbt/terms?iri=http://purl.obolibrary.org/obo/FBbt_00100300","FBbt:00100300")</f>
        <v>FBbt:00100300</v>
      </c>
      <c r="B28" t="s">
        <v>81</v>
      </c>
      <c r="C28" t="s">
        <v>82</v>
      </c>
      <c r="D28" t="s">
        <v>83</v>
      </c>
    </row>
    <row r="29" spans="1:5" x14ac:dyDescent="0.2">
      <c r="A29" t="str">
        <f>HYPERLINK("https://www.ebi.ac.uk/ols/ontologies/fbbt/terms?iri=http://purl.obolibrary.org/obo/FBbt_00003402","FBbt:00003402")</f>
        <v>FBbt:00003402</v>
      </c>
      <c r="B29" t="s">
        <v>84</v>
      </c>
      <c r="C29" t="s">
        <v>8</v>
      </c>
      <c r="D29" t="s">
        <v>85</v>
      </c>
      <c r="E29" t="s">
        <v>27</v>
      </c>
    </row>
    <row r="30" spans="1:5" x14ac:dyDescent="0.2">
      <c r="A30" t="str">
        <f>HYPERLINK("https://www.ebi.ac.uk/ols/ontologies/fbbt/terms?iri=http://purl.obolibrary.org/obo/FBbt_00048141","FBbt:00048141")</f>
        <v>FBbt:00048141</v>
      </c>
      <c r="B30" t="s">
        <v>86</v>
      </c>
      <c r="C30" t="s">
        <v>87</v>
      </c>
      <c r="D30" t="s">
        <v>88</v>
      </c>
      <c r="E30" t="s">
        <v>89</v>
      </c>
    </row>
    <row r="31" spans="1:5" x14ac:dyDescent="0.2">
      <c r="A31" t="str">
        <f>HYPERLINK("https://www.ebi.ac.uk/ols/ontologies/fbbt/terms?iri=http://purl.obolibrary.org/obo/FBbt_00048084","FBbt:00048084")</f>
        <v>FBbt:00048084</v>
      </c>
      <c r="B31" t="s">
        <v>90</v>
      </c>
      <c r="C31" t="s">
        <v>91</v>
      </c>
      <c r="D31" t="s">
        <v>92</v>
      </c>
      <c r="E31" t="s">
        <v>43</v>
      </c>
    </row>
    <row r="32" spans="1:5" x14ac:dyDescent="0.2">
      <c r="A32" t="str">
        <f>HYPERLINK("https://www.ebi.ac.uk/ols/ontologies/fbbt/terms?iri=http://purl.obolibrary.org/obo/FBbt_00047767","FBbt:00047767")</f>
        <v>FBbt:00047767</v>
      </c>
      <c r="B32" t="s">
        <v>93</v>
      </c>
      <c r="C32" t="s">
        <v>94</v>
      </c>
      <c r="D32" t="s">
        <v>95</v>
      </c>
      <c r="E32" t="s">
        <v>96</v>
      </c>
    </row>
    <row r="33" spans="1:5" x14ac:dyDescent="0.2">
      <c r="A33" t="str">
        <f>HYPERLINK("https://www.ebi.ac.uk/ols/ontologies/fbbt/terms?iri=http://purl.obolibrary.org/obo/FBbt_00007657","FBbt:00007657")</f>
        <v>FBbt:00007657</v>
      </c>
      <c r="B33" t="s">
        <v>97</v>
      </c>
      <c r="C33" t="s">
        <v>8</v>
      </c>
      <c r="D33" t="s">
        <v>98</v>
      </c>
      <c r="E33" t="s">
        <v>68</v>
      </c>
    </row>
    <row r="34" spans="1:5" x14ac:dyDescent="0.2">
      <c r="A34" t="str">
        <f>HYPERLINK("https://www.ebi.ac.uk/ols/ontologies/fbbt/terms?iri=http://purl.obolibrary.org/obo/FBbt_00003176","FBbt:00003176")</f>
        <v>FBbt:00003176</v>
      </c>
      <c r="B34" t="s">
        <v>99</v>
      </c>
      <c r="C34" t="s">
        <v>8</v>
      </c>
      <c r="D34" t="s">
        <v>100</v>
      </c>
      <c r="E34" t="s">
        <v>101</v>
      </c>
    </row>
    <row r="35" spans="1:5" x14ac:dyDescent="0.2">
      <c r="A35" t="str">
        <f>HYPERLINK("https://www.ebi.ac.uk/ols/ontologies/fbbt/terms?iri=http://purl.obolibrary.org/obo/FBbt_00003430","FBbt:00003430")</f>
        <v>FBbt:00003430</v>
      </c>
      <c r="B35" t="s">
        <v>102</v>
      </c>
      <c r="C35" t="s">
        <v>8</v>
      </c>
      <c r="D35" t="s">
        <v>103</v>
      </c>
      <c r="E35" t="s">
        <v>27</v>
      </c>
    </row>
    <row r="36" spans="1:5" x14ac:dyDescent="0.2">
      <c r="A36" t="str">
        <f>HYPERLINK("https://www.ebi.ac.uk/ols/ontologies/fbbt/terms?iri=http://purl.obolibrary.org/obo/FBbt_00004387","FBbt:00004387")</f>
        <v>FBbt:00004387</v>
      </c>
      <c r="B36" t="s">
        <v>104</v>
      </c>
      <c r="C36" t="s">
        <v>8</v>
      </c>
      <c r="D36" t="s">
        <v>105</v>
      </c>
      <c r="E36" t="s">
        <v>106</v>
      </c>
    </row>
    <row r="37" spans="1:5" x14ac:dyDescent="0.2">
      <c r="A37" t="str">
        <f>HYPERLINK("https://www.ebi.ac.uk/ols/ontologies/fbbt/terms?iri=http://purl.obolibrary.org/obo/FBbt_00004246","FBbt:00004246")</f>
        <v>FBbt:00004246</v>
      </c>
      <c r="B37" t="s">
        <v>107</v>
      </c>
      <c r="C37" t="s">
        <v>8</v>
      </c>
      <c r="D37" t="s">
        <v>108</v>
      </c>
      <c r="E37" t="s">
        <v>19</v>
      </c>
    </row>
    <row r="38" spans="1:5" x14ac:dyDescent="0.2">
      <c r="A38" t="str">
        <f>HYPERLINK("https://www.ebi.ac.uk/ols/ontologies/fbbt/terms?iri=http://purl.obolibrary.org/obo/FBbt_00004645","FBbt:00004645")</f>
        <v>FBbt:00004645</v>
      </c>
      <c r="B38" t="s">
        <v>109</v>
      </c>
      <c r="C38" t="s">
        <v>8</v>
      </c>
      <c r="D38" t="s">
        <v>110</v>
      </c>
    </row>
    <row r="39" spans="1:5" x14ac:dyDescent="0.2">
      <c r="A39" t="str">
        <f>HYPERLINK("https://www.ebi.ac.uk/ols/ontologies/fbbt/terms?iri=http://purl.obolibrary.org/obo/FBbt_00004445","FBbt:00004445")</f>
        <v>FBbt:00004445</v>
      </c>
      <c r="B39" t="s">
        <v>111</v>
      </c>
      <c r="C39" t="s">
        <v>8</v>
      </c>
      <c r="D39" t="s">
        <v>112</v>
      </c>
      <c r="E39" t="s">
        <v>19</v>
      </c>
    </row>
    <row r="40" spans="1:5" x14ac:dyDescent="0.2">
      <c r="A40" t="str">
        <f>HYPERLINK("https://www.ebi.ac.uk/ols/ontologies/fbbt/terms?iri=http://purl.obolibrary.org/obo/FBbt_00111565","FBbt:00111565")</f>
        <v>FBbt:00111565</v>
      </c>
      <c r="B40" t="s">
        <v>113</v>
      </c>
      <c r="C40" t="s">
        <v>8</v>
      </c>
      <c r="D40" t="s">
        <v>114</v>
      </c>
    </row>
    <row r="41" spans="1:5" x14ac:dyDescent="0.2">
      <c r="A41" t="str">
        <f>HYPERLINK("https://www.ebi.ac.uk/ols/ontologies/fbbt/terms?iri=http://purl.obolibrary.org/obo/FBbt_00100292","FBbt:00100292")</f>
        <v>FBbt:00100292</v>
      </c>
      <c r="B41" t="s">
        <v>115</v>
      </c>
      <c r="C41" t="s">
        <v>116</v>
      </c>
      <c r="D41" t="s">
        <v>117</v>
      </c>
      <c r="E41" t="s">
        <v>118</v>
      </c>
    </row>
    <row r="42" spans="1:5" x14ac:dyDescent="0.2">
      <c r="A42" t="str">
        <f>HYPERLINK("https://www.ebi.ac.uk/ols/ontologies/fbbt/terms?iri=http://purl.obolibrary.org/obo/FBbt_00100295","FBbt:00100295")</f>
        <v>FBbt:00100295</v>
      </c>
      <c r="B42" t="s">
        <v>119</v>
      </c>
      <c r="C42" t="s">
        <v>8</v>
      </c>
      <c r="D42" t="s">
        <v>120</v>
      </c>
      <c r="E42" t="s">
        <v>121</v>
      </c>
    </row>
    <row r="43" spans="1:5" x14ac:dyDescent="0.2">
      <c r="A43" t="str">
        <f>HYPERLINK("https://www.ebi.ac.uk/ols/ontologies/fbbt/terms?iri=http://purl.obolibrary.org/obo/FBbt_00100294","FBbt:00100294")</f>
        <v>FBbt:00100294</v>
      </c>
      <c r="B43" t="s">
        <v>122</v>
      </c>
      <c r="C43" t="s">
        <v>8</v>
      </c>
      <c r="D43" t="s">
        <v>123</v>
      </c>
      <c r="E43" t="s">
        <v>121</v>
      </c>
    </row>
    <row r="44" spans="1:5" x14ac:dyDescent="0.2">
      <c r="A44" t="str">
        <f>HYPERLINK("https://www.ebi.ac.uk/ols/ontologies/fbbt/terms?iri=http://purl.obolibrary.org/obo/FBbt_00111564","FBbt:00111564")</f>
        <v>FBbt:00111564</v>
      </c>
      <c r="B44" t="s">
        <v>124</v>
      </c>
      <c r="C44" t="s">
        <v>8</v>
      </c>
      <c r="D44" t="s">
        <v>125</v>
      </c>
    </row>
    <row r="45" spans="1:5" x14ac:dyDescent="0.2">
      <c r="A45" t="str">
        <f>HYPERLINK("https://www.ebi.ac.uk/ols/ontologies/fbbt/terms?iri=http://purl.obolibrary.org/obo/FBbt_00100298","FBbt:00100298")</f>
        <v>FBbt:00100298</v>
      </c>
      <c r="B45" t="s">
        <v>126</v>
      </c>
      <c r="C45" t="s">
        <v>127</v>
      </c>
      <c r="D45" t="s">
        <v>128</v>
      </c>
    </row>
    <row r="46" spans="1:5" x14ac:dyDescent="0.2">
      <c r="A46" t="str">
        <f>HYPERLINK("https://www.ebi.ac.uk/ols/ontologies/fbbt/terms?iri=http://purl.obolibrary.org/obo/FBbt_00100299","FBbt:00100299")</f>
        <v>FBbt:00100299</v>
      </c>
      <c r="B46" t="s">
        <v>129</v>
      </c>
      <c r="C46" t="s">
        <v>130</v>
      </c>
      <c r="D46" t="s">
        <v>131</v>
      </c>
    </row>
    <row r="47" spans="1:5" x14ac:dyDescent="0.2">
      <c r="A47" t="str">
        <f>HYPERLINK("https://www.ebi.ac.uk/ols/ontologies/fbbt/terms?iri=http://purl.obolibrary.org/obo/FBbt_00004379","FBbt:00004379")</f>
        <v>FBbt:00004379</v>
      </c>
      <c r="B47" t="s">
        <v>132</v>
      </c>
      <c r="C47" t="s">
        <v>8</v>
      </c>
      <c r="D47" t="s">
        <v>133</v>
      </c>
      <c r="E47" t="s">
        <v>19</v>
      </c>
    </row>
    <row r="48" spans="1:5" x14ac:dyDescent="0.2">
      <c r="A48" t="str">
        <f>HYPERLINK("https://www.ebi.ac.uk/ols/ontologies/fbbt/terms?iri=http://purl.obolibrary.org/obo/FBbt_00004437","FBbt:00004437")</f>
        <v>FBbt:00004437</v>
      </c>
      <c r="B48" t="s">
        <v>134</v>
      </c>
      <c r="C48" t="s">
        <v>8</v>
      </c>
      <c r="D48" t="s">
        <v>135</v>
      </c>
      <c r="E48" t="s">
        <v>19</v>
      </c>
    </row>
    <row r="49" spans="1:5" x14ac:dyDescent="0.2">
      <c r="A49" t="str">
        <f>HYPERLINK("https://www.ebi.ac.uk/ols/ontologies/fbbt/terms?iri=http://purl.obolibrary.org/obo/FBbt_00003431","FBbt:00003431")</f>
        <v>FBbt:00003431</v>
      </c>
      <c r="B49" t="s">
        <v>136</v>
      </c>
      <c r="C49" t="s">
        <v>8</v>
      </c>
      <c r="D49" t="s">
        <v>137</v>
      </c>
      <c r="E49" t="s">
        <v>27</v>
      </c>
    </row>
    <row r="50" spans="1:5" x14ac:dyDescent="0.2">
      <c r="A50" t="str">
        <f>HYPERLINK("https://www.ebi.ac.uk/ols/ontologies/fbbt/terms?iri=http://purl.obolibrary.org/obo/FBbt_00048276","FBbt:00048276")</f>
        <v>FBbt:00048276</v>
      </c>
      <c r="B50" t="s">
        <v>138</v>
      </c>
      <c r="C50" t="s">
        <v>139</v>
      </c>
      <c r="D50" t="s">
        <v>140</v>
      </c>
      <c r="E50" t="s">
        <v>72</v>
      </c>
    </row>
    <row r="51" spans="1:5" x14ac:dyDescent="0.2">
      <c r="A51" t="str">
        <f>HYPERLINK("https://www.ebi.ac.uk/ols/ontologies/fbbt/terms?iri=http://purl.obolibrary.org/obo/FBbt_00048275","FBbt:00048275")</f>
        <v>FBbt:00048275</v>
      </c>
      <c r="B51" t="s">
        <v>141</v>
      </c>
      <c r="C51" t="s">
        <v>142</v>
      </c>
      <c r="D51" t="s">
        <v>143</v>
      </c>
      <c r="E51" t="s">
        <v>72</v>
      </c>
    </row>
    <row r="52" spans="1:5" x14ac:dyDescent="0.2">
      <c r="A52" t="str">
        <f>HYPERLINK("https://www.ebi.ac.uk/ols/ontologies/fbbt/terms?iri=http://purl.obolibrary.org/obo/FBbt_00007668","FBbt:00007668")</f>
        <v>FBbt:00007668</v>
      </c>
      <c r="B52" t="s">
        <v>144</v>
      </c>
      <c r="C52" t="s">
        <v>145</v>
      </c>
      <c r="D52" t="s">
        <v>146</v>
      </c>
      <c r="E52" t="s">
        <v>147</v>
      </c>
    </row>
    <row r="53" spans="1:5" x14ac:dyDescent="0.2">
      <c r="A53" t="str">
        <f>HYPERLINK("https://www.ebi.ac.uk/ols/ontologies/fbbt/terms?iri=http://purl.obolibrary.org/obo/FBbt_00003441","FBbt:00003441")</f>
        <v>FBbt:00003441</v>
      </c>
      <c r="B53" t="s">
        <v>148</v>
      </c>
      <c r="C53" t="s">
        <v>8</v>
      </c>
      <c r="D53" t="s">
        <v>149</v>
      </c>
      <c r="E53" t="s">
        <v>27</v>
      </c>
    </row>
    <row r="54" spans="1:5" x14ac:dyDescent="0.2">
      <c r="A54" t="str">
        <f>HYPERLINK("https://www.ebi.ac.uk/ols/ontologies/fbbt/terms?iri=http://purl.obolibrary.org/obo/FBbt_00111613","FBbt:00111613")</f>
        <v>FBbt:00111613</v>
      </c>
      <c r="B54" t="s">
        <v>150</v>
      </c>
      <c r="C54" t="s">
        <v>8</v>
      </c>
      <c r="D54" t="s">
        <v>151</v>
      </c>
    </row>
    <row r="55" spans="1:5" x14ac:dyDescent="0.2">
      <c r="A55" t="str">
        <f>HYPERLINK("https://www.ebi.ac.uk/ols/ontologies/fbbt/terms?iri=http://purl.obolibrary.org/obo/FBbt_00111614","FBbt:00111614")</f>
        <v>FBbt:00111614</v>
      </c>
      <c r="B55" t="s">
        <v>152</v>
      </c>
      <c r="C55" t="s">
        <v>8</v>
      </c>
      <c r="D55" t="s">
        <v>153</v>
      </c>
    </row>
    <row r="56" spans="1:5" x14ac:dyDescent="0.2">
      <c r="A56" t="str">
        <f>HYPERLINK("https://www.ebi.ac.uk/ols/ontologies/fbbt/terms?iri=http://purl.obolibrary.org/obo/FBbt_00111611","FBbt:00111611")</f>
        <v>FBbt:00111611</v>
      </c>
      <c r="B56" t="s">
        <v>154</v>
      </c>
      <c r="C56" t="s">
        <v>8</v>
      </c>
      <c r="D56" t="s">
        <v>155</v>
      </c>
    </row>
    <row r="57" spans="1:5" x14ac:dyDescent="0.2">
      <c r="A57" t="str">
        <f>HYPERLINK("https://www.ebi.ac.uk/ols/ontologies/fbbt/terms?iri=http://purl.obolibrary.org/obo/FBbt_00111612","FBbt:00111612")</f>
        <v>FBbt:00111612</v>
      </c>
      <c r="B57" t="s">
        <v>156</v>
      </c>
      <c r="C57" t="s">
        <v>8</v>
      </c>
      <c r="D57" t="s">
        <v>157</v>
      </c>
    </row>
    <row r="58" spans="1:5" x14ac:dyDescent="0.2">
      <c r="A58" t="str">
        <f>HYPERLINK("https://www.ebi.ac.uk/ols/ontologies/fbbt/terms?iri=http://purl.obolibrary.org/obo/FBbt_00111610","FBbt:00111610")</f>
        <v>FBbt:00111610</v>
      </c>
      <c r="B58" t="s">
        <v>158</v>
      </c>
      <c r="C58" t="s">
        <v>8</v>
      </c>
      <c r="D58" t="s">
        <v>159</v>
      </c>
    </row>
    <row r="59" spans="1:5" x14ac:dyDescent="0.2">
      <c r="A59" t="str">
        <f>HYPERLINK("https://www.ebi.ac.uk/ols/ontologies/fbbt/terms?iri=http://purl.obolibrary.org/obo/FBbt_00048080","FBbt:00048080")</f>
        <v>FBbt:00048080</v>
      </c>
      <c r="B59" t="s">
        <v>160</v>
      </c>
      <c r="C59" t="s">
        <v>8</v>
      </c>
      <c r="D59" t="s">
        <v>161</v>
      </c>
    </row>
    <row r="60" spans="1:5" x14ac:dyDescent="0.2">
      <c r="A60" t="str">
        <f>HYPERLINK("https://www.ebi.ac.uk/ols/ontologies/fbbt/terms?iri=http://purl.obolibrary.org/obo/FBbt_00007660","FBbt:00007660")</f>
        <v>FBbt:00007660</v>
      </c>
      <c r="B60" t="s">
        <v>162</v>
      </c>
      <c r="C60" t="s">
        <v>163</v>
      </c>
      <c r="D60" t="s">
        <v>164</v>
      </c>
      <c r="E60" t="s">
        <v>165</v>
      </c>
    </row>
    <row r="61" spans="1:5" x14ac:dyDescent="0.2">
      <c r="A61" t="str">
        <f>HYPERLINK("https://www.ebi.ac.uk/ols/ontologies/fbbt/terms?iri=http://purl.obolibrary.org/obo/FBbt_00007661","FBbt:00007661")</f>
        <v>FBbt:00007661</v>
      </c>
      <c r="B61" t="s">
        <v>166</v>
      </c>
      <c r="C61" t="s">
        <v>167</v>
      </c>
      <c r="D61" t="s">
        <v>168</v>
      </c>
      <c r="E61" t="s">
        <v>169</v>
      </c>
    </row>
    <row r="62" spans="1:5" x14ac:dyDescent="0.2">
      <c r="A62" t="str">
        <f>HYPERLINK("https://www.ebi.ac.uk/ols/ontologies/fbbt/terms?iri=http://purl.obolibrary.org/obo/FBbt_00007662","FBbt:00007662")</f>
        <v>FBbt:00007662</v>
      </c>
      <c r="B62" t="s">
        <v>170</v>
      </c>
      <c r="C62" t="s">
        <v>171</v>
      </c>
      <c r="D62" t="s">
        <v>172</v>
      </c>
      <c r="E62" t="s">
        <v>173</v>
      </c>
    </row>
    <row r="63" spans="1:5" x14ac:dyDescent="0.2">
      <c r="A63" t="str">
        <f>HYPERLINK("https://www.ebi.ac.uk/ols/ontologies/fbbt/terms?iri=http://purl.obolibrary.org/obo/FBbt_00007663","FBbt:00007663")</f>
        <v>FBbt:00007663</v>
      </c>
      <c r="B63" t="s">
        <v>174</v>
      </c>
      <c r="C63" t="s">
        <v>175</v>
      </c>
      <c r="D63" t="s">
        <v>176</v>
      </c>
      <c r="E63" t="s">
        <v>147</v>
      </c>
    </row>
    <row r="64" spans="1:5" x14ac:dyDescent="0.2">
      <c r="A64" t="str">
        <f>HYPERLINK("https://www.ebi.ac.uk/ols/ontologies/fbbt/terms?iri=http://purl.obolibrary.org/obo/FBbt_00007664","FBbt:00007664")</f>
        <v>FBbt:00007664</v>
      </c>
      <c r="B64" t="s">
        <v>177</v>
      </c>
      <c r="C64" t="s">
        <v>178</v>
      </c>
      <c r="D64" t="s">
        <v>179</v>
      </c>
      <c r="E64" t="s">
        <v>173</v>
      </c>
    </row>
    <row r="65" spans="1:5" x14ac:dyDescent="0.2">
      <c r="A65" t="str">
        <f>HYPERLINK("https://www.ebi.ac.uk/ols/ontologies/fbbt/terms?iri=http://purl.obolibrary.org/obo/FBbt_00111609","FBbt:00111609")</f>
        <v>FBbt:00111609</v>
      </c>
      <c r="B65" t="s">
        <v>180</v>
      </c>
      <c r="C65" t="s">
        <v>8</v>
      </c>
      <c r="D65" t="s">
        <v>181</v>
      </c>
    </row>
    <row r="66" spans="1:5" x14ac:dyDescent="0.2">
      <c r="A66" t="str">
        <f>HYPERLINK("https://www.ebi.ac.uk/ols/ontologies/fbbt/terms?iri=http://purl.obolibrary.org/obo/FBbt_00100133","FBbt:00100133")</f>
        <v>FBbt:00100133</v>
      </c>
      <c r="B66" t="s">
        <v>182</v>
      </c>
      <c r="C66" t="s">
        <v>8</v>
      </c>
      <c r="D66" t="s">
        <v>183</v>
      </c>
      <c r="E66" t="s">
        <v>184</v>
      </c>
    </row>
    <row r="67" spans="1:5" x14ac:dyDescent="0.2">
      <c r="A67" t="str">
        <f>HYPERLINK("https://www.ebi.ac.uk/ols/ontologies/fbbt/terms?iri=http://purl.obolibrary.org/obo/FBbt_00100135","FBbt:00100135")</f>
        <v>FBbt:00100135</v>
      </c>
      <c r="B67" t="s">
        <v>185</v>
      </c>
      <c r="C67" t="s">
        <v>8</v>
      </c>
      <c r="D67" t="s">
        <v>186</v>
      </c>
      <c r="E67" t="s">
        <v>184</v>
      </c>
    </row>
    <row r="68" spans="1:5" x14ac:dyDescent="0.2">
      <c r="A68" t="str">
        <f>HYPERLINK("https://www.ebi.ac.uk/ols/ontologies/fbbt/terms?iri=http://purl.obolibrary.org/obo/FBbt_00100137","FBbt:00100137")</f>
        <v>FBbt:00100137</v>
      </c>
      <c r="B68" t="s">
        <v>187</v>
      </c>
      <c r="C68" t="s">
        <v>8</v>
      </c>
      <c r="D68" t="s">
        <v>188</v>
      </c>
      <c r="E68" t="s">
        <v>184</v>
      </c>
    </row>
    <row r="69" spans="1:5" x14ac:dyDescent="0.2">
      <c r="A69" t="str">
        <f>HYPERLINK("https://www.ebi.ac.uk/ols/ontologies/fbbt/terms?iri=http://purl.obolibrary.org/obo/FBbt_00004653","FBbt:00004653")</f>
        <v>FBbt:00004653</v>
      </c>
      <c r="B69" t="s">
        <v>189</v>
      </c>
      <c r="C69" t="s">
        <v>8</v>
      </c>
      <c r="D69" t="s">
        <v>190</v>
      </c>
      <c r="E69" t="s">
        <v>191</v>
      </c>
    </row>
    <row r="70" spans="1:5" x14ac:dyDescent="0.2">
      <c r="A70" t="str">
        <f>HYPERLINK("https://www.ebi.ac.uk/ols/ontologies/fbbt/terms?iri=http://purl.obolibrary.org/obo/FBbt_00004362","FBbt:00004362")</f>
        <v>FBbt:00004362</v>
      </c>
      <c r="B70" t="s">
        <v>192</v>
      </c>
      <c r="C70" t="s">
        <v>8</v>
      </c>
      <c r="D70" t="s">
        <v>193</v>
      </c>
      <c r="E70" t="s">
        <v>19</v>
      </c>
    </row>
    <row r="71" spans="1:5" x14ac:dyDescent="0.2">
      <c r="A71" t="str">
        <f>HYPERLINK("https://www.ebi.ac.uk/ols/ontologies/fbbt/terms?iri=http://purl.obolibrary.org/obo/FBbt_00004646","FBbt:00004646")</f>
        <v>FBbt:00004646</v>
      </c>
      <c r="B71" t="s">
        <v>194</v>
      </c>
      <c r="C71" t="s">
        <v>195</v>
      </c>
      <c r="D71" t="s">
        <v>196</v>
      </c>
      <c r="E71" t="s">
        <v>197</v>
      </c>
    </row>
    <row r="72" spans="1:5" x14ac:dyDescent="0.2">
      <c r="A72" t="str">
        <f>HYPERLINK("https://www.ebi.ac.uk/ols/ontologies/fbbt/terms?iri=http://purl.obolibrary.org/obo/FBbt_00004644","FBbt:00004644")</f>
        <v>FBbt:00004644</v>
      </c>
      <c r="B72" t="s">
        <v>198</v>
      </c>
      <c r="C72" t="s">
        <v>8</v>
      </c>
      <c r="D72" t="s">
        <v>199</v>
      </c>
      <c r="E72" t="s">
        <v>200</v>
      </c>
    </row>
    <row r="73" spans="1:5" x14ac:dyDescent="0.2">
      <c r="A73" t="str">
        <f>HYPERLINK("https://www.ebi.ac.uk/ols/ontologies/fbbt/terms?iri=http://purl.obolibrary.org/obo/FBbt_00004642","FBbt:00004642")</f>
        <v>FBbt:00004642</v>
      </c>
      <c r="B73" t="s">
        <v>201</v>
      </c>
      <c r="C73" t="s">
        <v>8</v>
      </c>
      <c r="D73" t="s">
        <v>202</v>
      </c>
      <c r="E73" t="s">
        <v>203</v>
      </c>
    </row>
    <row r="74" spans="1:5" x14ac:dyDescent="0.2">
      <c r="A74" t="str">
        <f>HYPERLINK("https://www.ebi.ac.uk/ols/ontologies/fbbt/terms?iri=http://purl.obolibrary.org/obo/FBbt_00004643","FBbt:00004643")</f>
        <v>FBbt:00004643</v>
      </c>
      <c r="B74" t="s">
        <v>204</v>
      </c>
      <c r="C74" t="s">
        <v>8</v>
      </c>
      <c r="D74" t="s">
        <v>205</v>
      </c>
      <c r="E74" t="s">
        <v>200</v>
      </c>
    </row>
    <row r="75" spans="1:5" x14ac:dyDescent="0.2">
      <c r="A75" t="str">
        <f>HYPERLINK("https://www.ebi.ac.uk/ols/ontologies/fbbt/terms?iri=http://purl.obolibrary.org/obo/FBbt_00003445","FBbt:00003445")</f>
        <v>FBbt:00003445</v>
      </c>
      <c r="B75" t="s">
        <v>206</v>
      </c>
      <c r="C75" t="s">
        <v>8</v>
      </c>
      <c r="D75" t="s">
        <v>207</v>
      </c>
      <c r="E75" t="s">
        <v>27</v>
      </c>
    </row>
    <row r="76" spans="1:5" x14ac:dyDescent="0.2">
      <c r="A76" t="str">
        <f>HYPERLINK("https://www.ebi.ac.uk/ols/ontologies/fbbt/terms?iri=http://purl.obolibrary.org/obo/FBbt_00004641","FBbt:00004641")</f>
        <v>FBbt:00004641</v>
      </c>
      <c r="B76" t="s">
        <v>208</v>
      </c>
      <c r="C76" t="s">
        <v>8</v>
      </c>
      <c r="D76" t="s">
        <v>209</v>
      </c>
      <c r="E76" t="s">
        <v>210</v>
      </c>
    </row>
    <row r="77" spans="1:5" x14ac:dyDescent="0.2">
      <c r="A77" t="str">
        <f>HYPERLINK("https://www.ebi.ac.uk/ols/ontologies/fbbt/terms?iri=http://purl.obolibrary.org/obo/FBbt_00004705","FBbt:00004705")</f>
        <v>FBbt:00004705</v>
      </c>
      <c r="B77" t="s">
        <v>211</v>
      </c>
      <c r="C77" t="s">
        <v>8</v>
      </c>
      <c r="D77" t="s">
        <v>212</v>
      </c>
      <c r="E77" t="s">
        <v>19</v>
      </c>
    </row>
    <row r="78" spans="1:5" x14ac:dyDescent="0.2">
      <c r="A78" t="str">
        <f>HYPERLINK("https://www.ebi.ac.uk/ols/ontologies/fbbt/terms?iri=http://purl.obolibrary.org/obo/FBbt_00004704","FBbt:00004704")</f>
        <v>FBbt:00004704</v>
      </c>
      <c r="B78" t="s">
        <v>213</v>
      </c>
      <c r="C78" t="s">
        <v>214</v>
      </c>
      <c r="D78" t="s">
        <v>215</v>
      </c>
    </row>
    <row r="79" spans="1:5" x14ac:dyDescent="0.2">
      <c r="A79" t="str">
        <f>HYPERLINK("https://www.ebi.ac.uk/ols/ontologies/fbbt/terms?iri=http://purl.obolibrary.org/obo/FBbt_00047769","FBbt:00047769")</f>
        <v>FBbt:00047769</v>
      </c>
      <c r="B79" t="s">
        <v>216</v>
      </c>
      <c r="C79" t="s">
        <v>217</v>
      </c>
      <c r="D79" t="s">
        <v>218</v>
      </c>
      <c r="E79" t="s">
        <v>219</v>
      </c>
    </row>
    <row r="80" spans="1:5" x14ac:dyDescent="0.2">
      <c r="A80" t="str">
        <f>HYPERLINK("https://www.ebi.ac.uk/ols/ontologies/fbbt/terms?iri=http://purl.obolibrary.org/obo/FBbt_00048210","FBbt:00048210")</f>
        <v>FBbt:00048210</v>
      </c>
      <c r="B80" t="s">
        <v>220</v>
      </c>
      <c r="C80" t="s">
        <v>8</v>
      </c>
      <c r="D80" t="s">
        <v>221</v>
      </c>
      <c r="E80" t="s">
        <v>222</v>
      </c>
    </row>
    <row r="81" spans="1:5" x14ac:dyDescent="0.2">
      <c r="A81" t="str">
        <f>HYPERLINK("https://www.ebi.ac.uk/ols/ontologies/fbbt/terms?iri=http://purl.obolibrary.org/obo/FBbt_00047768","FBbt:00047768")</f>
        <v>FBbt:00047768</v>
      </c>
      <c r="B81" t="s">
        <v>223</v>
      </c>
      <c r="C81" t="s">
        <v>224</v>
      </c>
      <c r="D81" t="s">
        <v>225</v>
      </c>
      <c r="E81" t="s">
        <v>219</v>
      </c>
    </row>
    <row r="82" spans="1:5" x14ac:dyDescent="0.2">
      <c r="A82" t="str">
        <f>HYPERLINK("https://www.ebi.ac.uk/ols/ontologies/fbbt/terms?iri=http://purl.obolibrary.org/obo/FBbt_00004703","FBbt:00004703")</f>
        <v>FBbt:00004703</v>
      </c>
      <c r="B82" t="s">
        <v>226</v>
      </c>
      <c r="C82" t="s">
        <v>8</v>
      </c>
      <c r="D82" t="s">
        <v>227</v>
      </c>
      <c r="E82" t="s">
        <v>19</v>
      </c>
    </row>
    <row r="83" spans="1:5" x14ac:dyDescent="0.2">
      <c r="A83" t="str">
        <f>HYPERLINK("https://www.ebi.ac.uk/ols/ontologies/fbbt/terms?iri=http://purl.obolibrary.org/obo/FBbt_00004702","FBbt:00004702")</f>
        <v>FBbt:00004702</v>
      </c>
      <c r="B83" t="s">
        <v>228</v>
      </c>
      <c r="C83" t="s">
        <v>8</v>
      </c>
      <c r="D83" t="s">
        <v>229</v>
      </c>
      <c r="E83" t="s">
        <v>19</v>
      </c>
    </row>
    <row r="84" spans="1:5" x14ac:dyDescent="0.2">
      <c r="A84" t="str">
        <f>HYPERLINK("https://www.ebi.ac.uk/ols/ontologies/fbbt/terms?iri=http://purl.obolibrary.org/obo/FBbt_00004701","FBbt:00004701")</f>
        <v>FBbt:00004701</v>
      </c>
      <c r="B84" t="s">
        <v>230</v>
      </c>
      <c r="C84" t="s">
        <v>8</v>
      </c>
      <c r="D84" t="s">
        <v>231</v>
      </c>
      <c r="E84" t="s">
        <v>19</v>
      </c>
    </row>
    <row r="85" spans="1:5" x14ac:dyDescent="0.2">
      <c r="A85" t="str">
        <f>HYPERLINK("https://www.ebi.ac.uk/ols/ontologies/fbbt/terms?iri=http://purl.obolibrary.org/obo/FBbt_00004700","FBbt:00004700")</f>
        <v>FBbt:00004700</v>
      </c>
      <c r="B85" t="s">
        <v>232</v>
      </c>
      <c r="C85" t="s">
        <v>8</v>
      </c>
      <c r="D85" t="s">
        <v>233</v>
      </c>
      <c r="E85" t="s">
        <v>19</v>
      </c>
    </row>
    <row r="86" spans="1:5" x14ac:dyDescent="0.2">
      <c r="A86" t="str">
        <f>HYPERLINK("https://www.ebi.ac.uk/ols/ontologies/fbbt/terms?iri=http://purl.obolibrary.org/obo/FBbt_00004706","FBbt:00004706")</f>
        <v>FBbt:00004706</v>
      </c>
      <c r="B86" t="s">
        <v>234</v>
      </c>
      <c r="C86" t="s">
        <v>8</v>
      </c>
      <c r="D86" t="s">
        <v>235</v>
      </c>
      <c r="E86" t="s">
        <v>19</v>
      </c>
    </row>
    <row r="87" spans="1:5" x14ac:dyDescent="0.2">
      <c r="A87" t="str">
        <f>HYPERLINK("https://www.ebi.ac.uk/ols/ontologies/fbbt/terms?iri=http://purl.obolibrary.org/obo/FBbt_00100132","FBbt:00100132")</f>
        <v>FBbt:00100132</v>
      </c>
      <c r="B87" t="s">
        <v>236</v>
      </c>
      <c r="C87" t="s">
        <v>8</v>
      </c>
      <c r="D87" t="s">
        <v>237</v>
      </c>
      <c r="E87" t="s">
        <v>184</v>
      </c>
    </row>
    <row r="88" spans="1:5" x14ac:dyDescent="0.2">
      <c r="A88" t="str">
        <f>HYPERLINK("https://www.ebi.ac.uk/ols/ontologies/fbbt/terms?iri=http://purl.obolibrary.org/obo/FBbt_00100134","FBbt:00100134")</f>
        <v>FBbt:00100134</v>
      </c>
      <c r="B88" t="s">
        <v>238</v>
      </c>
      <c r="C88" t="s">
        <v>8</v>
      </c>
      <c r="D88" t="s">
        <v>239</v>
      </c>
      <c r="E88" t="s">
        <v>184</v>
      </c>
    </row>
    <row r="89" spans="1:5" x14ac:dyDescent="0.2">
      <c r="A89" t="str">
        <f>HYPERLINK("https://www.ebi.ac.uk/ols/ontologies/fbbt/terms?iri=http://purl.obolibrary.org/obo/FBbt_00100136","FBbt:00100136")</f>
        <v>FBbt:00100136</v>
      </c>
      <c r="B89" t="s">
        <v>240</v>
      </c>
      <c r="C89" t="s">
        <v>8</v>
      </c>
      <c r="D89" t="s">
        <v>241</v>
      </c>
      <c r="E89" t="s">
        <v>184</v>
      </c>
    </row>
    <row r="90" spans="1:5" x14ac:dyDescent="0.2">
      <c r="A90" t="str">
        <f>HYPERLINK("https://www.ebi.ac.uk/ols/ontologies/fbbt/terms?iri=http://purl.obolibrary.org/obo/FBbt_00048059","FBbt:00048059")</f>
        <v>FBbt:00048059</v>
      </c>
      <c r="B90" t="s">
        <v>242</v>
      </c>
      <c r="C90" t="s">
        <v>8</v>
      </c>
      <c r="D90" t="s">
        <v>243</v>
      </c>
      <c r="E90" t="s">
        <v>43</v>
      </c>
    </row>
    <row r="91" spans="1:5" x14ac:dyDescent="0.2">
      <c r="A91" t="str">
        <f>HYPERLINK("https://www.ebi.ac.uk/ols/ontologies/fbbt/terms?iri=http://purl.obolibrary.org/obo/FBbt_00004682","FBbt:00004682")</f>
        <v>FBbt:00004682</v>
      </c>
      <c r="B91" t="s">
        <v>244</v>
      </c>
      <c r="C91" t="s">
        <v>245</v>
      </c>
      <c r="D91" t="s">
        <v>246</v>
      </c>
    </row>
    <row r="92" spans="1:5" x14ac:dyDescent="0.2">
      <c r="A92" t="str">
        <f>HYPERLINK("https://www.ebi.ac.uk/ols/ontologies/fbbt/terms?iri=http://purl.obolibrary.org/obo/FBbt_00004681","FBbt:00004681")</f>
        <v>FBbt:00004681</v>
      </c>
      <c r="B92" t="s">
        <v>247</v>
      </c>
      <c r="C92" t="s">
        <v>8</v>
      </c>
      <c r="D92" t="s">
        <v>248</v>
      </c>
      <c r="E92" t="s">
        <v>19</v>
      </c>
    </row>
    <row r="93" spans="1:5" x14ac:dyDescent="0.2">
      <c r="A93" t="str">
        <f>HYPERLINK("https://www.ebi.ac.uk/ols/ontologies/fbbt/terms?iri=http://purl.obolibrary.org/obo/FBbt_00004680","FBbt:00004680")</f>
        <v>FBbt:00004680</v>
      </c>
      <c r="B93" t="s">
        <v>249</v>
      </c>
      <c r="C93" t="s">
        <v>8</v>
      </c>
      <c r="D93" t="s">
        <v>250</v>
      </c>
      <c r="E93" t="s">
        <v>19</v>
      </c>
    </row>
    <row r="94" spans="1:5" x14ac:dyDescent="0.2">
      <c r="A94" t="str">
        <f>HYPERLINK("https://www.ebi.ac.uk/ols/ontologies/fbbt/terms?iri=http://purl.obolibrary.org/obo/FBbt_00003357","FBbt:00003357")</f>
        <v>FBbt:00003357</v>
      </c>
      <c r="B94" t="s">
        <v>251</v>
      </c>
      <c r="C94" t="s">
        <v>8</v>
      </c>
      <c r="D94" t="s">
        <v>252</v>
      </c>
      <c r="E94" t="s">
        <v>27</v>
      </c>
    </row>
    <row r="95" spans="1:5" x14ac:dyDescent="0.2">
      <c r="A95" t="str">
        <f>HYPERLINK("https://www.ebi.ac.uk/ols/ontologies/fbbt/terms?iri=http://purl.obolibrary.org/obo/FBbt_00004684","FBbt:00004684")</f>
        <v>FBbt:00004684</v>
      </c>
      <c r="B95" t="s">
        <v>253</v>
      </c>
      <c r="C95" t="s">
        <v>8</v>
      </c>
      <c r="D95" t="s">
        <v>254</v>
      </c>
      <c r="E95" t="s">
        <v>19</v>
      </c>
    </row>
    <row r="96" spans="1:5" x14ac:dyDescent="0.2">
      <c r="A96" t="str">
        <f>HYPERLINK("https://www.ebi.ac.uk/ols/ontologies/fbbt/terms?iri=http://purl.obolibrary.org/obo/FBbt_00004683","FBbt:00004683")</f>
        <v>FBbt:00004683</v>
      </c>
      <c r="B96" t="s">
        <v>255</v>
      </c>
      <c r="C96" t="s">
        <v>8</v>
      </c>
      <c r="D96" t="s">
        <v>256</v>
      </c>
      <c r="E96" t="s">
        <v>19</v>
      </c>
    </row>
    <row r="97" spans="1:5" x14ac:dyDescent="0.2">
      <c r="A97" t="str">
        <f>HYPERLINK("https://www.ebi.ac.uk/ols/ontologies/fbbt/terms?iri=http://purl.obolibrary.org/obo/FBbt_00003352","FBbt:00003352")</f>
        <v>FBbt:00003352</v>
      </c>
      <c r="B97" t="s">
        <v>257</v>
      </c>
      <c r="C97" t="s">
        <v>8</v>
      </c>
      <c r="D97" t="s">
        <v>258</v>
      </c>
      <c r="E97" t="s">
        <v>27</v>
      </c>
    </row>
    <row r="98" spans="1:5" x14ac:dyDescent="0.2">
      <c r="A98" t="str">
        <f>HYPERLINK("https://www.ebi.ac.uk/ols/ontologies/fbbt/terms?iri=http://purl.obolibrary.org/obo/FBbt_00004420","FBbt:00004420")</f>
        <v>FBbt:00004420</v>
      </c>
      <c r="B98" t="s">
        <v>259</v>
      </c>
      <c r="C98" t="s">
        <v>8</v>
      </c>
      <c r="D98" t="s">
        <v>260</v>
      </c>
      <c r="E98" t="s">
        <v>19</v>
      </c>
    </row>
    <row r="99" spans="1:5" x14ac:dyDescent="0.2">
      <c r="A99" t="str">
        <f>HYPERLINK("https://www.ebi.ac.uk/ols/ontologies/fbbt/terms?iri=http://purl.obolibrary.org/obo/FBbt_00004724","FBbt:00004724")</f>
        <v>FBbt:00004724</v>
      </c>
      <c r="B99" t="s">
        <v>261</v>
      </c>
      <c r="C99" t="s">
        <v>8</v>
      </c>
      <c r="D99" t="s">
        <v>262</v>
      </c>
      <c r="E99" t="s">
        <v>19</v>
      </c>
    </row>
    <row r="100" spans="1:5" x14ac:dyDescent="0.2">
      <c r="A100" t="str">
        <f>HYPERLINK("https://www.ebi.ac.uk/ols/ontologies/fbbt/terms?iri=http://purl.obolibrary.org/obo/FBbt_00048069","FBbt:00048069")</f>
        <v>FBbt:00048069</v>
      </c>
      <c r="B100" t="s">
        <v>263</v>
      </c>
      <c r="C100" t="s">
        <v>8</v>
      </c>
      <c r="D100" t="s">
        <v>264</v>
      </c>
      <c r="E100" t="s">
        <v>43</v>
      </c>
    </row>
    <row r="101" spans="1:5" x14ac:dyDescent="0.2">
      <c r="A101" t="str">
        <f>HYPERLINK("https://www.ebi.ac.uk/ols/ontologies/fbbt/terms?iri=http://purl.obolibrary.org/obo/FBbt_00004723","FBbt:00004723")</f>
        <v>FBbt:00004723</v>
      </c>
      <c r="B101" t="s">
        <v>265</v>
      </c>
      <c r="C101" t="s">
        <v>8</v>
      </c>
      <c r="D101" t="s">
        <v>266</v>
      </c>
      <c r="E101" t="s">
        <v>19</v>
      </c>
    </row>
    <row r="102" spans="1:5" x14ac:dyDescent="0.2">
      <c r="A102" t="str">
        <f>HYPERLINK("https://www.ebi.ac.uk/ols/ontologies/fbbt/terms?iri=http://purl.obolibrary.org/obo/FBbt_00048068","FBbt:00048068")</f>
        <v>FBbt:00048068</v>
      </c>
      <c r="B102" t="s">
        <v>267</v>
      </c>
      <c r="C102" t="s">
        <v>8</v>
      </c>
      <c r="D102" t="s">
        <v>268</v>
      </c>
      <c r="E102" t="s">
        <v>43</v>
      </c>
    </row>
    <row r="103" spans="1:5" x14ac:dyDescent="0.2">
      <c r="A103" t="str">
        <f>HYPERLINK("https://www.ebi.ac.uk/ols/ontologies/fbbt/terms?iri=http://purl.obolibrary.org/obo/FBbt_00004722","FBbt:00004722")</f>
        <v>FBbt:00004722</v>
      </c>
      <c r="B103" t="s">
        <v>269</v>
      </c>
      <c r="C103" t="s">
        <v>8</v>
      </c>
      <c r="D103" t="s">
        <v>270</v>
      </c>
      <c r="E103" t="s">
        <v>19</v>
      </c>
    </row>
    <row r="104" spans="1:5" x14ac:dyDescent="0.2">
      <c r="A104" t="str">
        <f>HYPERLINK("https://www.ebi.ac.uk/ols/ontologies/fbbt/terms?iri=http://purl.obolibrary.org/obo/FBbt_00048067","FBbt:00048067")</f>
        <v>FBbt:00048067</v>
      </c>
      <c r="B104" t="s">
        <v>271</v>
      </c>
      <c r="C104" t="s">
        <v>8</v>
      </c>
      <c r="D104" t="s">
        <v>272</v>
      </c>
      <c r="E104" t="s">
        <v>43</v>
      </c>
    </row>
    <row r="105" spans="1:5" x14ac:dyDescent="0.2">
      <c r="A105" t="str">
        <f>HYPERLINK("https://www.ebi.ac.uk/ols/ontologies/fbbt/terms?iri=http://purl.obolibrary.org/obo/FBbt_00004721","FBbt:00004721")</f>
        <v>FBbt:00004721</v>
      </c>
      <c r="B105" t="s">
        <v>273</v>
      </c>
      <c r="C105" t="s">
        <v>8</v>
      </c>
      <c r="D105" t="s">
        <v>274</v>
      </c>
      <c r="E105" t="s">
        <v>19</v>
      </c>
    </row>
    <row r="106" spans="1:5" x14ac:dyDescent="0.2">
      <c r="A106" t="str">
        <f>HYPERLINK("https://www.ebi.ac.uk/ols/ontologies/fbbt/terms?iri=http://purl.obolibrary.org/obo/FBbt_00004720","FBbt:00004720")</f>
        <v>FBbt:00004720</v>
      </c>
      <c r="B106" t="s">
        <v>275</v>
      </c>
      <c r="C106" t="s">
        <v>8</v>
      </c>
      <c r="D106" t="s">
        <v>276</v>
      </c>
      <c r="E106" t="s">
        <v>19</v>
      </c>
    </row>
    <row r="107" spans="1:5" x14ac:dyDescent="0.2">
      <c r="A107" t="str">
        <f>HYPERLINK("https://www.ebi.ac.uk/ols/ontologies/fbbt/terms?iri=http://purl.obolibrary.org/obo/FBbt_00048065","FBbt:00048065")</f>
        <v>FBbt:00048065</v>
      </c>
      <c r="B107" t="s">
        <v>277</v>
      </c>
      <c r="C107" t="s">
        <v>8</v>
      </c>
      <c r="D107" t="s">
        <v>278</v>
      </c>
      <c r="E107" t="s">
        <v>43</v>
      </c>
    </row>
    <row r="108" spans="1:5" x14ac:dyDescent="0.2">
      <c r="A108" t="str">
        <f>HYPERLINK("https://www.ebi.ac.uk/ols/ontologies/fbbt/terms?iri=http://purl.obolibrary.org/obo/FBbt_00048064","FBbt:00048064")</f>
        <v>FBbt:00048064</v>
      </c>
      <c r="B108" t="s">
        <v>279</v>
      </c>
      <c r="C108" t="s">
        <v>8</v>
      </c>
      <c r="D108" t="s">
        <v>280</v>
      </c>
      <c r="E108" t="s">
        <v>43</v>
      </c>
    </row>
    <row r="109" spans="1:5" x14ac:dyDescent="0.2">
      <c r="A109" t="str">
        <f>HYPERLINK("https://www.ebi.ac.uk/ols/ontologies/fbbt/terms?iri=http://purl.obolibrary.org/obo/FBbt_00048063","FBbt:00048063")</f>
        <v>FBbt:00048063</v>
      </c>
      <c r="B109" t="s">
        <v>281</v>
      </c>
      <c r="C109" t="s">
        <v>8</v>
      </c>
      <c r="D109" t="s">
        <v>282</v>
      </c>
      <c r="E109" t="s">
        <v>43</v>
      </c>
    </row>
    <row r="110" spans="1:5" x14ac:dyDescent="0.2">
      <c r="A110" t="str">
        <f>HYPERLINK("https://www.ebi.ac.uk/ols/ontologies/fbbt/terms?iri=http://purl.obolibrary.org/obo/FBbt_00048060","FBbt:00048060")</f>
        <v>FBbt:00048060</v>
      </c>
      <c r="B110" t="s">
        <v>283</v>
      </c>
      <c r="C110" t="s">
        <v>8</v>
      </c>
      <c r="D110" t="s">
        <v>284</v>
      </c>
      <c r="E110" t="s">
        <v>43</v>
      </c>
    </row>
    <row r="111" spans="1:5" x14ac:dyDescent="0.2">
      <c r="A111" t="str">
        <f>HYPERLINK("https://www.ebi.ac.uk/ols/ontologies/fbbt/terms?iri=http://purl.obolibrary.org/obo/FBbt_00004728","FBbt:00004728")</f>
        <v>FBbt:00004728</v>
      </c>
      <c r="B111" t="s">
        <v>285</v>
      </c>
      <c r="C111" t="s">
        <v>8</v>
      </c>
      <c r="D111" t="s">
        <v>286</v>
      </c>
      <c r="E111" t="s">
        <v>19</v>
      </c>
    </row>
    <row r="112" spans="1:5" x14ac:dyDescent="0.2">
      <c r="A112" t="str">
        <f>HYPERLINK("https://www.ebi.ac.uk/ols/ontologies/fbbt/terms?iri=http://purl.obolibrary.org/obo/FBbt_00004727","FBbt:00004727")</f>
        <v>FBbt:00004727</v>
      </c>
      <c r="B112" t="s">
        <v>287</v>
      </c>
      <c r="C112" t="s">
        <v>8</v>
      </c>
      <c r="D112" t="s">
        <v>288</v>
      </c>
      <c r="E112" t="s">
        <v>19</v>
      </c>
    </row>
    <row r="113" spans="1:5" x14ac:dyDescent="0.2">
      <c r="A113" t="str">
        <f>HYPERLINK("https://www.ebi.ac.uk/ols/ontologies/fbbt/terms?iri=http://purl.obolibrary.org/obo/FBbt_00100305","FBbt:00100305")</f>
        <v>FBbt:00100305</v>
      </c>
      <c r="B113" t="s">
        <v>289</v>
      </c>
      <c r="C113" t="s">
        <v>8</v>
      </c>
      <c r="D113" t="s">
        <v>290</v>
      </c>
    </row>
    <row r="114" spans="1:5" x14ac:dyDescent="0.2">
      <c r="A114" t="str">
        <f>HYPERLINK("https://www.ebi.ac.uk/ols/ontologies/fbbt/terms?iri=http://purl.obolibrary.org/obo/FBbt_00004726","FBbt:00004726")</f>
        <v>FBbt:00004726</v>
      </c>
      <c r="B114" t="s">
        <v>291</v>
      </c>
      <c r="C114" t="s">
        <v>292</v>
      </c>
      <c r="D114" t="s">
        <v>293</v>
      </c>
    </row>
    <row r="115" spans="1:5" x14ac:dyDescent="0.2">
      <c r="A115" t="str">
        <f>HYPERLINK("https://www.ebi.ac.uk/ols/ontologies/fbbt/terms?iri=http://purl.obolibrary.org/obo/FBbt_00100306","FBbt:00100306")</f>
        <v>FBbt:00100306</v>
      </c>
      <c r="B115" t="s">
        <v>294</v>
      </c>
      <c r="C115" t="s">
        <v>8</v>
      </c>
      <c r="D115" t="s">
        <v>295</v>
      </c>
    </row>
    <row r="116" spans="1:5" x14ac:dyDescent="0.2">
      <c r="A116" t="str">
        <f>HYPERLINK("https://www.ebi.ac.uk/ols/ontologies/fbbt/terms?iri=http://purl.obolibrary.org/obo/FBbt_00004725","FBbt:00004725")</f>
        <v>FBbt:00004725</v>
      </c>
      <c r="B116" t="s">
        <v>296</v>
      </c>
      <c r="C116" t="s">
        <v>8</v>
      </c>
      <c r="D116" t="s">
        <v>297</v>
      </c>
      <c r="E116" t="s">
        <v>19</v>
      </c>
    </row>
    <row r="117" spans="1:5" x14ac:dyDescent="0.2">
      <c r="A117" t="str">
        <f>HYPERLINK("https://www.ebi.ac.uk/ols/ontologies/fbbt/terms?iri=http://purl.obolibrary.org/obo/FBbt_00004679","FBbt:00004679")</f>
        <v>FBbt:00004679</v>
      </c>
      <c r="B117" t="s">
        <v>298</v>
      </c>
      <c r="C117" t="s">
        <v>8</v>
      </c>
      <c r="D117" t="s">
        <v>299</v>
      </c>
      <c r="E117" t="s">
        <v>19</v>
      </c>
    </row>
    <row r="118" spans="1:5" x14ac:dyDescent="0.2">
      <c r="A118" t="str">
        <f>HYPERLINK("https://www.ebi.ac.uk/ols/ontologies/fbbt/terms?iri=http://purl.obolibrary.org/obo/FBbt_00100301","FBbt:00100301")</f>
        <v>FBbt:00100301</v>
      </c>
      <c r="B118" t="s">
        <v>300</v>
      </c>
      <c r="C118" t="s">
        <v>8</v>
      </c>
      <c r="D118" t="s">
        <v>301</v>
      </c>
    </row>
    <row r="119" spans="1:5" x14ac:dyDescent="0.2">
      <c r="A119" t="str">
        <f>HYPERLINK("https://www.ebi.ac.uk/ols/ontologies/fbbt/terms?iri=http://purl.obolibrary.org/obo/FBbt_00004677","FBbt:00004677")</f>
        <v>FBbt:00004677</v>
      </c>
      <c r="B119" t="s">
        <v>302</v>
      </c>
      <c r="C119" t="s">
        <v>8</v>
      </c>
      <c r="D119" t="s">
        <v>303</v>
      </c>
      <c r="E119" t="s">
        <v>19</v>
      </c>
    </row>
    <row r="120" spans="1:5" x14ac:dyDescent="0.2">
      <c r="A120" t="str">
        <f>HYPERLINK("https://www.ebi.ac.uk/ols/ontologies/fbbt/terms?iri=http://purl.obolibrary.org/obo/FBbt_00004678","FBbt:00004678")</f>
        <v>FBbt:00004678</v>
      </c>
      <c r="B120" t="s">
        <v>304</v>
      </c>
      <c r="C120" t="s">
        <v>8</v>
      </c>
      <c r="D120" t="s">
        <v>305</v>
      </c>
      <c r="E120" t="s">
        <v>19</v>
      </c>
    </row>
    <row r="121" spans="1:5" x14ac:dyDescent="0.2">
      <c r="A121" t="str">
        <f>HYPERLINK("https://www.ebi.ac.uk/ols/ontologies/fbbt/terms?iri=http://purl.obolibrary.org/obo/FBbt_00100302","FBbt:00100302")</f>
        <v>FBbt:00100302</v>
      </c>
      <c r="B121" t="s">
        <v>306</v>
      </c>
      <c r="C121" t="s">
        <v>8</v>
      </c>
      <c r="D121" t="s">
        <v>307</v>
      </c>
    </row>
    <row r="122" spans="1:5" x14ac:dyDescent="0.2">
      <c r="A122" t="str">
        <f>HYPERLINK("https://www.ebi.ac.uk/ols/ontologies/fbbt/terms?iri=http://purl.obolibrary.org/obo/FBbt_00004676","FBbt:00004676")</f>
        <v>FBbt:00004676</v>
      </c>
      <c r="B122" t="s">
        <v>308</v>
      </c>
      <c r="C122" t="s">
        <v>8</v>
      </c>
      <c r="D122" t="s">
        <v>309</v>
      </c>
      <c r="E122" t="s">
        <v>19</v>
      </c>
    </row>
    <row r="123" spans="1:5" x14ac:dyDescent="0.2">
      <c r="A123" t="str">
        <f>HYPERLINK("https://www.ebi.ac.uk/ols/ontologies/fbbt/terms?iri=http://purl.obolibrary.org/obo/FBbt_00100303","FBbt:00100303")</f>
        <v>FBbt:00100303</v>
      </c>
      <c r="B123" t="s">
        <v>310</v>
      </c>
      <c r="C123" t="s">
        <v>8</v>
      </c>
      <c r="D123" t="s">
        <v>311</v>
      </c>
    </row>
    <row r="124" spans="1:5" x14ac:dyDescent="0.2">
      <c r="A124" t="str">
        <f>HYPERLINK("https://www.ebi.ac.uk/ols/ontologies/fbbt/terms?iri=http://purl.obolibrary.org/obo/FBbt_00003344","FBbt:00003344")</f>
        <v>FBbt:00003344</v>
      </c>
      <c r="B124" t="s">
        <v>312</v>
      </c>
      <c r="C124" t="s">
        <v>8</v>
      </c>
      <c r="D124" t="s">
        <v>313</v>
      </c>
      <c r="E124" t="s">
        <v>27</v>
      </c>
    </row>
    <row r="125" spans="1:5" x14ac:dyDescent="0.2">
      <c r="A125" t="str">
        <f>HYPERLINK("https://www.ebi.ac.uk/ols/ontologies/fbbt/terms?iri=http://purl.obolibrary.org/obo/FBbt_00100304","FBbt:00100304")</f>
        <v>FBbt:00100304</v>
      </c>
      <c r="B125" t="s">
        <v>314</v>
      </c>
      <c r="C125" t="s">
        <v>8</v>
      </c>
      <c r="D125" t="s">
        <v>315</v>
      </c>
    </row>
    <row r="126" spans="1:5" x14ac:dyDescent="0.2">
      <c r="A126" t="str">
        <f>HYPERLINK("https://www.ebi.ac.uk/ols/ontologies/fbbt/terms?iri=http://purl.obolibrary.org/obo/FBbt_00003415","FBbt:00003415")</f>
        <v>FBbt:00003415</v>
      </c>
      <c r="B126" t="s">
        <v>316</v>
      </c>
      <c r="C126" t="s">
        <v>8</v>
      </c>
      <c r="D126" t="s">
        <v>317</v>
      </c>
      <c r="E126" t="s">
        <v>27</v>
      </c>
    </row>
    <row r="127" spans="1:5" x14ac:dyDescent="0.2">
      <c r="A127" t="str">
        <f>HYPERLINK("https://www.ebi.ac.uk/ols/ontologies/fbbt/terms?iri=http://purl.obolibrary.org/obo/FBbt_00048055","FBbt:00048055")</f>
        <v>FBbt:00048055</v>
      </c>
      <c r="B127" t="s">
        <v>318</v>
      </c>
      <c r="C127" t="s">
        <v>319</v>
      </c>
      <c r="D127" t="s">
        <v>320</v>
      </c>
    </row>
    <row r="128" spans="1:5" x14ac:dyDescent="0.2">
      <c r="A128" t="str">
        <f>HYPERLINK("https://www.ebi.ac.uk/ols/ontologies/fbbt/terms?iri=http://purl.obolibrary.org/obo/FBbt_00007592","FBbt:00007592")</f>
        <v>FBbt:00007592</v>
      </c>
      <c r="B128" t="s">
        <v>321</v>
      </c>
      <c r="C128" t="s">
        <v>8</v>
      </c>
      <c r="D128" t="s">
        <v>322</v>
      </c>
      <c r="E128" t="s">
        <v>118</v>
      </c>
    </row>
    <row r="129" spans="1:5" x14ac:dyDescent="0.2">
      <c r="A129" t="str">
        <f>HYPERLINK("https://www.ebi.ac.uk/ols/ontologies/fbbt/terms?iri=http://purl.obolibrary.org/obo/FBbt_00003411","FBbt:00003411")</f>
        <v>FBbt:00003411</v>
      </c>
      <c r="B129" t="s">
        <v>323</v>
      </c>
      <c r="C129" t="s">
        <v>8</v>
      </c>
      <c r="D129" t="s">
        <v>324</v>
      </c>
      <c r="E129" t="s">
        <v>27</v>
      </c>
    </row>
    <row r="130" spans="1:5" x14ac:dyDescent="0.2">
      <c r="A130" t="str">
        <f>HYPERLINK("https://www.ebi.ac.uk/ols/ontologies/fbbt/terms?iri=http://purl.obolibrary.org/obo/FBbt_00048051","FBbt:00048051")</f>
        <v>FBbt:00048051</v>
      </c>
      <c r="B130" t="s">
        <v>325</v>
      </c>
      <c r="C130" t="s">
        <v>8</v>
      </c>
      <c r="D130" t="s">
        <v>326</v>
      </c>
      <c r="E130" t="s">
        <v>16</v>
      </c>
    </row>
    <row r="131" spans="1:5" x14ac:dyDescent="0.2">
      <c r="A131" t="str">
        <f>HYPERLINK("https://www.ebi.ac.uk/ols/ontologies/fbbt/terms?iri=http://purl.obolibrary.org/obo/FBbt_00007409","FBbt:00007409")</f>
        <v>FBbt:00007409</v>
      </c>
      <c r="B131" t="s">
        <v>327</v>
      </c>
      <c r="C131" t="s">
        <v>328</v>
      </c>
      <c r="D131" t="s">
        <v>329</v>
      </c>
    </row>
    <row r="132" spans="1:5" x14ac:dyDescent="0.2">
      <c r="A132" t="str">
        <f>HYPERLINK("https://www.ebi.ac.uk/ols/ontologies/fbbt/terms?iri=http://purl.obolibrary.org/obo/FBbt_01004296","FBbt:01004296")</f>
        <v>FBbt:01004296</v>
      </c>
      <c r="B132" t="s">
        <v>330</v>
      </c>
      <c r="C132" t="s">
        <v>8</v>
      </c>
      <c r="D132" t="s">
        <v>331</v>
      </c>
      <c r="E132" t="s">
        <v>332</v>
      </c>
    </row>
    <row r="133" spans="1:5" x14ac:dyDescent="0.2">
      <c r="A133" t="str">
        <f>HYPERLINK("https://www.ebi.ac.uk/ols/ontologies/fbbt/terms?iri=http://purl.obolibrary.org/obo/FBbt_00003403","FBbt:00003403")</f>
        <v>FBbt:00003403</v>
      </c>
      <c r="B133" t="s">
        <v>333</v>
      </c>
      <c r="C133" t="s">
        <v>8</v>
      </c>
      <c r="D133" t="s">
        <v>334</v>
      </c>
      <c r="E133" t="s">
        <v>27</v>
      </c>
    </row>
    <row r="134" spans="1:5" x14ac:dyDescent="0.2">
      <c r="A134" t="str">
        <f>HYPERLINK("https://www.ebi.ac.uk/ols/ontologies/fbbt/terms?iri=http://purl.obolibrary.org/obo/FBbt_00048087","FBbt:00048087")</f>
        <v>FBbt:00048087</v>
      </c>
      <c r="B134" t="s">
        <v>335</v>
      </c>
      <c r="C134" t="s">
        <v>8</v>
      </c>
      <c r="D134" t="s">
        <v>336</v>
      </c>
      <c r="E134" t="s">
        <v>43</v>
      </c>
    </row>
    <row r="135" spans="1:5" x14ac:dyDescent="0.2">
      <c r="A135" t="str">
        <f>HYPERLINK("https://www.ebi.ac.uk/ols/ontologies/fbbt/terms?iri=http://purl.obolibrary.org/obo/FBbt_00048086","FBbt:00048086")</f>
        <v>FBbt:00048086</v>
      </c>
      <c r="B135" t="s">
        <v>337</v>
      </c>
      <c r="C135" t="s">
        <v>8</v>
      </c>
      <c r="D135" t="s">
        <v>338</v>
      </c>
      <c r="E135" t="s">
        <v>43</v>
      </c>
    </row>
    <row r="136" spans="1:5" x14ac:dyDescent="0.2">
      <c r="A136" t="str">
        <f>HYPERLINK("https://www.ebi.ac.uk/ols/ontologies/fbbt/terms?iri=http://purl.obolibrary.org/obo/FBbt_00048085","FBbt:00048085")</f>
        <v>FBbt:00048085</v>
      </c>
      <c r="B136" t="s">
        <v>339</v>
      </c>
      <c r="C136" t="s">
        <v>8</v>
      </c>
      <c r="D136" t="s">
        <v>340</v>
      </c>
      <c r="E136" t="s">
        <v>43</v>
      </c>
    </row>
    <row r="137" spans="1:5" x14ac:dyDescent="0.2">
      <c r="A137" t="str">
        <f>HYPERLINK("https://www.ebi.ac.uk/ols/ontologies/fbbt/terms?iri=http://purl.obolibrary.org/obo/FBbt_00004252","FBbt:00004252")</f>
        <v>FBbt:00004252</v>
      </c>
      <c r="B137" t="s">
        <v>341</v>
      </c>
      <c r="C137" t="s">
        <v>8</v>
      </c>
      <c r="D137" t="s">
        <v>342</v>
      </c>
      <c r="E137" t="s">
        <v>19</v>
      </c>
    </row>
    <row r="138" spans="1:5" x14ac:dyDescent="0.2">
      <c r="A138" t="str">
        <f>HYPERLINK("https://www.ebi.ac.uk/ols/ontologies/fbbt/terms?iri=http://purl.obolibrary.org/obo/FBbt_00004699","FBbt:00004699")</f>
        <v>FBbt:00004699</v>
      </c>
      <c r="B138" t="s">
        <v>343</v>
      </c>
      <c r="C138" t="s">
        <v>8</v>
      </c>
      <c r="D138" t="s">
        <v>344</v>
      </c>
      <c r="E138" t="s">
        <v>19</v>
      </c>
    </row>
    <row r="139" spans="1:5" x14ac:dyDescent="0.2">
      <c r="A139" t="str">
        <f>HYPERLINK("https://www.ebi.ac.uk/ols/ontologies/fbbt/terms?iri=http://purl.obolibrary.org/obo/FBbt_00004698","FBbt:00004698")</f>
        <v>FBbt:00004698</v>
      </c>
      <c r="B139" t="s">
        <v>345</v>
      </c>
      <c r="C139" t="s">
        <v>8</v>
      </c>
      <c r="D139" t="s">
        <v>346</v>
      </c>
      <c r="E139" t="s">
        <v>19</v>
      </c>
    </row>
    <row r="140" spans="1:5" x14ac:dyDescent="0.2">
      <c r="A140" t="str">
        <f>HYPERLINK("https://www.ebi.ac.uk/ols/ontologies/fbbt/terms?iri=http://purl.obolibrary.org/obo/FBbt_00003439","FBbt:00003439")</f>
        <v>FBbt:00003439</v>
      </c>
      <c r="B140" t="s">
        <v>347</v>
      </c>
      <c r="C140" t="s">
        <v>8</v>
      </c>
      <c r="D140" t="s">
        <v>348</v>
      </c>
      <c r="E140" t="s">
        <v>27</v>
      </c>
    </row>
    <row r="141" spans="1:5" x14ac:dyDescent="0.2">
      <c r="A141" t="str">
        <f>HYPERLINK("https://www.ebi.ac.uk/ols/ontologies/fbbt/terms?iri=http://purl.obolibrary.org/obo/FBbt_00003436","FBbt:00003436")</f>
        <v>FBbt:00003436</v>
      </c>
      <c r="B141" t="s">
        <v>349</v>
      </c>
      <c r="C141" t="s">
        <v>8</v>
      </c>
      <c r="D141" t="s">
        <v>350</v>
      </c>
      <c r="E141" t="s">
        <v>27</v>
      </c>
    </row>
    <row r="142" spans="1:5" x14ac:dyDescent="0.2">
      <c r="A142" t="str">
        <f>HYPERLINK("https://www.ebi.ac.uk/ols/ontologies/fbbt/terms?iri=http://purl.obolibrary.org/obo/FBbt_00003435","FBbt:00003435")</f>
        <v>FBbt:00003435</v>
      </c>
      <c r="B142" t="s">
        <v>351</v>
      </c>
      <c r="C142" t="s">
        <v>8</v>
      </c>
      <c r="D142" t="s">
        <v>352</v>
      </c>
      <c r="E142" t="s">
        <v>353</v>
      </c>
    </row>
    <row r="143" spans="1:5" x14ac:dyDescent="0.2">
      <c r="A143" t="str">
        <f>HYPERLINK("https://www.ebi.ac.uk/ols/ontologies/fbbt/terms?iri=http://purl.obolibrary.org/obo/FBbt_00003432","FBbt:00003432")</f>
        <v>FBbt:00003432</v>
      </c>
      <c r="B143" t="s">
        <v>354</v>
      </c>
      <c r="C143" t="s">
        <v>8</v>
      </c>
      <c r="D143" t="s">
        <v>355</v>
      </c>
      <c r="E143" t="s">
        <v>27</v>
      </c>
    </row>
    <row r="144" spans="1:5" x14ac:dyDescent="0.2">
      <c r="A144" t="str">
        <f>HYPERLINK("https://www.ebi.ac.uk/ols/ontologies/fbbt/terms?iri=http://purl.obolibrary.org/obo/FBbt_00004280","FBbt:00004280")</f>
        <v>FBbt:00004280</v>
      </c>
      <c r="B144" t="s">
        <v>356</v>
      </c>
      <c r="C144" t="s">
        <v>8</v>
      </c>
      <c r="D144" t="s">
        <v>357</v>
      </c>
      <c r="E144" t="s">
        <v>19</v>
      </c>
    </row>
    <row r="145" spans="1:5" x14ac:dyDescent="0.2">
      <c r="A145" t="str">
        <f>HYPERLINK("https://www.ebi.ac.uk/ols/ontologies/fbbt/terms?iri=http://purl.obolibrary.org/obo/FBbt_00003443","FBbt:00003443")</f>
        <v>FBbt:00003443</v>
      </c>
      <c r="B145" t="s">
        <v>358</v>
      </c>
      <c r="C145" t="s">
        <v>8</v>
      </c>
      <c r="D145" t="s">
        <v>359</v>
      </c>
      <c r="E145" t="s">
        <v>27</v>
      </c>
    </row>
    <row r="146" spans="1:5" x14ac:dyDescent="0.2">
      <c r="A146" t="str">
        <f>HYPERLINK("https://www.ebi.ac.uk/ols/ontologies/fbbt/terms?iri=http://purl.obolibrary.org/obo/FBbt_00004363","FBbt:00004363")</f>
        <v>FBbt:00004363</v>
      </c>
      <c r="B146" t="s">
        <v>360</v>
      </c>
      <c r="C146" t="s">
        <v>361</v>
      </c>
      <c r="D146" t="s">
        <v>362</v>
      </c>
      <c r="E146" t="s">
        <v>363</v>
      </c>
    </row>
    <row r="147" spans="1:5" x14ac:dyDescent="0.2">
      <c r="A147" t="str">
        <f>HYPERLINK("https://www.ebi.ac.uk/ols/ontologies/fbbt/terms?iri=http://purl.obolibrary.org/obo/FBbt_00003442","FBbt:00003442")</f>
        <v>FBbt:00003442</v>
      </c>
      <c r="B147" t="s">
        <v>364</v>
      </c>
      <c r="C147" t="s">
        <v>8</v>
      </c>
      <c r="D147" t="s">
        <v>365</v>
      </c>
      <c r="E147" t="s">
        <v>353</v>
      </c>
    </row>
    <row r="148" spans="1:5" x14ac:dyDescent="0.2">
      <c r="A148" t="str">
        <f>HYPERLINK("https://www.ebi.ac.uk/ols/ontologies/fbbt/terms?iri=http://purl.obolibrary.org/obo/FBbt_00003440","FBbt:00003440")</f>
        <v>FBbt:00003440</v>
      </c>
      <c r="B148" t="s">
        <v>366</v>
      </c>
      <c r="C148" t="s">
        <v>8</v>
      </c>
      <c r="D148" t="s">
        <v>367</v>
      </c>
      <c r="E148" t="s">
        <v>27</v>
      </c>
    </row>
    <row r="149" spans="1:5" x14ac:dyDescent="0.2">
      <c r="A149" t="str">
        <f>HYPERLINK("https://www.ebi.ac.uk/ols/ontologies/fbbt/terms?iri=http://purl.obolibrary.org/obo/FBbt_00048081","FBbt:00048081")</f>
        <v>FBbt:00048081</v>
      </c>
      <c r="B149" t="s">
        <v>368</v>
      </c>
      <c r="C149" t="s">
        <v>8</v>
      </c>
      <c r="D149" t="s">
        <v>369</v>
      </c>
    </row>
    <row r="150" spans="1:5" x14ac:dyDescent="0.2">
      <c r="A150" t="str">
        <f>HYPERLINK("https://www.ebi.ac.uk/ols/ontologies/fbbt/terms?iri=http://purl.obolibrary.org/obo/FBbt_00004275","FBbt:00004275")</f>
        <v>FBbt:00004275</v>
      </c>
      <c r="B150" t="s">
        <v>370</v>
      </c>
      <c r="C150" t="s">
        <v>8</v>
      </c>
      <c r="D150" t="s">
        <v>371</v>
      </c>
      <c r="E150" t="s">
        <v>19</v>
      </c>
    </row>
    <row r="151" spans="1:5" x14ac:dyDescent="0.2">
      <c r="A151" t="str">
        <f>HYPERLINK("https://www.ebi.ac.uk/ols/ontologies/fbbt/terms?iri=http://purl.obolibrary.org/obo/FBbt_00111621","FBbt:00111621")</f>
        <v>FBbt:00111621</v>
      </c>
      <c r="B151" t="s">
        <v>372</v>
      </c>
      <c r="C151" t="s">
        <v>373</v>
      </c>
      <c r="D151" t="s">
        <v>374</v>
      </c>
      <c r="E151" t="s">
        <v>219</v>
      </c>
    </row>
    <row r="152" spans="1:5" x14ac:dyDescent="0.2">
      <c r="A152" t="str">
        <f>HYPERLINK("https://www.ebi.ac.uk/ols/ontologies/fbbt/terms?iri=http://purl.obolibrary.org/obo/FBbt_00111622","FBbt:00111622")</f>
        <v>FBbt:00111622</v>
      </c>
      <c r="B152" t="s">
        <v>375</v>
      </c>
      <c r="C152" t="s">
        <v>376</v>
      </c>
      <c r="D152" t="s">
        <v>377</v>
      </c>
      <c r="E152" t="s">
        <v>219</v>
      </c>
    </row>
    <row r="153" spans="1:5" x14ac:dyDescent="0.2">
      <c r="A153" t="str">
        <f>HYPERLINK("https://www.ebi.ac.uk/ols/ontologies/fbbt/terms?iri=http://purl.obolibrary.org/obo/FBbt_00111620","FBbt:00111620")</f>
        <v>FBbt:00111620</v>
      </c>
      <c r="B153" t="s">
        <v>378</v>
      </c>
      <c r="C153" t="s">
        <v>379</v>
      </c>
      <c r="D153" t="s">
        <v>380</v>
      </c>
      <c r="E153" t="s">
        <v>219</v>
      </c>
    </row>
    <row r="154" spans="1:5" x14ac:dyDescent="0.2">
      <c r="A154" t="str">
        <f>HYPERLINK("https://www.ebi.ac.uk/ols/ontologies/fbbt/terms?iri=http://purl.obolibrary.org/obo/FBbt_00111625","FBbt:00111625")</f>
        <v>FBbt:00111625</v>
      </c>
      <c r="B154" t="s">
        <v>381</v>
      </c>
      <c r="C154" t="s">
        <v>382</v>
      </c>
      <c r="D154" t="s">
        <v>383</v>
      </c>
      <c r="E154" t="s">
        <v>219</v>
      </c>
    </row>
    <row r="155" spans="1:5" x14ac:dyDescent="0.2">
      <c r="A155" t="str">
        <f>HYPERLINK("https://www.ebi.ac.uk/ols/ontologies/fbbt/terms?iri=http://purl.obolibrary.org/obo/FBbt_00111623","FBbt:00111623")</f>
        <v>FBbt:00111623</v>
      </c>
      <c r="B155" t="s">
        <v>384</v>
      </c>
      <c r="C155" t="s">
        <v>385</v>
      </c>
      <c r="D155" t="s">
        <v>386</v>
      </c>
      <c r="E155" t="s">
        <v>219</v>
      </c>
    </row>
    <row r="156" spans="1:5" x14ac:dyDescent="0.2">
      <c r="A156" t="str">
        <f>HYPERLINK("https://www.ebi.ac.uk/ols/ontologies/fbbt/terms?iri=http://purl.obolibrary.org/obo/FBbt_00111624","FBbt:00111624")</f>
        <v>FBbt:00111624</v>
      </c>
      <c r="B156" t="s">
        <v>387</v>
      </c>
      <c r="C156" t="s">
        <v>388</v>
      </c>
      <c r="D156" t="s">
        <v>389</v>
      </c>
      <c r="E156" t="s">
        <v>219</v>
      </c>
    </row>
    <row r="157" spans="1:5" x14ac:dyDescent="0.2">
      <c r="A157" t="str">
        <f>HYPERLINK("https://www.ebi.ac.uk/ols/ontologies/fbbt/terms?iri=http://purl.obolibrary.org/obo/FBbt_00048209","FBbt:00048209")</f>
        <v>FBbt:00048209</v>
      </c>
      <c r="B157" t="s">
        <v>390</v>
      </c>
      <c r="C157" t="s">
        <v>391</v>
      </c>
      <c r="D157" t="s">
        <v>392</v>
      </c>
      <c r="E157" t="s">
        <v>222</v>
      </c>
    </row>
    <row r="158" spans="1:5" x14ac:dyDescent="0.2">
      <c r="A158" t="str">
        <f>HYPERLINK("https://www.ebi.ac.uk/ols/ontologies/fbbt/terms?iri=http://purl.obolibrary.org/obo/FBbt_00004712","FBbt:00004712")</f>
        <v>FBbt:00004712</v>
      </c>
      <c r="B158" t="s">
        <v>393</v>
      </c>
      <c r="C158" t="s">
        <v>8</v>
      </c>
      <c r="D158" t="s">
        <v>394</v>
      </c>
      <c r="E158" t="s">
        <v>19</v>
      </c>
    </row>
    <row r="159" spans="1:5" x14ac:dyDescent="0.2">
      <c r="A159" t="str">
        <f>HYPERLINK("https://www.ebi.ac.uk/ols/ontologies/fbbt/terms?iri=http://purl.obolibrary.org/obo/FBbt_00004711","FBbt:00004711")</f>
        <v>FBbt:00004711</v>
      </c>
      <c r="B159" t="s">
        <v>395</v>
      </c>
      <c r="C159" t="s">
        <v>396</v>
      </c>
      <c r="D159" t="s">
        <v>397</v>
      </c>
      <c r="E159" t="s">
        <v>173</v>
      </c>
    </row>
    <row r="160" spans="1:5" x14ac:dyDescent="0.2">
      <c r="A160" t="str">
        <f>HYPERLINK("https://www.ebi.ac.uk/ols/ontologies/fbbt/terms?iri=http://purl.obolibrary.org/obo/FBbt_00004710","FBbt:00004710")</f>
        <v>FBbt:00004710</v>
      </c>
      <c r="B160" t="s">
        <v>398</v>
      </c>
      <c r="C160" t="s">
        <v>399</v>
      </c>
      <c r="D160" t="s">
        <v>400</v>
      </c>
      <c r="E160" t="s">
        <v>147</v>
      </c>
    </row>
    <row r="161" spans="1:5" x14ac:dyDescent="0.2">
      <c r="A161" t="str">
        <f>HYPERLINK("https://www.ebi.ac.uk/ols/ontologies/fbbt/terms?iri=http://purl.obolibrary.org/obo/FBbt_00048083","FBbt:00048083")</f>
        <v>FBbt:00048083</v>
      </c>
      <c r="B161" t="s">
        <v>401</v>
      </c>
      <c r="C161" t="s">
        <v>8</v>
      </c>
      <c r="D161" t="s">
        <v>402</v>
      </c>
    </row>
    <row r="162" spans="1:5" x14ac:dyDescent="0.2">
      <c r="A162" t="str">
        <f>HYPERLINK("https://www.ebi.ac.uk/ols/ontologies/fbbt/terms?iri=http://purl.obolibrary.org/obo/FBbt_00004719","FBbt:00004719")</f>
        <v>FBbt:00004719</v>
      </c>
      <c r="B162" t="s">
        <v>403</v>
      </c>
      <c r="C162" t="s">
        <v>8</v>
      </c>
      <c r="D162" t="s">
        <v>404</v>
      </c>
      <c r="E162" t="s">
        <v>19</v>
      </c>
    </row>
    <row r="163" spans="1:5" x14ac:dyDescent="0.2">
      <c r="A163" t="str">
        <f>HYPERLINK("https://www.ebi.ac.uk/ols/ontologies/fbbt/terms?iri=http://purl.obolibrary.org/obo/FBbt_00004667","FBbt:00004667")</f>
        <v>FBbt:00004667</v>
      </c>
      <c r="B163" t="s">
        <v>405</v>
      </c>
      <c r="C163" t="s">
        <v>406</v>
      </c>
      <c r="D163" t="s">
        <v>407</v>
      </c>
      <c r="E163" t="s">
        <v>147</v>
      </c>
    </row>
    <row r="164" spans="1:5" x14ac:dyDescent="0.2">
      <c r="A164" t="str">
        <f>HYPERLINK("https://www.ebi.ac.uk/ols/ontologies/fbbt/terms?iri=http://purl.obolibrary.org/obo/FBbt_00004665","FBbt:00004665")</f>
        <v>FBbt:00004665</v>
      </c>
      <c r="B164" t="s">
        <v>408</v>
      </c>
      <c r="C164" t="s">
        <v>409</v>
      </c>
      <c r="D164" t="s">
        <v>410</v>
      </c>
      <c r="E164" t="s">
        <v>173</v>
      </c>
    </row>
    <row r="165" spans="1:5" x14ac:dyDescent="0.2">
      <c r="A165" t="str">
        <f>HYPERLINK("https://www.ebi.ac.uk/ols/ontologies/fbbt/terms?iri=http://purl.obolibrary.org/obo/FBbt_00004666","FBbt:00004666")</f>
        <v>FBbt:00004666</v>
      </c>
      <c r="B165" t="s">
        <v>411</v>
      </c>
      <c r="C165" t="s">
        <v>412</v>
      </c>
      <c r="D165" t="s">
        <v>413</v>
      </c>
      <c r="E165" t="s">
        <v>147</v>
      </c>
    </row>
    <row r="166" spans="1:5" x14ac:dyDescent="0.2">
      <c r="A166" t="str">
        <f>HYPERLINK("https://www.ebi.ac.uk/ols/ontologies/fbbt/terms?iri=http://purl.obolibrary.org/obo/FBbt_00004664","FBbt:00004664")</f>
        <v>FBbt:00004664</v>
      </c>
      <c r="B166" t="s">
        <v>414</v>
      </c>
      <c r="C166" t="s">
        <v>415</v>
      </c>
      <c r="D166" t="s">
        <v>416</v>
      </c>
      <c r="E166" t="s">
        <v>417</v>
      </c>
    </row>
    <row r="167" spans="1:5" x14ac:dyDescent="0.2">
      <c r="A167" t="str">
        <f>HYPERLINK("https://www.ebi.ac.uk/ols/ontologies/fbbt/terms?iri=http://purl.obolibrary.org/obo/FBbt_00048226","FBbt:00048226")</f>
        <v>FBbt:00048226</v>
      </c>
      <c r="B167" t="s">
        <v>418</v>
      </c>
      <c r="C167" t="s">
        <v>8</v>
      </c>
      <c r="D167" t="s">
        <v>419</v>
      </c>
      <c r="E167" t="s">
        <v>420</v>
      </c>
    </row>
    <row r="168" spans="1:5" x14ac:dyDescent="0.2">
      <c r="A168" t="str">
        <f>HYPERLINK("https://www.ebi.ac.uk/ols/ontologies/fbbt/terms?iri=http://purl.obolibrary.org/obo/FBbt_00004649","FBbt:00004649")</f>
        <v>FBbt:00004649</v>
      </c>
      <c r="B168" t="s">
        <v>421</v>
      </c>
      <c r="C168" t="s">
        <v>422</v>
      </c>
      <c r="D168" t="s">
        <v>423</v>
      </c>
      <c r="E168" t="s">
        <v>191</v>
      </c>
    </row>
    <row r="169" spans="1:5" x14ac:dyDescent="0.2">
      <c r="A169" t="str">
        <f>HYPERLINK("https://www.ebi.ac.uk/ols/ontologies/fbbt/terms?iri=http://purl.obolibrary.org/obo/FBbt_00004648","FBbt:00004648")</f>
        <v>FBbt:00004648</v>
      </c>
      <c r="B169" t="s">
        <v>424</v>
      </c>
      <c r="C169" t="s">
        <v>425</v>
      </c>
      <c r="D169" t="s">
        <v>426</v>
      </c>
      <c r="E169" t="s">
        <v>427</v>
      </c>
    </row>
    <row r="170" spans="1:5" x14ac:dyDescent="0.2">
      <c r="A170" t="str">
        <f>HYPERLINK("https://www.ebi.ac.uk/ols/ontologies/fbbt/terms?iri=http://purl.obolibrary.org/obo/FBbt_00003446","FBbt:00003446")</f>
        <v>FBbt:00003446</v>
      </c>
      <c r="B170" t="s">
        <v>428</v>
      </c>
      <c r="C170" t="s">
        <v>8</v>
      </c>
      <c r="D170" t="s">
        <v>429</v>
      </c>
      <c r="E170" t="s">
        <v>27</v>
      </c>
    </row>
    <row r="171" spans="1:5" x14ac:dyDescent="0.2">
      <c r="A171" t="str">
        <f>HYPERLINK("https://www.ebi.ac.uk/ols/ontologies/fbbt/terms?iri=http://purl.obolibrary.org/obo/FBbt_00048221","FBbt:00048221")</f>
        <v>FBbt:00048221</v>
      </c>
      <c r="B171" t="s">
        <v>430</v>
      </c>
      <c r="C171" t="s">
        <v>8</v>
      </c>
      <c r="D171" t="s">
        <v>431</v>
      </c>
      <c r="E171" t="s">
        <v>420</v>
      </c>
    </row>
    <row r="172" spans="1:5" x14ac:dyDescent="0.2">
      <c r="A172" t="str">
        <f>HYPERLINK("https://www.ebi.ac.uk/ols/ontologies/fbbt/terms?iri=http://purl.obolibrary.org/obo/FBbt_00048220","FBbt:00048220")</f>
        <v>FBbt:00048220</v>
      </c>
      <c r="B172" t="s">
        <v>432</v>
      </c>
      <c r="C172" t="s">
        <v>8</v>
      </c>
      <c r="D172" t="s">
        <v>433</v>
      </c>
      <c r="E172" t="s">
        <v>222</v>
      </c>
    </row>
    <row r="173" spans="1:5" x14ac:dyDescent="0.2">
      <c r="A173" t="str">
        <f>HYPERLINK("https://www.ebi.ac.uk/ols/ontologies/fbbt/terms?iri=http://purl.obolibrary.org/obo/FBbt_00003444","FBbt:00003444")</f>
        <v>FBbt:00003444</v>
      </c>
      <c r="B173" t="s">
        <v>434</v>
      </c>
      <c r="C173" t="s">
        <v>8</v>
      </c>
      <c r="D173" t="s">
        <v>435</v>
      </c>
      <c r="E173" t="s">
        <v>27</v>
      </c>
    </row>
    <row r="174" spans="1:5" x14ac:dyDescent="0.2">
      <c r="A174" t="str">
        <f>HYPERLINK("https://www.ebi.ac.uk/ols/ontologies/fbbt/terms?iri=http://purl.obolibrary.org/obo/FBbt_00004421","FBbt:00004421")</f>
        <v>FBbt:00004421</v>
      </c>
      <c r="B174" t="s">
        <v>436</v>
      </c>
      <c r="C174" t="s">
        <v>437</v>
      </c>
      <c r="D174" t="s">
        <v>438</v>
      </c>
      <c r="E174" t="s">
        <v>363</v>
      </c>
    </row>
    <row r="175" spans="1:5" x14ac:dyDescent="0.2">
      <c r="A175" t="str">
        <f>HYPERLINK("https://www.ebi.ac.uk/ols/ontologies/fbbt/terms?iri=http://purl.obolibrary.org/obo/FBbt_00048082","FBbt:00048082")</f>
        <v>FBbt:00048082</v>
      </c>
      <c r="B175" t="s">
        <v>439</v>
      </c>
      <c r="C175" t="s">
        <v>8</v>
      </c>
      <c r="D175" t="s">
        <v>440</v>
      </c>
    </row>
    <row r="176" spans="1:5" x14ac:dyDescent="0.2">
      <c r="A176" t="str">
        <f>HYPERLINK("https://www.ebi.ac.uk/ols/ontologies/fbbt/terms?iri=http://purl.obolibrary.org/obo/FBbt_00100297","FBbt:00100297")</f>
        <v>FBbt:00100297</v>
      </c>
      <c r="B176" t="s">
        <v>441</v>
      </c>
      <c r="C176" t="s">
        <v>442</v>
      </c>
      <c r="D176" t="s">
        <v>443</v>
      </c>
    </row>
    <row r="177" spans="1:5" x14ac:dyDescent="0.2">
      <c r="A177" t="str">
        <f>HYPERLINK("https://www.ebi.ac.uk/ols/ontologies/fbbt/terms?iri=http://purl.obolibrary.org/obo/FBbt_00004651","FBbt:00004651")</f>
        <v>FBbt:00004651</v>
      </c>
      <c r="B177" t="s">
        <v>444</v>
      </c>
      <c r="C177" t="s">
        <v>445</v>
      </c>
      <c r="D177" t="s">
        <v>446</v>
      </c>
      <c r="E177" t="s">
        <v>191</v>
      </c>
    </row>
    <row r="178" spans="1:5" x14ac:dyDescent="0.2">
      <c r="A178" t="str">
        <f>HYPERLINK("https://www.ebi.ac.uk/ols/ontologies/fbbt/terms?iri=http://purl.obolibrary.org/obo/FBbt_00048219","FBbt:00048219")</f>
        <v>FBbt:00048219</v>
      </c>
      <c r="B178" t="s">
        <v>447</v>
      </c>
      <c r="C178" t="s">
        <v>8</v>
      </c>
      <c r="D178" t="s">
        <v>448</v>
      </c>
      <c r="E178" t="s">
        <v>420</v>
      </c>
    </row>
    <row r="179" spans="1:5" x14ac:dyDescent="0.2">
      <c r="A179" t="str">
        <f>HYPERLINK("https://www.ebi.ac.uk/ols/ontologies/fbbt/terms?iri=http://purl.obolibrary.org/obo/FBbt_00004650","FBbt:00004650")</f>
        <v>FBbt:00004650</v>
      </c>
      <c r="B179" t="s">
        <v>449</v>
      </c>
      <c r="C179" t="s">
        <v>450</v>
      </c>
      <c r="D179" t="s">
        <v>451</v>
      </c>
      <c r="E179" t="s">
        <v>191</v>
      </c>
    </row>
    <row r="180" spans="1:5" x14ac:dyDescent="0.2">
      <c r="A180" t="str">
        <f>HYPERLINK("https://www.ebi.ac.uk/ols/ontologies/fbbt/terms?iri=http://purl.obolibrary.org/obo/FBbt_00048218","FBbt:00048218")</f>
        <v>FBbt:00048218</v>
      </c>
      <c r="B180" t="s">
        <v>452</v>
      </c>
      <c r="C180" t="s">
        <v>8</v>
      </c>
      <c r="D180" t="s">
        <v>453</v>
      </c>
      <c r="E180" t="s">
        <v>420</v>
      </c>
    </row>
    <row r="181" spans="1:5" x14ac:dyDescent="0.2">
      <c r="A181" t="str">
        <f>HYPERLINK("https://www.ebi.ac.uk/ols/ontologies/fbbt/terms?iri=http://purl.obolibrary.org/obo/FBbt_00048217","FBbt:00048217")</f>
        <v>FBbt:00048217</v>
      </c>
      <c r="B181" t="s">
        <v>454</v>
      </c>
      <c r="C181" t="s">
        <v>8</v>
      </c>
      <c r="D181" t="s">
        <v>455</v>
      </c>
      <c r="E181" t="s">
        <v>222</v>
      </c>
    </row>
    <row r="182" spans="1:5" x14ac:dyDescent="0.2">
      <c r="A182" t="str">
        <f>HYPERLINK("https://www.ebi.ac.uk/ols/ontologies/fbbt/terms?iri=http://purl.obolibrary.org/obo/FBbt_00048216","FBbt:00048216")</f>
        <v>FBbt:00048216</v>
      </c>
      <c r="B182" t="s">
        <v>456</v>
      </c>
      <c r="C182" t="s">
        <v>8</v>
      </c>
      <c r="D182" t="s">
        <v>457</v>
      </c>
      <c r="E182" t="s">
        <v>420</v>
      </c>
    </row>
    <row r="183" spans="1:5" x14ac:dyDescent="0.2">
      <c r="A183" t="str">
        <f>HYPERLINK("https://www.ebi.ac.uk/ols/ontologies/fbbt/terms?iri=http://purl.obolibrary.org/obo/FBbt_00004709","FBbt:00004709")</f>
        <v>FBbt:00004709</v>
      </c>
      <c r="B183" t="s">
        <v>458</v>
      </c>
      <c r="C183" t="s">
        <v>459</v>
      </c>
      <c r="D183" t="s">
        <v>460</v>
      </c>
      <c r="E183" t="s">
        <v>173</v>
      </c>
    </row>
    <row r="184" spans="1:5" x14ac:dyDescent="0.2">
      <c r="A184" t="str">
        <f>HYPERLINK("https://www.ebi.ac.uk/ols/ontologies/fbbt/terms?iri=http://purl.obolibrary.org/obo/FBbt_00048215","FBbt:00048215")</f>
        <v>FBbt:00048215</v>
      </c>
      <c r="B184" t="s">
        <v>461</v>
      </c>
      <c r="C184" t="s">
        <v>8</v>
      </c>
      <c r="D184" t="s">
        <v>462</v>
      </c>
      <c r="E184" t="s">
        <v>420</v>
      </c>
    </row>
    <row r="185" spans="1:5" x14ac:dyDescent="0.2">
      <c r="A185" t="str">
        <f>HYPERLINK("https://www.ebi.ac.uk/ols/ontologies/fbbt/terms?iri=http://purl.obolibrary.org/obo/FBbt_00004708","FBbt:00004708")</f>
        <v>FBbt:00004708</v>
      </c>
      <c r="B185" t="s">
        <v>463</v>
      </c>
      <c r="C185" t="s">
        <v>464</v>
      </c>
      <c r="D185" t="s">
        <v>465</v>
      </c>
      <c r="E185" t="s">
        <v>417</v>
      </c>
    </row>
    <row r="186" spans="1:5" x14ac:dyDescent="0.2">
      <c r="A186" t="str">
        <f>HYPERLINK("https://www.ebi.ac.uk/ols/ontologies/fbbt/terms?iri=http://purl.obolibrary.org/obo/FBbt_00014280","FBbt:00014280")</f>
        <v>FBbt:00014280</v>
      </c>
      <c r="B186" t="s">
        <v>466</v>
      </c>
      <c r="C186" t="s">
        <v>8</v>
      </c>
      <c r="D186" t="s">
        <v>467</v>
      </c>
      <c r="E186" t="s">
        <v>173</v>
      </c>
    </row>
    <row r="187" spans="1:5" x14ac:dyDescent="0.2">
      <c r="A187" t="str">
        <f>HYPERLINK("https://www.ebi.ac.uk/ols/ontologies/fbbt/terms?iri=http://purl.obolibrary.org/obo/FBbt_00003347","FBbt:00003347")</f>
        <v>FBbt:00003347</v>
      </c>
      <c r="B187" t="s">
        <v>468</v>
      </c>
      <c r="C187" t="s">
        <v>8</v>
      </c>
      <c r="D187" t="s">
        <v>469</v>
      </c>
      <c r="E187" t="s">
        <v>27</v>
      </c>
    </row>
    <row r="188" spans="1:5" x14ac:dyDescent="0.2">
      <c r="A188" t="str">
        <f>HYPERLINK("https://www.ebi.ac.uk/ols/ontologies/fbbt/terms?iri=http://purl.obolibrary.org/obo/FBbt_00048231","FBbt:00048231")</f>
        <v>FBbt:00048231</v>
      </c>
      <c r="B188" t="s">
        <v>470</v>
      </c>
      <c r="C188" t="s">
        <v>8</v>
      </c>
      <c r="D188" t="s">
        <v>471</v>
      </c>
      <c r="E188" t="s">
        <v>222</v>
      </c>
    </row>
    <row r="189" spans="1:5" x14ac:dyDescent="0.2">
      <c r="A189" t="str">
        <f>HYPERLINK("https://www.ebi.ac.uk/ols/ontologies/fbbt/terms?iri=http://purl.obolibrary.org/obo/FBbt_00048230","FBbt:00048230")</f>
        <v>FBbt:00048230</v>
      </c>
      <c r="B189" t="s">
        <v>472</v>
      </c>
      <c r="C189" t="s">
        <v>8</v>
      </c>
      <c r="D189" t="s">
        <v>473</v>
      </c>
      <c r="E189" t="s">
        <v>420</v>
      </c>
    </row>
    <row r="190" spans="1:5" x14ac:dyDescent="0.2">
      <c r="A190" t="str">
        <f>HYPERLINK("https://www.ebi.ac.uk/ols/ontologies/fbbt/terms?iri=http://purl.obolibrary.org/obo/FBbt_00048056","FBbt:00048056")</f>
        <v>FBbt:00048056</v>
      </c>
      <c r="B190" t="s">
        <v>474</v>
      </c>
      <c r="C190" t="s">
        <v>8</v>
      </c>
      <c r="D190" t="s">
        <v>475</v>
      </c>
    </row>
    <row r="191" spans="1:5" x14ac:dyDescent="0.2">
      <c r="A191" t="str">
        <f>HYPERLINK("https://www.ebi.ac.uk/ols/ontologies/fbbt/terms?iri=http://purl.obolibrary.org/obo/FBbt_00048054","FBbt:00048054")</f>
        <v>FBbt:00048054</v>
      </c>
      <c r="B191" t="s">
        <v>476</v>
      </c>
      <c r="C191" t="s">
        <v>8</v>
      </c>
      <c r="D191" t="s">
        <v>477</v>
      </c>
      <c r="E191" t="s">
        <v>43</v>
      </c>
    </row>
    <row r="192" spans="1:5" x14ac:dyDescent="0.2">
      <c r="A192" t="str">
        <f>HYPERLINK("https://www.ebi.ac.uk/ols/ontologies/fbbt/terms?iri=http://purl.obolibrary.org/obo/FBbt_00048053","FBbt:00048053")</f>
        <v>FBbt:00048053</v>
      </c>
      <c r="B192" t="s">
        <v>478</v>
      </c>
      <c r="C192" t="s">
        <v>8</v>
      </c>
      <c r="D192" t="s">
        <v>479</v>
      </c>
      <c r="E192" t="s">
        <v>43</v>
      </c>
    </row>
    <row r="193" spans="1:5" x14ac:dyDescent="0.2">
      <c r="A193" t="str">
        <f>HYPERLINK("https://www.ebi.ac.uk/ols/ontologies/fbbt/terms?iri=http://purl.obolibrary.org/obo/FBbt_00048052","FBbt:00048052")</f>
        <v>FBbt:00048052</v>
      </c>
      <c r="B193" t="s">
        <v>480</v>
      </c>
      <c r="C193" t="s">
        <v>8</v>
      </c>
      <c r="D193" t="s">
        <v>481</v>
      </c>
      <c r="E193" t="s">
        <v>43</v>
      </c>
    </row>
    <row r="194" spans="1:5" x14ac:dyDescent="0.2">
      <c r="A194" t="str">
        <f>HYPERLINK("https://www.ebi.ac.uk/ols/ontologies/fbbt/terms?iri=http://purl.obolibrary.org/obo/FBbt_00003350","FBbt:00003350")</f>
        <v>FBbt:00003350</v>
      </c>
      <c r="B194" t="s">
        <v>482</v>
      </c>
      <c r="C194" t="s">
        <v>8</v>
      </c>
      <c r="D194" t="s">
        <v>483</v>
      </c>
      <c r="E194" t="s">
        <v>27</v>
      </c>
    </row>
    <row r="195" spans="1:5" x14ac:dyDescent="0.2">
      <c r="A195" t="str">
        <f>HYPERLINK("https://www.ebi.ac.uk/ols/ontologies/fbbt/terms?iri=http://purl.obolibrary.org/obo/FBbt_00004374","FBbt:00004374")</f>
        <v>FBbt:00004374</v>
      </c>
      <c r="B195" t="s">
        <v>484</v>
      </c>
      <c r="C195" t="s">
        <v>8</v>
      </c>
      <c r="D195" t="s">
        <v>485</v>
      </c>
      <c r="E195" t="s">
        <v>19</v>
      </c>
    </row>
    <row r="196" spans="1:5" x14ac:dyDescent="0.2">
      <c r="A196" t="str">
        <f>HYPERLINK("https://www.ebi.ac.uk/ols/ontologies/fbbt/terms?iri=http://purl.obolibrary.org/obo/FBbt_00003358","FBbt:00003358")</f>
        <v>FBbt:00003358</v>
      </c>
      <c r="B196" t="s">
        <v>486</v>
      </c>
      <c r="C196" t="s">
        <v>8</v>
      </c>
      <c r="D196" t="s">
        <v>487</v>
      </c>
      <c r="E196" t="s">
        <v>27</v>
      </c>
    </row>
    <row r="197" spans="1:5" x14ac:dyDescent="0.2">
      <c r="A197" t="str">
        <f>HYPERLINK("https://www.ebi.ac.uk/ols/ontologies/fbbt/terms?iri=http://purl.obolibrary.org/obo/FBbt_00004422","FBbt:00004422")</f>
        <v>FBbt:00004422</v>
      </c>
      <c r="B197" t="s">
        <v>488</v>
      </c>
      <c r="C197" t="s">
        <v>8</v>
      </c>
      <c r="D197" t="s">
        <v>489</v>
      </c>
      <c r="E197" t="s">
        <v>19</v>
      </c>
    </row>
    <row r="198" spans="1:5" x14ac:dyDescent="0.2">
      <c r="A198" t="str">
        <f>HYPERLINK("https://www.ebi.ac.uk/ols/ontologies/fbbt/terms?iri=http://purl.obolibrary.org/obo/FBbt_00003355","FBbt:00003355")</f>
        <v>FBbt:00003355</v>
      </c>
      <c r="B198" t="s">
        <v>490</v>
      </c>
      <c r="C198" t="s">
        <v>8</v>
      </c>
      <c r="D198" t="s">
        <v>491</v>
      </c>
      <c r="E198" t="s">
        <v>27</v>
      </c>
    </row>
    <row r="199" spans="1:5" x14ac:dyDescent="0.2">
      <c r="A199" t="str">
        <f>HYPERLINK("https://www.ebi.ac.uk/ols/ontologies/fbbt/terms?iri=http://purl.obolibrary.org/obo/FBbt_00003356","FBbt:00003356")</f>
        <v>FBbt:00003356</v>
      </c>
      <c r="B199" t="s">
        <v>492</v>
      </c>
      <c r="C199" t="s">
        <v>8</v>
      </c>
      <c r="D199" t="s">
        <v>493</v>
      </c>
      <c r="E199" t="s">
        <v>27</v>
      </c>
    </row>
    <row r="200" spans="1:5" x14ac:dyDescent="0.2">
      <c r="A200" t="str">
        <f>HYPERLINK("https://www.ebi.ac.uk/ols/ontologies/fbbt/terms?iri=http://purl.obolibrary.org/obo/FBbt_00004689","FBbt:00004689")</f>
        <v>FBbt:00004689</v>
      </c>
      <c r="B200" t="s">
        <v>494</v>
      </c>
      <c r="C200" t="s">
        <v>495</v>
      </c>
      <c r="D200" t="s">
        <v>496</v>
      </c>
      <c r="E200" t="s">
        <v>173</v>
      </c>
    </row>
    <row r="201" spans="1:5" x14ac:dyDescent="0.2">
      <c r="A201" t="str">
        <f>HYPERLINK("https://www.ebi.ac.uk/ols/ontologies/fbbt/terms?iri=http://purl.obolibrary.org/obo/FBbt_00004688","FBbt:00004688")</f>
        <v>FBbt:00004688</v>
      </c>
      <c r="B201" t="s">
        <v>497</v>
      </c>
      <c r="C201" t="s">
        <v>498</v>
      </c>
      <c r="D201" t="s">
        <v>499</v>
      </c>
      <c r="E201" t="s">
        <v>147</v>
      </c>
    </row>
    <row r="202" spans="1:5" x14ac:dyDescent="0.2">
      <c r="A202" t="str">
        <f>HYPERLINK("https://www.ebi.ac.uk/ols/ontologies/fbbt/terms?iri=http://purl.obolibrary.org/obo/FBbt_00048229","FBbt:00048229")</f>
        <v>FBbt:00048229</v>
      </c>
      <c r="B202" t="s">
        <v>500</v>
      </c>
      <c r="C202" t="s">
        <v>8</v>
      </c>
      <c r="D202" t="s">
        <v>501</v>
      </c>
      <c r="E202" t="s">
        <v>420</v>
      </c>
    </row>
    <row r="203" spans="1:5" x14ac:dyDescent="0.2">
      <c r="A203" t="str">
        <f>HYPERLINK("https://www.ebi.ac.uk/ols/ontologies/fbbt/terms?iri=http://purl.obolibrary.org/obo/FBbt_00003354","FBbt:00003354")</f>
        <v>FBbt:00003354</v>
      </c>
      <c r="B203" t="s">
        <v>502</v>
      </c>
      <c r="C203" t="s">
        <v>8</v>
      </c>
      <c r="D203" t="s">
        <v>503</v>
      </c>
      <c r="E203" t="s">
        <v>27</v>
      </c>
    </row>
    <row r="204" spans="1:5" x14ac:dyDescent="0.2">
      <c r="A204" t="str">
        <f>HYPERLINK("https://www.ebi.ac.uk/ols/ontologies/fbbt/terms?iri=http://purl.obolibrary.org/obo/FBbt_00004687","FBbt:00004687")</f>
        <v>FBbt:00004687</v>
      </c>
      <c r="B204" t="s">
        <v>504</v>
      </c>
      <c r="C204" t="s">
        <v>505</v>
      </c>
      <c r="D204" t="s">
        <v>506</v>
      </c>
      <c r="E204" t="s">
        <v>173</v>
      </c>
    </row>
    <row r="205" spans="1:5" x14ac:dyDescent="0.2">
      <c r="A205" t="str">
        <f>HYPERLINK("https://www.ebi.ac.uk/ols/ontologies/fbbt/terms?iri=http://purl.obolibrary.org/obo/FBbt_00003353","FBbt:00003353")</f>
        <v>FBbt:00003353</v>
      </c>
      <c r="B205" t="s">
        <v>507</v>
      </c>
      <c r="C205" t="s">
        <v>8</v>
      </c>
      <c r="D205" t="s">
        <v>508</v>
      </c>
      <c r="E205" t="s">
        <v>27</v>
      </c>
    </row>
    <row r="206" spans="1:5" x14ac:dyDescent="0.2">
      <c r="A206" t="str">
        <f>HYPERLINK("https://www.ebi.ac.uk/ols/ontologies/fbbt/terms?iri=http://purl.obolibrary.org/obo/FBbt_00048228","FBbt:00048228")</f>
        <v>FBbt:00048228</v>
      </c>
      <c r="B206" t="s">
        <v>509</v>
      </c>
      <c r="C206" t="s">
        <v>8</v>
      </c>
      <c r="D206" t="s">
        <v>510</v>
      </c>
      <c r="E206" t="s">
        <v>222</v>
      </c>
    </row>
    <row r="207" spans="1:5" x14ac:dyDescent="0.2">
      <c r="A207" t="str">
        <f>HYPERLINK("https://www.ebi.ac.uk/ols/ontologies/fbbt/terms?iri=http://purl.obolibrary.org/obo/FBbt_00004686","FBbt:00004686")</f>
        <v>FBbt:00004686</v>
      </c>
      <c r="B207" t="s">
        <v>511</v>
      </c>
      <c r="C207" t="s">
        <v>512</v>
      </c>
      <c r="D207" t="s">
        <v>513</v>
      </c>
      <c r="E207" t="s">
        <v>417</v>
      </c>
    </row>
    <row r="208" spans="1:5" x14ac:dyDescent="0.2">
      <c r="A208" t="str">
        <f>HYPERLINK("https://www.ebi.ac.uk/ols/ontologies/fbbt/terms?iri=http://purl.obolibrary.org/obo/FBbt_00003351","FBbt:00003351")</f>
        <v>FBbt:00003351</v>
      </c>
      <c r="B208" t="s">
        <v>514</v>
      </c>
      <c r="C208" t="s">
        <v>8</v>
      </c>
      <c r="D208" t="s">
        <v>515</v>
      </c>
      <c r="E208" t="s">
        <v>27</v>
      </c>
    </row>
    <row r="209" spans="1:5" x14ac:dyDescent="0.2">
      <c r="A209" t="str">
        <f>HYPERLINK("https://www.ebi.ac.uk/ols/ontologies/fbbt/terms?iri=http://purl.obolibrary.org/obo/FBbt_00048227","FBbt:00048227")</f>
        <v>FBbt:00048227</v>
      </c>
      <c r="B209" t="s">
        <v>516</v>
      </c>
      <c r="C209" t="s">
        <v>8</v>
      </c>
      <c r="D209" t="s">
        <v>517</v>
      </c>
      <c r="E209" t="s">
        <v>420</v>
      </c>
    </row>
    <row r="210" spans="1:5" x14ac:dyDescent="0.2">
      <c r="A210" t="str">
        <f>HYPERLINK("https://www.ebi.ac.uk/ols/ontologies/fbbt/terms?iri=http://purl.obolibrary.org/obo/FBbt_00004668","FBbt:00004668")</f>
        <v>FBbt:00004668</v>
      </c>
      <c r="B210" t="s">
        <v>518</v>
      </c>
      <c r="C210" t="s">
        <v>8</v>
      </c>
      <c r="D210" t="s">
        <v>519</v>
      </c>
    </row>
    <row r="211" spans="1:5" x14ac:dyDescent="0.2">
      <c r="A211" t="str">
        <f>HYPERLINK("https://www.ebi.ac.uk/ols/ontologies/fbbt/terms?iri=http://purl.obolibrary.org/obo/FBbt_00004438","FBbt:00004438")</f>
        <v>FBbt:00004438</v>
      </c>
      <c r="B211" t="s">
        <v>520</v>
      </c>
      <c r="C211" t="s">
        <v>8</v>
      </c>
      <c r="D211" t="s">
        <v>521</v>
      </c>
      <c r="E211" t="s">
        <v>522</v>
      </c>
    </row>
    <row r="212" spans="1:5" x14ac:dyDescent="0.2">
      <c r="A212" t="str">
        <f>HYPERLINK("https://www.ebi.ac.uk/ols/ontologies/fbbt/terms?iri=http://purl.obolibrary.org/obo/FBbt_00004364","FBbt:00004364")</f>
        <v>FBbt:00004364</v>
      </c>
      <c r="B212" t="s">
        <v>523</v>
      </c>
      <c r="C212" t="s">
        <v>8</v>
      </c>
      <c r="D212" t="s">
        <v>524</v>
      </c>
      <c r="E212" t="s">
        <v>19</v>
      </c>
    </row>
    <row r="213" spans="1:5" x14ac:dyDescent="0.2">
      <c r="A213" t="str">
        <f>HYPERLINK("https://www.ebi.ac.uk/ols/ontologies/fbbt/terms?iri=http://purl.obolibrary.org/obo/FBbt_00110810","FBbt:00110810")</f>
        <v>FBbt:00110810</v>
      </c>
      <c r="B213" t="s">
        <v>525</v>
      </c>
      <c r="C213" t="s">
        <v>8</v>
      </c>
      <c r="D213" t="s">
        <v>526</v>
      </c>
      <c r="E213" t="s">
        <v>173</v>
      </c>
    </row>
    <row r="214" spans="1:5" x14ac:dyDescent="0.2">
      <c r="A214" t="str">
        <f>HYPERLINK("https://www.ebi.ac.uk/ols/ontologies/fbbt/terms?iri=http://purl.obolibrary.org/obo/FBbt_00003345","FBbt:00003345")</f>
        <v>FBbt:00003345</v>
      </c>
      <c r="B214" t="s">
        <v>527</v>
      </c>
      <c r="C214" t="s">
        <v>8</v>
      </c>
      <c r="D214" t="s">
        <v>528</v>
      </c>
      <c r="E214" t="s">
        <v>27</v>
      </c>
    </row>
    <row r="215" spans="1:5" x14ac:dyDescent="0.2">
      <c r="A215" t="str">
        <f>HYPERLINK("https://www.ebi.ac.uk/ols/ontologies/fbbt/terms?iri=http://purl.obolibrary.org/obo/FBbt_00003346","FBbt:00003346")</f>
        <v>FBbt:00003346</v>
      </c>
      <c r="B215" t="s">
        <v>529</v>
      </c>
      <c r="C215" t="s">
        <v>8</v>
      </c>
      <c r="D215" t="s">
        <v>530</v>
      </c>
      <c r="E215" t="s">
        <v>27</v>
      </c>
    </row>
    <row r="216" spans="1:5" x14ac:dyDescent="0.2">
      <c r="A216" t="str">
        <f>HYPERLINK("https://www.ebi.ac.uk/ols/ontologies/fbbt/terms?iri=http://purl.obolibrary.org/obo/FBbt_00004675","FBbt:00004675")</f>
        <v>FBbt:00004675</v>
      </c>
      <c r="B216" t="s">
        <v>531</v>
      </c>
      <c r="C216" t="s">
        <v>8</v>
      </c>
      <c r="D216" t="s">
        <v>532</v>
      </c>
      <c r="E216" t="s">
        <v>19</v>
      </c>
    </row>
    <row r="217" spans="1:5" x14ac:dyDescent="0.2">
      <c r="A217" t="str">
        <f>HYPERLINK("https://www.ebi.ac.uk/ols/ontologies/fbbt/terms?iri=http://purl.obolibrary.org/obo/FBbt_00004253","FBbt:00004253")</f>
        <v>FBbt:00004253</v>
      </c>
      <c r="B217" t="s">
        <v>533</v>
      </c>
      <c r="C217" t="s">
        <v>534</v>
      </c>
      <c r="D217" t="s">
        <v>535</v>
      </c>
      <c r="E217" t="s">
        <v>363</v>
      </c>
    </row>
    <row r="218" spans="1:5" x14ac:dyDescent="0.2">
      <c r="A218" t="str">
        <f>HYPERLINK("https://www.ebi.ac.uk/ols/ontologies/fbbt/terms?iri=http://purl.obolibrary.org/obo/FBbt_00004380","FBbt:00004380")</f>
        <v>FBbt:00004380</v>
      </c>
      <c r="B218" t="s">
        <v>536</v>
      </c>
      <c r="C218" t="s">
        <v>8</v>
      </c>
      <c r="D218" t="s">
        <v>537</v>
      </c>
      <c r="E218" t="s">
        <v>522</v>
      </c>
    </row>
    <row r="219" spans="1:5" x14ac:dyDescent="0.2">
      <c r="A219" t="str">
        <f>HYPERLINK("https://www.ebi.ac.uk/ols/ontologies/fbbt/terms?iri=http://purl.obolibrary.org/obo/FBbt_00004369","FBbt:00004369")</f>
        <v>FBbt:00004369</v>
      </c>
      <c r="B219" t="s">
        <v>538</v>
      </c>
      <c r="C219" t="s">
        <v>8</v>
      </c>
      <c r="D219" t="s">
        <v>539</v>
      </c>
      <c r="E219" t="s">
        <v>19</v>
      </c>
    </row>
    <row r="220" spans="1:5" x14ac:dyDescent="0.2">
      <c r="A220" t="str">
        <f>HYPERLINK("https://www.ebi.ac.uk/ols/ontologies/fbbt/terms?iri=http://purl.obolibrary.org/obo/FBbt_00003414","FBbt:00003414")</f>
        <v>FBbt:00003414</v>
      </c>
      <c r="B220" t="s">
        <v>540</v>
      </c>
      <c r="C220" t="s">
        <v>8</v>
      </c>
      <c r="D220" t="s">
        <v>541</v>
      </c>
      <c r="E220" t="s">
        <v>27</v>
      </c>
    </row>
    <row r="221" spans="1:5" x14ac:dyDescent="0.2">
      <c r="A221" t="str">
        <f>HYPERLINK("https://www.ebi.ac.uk/ols/ontologies/fbbt/terms?iri=http://purl.obolibrary.org/obo/FBbt_00003412","FBbt:00003412")</f>
        <v>FBbt:00003412</v>
      </c>
      <c r="B221" t="s">
        <v>542</v>
      </c>
      <c r="C221" t="s">
        <v>8</v>
      </c>
      <c r="D221" t="s">
        <v>543</v>
      </c>
      <c r="E221" t="s">
        <v>353</v>
      </c>
    </row>
    <row r="222" spans="1:5" x14ac:dyDescent="0.2">
      <c r="A222" t="str">
        <f>HYPERLINK("https://www.ebi.ac.uk/ols/ontologies/fbbt/terms?iri=http://purl.obolibrary.org/obo/FBbt_00003413","FBbt:00003413")</f>
        <v>FBbt:00003413</v>
      </c>
      <c r="B222" t="s">
        <v>544</v>
      </c>
      <c r="C222" t="s">
        <v>8</v>
      </c>
      <c r="D222" t="s">
        <v>545</v>
      </c>
      <c r="E222" t="s">
        <v>27</v>
      </c>
    </row>
    <row r="223" spans="1:5" x14ac:dyDescent="0.2">
      <c r="A223" t="str">
        <f>HYPERLINK("https://www.ebi.ac.uk/ols/ontologies/fbbt/terms?iri=http://purl.obolibrary.org/obo/FBbt_00003410","FBbt:00003410")</f>
        <v>FBbt:00003410</v>
      </c>
      <c r="B223" t="s">
        <v>546</v>
      </c>
      <c r="C223" t="s">
        <v>8</v>
      </c>
      <c r="D223" t="s">
        <v>547</v>
      </c>
      <c r="E223" t="s">
        <v>27</v>
      </c>
    </row>
    <row r="224" spans="1:5" x14ac:dyDescent="0.2">
      <c r="A224" t="str">
        <f>HYPERLINK("https://www.ebi.ac.uk/ols/ontologies/fbbt/terms?iri=http://purl.obolibrary.org/obo/FBbt_00110771","FBbt:00110771")</f>
        <v>FBbt:00110771</v>
      </c>
      <c r="B224" t="s">
        <v>548</v>
      </c>
      <c r="C224" t="s">
        <v>8</v>
      </c>
      <c r="D224" t="s">
        <v>549</v>
      </c>
      <c r="E224" t="s">
        <v>173</v>
      </c>
    </row>
    <row r="225" spans="1:5" x14ac:dyDescent="0.2">
      <c r="A225" t="str">
        <f>HYPERLINK("https://www.ebi.ac.uk/ols/ontologies/fbbt/terms?iri=http://purl.obolibrary.org/obo/FBbt_00004260","FBbt:00004260")</f>
        <v>FBbt:00004260</v>
      </c>
      <c r="B225" t="s">
        <v>550</v>
      </c>
      <c r="C225" t="s">
        <v>8</v>
      </c>
      <c r="D225" t="s">
        <v>551</v>
      </c>
      <c r="E225" t="s">
        <v>19</v>
      </c>
    </row>
    <row r="226" spans="1:5" x14ac:dyDescent="0.2">
      <c r="A226" t="str">
        <f>HYPERLINK("https://www.ebi.ac.uk/ols/ontologies/fbbt/terms?iri=http://purl.obolibrary.org/obo/FBbt_00003416","FBbt:00003416")</f>
        <v>FBbt:00003416</v>
      </c>
      <c r="B226" t="s">
        <v>552</v>
      </c>
      <c r="C226" t="s">
        <v>8</v>
      </c>
      <c r="D226" t="s">
        <v>553</v>
      </c>
      <c r="E226" t="s">
        <v>27</v>
      </c>
    </row>
    <row r="227" spans="1:5" x14ac:dyDescent="0.2">
      <c r="A227" t="str">
        <f>HYPERLINK("https://www.ebi.ac.uk/ols/ontologies/fbbt/terms?iri=http://purl.obolibrary.org/obo/FBbt_00004390","FBbt:00004390")</f>
        <v>FBbt:00004390</v>
      </c>
      <c r="B227" t="s">
        <v>554</v>
      </c>
      <c r="C227" t="s">
        <v>8</v>
      </c>
      <c r="D227" t="s">
        <v>555</v>
      </c>
      <c r="E227" t="s">
        <v>19</v>
      </c>
    </row>
    <row r="228" spans="1:5" x14ac:dyDescent="0.2">
      <c r="A228" t="str">
        <f>HYPERLINK("https://www.ebi.ac.uk/ols/ontologies/fbbt/terms?iri=http://purl.obolibrary.org/obo/FBbt_00048078","FBbt:00048078")</f>
        <v>FBbt:00048078</v>
      </c>
      <c r="B228" t="s">
        <v>556</v>
      </c>
      <c r="C228" t="s">
        <v>8</v>
      </c>
      <c r="D228" t="s">
        <v>557</v>
      </c>
      <c r="E228" t="s">
        <v>43</v>
      </c>
    </row>
    <row r="229" spans="1:5" x14ac:dyDescent="0.2">
      <c r="A229" t="str">
        <f>HYPERLINK("https://www.ebi.ac.uk/ols/ontologies/fbbt/terms?iri=http://purl.obolibrary.org/obo/FBbt_00048077","FBbt:00048077")</f>
        <v>FBbt:00048077</v>
      </c>
      <c r="B229" t="s">
        <v>558</v>
      </c>
      <c r="C229" t="s">
        <v>8</v>
      </c>
      <c r="D229" t="s">
        <v>559</v>
      </c>
      <c r="E229" t="s">
        <v>43</v>
      </c>
    </row>
    <row r="230" spans="1:5" x14ac:dyDescent="0.2">
      <c r="A230" t="str">
        <f>HYPERLINK("https://www.ebi.ac.uk/ols/ontologies/fbbt/terms?iri=http://purl.obolibrary.org/obo/FBbt_00048075","FBbt:00048075")</f>
        <v>FBbt:00048075</v>
      </c>
      <c r="B230" t="s">
        <v>560</v>
      </c>
      <c r="C230" t="s">
        <v>8</v>
      </c>
      <c r="D230" t="s">
        <v>561</v>
      </c>
      <c r="E230" t="s">
        <v>43</v>
      </c>
    </row>
    <row r="231" spans="1:5" x14ac:dyDescent="0.2">
      <c r="A231" t="str">
        <f>HYPERLINK("https://www.ebi.ac.uk/ols/ontologies/fbbt/terms?iri=http://purl.obolibrary.org/obo/FBbt_00048076","FBbt:00048076")</f>
        <v>FBbt:00048076</v>
      </c>
      <c r="B231" t="s">
        <v>562</v>
      </c>
      <c r="C231" t="s">
        <v>8</v>
      </c>
      <c r="D231" t="s">
        <v>563</v>
      </c>
      <c r="E231" t="s">
        <v>43</v>
      </c>
    </row>
    <row r="232" spans="1:5" x14ac:dyDescent="0.2">
      <c r="A232" t="str">
        <f>HYPERLINK("https://www.ebi.ac.uk/ols/ontologies/fbbt/terms?iri=http://purl.obolibrary.org/obo/FBbt_00048074","FBbt:00048074")</f>
        <v>FBbt:00048074</v>
      </c>
      <c r="B232" t="s">
        <v>564</v>
      </c>
      <c r="C232" t="s">
        <v>8</v>
      </c>
      <c r="D232" t="s">
        <v>565</v>
      </c>
      <c r="E232" t="s">
        <v>43</v>
      </c>
    </row>
    <row r="233" spans="1:5" x14ac:dyDescent="0.2">
      <c r="A233" t="str">
        <f>HYPERLINK("https://www.ebi.ac.uk/ols/ontologies/fbbt/terms?iri=http://purl.obolibrary.org/obo/FBbt_00048073","FBbt:00048073")</f>
        <v>FBbt:00048073</v>
      </c>
      <c r="B233" t="s">
        <v>566</v>
      </c>
      <c r="C233" t="s">
        <v>8</v>
      </c>
      <c r="D233" t="s">
        <v>567</v>
      </c>
      <c r="E233" t="s">
        <v>43</v>
      </c>
    </row>
    <row r="234" spans="1:5" x14ac:dyDescent="0.2">
      <c r="A234" t="str">
        <f>HYPERLINK("https://www.ebi.ac.uk/ols/ontologies/fbbt/terms?iri=http://purl.obolibrary.org/obo/FBbt_00004265","FBbt:00004265")</f>
        <v>FBbt:00004265</v>
      </c>
      <c r="B234" t="s">
        <v>568</v>
      </c>
      <c r="C234" t="s">
        <v>8</v>
      </c>
      <c r="D234" t="s">
        <v>569</v>
      </c>
      <c r="E234" t="s">
        <v>19</v>
      </c>
    </row>
    <row r="235" spans="1:5" x14ac:dyDescent="0.2">
      <c r="A235" t="str">
        <f>HYPERLINK("https://www.ebi.ac.uk/ols/ontologies/fbbt/terms?iri=http://purl.obolibrary.org/obo/FBbt_00007595","FBbt:00007595")</f>
        <v>FBbt:00007595</v>
      </c>
      <c r="B235" t="s">
        <v>570</v>
      </c>
      <c r="C235" t="s">
        <v>571</v>
      </c>
      <c r="D235" t="s">
        <v>572</v>
      </c>
      <c r="E235" t="s">
        <v>191</v>
      </c>
    </row>
    <row r="236" spans="1:5" x14ac:dyDescent="0.2">
      <c r="A236" t="str">
        <f>HYPERLINK("https://www.ebi.ac.uk/ols/ontologies/fbbt/terms?iri=http://purl.obolibrary.org/obo/FBbt_00004447","FBbt:00004447")</f>
        <v>FBbt:00004447</v>
      </c>
      <c r="B236" t="s">
        <v>573</v>
      </c>
      <c r="C236" t="s">
        <v>8</v>
      </c>
      <c r="D236" t="s">
        <v>574</v>
      </c>
      <c r="E236" t="s">
        <v>19</v>
      </c>
    </row>
    <row r="237" spans="1:5" x14ac:dyDescent="0.2">
      <c r="A237" t="str">
        <f>HYPERLINK("https://www.ebi.ac.uk/ols/ontologies/fbbt/terms?iri=http://purl.obolibrary.org/obo/FBbt_00004271","FBbt:00004271")</f>
        <v>FBbt:00004271</v>
      </c>
      <c r="B237" t="s">
        <v>575</v>
      </c>
      <c r="C237" t="s">
        <v>8</v>
      </c>
      <c r="D237" t="s">
        <v>576</v>
      </c>
      <c r="E237" t="s">
        <v>522</v>
      </c>
    </row>
    <row r="238" spans="1:5" x14ac:dyDescent="0.2">
      <c r="A238" t="str">
        <f>HYPERLINK("https://www.ebi.ac.uk/ols/ontologies/fbbt/terms?iri=http://purl.obolibrary.org/obo/FBbt_00004442","FBbt:00004442")</f>
        <v>FBbt:00004442</v>
      </c>
      <c r="B238" t="s">
        <v>577</v>
      </c>
      <c r="C238" t="s">
        <v>8</v>
      </c>
      <c r="D238" t="s">
        <v>578</v>
      </c>
      <c r="E238" t="s">
        <v>19</v>
      </c>
    </row>
    <row r="239" spans="1:5" x14ac:dyDescent="0.2">
      <c r="A239" t="str">
        <f>HYPERLINK("https://www.ebi.ac.uk/ols/ontologies/fbbt/terms?iri=http://purl.obolibrary.org/obo/FBbt_00004427","FBbt:00004427")</f>
        <v>FBbt:00004427</v>
      </c>
      <c r="B239" t="s">
        <v>579</v>
      </c>
      <c r="C239" t="s">
        <v>8</v>
      </c>
      <c r="D239" t="s">
        <v>580</v>
      </c>
      <c r="E239" t="s">
        <v>19</v>
      </c>
    </row>
    <row r="240" spans="1:5" x14ac:dyDescent="0.2">
      <c r="A240" t="str">
        <f>HYPERLINK("https://www.ebi.ac.uk/ols/ontologies/fbbt/terms?iri=http://purl.obolibrary.org/obo/FBbt_00003409","FBbt:00003409")</f>
        <v>FBbt:00003409</v>
      </c>
      <c r="B240" t="s">
        <v>581</v>
      </c>
      <c r="C240" t="s">
        <v>8</v>
      </c>
      <c r="D240" t="s">
        <v>582</v>
      </c>
      <c r="E240" t="s">
        <v>27</v>
      </c>
    </row>
    <row r="241" spans="1:5" x14ac:dyDescent="0.2">
      <c r="A241" t="str">
        <f>HYPERLINK("https://www.ebi.ac.uk/ols/ontologies/fbbt/terms?iri=http://purl.obolibrary.org/obo/FBbt_00003406","FBbt:00003406")</f>
        <v>FBbt:00003406</v>
      </c>
      <c r="B241" t="s">
        <v>583</v>
      </c>
      <c r="C241" t="s">
        <v>8</v>
      </c>
      <c r="D241" t="s">
        <v>584</v>
      </c>
      <c r="E241" t="s">
        <v>27</v>
      </c>
    </row>
    <row r="242" spans="1:5" x14ac:dyDescent="0.2">
      <c r="A242" t="str">
        <f>HYPERLINK("https://www.ebi.ac.uk/ols/ontologies/fbbt/terms?iri=http://purl.obolibrary.org/obo/FBbt_00003404","FBbt:00003404")</f>
        <v>FBbt:00003404</v>
      </c>
      <c r="B242" t="s">
        <v>585</v>
      </c>
      <c r="C242" t="s">
        <v>586</v>
      </c>
      <c r="D242" t="s">
        <v>587</v>
      </c>
      <c r="E242" t="s">
        <v>588</v>
      </c>
    </row>
    <row r="243" spans="1:5" x14ac:dyDescent="0.2">
      <c r="A243" t="str">
        <f>HYPERLINK("https://www.ebi.ac.uk/ols/ontologies/fbbt/terms?iri=http://purl.obolibrary.org/obo/FBbt_00003405","FBbt:00003405")</f>
        <v>FBbt:00003405</v>
      </c>
      <c r="B243" t="s">
        <v>589</v>
      </c>
      <c r="C243" t="s">
        <v>8</v>
      </c>
      <c r="D243" t="s">
        <v>590</v>
      </c>
      <c r="E243" t="s">
        <v>353</v>
      </c>
    </row>
    <row r="244" spans="1:5" x14ac:dyDescent="0.2">
      <c r="A244" t="str">
        <f>HYPERLINK("https://www.ebi.ac.uk/ols/ontologies/fbbt/terms?iri=http://purl.obolibrary.org/obo/FBbt_00004254","FBbt:00004254")</f>
        <v>FBbt:00004254</v>
      </c>
      <c r="B244" t="s">
        <v>591</v>
      </c>
      <c r="C244" t="s">
        <v>592</v>
      </c>
      <c r="D244" t="s">
        <v>593</v>
      </c>
      <c r="E244" t="s">
        <v>417</v>
      </c>
    </row>
    <row r="245" spans="1:5" x14ac:dyDescent="0.2">
      <c r="A245" t="str">
        <f>HYPERLINK("https://www.ebi.ac.uk/ols/ontologies/fbbt/terms?iri=http://purl.obolibrary.org/obo/FBbt_00004255","FBbt:00004255")</f>
        <v>FBbt:00004255</v>
      </c>
      <c r="B245" t="s">
        <v>594</v>
      </c>
      <c r="C245" t="s">
        <v>8</v>
      </c>
      <c r="D245" t="s">
        <v>595</v>
      </c>
      <c r="E245" t="s">
        <v>19</v>
      </c>
    </row>
    <row r="246" spans="1:5" x14ac:dyDescent="0.2">
      <c r="A246" t="str">
        <f>HYPERLINK("https://www.ebi.ac.uk/ols/ontologies/fbbt/terms?iri=http://purl.obolibrary.org/obo/FBbt_00004384","FBbt:00004384")</f>
        <v>FBbt:00004384</v>
      </c>
      <c r="B246" t="s">
        <v>596</v>
      </c>
      <c r="C246" t="s">
        <v>8</v>
      </c>
      <c r="D246" t="s">
        <v>597</v>
      </c>
      <c r="E246" t="s">
        <v>19</v>
      </c>
    </row>
    <row r="247" spans="1:5" x14ac:dyDescent="0.2">
      <c r="A247" t="str">
        <f>HYPERLINK("https://www.ebi.ac.uk/ols/ontologies/fbbt/terms?iri=http://purl.obolibrary.org/obo/FBbt_00004690","FBbt:00004690")</f>
        <v>FBbt:00004690</v>
      </c>
      <c r="B247" t="s">
        <v>598</v>
      </c>
      <c r="C247" t="s">
        <v>8</v>
      </c>
      <c r="D247" t="s">
        <v>519</v>
      </c>
    </row>
    <row r="248" spans="1:5" x14ac:dyDescent="0.2">
      <c r="A248" t="str">
        <f>HYPERLINK("https://www.ebi.ac.uk/ols/ontologies/fbbt/terms?iri=http://purl.obolibrary.org/obo/FBbt_00004432","FBbt:00004432")</f>
        <v>FBbt:00004432</v>
      </c>
      <c r="B248" t="s">
        <v>599</v>
      </c>
      <c r="C248" t="s">
        <v>8</v>
      </c>
      <c r="D248" t="s">
        <v>600</v>
      </c>
      <c r="E248" t="s">
        <v>19</v>
      </c>
    </row>
    <row r="249" spans="1:5" x14ac:dyDescent="0.2">
      <c r="A249" t="str">
        <f>HYPERLINK("https://www.ebi.ac.uk/ols/ontologies/fbbt/terms?iri=http://purl.obolibrary.org/obo/FBbt_00004697","FBbt:00004697")</f>
        <v>FBbt:00004697</v>
      </c>
      <c r="B249" t="s">
        <v>601</v>
      </c>
      <c r="C249" t="s">
        <v>8</v>
      </c>
      <c r="D249" t="s">
        <v>602</v>
      </c>
      <c r="E249" t="s">
        <v>19</v>
      </c>
    </row>
    <row r="250" spans="1:5" x14ac:dyDescent="0.2">
      <c r="A250" t="str">
        <f>HYPERLINK("https://www.ebi.ac.uk/ols/ontologies/fbbt/terms?iri=http://purl.obolibrary.org/obo/FBbt_00003438","FBbt:00003438")</f>
        <v>FBbt:00003438</v>
      </c>
      <c r="B250" t="s">
        <v>603</v>
      </c>
      <c r="C250" t="s">
        <v>8</v>
      </c>
      <c r="D250" t="s">
        <v>604</v>
      </c>
      <c r="E250" t="s">
        <v>27</v>
      </c>
    </row>
    <row r="251" spans="1:5" x14ac:dyDescent="0.2">
      <c r="A251" t="str">
        <f>HYPERLINK("https://www.ebi.ac.uk/ols/ontologies/fbbt/terms?iri=http://purl.obolibrary.org/obo/FBbt_00003437","FBbt:00003437")</f>
        <v>FBbt:00003437</v>
      </c>
      <c r="B251" t="s">
        <v>605</v>
      </c>
      <c r="C251" t="s">
        <v>8</v>
      </c>
      <c r="D251" t="s">
        <v>606</v>
      </c>
      <c r="E251" t="s">
        <v>27</v>
      </c>
    </row>
    <row r="252" spans="1:5" x14ac:dyDescent="0.2">
      <c r="A252" t="str">
        <f>HYPERLINK("https://www.ebi.ac.uk/ols/ontologies/fbbt/terms?iri=http://purl.obolibrary.org/obo/FBbt_00003434","FBbt:00003434")</f>
        <v>FBbt:00003434</v>
      </c>
      <c r="B252" t="s">
        <v>607</v>
      </c>
      <c r="C252" t="s">
        <v>8</v>
      </c>
      <c r="D252" t="s">
        <v>608</v>
      </c>
      <c r="E252" t="s">
        <v>27</v>
      </c>
    </row>
    <row r="253" spans="1:5" x14ac:dyDescent="0.2">
      <c r="A253" t="str">
        <f>HYPERLINK("https://www.ebi.ac.uk/ols/ontologies/fbbt/terms?iri=http://purl.obolibrary.org/obo/FBbt_00003433","FBbt:00003433")</f>
        <v>FBbt:00003433</v>
      </c>
      <c r="B253" t="s">
        <v>609</v>
      </c>
      <c r="C253" t="s">
        <v>8</v>
      </c>
      <c r="D253" t="s">
        <v>610</v>
      </c>
      <c r="E253" t="s">
        <v>27</v>
      </c>
    </row>
    <row r="254" spans="1:5" x14ac:dyDescent="0.2">
      <c r="A254" t="str">
        <f>HYPERLINK("https://www.ebi.ac.uk/ols/ontologies/fbbt/terms?iri=http://purl.obolibrary.org/obo/FBbt_00048184","FBbt:00048184")</f>
        <v>FBbt:00048184</v>
      </c>
      <c r="B254" t="s">
        <v>611</v>
      </c>
      <c r="C254" t="s">
        <v>612</v>
      </c>
      <c r="D254" t="s">
        <v>613</v>
      </c>
      <c r="E254" t="s">
        <v>222</v>
      </c>
    </row>
    <row r="255" spans="1:5" x14ac:dyDescent="0.2">
      <c r="A255" t="str">
        <f>HYPERLINK("https://www.ebi.ac.uk/ols/ontologies/fbbt/terms?iri=http://purl.obolibrary.org/obo/FBbt_00048185","FBbt:00048185")</f>
        <v>FBbt:00048185</v>
      </c>
      <c r="B255" t="s">
        <v>614</v>
      </c>
      <c r="C255" t="s">
        <v>615</v>
      </c>
      <c r="D255" t="s">
        <v>616</v>
      </c>
      <c r="E255" t="s">
        <v>222</v>
      </c>
    </row>
    <row r="256" spans="1:5" x14ac:dyDescent="0.2">
      <c r="A256" t="str">
        <f>HYPERLINK("https://www.ebi.ac.uk/ols/ontologies/fbbt/terms?iri=http://purl.obolibrary.org/obo/FBbt_00048186","FBbt:00048186")</f>
        <v>FBbt:00048186</v>
      </c>
      <c r="B256" t="s">
        <v>617</v>
      </c>
      <c r="C256" t="s">
        <v>618</v>
      </c>
      <c r="D256" t="s">
        <v>619</v>
      </c>
      <c r="E256" t="s">
        <v>222</v>
      </c>
    </row>
    <row r="257" spans="1:5" x14ac:dyDescent="0.2">
      <c r="A257" t="str">
        <f>HYPERLINK("https://www.ebi.ac.uk/ols/ontologies/fbbt/terms?iri=http://purl.obolibrary.org/obo/FBbt_00048183","FBbt:00048183")</f>
        <v>FBbt:00048183</v>
      </c>
      <c r="B257" t="s">
        <v>620</v>
      </c>
      <c r="C257" t="s">
        <v>621</v>
      </c>
      <c r="D257" t="s">
        <v>622</v>
      </c>
      <c r="E257" t="s">
        <v>222</v>
      </c>
    </row>
    <row r="258" spans="1:5" x14ac:dyDescent="0.2">
      <c r="A258" t="str">
        <f>HYPERLINK("https://www.ebi.ac.uk/ols/ontologies/fbbt/terms?iri=http://purl.obolibrary.org/obo/FBbt_00004279","FBbt:00004279")</f>
        <v>FBbt:00004279</v>
      </c>
      <c r="B258" t="s">
        <v>623</v>
      </c>
      <c r="C258" t="s">
        <v>624</v>
      </c>
      <c r="D258" t="s">
        <v>625</v>
      </c>
      <c r="E258" t="s">
        <v>173</v>
      </c>
    </row>
    <row r="259" spans="1:5" x14ac:dyDescent="0.2">
      <c r="A259" t="str">
        <f>HYPERLINK("https://www.ebi.ac.uk/ols/ontologies/fbbt/terms?iri=http://purl.obolibrary.org/obo/FBbt_00048225","FBbt:00048225")</f>
        <v>FBbt:00048225</v>
      </c>
      <c r="B259" t="s">
        <v>626</v>
      </c>
      <c r="C259" t="s">
        <v>8</v>
      </c>
      <c r="D259" t="s">
        <v>627</v>
      </c>
      <c r="E259" t="s">
        <v>222</v>
      </c>
    </row>
    <row r="260" spans="1:5" x14ac:dyDescent="0.2">
      <c r="A260" t="str">
        <f>HYPERLINK("https://www.ebi.ac.uk/ols/ontologies/fbbt/terms?iri=http://purl.obolibrary.org/obo/FBbt_00004368","FBbt:00004368")</f>
        <v>FBbt:00004368</v>
      </c>
      <c r="B260" t="s">
        <v>628</v>
      </c>
      <c r="C260" t="s">
        <v>629</v>
      </c>
      <c r="D260" t="s">
        <v>630</v>
      </c>
      <c r="E260" t="s">
        <v>147</v>
      </c>
    </row>
    <row r="261" spans="1:5" x14ac:dyDescent="0.2">
      <c r="A261" t="str">
        <f>HYPERLINK("https://www.ebi.ac.uk/ols/ontologies/fbbt/terms?iri=http://purl.obolibrary.org/obo/FBbt_00048224","FBbt:00048224")</f>
        <v>FBbt:00048224</v>
      </c>
      <c r="B261" t="s">
        <v>631</v>
      </c>
      <c r="C261" t="s">
        <v>8</v>
      </c>
      <c r="D261" t="s">
        <v>632</v>
      </c>
      <c r="E261" t="s">
        <v>222</v>
      </c>
    </row>
    <row r="262" spans="1:5" x14ac:dyDescent="0.2">
      <c r="A262" t="str">
        <f>HYPERLINK("https://www.ebi.ac.uk/ols/ontologies/fbbt/terms?iri=http://purl.obolibrary.org/obo/FBbt_00048223","FBbt:00048223")</f>
        <v>FBbt:00048223</v>
      </c>
      <c r="B262" t="s">
        <v>633</v>
      </c>
      <c r="C262" t="s">
        <v>8</v>
      </c>
      <c r="D262" t="s">
        <v>634</v>
      </c>
      <c r="E262" t="s">
        <v>222</v>
      </c>
    </row>
    <row r="263" spans="1:5" x14ac:dyDescent="0.2">
      <c r="A263" t="str">
        <f>HYPERLINK("https://www.ebi.ac.uk/ols/ontologies/fbbt/terms?iri=http://purl.obolibrary.org/obo/FBbt_00048222","FBbt:00048222")</f>
        <v>FBbt:00048222</v>
      </c>
      <c r="B263" t="s">
        <v>635</v>
      </c>
      <c r="C263" t="s">
        <v>8</v>
      </c>
      <c r="D263" t="s">
        <v>636</v>
      </c>
      <c r="E263" t="s">
        <v>222</v>
      </c>
    </row>
    <row r="264" spans="1:5" x14ac:dyDescent="0.2">
      <c r="A264" t="str">
        <f>HYPERLINK("https://www.ebi.ac.uk/ols/ontologies/fbbt/terms?iri=http://purl.obolibrary.org/obo/FBbt_00004272","FBbt:00004272")</f>
        <v>FBbt:00004272</v>
      </c>
      <c r="B264" t="s">
        <v>637</v>
      </c>
      <c r="C264" t="s">
        <v>8</v>
      </c>
      <c r="D264" t="s">
        <v>638</v>
      </c>
      <c r="E264" t="s">
        <v>522</v>
      </c>
    </row>
    <row r="265" spans="1:5" x14ac:dyDescent="0.2">
      <c r="A265" t="str">
        <f>HYPERLINK("https://www.ebi.ac.uk/ols/ontologies/fbbt/terms?iri=http://purl.obolibrary.org/obo/FBbt_00110798","FBbt:00110798")</f>
        <v>FBbt:00110798</v>
      </c>
      <c r="B265" t="s">
        <v>639</v>
      </c>
      <c r="C265" t="s">
        <v>640</v>
      </c>
      <c r="D265" t="s">
        <v>641</v>
      </c>
      <c r="E265" t="s">
        <v>417</v>
      </c>
    </row>
    <row r="266" spans="1:5" x14ac:dyDescent="0.2">
      <c r="A266" t="str">
        <f>HYPERLINK("https://www.ebi.ac.uk/ols/ontologies/fbbt/terms?iri=http://purl.obolibrary.org/obo/FBbt_00004282","FBbt:00004282")</f>
        <v>FBbt:00004282</v>
      </c>
      <c r="B266" t="s">
        <v>642</v>
      </c>
      <c r="C266" t="s">
        <v>643</v>
      </c>
      <c r="D266" t="s">
        <v>644</v>
      </c>
      <c r="E266" t="s">
        <v>417</v>
      </c>
    </row>
    <row r="267" spans="1:5" x14ac:dyDescent="0.2">
      <c r="A267" t="str">
        <f>HYPERLINK("https://www.ebi.ac.uk/ols/ontologies/fbbt/terms?iri=http://purl.obolibrary.org/obo/FBbt_00004281","FBbt:00004281")</f>
        <v>FBbt:00004281</v>
      </c>
      <c r="B267" t="s">
        <v>645</v>
      </c>
      <c r="C267" t="s">
        <v>646</v>
      </c>
      <c r="D267" t="s">
        <v>647</v>
      </c>
      <c r="E267" t="s">
        <v>173</v>
      </c>
    </row>
    <row r="268" spans="1:5" x14ac:dyDescent="0.2">
      <c r="A268" t="str">
        <f>HYPERLINK("https://www.ebi.ac.uk/ols/ontologies/fbbt/terms?iri=http://purl.obolibrary.org/obo/FBbt_00004283","FBbt:00004283")</f>
        <v>FBbt:00004283</v>
      </c>
      <c r="B268" t="s">
        <v>648</v>
      </c>
      <c r="C268" t="s">
        <v>8</v>
      </c>
      <c r="D268" t="s">
        <v>649</v>
      </c>
      <c r="E268" t="s">
        <v>19</v>
      </c>
    </row>
    <row r="269" spans="1:5" x14ac:dyDescent="0.2">
      <c r="A269" t="str">
        <f>HYPERLINK("https://www.ebi.ac.uk/ols/ontologies/fbbt/terms?iri=http://purl.obolibrary.org/obo/FBbt_00048214","FBbt:00048214")</f>
        <v>FBbt:00048214</v>
      </c>
      <c r="B269" t="s">
        <v>650</v>
      </c>
      <c r="C269" t="s">
        <v>651</v>
      </c>
      <c r="D269" t="s">
        <v>652</v>
      </c>
      <c r="E269" t="s">
        <v>420</v>
      </c>
    </row>
    <row r="270" spans="1:5" x14ac:dyDescent="0.2">
      <c r="A270" t="str">
        <f>HYPERLINK("https://www.ebi.ac.uk/ols/ontologies/fbbt/terms?iri=http://purl.obolibrary.org/obo/FBbt_00048213","FBbt:00048213")</f>
        <v>FBbt:00048213</v>
      </c>
      <c r="B270" t="s">
        <v>653</v>
      </c>
      <c r="C270" t="s">
        <v>8</v>
      </c>
      <c r="D270" t="s">
        <v>654</v>
      </c>
      <c r="E270" t="s">
        <v>222</v>
      </c>
    </row>
    <row r="271" spans="1:5" x14ac:dyDescent="0.2">
      <c r="A271" t="str">
        <f>HYPERLINK("https://www.ebi.ac.uk/ols/ontologies/fbbt/terms?iri=http://purl.obolibrary.org/obo/FBbt_00004277","FBbt:00004277")</f>
        <v>FBbt:00004277</v>
      </c>
      <c r="B271" t="s">
        <v>655</v>
      </c>
      <c r="C271" t="s">
        <v>8</v>
      </c>
      <c r="D271" t="s">
        <v>656</v>
      </c>
      <c r="E271" t="s">
        <v>173</v>
      </c>
    </row>
    <row r="272" spans="1:5" x14ac:dyDescent="0.2">
      <c r="A272" t="str">
        <f>HYPERLINK("https://www.ebi.ac.uk/ols/ontologies/fbbt/terms?iri=http://purl.obolibrary.org/obo/FBbt_00004674","FBbt:00004674")</f>
        <v>FBbt:00004674</v>
      </c>
      <c r="B272" t="s">
        <v>657</v>
      </c>
      <c r="C272" t="s">
        <v>658</v>
      </c>
      <c r="D272" t="s">
        <v>659</v>
      </c>
      <c r="E272" t="s">
        <v>660</v>
      </c>
    </row>
    <row r="273" spans="1:5" x14ac:dyDescent="0.2">
      <c r="A273" t="str">
        <f>HYPERLINK("https://www.ebi.ac.uk/ols/ontologies/fbbt/terms?iri=http://purl.obolibrary.org/obo/FBbt_00004276","FBbt:00004276")</f>
        <v>FBbt:00004276</v>
      </c>
      <c r="B273" t="s">
        <v>661</v>
      </c>
      <c r="C273" t="s">
        <v>8</v>
      </c>
      <c r="D273" t="s">
        <v>662</v>
      </c>
      <c r="E273" t="s">
        <v>147</v>
      </c>
    </row>
    <row r="274" spans="1:5" x14ac:dyDescent="0.2">
      <c r="A274" t="str">
        <f>HYPERLINK("https://www.ebi.ac.uk/ols/ontologies/fbbt/terms?iri=http://purl.obolibrary.org/obo/FBbt_00004274","FBbt:00004274")</f>
        <v>FBbt:00004274</v>
      </c>
      <c r="B274" t="s">
        <v>663</v>
      </c>
      <c r="C274" t="s">
        <v>8</v>
      </c>
      <c r="D274" t="s">
        <v>664</v>
      </c>
      <c r="E274" t="s">
        <v>522</v>
      </c>
    </row>
    <row r="275" spans="1:5" x14ac:dyDescent="0.2">
      <c r="A275" t="str">
        <f>HYPERLINK("https://www.ebi.ac.uk/ols/ontologies/fbbt/terms?iri=http://purl.obolibrary.org/obo/FBbt_00004273","FBbt:00004273")</f>
        <v>FBbt:00004273</v>
      </c>
      <c r="B275" t="s">
        <v>665</v>
      </c>
      <c r="C275" t="s">
        <v>8</v>
      </c>
      <c r="D275" t="s">
        <v>666</v>
      </c>
      <c r="E275" t="s">
        <v>522</v>
      </c>
    </row>
    <row r="276" spans="1:5" x14ac:dyDescent="0.2">
      <c r="A276" t="str">
        <f>HYPERLINK("https://www.ebi.ac.uk/ols/ontologies/fbbt/terms?iri=http://purl.obolibrary.org/obo/FBbt_01004450","FBbt:01004450")</f>
        <v>FBbt:01004450</v>
      </c>
      <c r="B276" t="s">
        <v>667</v>
      </c>
      <c r="C276" t="s">
        <v>8</v>
      </c>
      <c r="D276" t="s">
        <v>668</v>
      </c>
    </row>
    <row r="277" spans="1:5" x14ac:dyDescent="0.2">
      <c r="A277" t="str">
        <f>HYPERLINK("https://www.ebi.ac.uk/ols/ontologies/fbbt/terms?iri=http://purl.obolibrary.org/obo/FBbt_00048212","FBbt:00048212")</f>
        <v>FBbt:00048212</v>
      </c>
      <c r="B277" t="s">
        <v>669</v>
      </c>
      <c r="C277" t="s">
        <v>8</v>
      </c>
      <c r="D277" t="s">
        <v>670</v>
      </c>
      <c r="E277" t="s">
        <v>222</v>
      </c>
    </row>
    <row r="278" spans="1:5" x14ac:dyDescent="0.2">
      <c r="A278" t="str">
        <f>HYPERLINK("https://www.ebi.ac.uk/ols/ontologies/fbbt/terms?iri=http://purl.obolibrary.org/obo/FBbt_00048211","FBbt:00048211")</f>
        <v>FBbt:00048211</v>
      </c>
      <c r="B278" t="s">
        <v>671</v>
      </c>
      <c r="C278" t="s">
        <v>8</v>
      </c>
      <c r="D278" t="s">
        <v>672</v>
      </c>
      <c r="E278" t="s">
        <v>222</v>
      </c>
    </row>
    <row r="279" spans="1:5" x14ac:dyDescent="0.2">
      <c r="A279" t="str">
        <f>HYPERLINK("https://www.ebi.ac.uk/ols/ontologies/fbbt/terms?iri=http://purl.obolibrary.org/obo/FBbt_00048166","FBbt:00048166")</f>
        <v>FBbt:00048166</v>
      </c>
      <c r="B279" t="s">
        <v>673</v>
      </c>
      <c r="C279" t="s">
        <v>674</v>
      </c>
      <c r="D279" t="s">
        <v>675</v>
      </c>
      <c r="E279" t="s">
        <v>222</v>
      </c>
    </row>
    <row r="280" spans="1:5" x14ac:dyDescent="0.2">
      <c r="A280" t="str">
        <f>HYPERLINK("https://www.ebi.ac.uk/ols/ontologies/fbbt/terms?iri=http://purl.obolibrary.org/obo/FBbt_00004389","FBbt:00004389")</f>
        <v>FBbt:00004389</v>
      </c>
      <c r="B280" t="s">
        <v>676</v>
      </c>
      <c r="C280" t="s">
        <v>8</v>
      </c>
      <c r="D280" t="s">
        <v>677</v>
      </c>
      <c r="E280" t="s">
        <v>678</v>
      </c>
    </row>
    <row r="281" spans="1:5" x14ac:dyDescent="0.2">
      <c r="A281" t="str">
        <f>HYPERLINK("https://www.ebi.ac.uk/ols/ontologies/fbbt/terms?iri=http://purl.obolibrary.org/obo/FBbt_00004717","FBbt:00004717")</f>
        <v>FBbt:00004717</v>
      </c>
      <c r="B281" t="s">
        <v>679</v>
      </c>
      <c r="C281" t="s">
        <v>680</v>
      </c>
      <c r="D281" t="s">
        <v>681</v>
      </c>
      <c r="E281" t="s">
        <v>147</v>
      </c>
    </row>
    <row r="282" spans="1:5" x14ac:dyDescent="0.2">
      <c r="A282" t="str">
        <f>HYPERLINK("https://www.ebi.ac.uk/ols/ontologies/fbbt/terms?iri=http://purl.obolibrary.org/obo/FBbt_00004716","FBbt:00004716")</f>
        <v>FBbt:00004716</v>
      </c>
      <c r="B282" t="s">
        <v>682</v>
      </c>
      <c r="C282" t="s">
        <v>683</v>
      </c>
      <c r="D282" t="s">
        <v>684</v>
      </c>
      <c r="E282" t="s">
        <v>147</v>
      </c>
    </row>
    <row r="283" spans="1:5" x14ac:dyDescent="0.2">
      <c r="A283" t="str">
        <f>HYPERLINK("https://www.ebi.ac.uk/ols/ontologies/fbbt/terms?iri=http://purl.obolibrary.org/obo/FBbt_00004715","FBbt:00004715")</f>
        <v>FBbt:00004715</v>
      </c>
      <c r="B283" t="s">
        <v>685</v>
      </c>
      <c r="C283" t="s">
        <v>686</v>
      </c>
      <c r="D283" t="s">
        <v>687</v>
      </c>
      <c r="E283" t="s">
        <v>147</v>
      </c>
    </row>
    <row r="284" spans="1:5" x14ac:dyDescent="0.2">
      <c r="A284" t="str">
        <f>HYPERLINK("https://www.ebi.ac.uk/ols/ontologies/fbbt/terms?iri=http://purl.obolibrary.org/obo/FBbt_00004714","FBbt:00004714")</f>
        <v>FBbt:00004714</v>
      </c>
      <c r="B284" t="s">
        <v>688</v>
      </c>
      <c r="C284" t="s">
        <v>689</v>
      </c>
      <c r="D284" t="s">
        <v>690</v>
      </c>
      <c r="E284" t="s">
        <v>173</v>
      </c>
    </row>
    <row r="285" spans="1:5" x14ac:dyDescent="0.2">
      <c r="A285" t="str">
        <f>HYPERLINK("https://www.ebi.ac.uk/ols/ontologies/fbbt/terms?iri=http://purl.obolibrary.org/obo/FBbt_00004446","FBbt:00004446")</f>
        <v>FBbt:00004446</v>
      </c>
      <c r="B285" t="s">
        <v>691</v>
      </c>
      <c r="C285" t="s">
        <v>8</v>
      </c>
      <c r="D285" t="s">
        <v>692</v>
      </c>
      <c r="E285" t="s">
        <v>693</v>
      </c>
    </row>
    <row r="286" spans="1:5" x14ac:dyDescent="0.2">
      <c r="A286" t="str">
        <f>HYPERLINK("https://www.ebi.ac.uk/ols/ontologies/fbbt/terms?iri=http://purl.obolibrary.org/obo/FBbt_00048203","FBbt:00048203")</f>
        <v>FBbt:00048203</v>
      </c>
      <c r="B286" t="s">
        <v>694</v>
      </c>
      <c r="C286" t="s">
        <v>695</v>
      </c>
      <c r="D286" t="s">
        <v>696</v>
      </c>
      <c r="E286" t="s">
        <v>222</v>
      </c>
    </row>
    <row r="287" spans="1:5" x14ac:dyDescent="0.2">
      <c r="A287" t="str">
        <f>HYPERLINK("https://www.ebi.ac.uk/ols/ontologies/fbbt/terms?iri=http://purl.obolibrary.org/obo/FBbt_00004696","FBbt:00004696")</f>
        <v>FBbt:00004696</v>
      </c>
      <c r="B287" t="s">
        <v>697</v>
      </c>
      <c r="C287" t="s">
        <v>698</v>
      </c>
      <c r="D287" t="s">
        <v>659</v>
      </c>
      <c r="E287" t="s">
        <v>660</v>
      </c>
    </row>
    <row r="288" spans="1:5" x14ac:dyDescent="0.2">
      <c r="A288" t="str">
        <f>HYPERLINK("https://www.ebi.ac.uk/ols/ontologies/fbbt/terms?iri=http://purl.obolibrary.org/obo/FBbt_00048204","FBbt:00048204")</f>
        <v>FBbt:00048204</v>
      </c>
      <c r="B288" t="s">
        <v>699</v>
      </c>
      <c r="C288" t="s">
        <v>700</v>
      </c>
      <c r="D288" t="s">
        <v>701</v>
      </c>
      <c r="E288" t="s">
        <v>222</v>
      </c>
    </row>
    <row r="289" spans="1:5" x14ac:dyDescent="0.2">
      <c r="A289" t="str">
        <f>HYPERLINK("https://www.ebi.ac.uk/ols/ontologies/fbbt/terms?iri=http://purl.obolibrary.org/obo/FBbt_00048205","FBbt:00048205")</f>
        <v>FBbt:00048205</v>
      </c>
      <c r="B289" t="s">
        <v>702</v>
      </c>
      <c r="C289" t="s">
        <v>703</v>
      </c>
      <c r="D289" t="s">
        <v>704</v>
      </c>
      <c r="E289" t="s">
        <v>222</v>
      </c>
    </row>
    <row r="290" spans="1:5" x14ac:dyDescent="0.2">
      <c r="A290" t="str">
        <f>HYPERLINK("https://www.ebi.ac.uk/ols/ontologies/fbbt/terms?iri=http://purl.obolibrary.org/obo/FBbt_00048197","FBbt:00048197")</f>
        <v>FBbt:00048197</v>
      </c>
      <c r="B290" t="s">
        <v>705</v>
      </c>
      <c r="C290" t="s">
        <v>706</v>
      </c>
      <c r="D290" t="s">
        <v>707</v>
      </c>
      <c r="E290" t="s">
        <v>222</v>
      </c>
    </row>
    <row r="291" spans="1:5" x14ac:dyDescent="0.2">
      <c r="A291" t="str">
        <f>HYPERLINK("https://www.ebi.ac.uk/ols/ontologies/fbbt/terms?iri=http://purl.obolibrary.org/obo/FBbt_00048200","FBbt:00048200")</f>
        <v>FBbt:00048200</v>
      </c>
      <c r="B291" t="s">
        <v>708</v>
      </c>
      <c r="C291" t="s">
        <v>709</v>
      </c>
      <c r="D291" t="s">
        <v>710</v>
      </c>
      <c r="E291" t="s">
        <v>222</v>
      </c>
    </row>
    <row r="292" spans="1:5" x14ac:dyDescent="0.2">
      <c r="A292" t="str">
        <f>HYPERLINK("https://www.ebi.ac.uk/ols/ontologies/fbbt/terms?iri=http://purl.obolibrary.org/obo/FBbt_00048201","FBbt:00048201")</f>
        <v>FBbt:00048201</v>
      </c>
      <c r="B292" t="s">
        <v>711</v>
      </c>
      <c r="C292" t="s">
        <v>712</v>
      </c>
      <c r="D292" t="s">
        <v>713</v>
      </c>
      <c r="E292" t="s">
        <v>222</v>
      </c>
    </row>
    <row r="293" spans="1:5" x14ac:dyDescent="0.2">
      <c r="A293" t="str">
        <f>HYPERLINK("https://www.ebi.ac.uk/ols/ontologies/fbbt/terms?iri=http://purl.obolibrary.org/obo/FBbt_00048202","FBbt:00048202")</f>
        <v>FBbt:00048202</v>
      </c>
      <c r="B293" t="s">
        <v>714</v>
      </c>
      <c r="C293" t="s">
        <v>715</v>
      </c>
      <c r="D293" t="s">
        <v>716</v>
      </c>
      <c r="E293" t="s">
        <v>222</v>
      </c>
    </row>
    <row r="294" spans="1:5" x14ac:dyDescent="0.2">
      <c r="A294" t="str">
        <f>HYPERLINK("https://www.ebi.ac.uk/ols/ontologies/fbbt/terms?iri=http://purl.obolibrary.org/obo/FBbt_00048195","FBbt:00048195")</f>
        <v>FBbt:00048195</v>
      </c>
      <c r="B294" t="s">
        <v>717</v>
      </c>
      <c r="C294" t="s">
        <v>718</v>
      </c>
      <c r="D294" t="s">
        <v>719</v>
      </c>
      <c r="E294" t="s">
        <v>222</v>
      </c>
    </row>
    <row r="295" spans="1:5" x14ac:dyDescent="0.2">
      <c r="A295" t="str">
        <f>HYPERLINK("https://www.ebi.ac.uk/ols/ontologies/fbbt/terms?iri=http://purl.obolibrary.org/obo/FBbt_00048196","FBbt:00048196")</f>
        <v>FBbt:00048196</v>
      </c>
      <c r="B295" t="s">
        <v>720</v>
      </c>
      <c r="C295" t="s">
        <v>721</v>
      </c>
      <c r="D295" t="s">
        <v>722</v>
      </c>
      <c r="E295" t="s">
        <v>222</v>
      </c>
    </row>
    <row r="296" spans="1:5" x14ac:dyDescent="0.2">
      <c r="A296" t="str">
        <f>HYPERLINK("https://www.ebi.ac.uk/ols/ontologies/fbbt/terms?iri=http://purl.obolibrary.org/obo/FBbt_00004378","FBbt:00004378")</f>
        <v>FBbt:00004378</v>
      </c>
      <c r="B296" t="s">
        <v>723</v>
      </c>
      <c r="C296" t="s">
        <v>8</v>
      </c>
      <c r="D296" t="s">
        <v>724</v>
      </c>
      <c r="E296" t="s">
        <v>147</v>
      </c>
    </row>
    <row r="297" spans="1:5" x14ac:dyDescent="0.2">
      <c r="A297" t="str">
        <f>HYPERLINK("https://www.ebi.ac.uk/ols/ontologies/fbbt/terms?iri=http://purl.obolibrary.org/obo/FBbt_00048189","FBbt:00048189")</f>
        <v>FBbt:00048189</v>
      </c>
      <c r="B297" t="s">
        <v>725</v>
      </c>
      <c r="C297" t="s">
        <v>709</v>
      </c>
      <c r="D297" t="s">
        <v>726</v>
      </c>
      <c r="E297" t="s">
        <v>222</v>
      </c>
    </row>
    <row r="298" spans="1:5" x14ac:dyDescent="0.2">
      <c r="A298" t="str">
        <f>HYPERLINK("https://www.ebi.ac.uk/ols/ontologies/fbbt/terms?iri=http://purl.obolibrary.org/obo/FBbt_00003349","FBbt:00003349")</f>
        <v>FBbt:00003349</v>
      </c>
      <c r="B298" t="s">
        <v>727</v>
      </c>
      <c r="C298" t="s">
        <v>8</v>
      </c>
      <c r="D298" t="s">
        <v>728</v>
      </c>
      <c r="E298" t="s">
        <v>27</v>
      </c>
    </row>
    <row r="299" spans="1:5" x14ac:dyDescent="0.2">
      <c r="A299" t="str">
        <f>HYPERLINK("https://www.ebi.ac.uk/ols/ontologies/fbbt/terms?iri=http://purl.obolibrary.org/obo/FBbt_00004269","FBbt:00004269")</f>
        <v>FBbt:00004269</v>
      </c>
      <c r="B299" t="s">
        <v>729</v>
      </c>
      <c r="C299" t="s">
        <v>8</v>
      </c>
      <c r="D299" t="s">
        <v>730</v>
      </c>
      <c r="E299" t="s">
        <v>147</v>
      </c>
    </row>
    <row r="300" spans="1:5" x14ac:dyDescent="0.2">
      <c r="A300" t="str">
        <f>HYPERLINK("https://www.ebi.ac.uk/ols/ontologies/fbbt/terms?iri=http://purl.obolibrary.org/obo/FBbt_00048187","FBbt:00048187")</f>
        <v>FBbt:00048187</v>
      </c>
      <c r="B300" t="s">
        <v>731</v>
      </c>
      <c r="C300" t="s">
        <v>674</v>
      </c>
      <c r="D300" t="s">
        <v>732</v>
      </c>
      <c r="E300" t="s">
        <v>222</v>
      </c>
    </row>
    <row r="301" spans="1:5" x14ac:dyDescent="0.2">
      <c r="A301" t="str">
        <f>HYPERLINK("https://www.ebi.ac.uk/ols/ontologies/fbbt/terms?iri=http://purl.obolibrary.org/obo/FBbt_00003348","FBbt:00003348")</f>
        <v>FBbt:00003348</v>
      </c>
      <c r="B301" t="s">
        <v>733</v>
      </c>
      <c r="C301" t="s">
        <v>8</v>
      </c>
      <c r="D301" t="s">
        <v>734</v>
      </c>
      <c r="E301" t="s">
        <v>27</v>
      </c>
    </row>
    <row r="302" spans="1:5" x14ac:dyDescent="0.2">
      <c r="A302" t="str">
        <f>HYPERLINK("https://www.ebi.ac.uk/ols/ontologies/fbbt/terms?iri=http://purl.obolibrary.org/obo/FBbt_00048188","FBbt:00048188")</f>
        <v>FBbt:00048188</v>
      </c>
      <c r="B302" t="s">
        <v>735</v>
      </c>
      <c r="C302" t="s">
        <v>736</v>
      </c>
      <c r="D302" t="s">
        <v>737</v>
      </c>
      <c r="E302" t="s">
        <v>222</v>
      </c>
    </row>
    <row r="303" spans="1:5" x14ac:dyDescent="0.2">
      <c r="A303" t="str">
        <f>HYPERLINK("https://www.ebi.ac.uk/ols/ontologies/fbbt/terms?iri=http://purl.obolibrary.org/obo/FBbt_00004370","FBbt:00004370")</f>
        <v>FBbt:00004370</v>
      </c>
      <c r="B303" t="s">
        <v>738</v>
      </c>
      <c r="C303" t="s">
        <v>8</v>
      </c>
      <c r="D303" t="s">
        <v>739</v>
      </c>
      <c r="E303" t="s">
        <v>147</v>
      </c>
    </row>
    <row r="304" spans="1:5" x14ac:dyDescent="0.2">
      <c r="A304" t="str">
        <f>HYPERLINK("https://www.ebi.ac.uk/ols/ontologies/fbbt/terms?iri=http://purl.obolibrary.org/obo/FBbt_00048180","FBbt:00048180")</f>
        <v>FBbt:00048180</v>
      </c>
      <c r="B304" t="s">
        <v>740</v>
      </c>
      <c r="C304" t="s">
        <v>741</v>
      </c>
      <c r="D304" t="s">
        <v>742</v>
      </c>
      <c r="E304" t="s">
        <v>222</v>
      </c>
    </row>
    <row r="305" spans="1:5" x14ac:dyDescent="0.2">
      <c r="A305" t="str">
        <f>HYPERLINK("https://www.ebi.ac.uk/ols/ontologies/fbbt/terms?iri=http://purl.obolibrary.org/obo/FBbt_00048181","FBbt:00048181")</f>
        <v>FBbt:00048181</v>
      </c>
      <c r="B305" t="s">
        <v>743</v>
      </c>
      <c r="C305" t="s">
        <v>744</v>
      </c>
      <c r="D305" t="s">
        <v>745</v>
      </c>
      <c r="E305" t="s">
        <v>222</v>
      </c>
    </row>
    <row r="306" spans="1:5" x14ac:dyDescent="0.2">
      <c r="A306" t="str">
        <f>HYPERLINK("https://www.ebi.ac.uk/ols/ontologies/fbbt/terms?iri=http://purl.obolibrary.org/obo/FBbt_00048182","FBbt:00048182")</f>
        <v>FBbt:00048182</v>
      </c>
      <c r="B306" t="s">
        <v>746</v>
      </c>
      <c r="C306" t="s">
        <v>703</v>
      </c>
      <c r="D306" t="s">
        <v>747</v>
      </c>
      <c r="E306" t="s">
        <v>222</v>
      </c>
    </row>
    <row r="307" spans="1:5" x14ac:dyDescent="0.2">
      <c r="A307" t="str">
        <f>HYPERLINK("https://www.ebi.ac.uk/ols/ontologies/fbbt/terms?iri=http://purl.obolibrary.org/obo/FBbt_00004376","FBbt:00004376")</f>
        <v>FBbt:00004376</v>
      </c>
      <c r="B307" t="s">
        <v>748</v>
      </c>
      <c r="C307" t="s">
        <v>8</v>
      </c>
      <c r="D307" t="s">
        <v>749</v>
      </c>
      <c r="E307" t="s">
        <v>147</v>
      </c>
    </row>
    <row r="308" spans="1:5" x14ac:dyDescent="0.2">
      <c r="A308" t="str">
        <f>HYPERLINK("https://www.ebi.ac.uk/ols/ontologies/fbbt/terms?iri=http://purl.obolibrary.org/obo/FBbt_00004377","FBbt:00004377")</f>
        <v>FBbt:00004377</v>
      </c>
      <c r="B308" t="s">
        <v>750</v>
      </c>
      <c r="C308" t="s">
        <v>751</v>
      </c>
      <c r="D308" t="s">
        <v>752</v>
      </c>
      <c r="E308" t="s">
        <v>173</v>
      </c>
    </row>
    <row r="309" spans="1:5" x14ac:dyDescent="0.2">
      <c r="A309" t="str">
        <f>HYPERLINK("https://www.ebi.ac.uk/ols/ontologies/fbbt/terms?iri=http://purl.obolibrary.org/obo/FBbt_00004375","FBbt:00004375")</f>
        <v>FBbt:00004375</v>
      </c>
      <c r="B309" t="s">
        <v>753</v>
      </c>
      <c r="C309" t="s">
        <v>8</v>
      </c>
      <c r="D309" t="s">
        <v>754</v>
      </c>
      <c r="E309" t="s">
        <v>147</v>
      </c>
    </row>
    <row r="310" spans="1:5" x14ac:dyDescent="0.2">
      <c r="A310" t="str">
        <f>HYPERLINK("https://www.ebi.ac.uk/ols/ontologies/fbbt/terms?iri=http://purl.obolibrary.org/obo/FBbt_00004373","FBbt:00004373")</f>
        <v>FBbt:00004373</v>
      </c>
      <c r="B310" t="s">
        <v>755</v>
      </c>
      <c r="C310" t="s">
        <v>756</v>
      </c>
      <c r="D310" t="s">
        <v>757</v>
      </c>
      <c r="E310" t="s">
        <v>147</v>
      </c>
    </row>
    <row r="311" spans="1:5" x14ac:dyDescent="0.2">
      <c r="A311" t="str">
        <f>HYPERLINK("https://www.ebi.ac.uk/ols/ontologies/fbbt/terms?iri=http://purl.obolibrary.org/obo/FBbt_00004372","FBbt:00004372")</f>
        <v>FBbt:00004372</v>
      </c>
      <c r="B311" t="s">
        <v>758</v>
      </c>
      <c r="C311" t="s">
        <v>8</v>
      </c>
      <c r="D311" t="s">
        <v>759</v>
      </c>
      <c r="E311" t="s">
        <v>147</v>
      </c>
    </row>
    <row r="312" spans="1:5" x14ac:dyDescent="0.2">
      <c r="A312" t="str">
        <f>HYPERLINK("https://www.ebi.ac.uk/ols/ontologies/fbbt/terms?iri=http://purl.obolibrary.org/obo/FBbt_00004371","FBbt:00004371")</f>
        <v>FBbt:00004371</v>
      </c>
      <c r="B312" t="s">
        <v>760</v>
      </c>
      <c r="C312" t="s">
        <v>8</v>
      </c>
      <c r="D312" t="s">
        <v>761</v>
      </c>
      <c r="E312" t="s">
        <v>147</v>
      </c>
    </row>
    <row r="313" spans="1:5" x14ac:dyDescent="0.2">
      <c r="A313" t="str">
        <f>HYPERLINK("https://www.ebi.ac.uk/ols/ontologies/fbbt/terms?iri=http://purl.obolibrary.org/obo/FBbt_00111617","FBbt:00111617")</f>
        <v>FBbt:00111617</v>
      </c>
      <c r="B313" t="s">
        <v>762</v>
      </c>
      <c r="C313" t="s">
        <v>763</v>
      </c>
      <c r="D313" t="s">
        <v>764</v>
      </c>
      <c r="E313" t="s">
        <v>765</v>
      </c>
    </row>
    <row r="314" spans="1:5" x14ac:dyDescent="0.2">
      <c r="A314" t="str">
        <f>HYPERLINK("https://www.ebi.ac.uk/ols/ontologies/fbbt/terms?iri=http://purl.obolibrary.org/obo/FBbt_00111618","FBbt:00111618")</f>
        <v>FBbt:00111618</v>
      </c>
      <c r="B314" t="s">
        <v>766</v>
      </c>
      <c r="C314" t="s">
        <v>767</v>
      </c>
      <c r="D314" t="s">
        <v>768</v>
      </c>
      <c r="E314" t="s">
        <v>765</v>
      </c>
    </row>
    <row r="315" spans="1:5" x14ac:dyDescent="0.2">
      <c r="A315" t="str">
        <f>HYPERLINK("https://www.ebi.ac.uk/ols/ontologies/fbbt/terms?iri=http://purl.obolibrary.org/obo/FBbt_00048176","FBbt:00048176")</f>
        <v>FBbt:00048176</v>
      </c>
      <c r="B315" t="s">
        <v>769</v>
      </c>
      <c r="C315" t="s">
        <v>770</v>
      </c>
      <c r="D315" t="s">
        <v>771</v>
      </c>
      <c r="E315" t="s">
        <v>222</v>
      </c>
    </row>
    <row r="316" spans="1:5" x14ac:dyDescent="0.2">
      <c r="A316" t="str">
        <f>HYPERLINK("https://www.ebi.ac.uk/ols/ontologies/fbbt/terms?iri=http://purl.obolibrary.org/obo/FBbt_00048175","FBbt:00048175")</f>
        <v>FBbt:00048175</v>
      </c>
      <c r="B316" t="s">
        <v>772</v>
      </c>
      <c r="C316" t="s">
        <v>695</v>
      </c>
      <c r="D316" t="s">
        <v>773</v>
      </c>
      <c r="E316" t="s">
        <v>222</v>
      </c>
    </row>
    <row r="317" spans="1:5" x14ac:dyDescent="0.2">
      <c r="A317" t="str">
        <f>HYPERLINK("https://www.ebi.ac.uk/ols/ontologies/fbbt/terms?iri=http://purl.obolibrary.org/obo/FBbt_00048177","FBbt:00048177")</f>
        <v>FBbt:00048177</v>
      </c>
      <c r="B317" t="s">
        <v>774</v>
      </c>
      <c r="C317" t="s">
        <v>775</v>
      </c>
      <c r="D317" t="s">
        <v>776</v>
      </c>
      <c r="E317" t="s">
        <v>222</v>
      </c>
    </row>
    <row r="318" spans="1:5" x14ac:dyDescent="0.2">
      <c r="A318" t="str">
        <f>HYPERLINK("https://www.ebi.ac.uk/ols/ontologies/fbbt/terms?iri=http://purl.obolibrary.org/obo/FBbt_00048178","FBbt:00048178")</f>
        <v>FBbt:00048178</v>
      </c>
      <c r="B318" t="s">
        <v>777</v>
      </c>
      <c r="C318" t="s">
        <v>778</v>
      </c>
      <c r="D318" t="s">
        <v>779</v>
      </c>
      <c r="E318" t="s">
        <v>222</v>
      </c>
    </row>
    <row r="319" spans="1:5" x14ac:dyDescent="0.2">
      <c r="A319" t="str">
        <f>HYPERLINK("https://www.ebi.ac.uk/ols/ontologies/fbbt/terms?iri=http://purl.obolibrary.org/obo/FBbt_00048179","FBbt:00048179")</f>
        <v>FBbt:00048179</v>
      </c>
      <c r="B319" t="s">
        <v>780</v>
      </c>
      <c r="C319" t="s">
        <v>781</v>
      </c>
      <c r="D319" t="s">
        <v>782</v>
      </c>
      <c r="E319" t="s">
        <v>222</v>
      </c>
    </row>
    <row r="320" spans="1:5" x14ac:dyDescent="0.2">
      <c r="A320" t="str">
        <f>HYPERLINK("https://www.ebi.ac.uk/ols/ontologies/fbbt/terms?iri=http://purl.obolibrary.org/obo/FBbt_00048172","FBbt:00048172")</f>
        <v>FBbt:00048172</v>
      </c>
      <c r="B320" t="s">
        <v>783</v>
      </c>
      <c r="C320" t="s">
        <v>784</v>
      </c>
      <c r="D320" t="s">
        <v>785</v>
      </c>
      <c r="E320" t="s">
        <v>222</v>
      </c>
    </row>
    <row r="321" spans="1:5" x14ac:dyDescent="0.2">
      <c r="A321" t="str">
        <f>HYPERLINK("https://www.ebi.ac.uk/ols/ontologies/fbbt/terms?iri=http://purl.obolibrary.org/obo/FBbt_00048173","FBbt:00048173")</f>
        <v>FBbt:00048173</v>
      </c>
      <c r="B321" t="s">
        <v>786</v>
      </c>
      <c r="C321" t="s">
        <v>787</v>
      </c>
      <c r="D321" t="s">
        <v>788</v>
      </c>
      <c r="E321" t="s">
        <v>222</v>
      </c>
    </row>
    <row r="322" spans="1:5" x14ac:dyDescent="0.2">
      <c r="A322" t="str">
        <f>HYPERLINK("https://www.ebi.ac.uk/ols/ontologies/fbbt/terms?iri=http://purl.obolibrary.org/obo/FBbt_00048174","FBbt:00048174")</f>
        <v>FBbt:00048174</v>
      </c>
      <c r="B322" t="s">
        <v>789</v>
      </c>
      <c r="C322" t="s">
        <v>790</v>
      </c>
      <c r="D322" t="s">
        <v>791</v>
      </c>
      <c r="E322" t="s">
        <v>222</v>
      </c>
    </row>
    <row r="323" spans="1:5" x14ac:dyDescent="0.2">
      <c r="A323" t="str">
        <f>HYPERLINK("https://www.ebi.ac.uk/ols/ontologies/fbbt/terms?iri=http://purl.obolibrary.org/obo/FBbt_00004718","FBbt:00004718")</f>
        <v>FBbt:00004718</v>
      </c>
      <c r="B323" t="s">
        <v>792</v>
      </c>
      <c r="C323" t="s">
        <v>793</v>
      </c>
      <c r="D323" t="s">
        <v>794</v>
      </c>
      <c r="E323" t="s">
        <v>660</v>
      </c>
    </row>
    <row r="324" spans="1:5" x14ac:dyDescent="0.2">
      <c r="A324" t="str">
        <f>HYPERLINK("https://www.ebi.ac.uk/ols/ontologies/fbbt/terms?iri=http://purl.obolibrary.org/obo/FBbt_00004448","FBbt:00004448")</f>
        <v>FBbt:00004448</v>
      </c>
      <c r="B324" t="s">
        <v>795</v>
      </c>
      <c r="C324" t="s">
        <v>8</v>
      </c>
      <c r="D324" t="s">
        <v>796</v>
      </c>
      <c r="E324" t="s">
        <v>173</v>
      </c>
    </row>
    <row r="325" spans="1:5" x14ac:dyDescent="0.2">
      <c r="A325" t="str">
        <f>HYPERLINK("https://www.ebi.ac.uk/ols/ontologies/fbbt/terms?iri=http://purl.obolibrary.org/obo/FBbt_00048170","FBbt:00048170")</f>
        <v>FBbt:00048170</v>
      </c>
      <c r="B325" t="s">
        <v>797</v>
      </c>
      <c r="C325" t="s">
        <v>712</v>
      </c>
      <c r="D325" t="s">
        <v>798</v>
      </c>
      <c r="E325" t="s">
        <v>222</v>
      </c>
    </row>
    <row r="326" spans="1:5" x14ac:dyDescent="0.2">
      <c r="A326" t="str">
        <f>HYPERLINK("https://www.ebi.ac.uk/ols/ontologies/fbbt/terms?iri=http://purl.obolibrary.org/obo/FBbt_00048171","FBbt:00048171")</f>
        <v>FBbt:00048171</v>
      </c>
      <c r="B326" t="s">
        <v>799</v>
      </c>
      <c r="C326" t="s">
        <v>715</v>
      </c>
      <c r="D326" t="s">
        <v>800</v>
      </c>
      <c r="E326" t="s">
        <v>222</v>
      </c>
    </row>
    <row r="327" spans="1:5" x14ac:dyDescent="0.2">
      <c r="A327" t="str">
        <f>HYPERLINK("https://www.ebi.ac.uk/ols/ontologies/fbbt/terms?iri=http://purl.obolibrary.org/obo/FBbt_00004391","FBbt:00004391")</f>
        <v>FBbt:00004391</v>
      </c>
      <c r="B327" t="s">
        <v>801</v>
      </c>
      <c r="C327" t="s">
        <v>802</v>
      </c>
      <c r="D327" t="s">
        <v>803</v>
      </c>
      <c r="E327" t="s">
        <v>173</v>
      </c>
    </row>
    <row r="328" spans="1:5" x14ac:dyDescent="0.2">
      <c r="A328" t="str">
        <f>HYPERLINK("https://www.ebi.ac.uk/ols/ontologies/fbbt/terms?iri=http://purl.obolibrary.org/obo/FBbt_00004393","FBbt:00004393")</f>
        <v>FBbt:00004393</v>
      </c>
      <c r="B328" t="s">
        <v>804</v>
      </c>
      <c r="C328" t="s">
        <v>8</v>
      </c>
      <c r="D328" t="s">
        <v>805</v>
      </c>
      <c r="E328" t="s">
        <v>19</v>
      </c>
    </row>
    <row r="329" spans="1:5" x14ac:dyDescent="0.2">
      <c r="A329" t="str">
        <f>HYPERLINK("https://www.ebi.ac.uk/ols/ontologies/fbbt/terms?iri=http://purl.obolibrary.org/obo/FBbt_00004392","FBbt:00004392")</f>
        <v>FBbt:00004392</v>
      </c>
      <c r="B329" t="s">
        <v>806</v>
      </c>
      <c r="C329" t="s">
        <v>807</v>
      </c>
      <c r="D329" t="s">
        <v>808</v>
      </c>
      <c r="E329" t="s">
        <v>417</v>
      </c>
    </row>
    <row r="330" spans="1:5" x14ac:dyDescent="0.2">
      <c r="A330" t="str">
        <f>HYPERLINK("https://www.ebi.ac.uk/ols/ontologies/fbbt/terms?iri=http://purl.obolibrary.org/obo/FBbt_00004366","FBbt:00004366")</f>
        <v>FBbt:00004366</v>
      </c>
      <c r="B330" t="s">
        <v>809</v>
      </c>
      <c r="C330" t="s">
        <v>8</v>
      </c>
      <c r="D330" t="s">
        <v>810</v>
      </c>
      <c r="E330" t="s">
        <v>173</v>
      </c>
    </row>
    <row r="331" spans="1:5" x14ac:dyDescent="0.2">
      <c r="A331" t="str">
        <f>HYPERLINK("https://www.ebi.ac.uk/ols/ontologies/fbbt/terms?iri=http://purl.obolibrary.org/obo/FBbt_00004671","FBbt:00004671")</f>
        <v>FBbt:00004671</v>
      </c>
      <c r="B331" t="s">
        <v>811</v>
      </c>
      <c r="C331" t="s">
        <v>812</v>
      </c>
      <c r="D331" t="s">
        <v>813</v>
      </c>
      <c r="E331" t="s">
        <v>147</v>
      </c>
    </row>
    <row r="332" spans="1:5" x14ac:dyDescent="0.2">
      <c r="A332" t="str">
        <f>HYPERLINK("https://www.ebi.ac.uk/ols/ontologies/fbbt/terms?iri=http://purl.obolibrary.org/obo/FBbt_00004670","FBbt:00004670")</f>
        <v>FBbt:00004670</v>
      </c>
      <c r="B332" t="s">
        <v>814</v>
      </c>
      <c r="C332" t="s">
        <v>815</v>
      </c>
      <c r="D332" t="s">
        <v>816</v>
      </c>
      <c r="E332" t="s">
        <v>173</v>
      </c>
    </row>
    <row r="333" spans="1:5" x14ac:dyDescent="0.2">
      <c r="A333" t="str">
        <f>HYPERLINK("https://www.ebi.ac.uk/ols/ontologies/fbbt/terms?iri=http://purl.obolibrary.org/obo/FBbt_00004259","FBbt:00004259")</f>
        <v>FBbt:00004259</v>
      </c>
      <c r="B333" t="s">
        <v>817</v>
      </c>
      <c r="C333" t="s">
        <v>818</v>
      </c>
      <c r="D333" t="s">
        <v>819</v>
      </c>
      <c r="E333" t="s">
        <v>147</v>
      </c>
    </row>
    <row r="334" spans="1:5" x14ac:dyDescent="0.2">
      <c r="A334" t="str">
        <f>HYPERLINK("https://www.ebi.ac.uk/ols/ontologies/fbbt/terms?iri=http://purl.obolibrary.org/obo/FBbt_00004673","FBbt:00004673")</f>
        <v>FBbt:00004673</v>
      </c>
      <c r="B334" t="s">
        <v>820</v>
      </c>
      <c r="C334" t="s">
        <v>821</v>
      </c>
      <c r="D334" t="s">
        <v>822</v>
      </c>
      <c r="E334" t="s">
        <v>147</v>
      </c>
    </row>
    <row r="335" spans="1:5" x14ac:dyDescent="0.2">
      <c r="A335" t="str">
        <f>HYPERLINK("https://www.ebi.ac.uk/ols/ontologies/fbbt/terms?iri=http://purl.obolibrary.org/obo/FBbt_00048167","FBbt:00048167")</f>
        <v>FBbt:00048167</v>
      </c>
      <c r="B335" t="s">
        <v>823</v>
      </c>
      <c r="C335" t="s">
        <v>824</v>
      </c>
      <c r="D335" t="s">
        <v>825</v>
      </c>
      <c r="E335" t="s">
        <v>222</v>
      </c>
    </row>
    <row r="336" spans="1:5" x14ac:dyDescent="0.2">
      <c r="A336" t="str">
        <f>HYPERLINK("https://www.ebi.ac.uk/ols/ontologies/fbbt/terms?iri=http://purl.obolibrary.org/obo/FBbt_00004672","FBbt:00004672")</f>
        <v>FBbt:00004672</v>
      </c>
      <c r="B336" t="s">
        <v>826</v>
      </c>
      <c r="C336" t="s">
        <v>827</v>
      </c>
      <c r="D336" t="s">
        <v>828</v>
      </c>
      <c r="E336" t="s">
        <v>147</v>
      </c>
    </row>
    <row r="337" spans="1:5" x14ac:dyDescent="0.2">
      <c r="A337" t="str">
        <f>HYPERLINK("https://www.ebi.ac.uk/ols/ontologies/fbbt/terms?iri=http://purl.obolibrary.org/obo/FBbt_00048169","FBbt:00048169")</f>
        <v>FBbt:00048169</v>
      </c>
      <c r="B337" t="s">
        <v>829</v>
      </c>
      <c r="C337" t="s">
        <v>830</v>
      </c>
      <c r="D337" t="s">
        <v>831</v>
      </c>
      <c r="E337" t="s">
        <v>222</v>
      </c>
    </row>
    <row r="338" spans="1:5" x14ac:dyDescent="0.2">
      <c r="A338" t="str">
        <f>HYPERLINK("https://www.ebi.ac.uk/ols/ontologies/fbbt/terms?iri=http://purl.obolibrary.org/obo/FBbt_00048168","FBbt:00048168")</f>
        <v>FBbt:00048168</v>
      </c>
      <c r="B338" t="s">
        <v>832</v>
      </c>
      <c r="C338" t="s">
        <v>736</v>
      </c>
      <c r="D338" t="s">
        <v>833</v>
      </c>
      <c r="E338" t="s">
        <v>222</v>
      </c>
    </row>
    <row r="339" spans="1:5" x14ac:dyDescent="0.2">
      <c r="A339" t="str">
        <f>HYPERLINK("https://www.ebi.ac.uk/ols/ontologies/fbbt/terms?iri=http://purl.obolibrary.org/obo/FBbt_00004367","FBbt:00004367")</f>
        <v>FBbt:00004367</v>
      </c>
      <c r="B339" t="s">
        <v>834</v>
      </c>
      <c r="C339" t="s">
        <v>8</v>
      </c>
      <c r="D339" t="s">
        <v>835</v>
      </c>
      <c r="E339" t="s">
        <v>173</v>
      </c>
    </row>
    <row r="340" spans="1:5" x14ac:dyDescent="0.2">
      <c r="A340" t="str">
        <f>HYPERLINK("https://www.ebi.ac.uk/ols/ontologies/fbbt/terms?iri=http://purl.obolibrary.org/obo/FBbt_00004439","FBbt:00004439")</f>
        <v>FBbt:00004439</v>
      </c>
      <c r="B340" t="s">
        <v>836</v>
      </c>
      <c r="C340" t="s">
        <v>8</v>
      </c>
      <c r="D340" t="s">
        <v>837</v>
      </c>
      <c r="E340" t="s">
        <v>522</v>
      </c>
    </row>
    <row r="341" spans="1:5" x14ac:dyDescent="0.2">
      <c r="A341" t="str">
        <f>HYPERLINK("https://www.ebi.ac.uk/ols/ontologies/fbbt/terms?iri=http://purl.obolibrary.org/obo/FBbt_00004268","FBbt:00004268")</f>
        <v>FBbt:00004268</v>
      </c>
      <c r="B341" t="s">
        <v>838</v>
      </c>
      <c r="C341" t="s">
        <v>839</v>
      </c>
      <c r="D341" t="s">
        <v>840</v>
      </c>
      <c r="E341" t="s">
        <v>173</v>
      </c>
    </row>
    <row r="342" spans="1:5" x14ac:dyDescent="0.2">
      <c r="A342" t="str">
        <f>HYPERLINK("https://www.ebi.ac.uk/ols/ontologies/fbbt/terms?iri=http://purl.obolibrary.org/obo/FBbt_00004266","FBbt:00004266")</f>
        <v>FBbt:00004266</v>
      </c>
      <c r="B342" t="s">
        <v>841</v>
      </c>
      <c r="C342" t="s">
        <v>8</v>
      </c>
      <c r="D342" t="s">
        <v>842</v>
      </c>
      <c r="E342" t="s">
        <v>147</v>
      </c>
    </row>
    <row r="343" spans="1:5" x14ac:dyDescent="0.2">
      <c r="A343" t="str">
        <f>HYPERLINK("https://www.ebi.ac.uk/ols/ontologies/fbbt/terms?iri=http://purl.obolibrary.org/obo/FBbt_00004267","FBbt:00004267")</f>
        <v>FBbt:00004267</v>
      </c>
      <c r="B343" t="s">
        <v>843</v>
      </c>
      <c r="C343" t="s">
        <v>8</v>
      </c>
      <c r="D343" t="s">
        <v>844</v>
      </c>
      <c r="E343" t="s">
        <v>147</v>
      </c>
    </row>
    <row r="344" spans="1:5" x14ac:dyDescent="0.2">
      <c r="A344" t="str">
        <f>HYPERLINK("https://www.ebi.ac.uk/ols/ontologies/fbbt/terms?iri=http://purl.obolibrary.org/obo/FBbt_00004264","FBbt:00004264")</f>
        <v>FBbt:00004264</v>
      </c>
      <c r="B344" t="s">
        <v>845</v>
      </c>
      <c r="C344" t="s">
        <v>756</v>
      </c>
      <c r="D344" t="s">
        <v>846</v>
      </c>
      <c r="E344" t="s">
        <v>147</v>
      </c>
    </row>
    <row r="345" spans="1:5" x14ac:dyDescent="0.2">
      <c r="A345" t="str">
        <f>HYPERLINK("https://www.ebi.ac.uk/ols/ontologies/fbbt/terms?iri=http://purl.obolibrary.org/obo/FBbt_00004262","FBbt:00004262")</f>
        <v>FBbt:00004262</v>
      </c>
      <c r="B345" t="s">
        <v>847</v>
      </c>
      <c r="C345" t="s">
        <v>8</v>
      </c>
      <c r="D345" t="s">
        <v>848</v>
      </c>
      <c r="E345" t="s">
        <v>147</v>
      </c>
    </row>
    <row r="346" spans="1:5" x14ac:dyDescent="0.2">
      <c r="A346" t="str">
        <f>HYPERLINK("https://www.ebi.ac.uk/ols/ontologies/fbbt/terms?iri=http://purl.obolibrary.org/obo/FBbt_00004443","FBbt:00004443")</f>
        <v>FBbt:00004443</v>
      </c>
      <c r="B346" t="s">
        <v>849</v>
      </c>
      <c r="C346" t="s">
        <v>8</v>
      </c>
      <c r="D346" t="s">
        <v>850</v>
      </c>
      <c r="E346" t="s">
        <v>147</v>
      </c>
    </row>
    <row r="347" spans="1:5" x14ac:dyDescent="0.2">
      <c r="A347" t="str">
        <f>HYPERLINK("https://www.ebi.ac.uk/ols/ontologies/fbbt/terms?iri=http://purl.obolibrary.org/obo/FBbt_00004444","FBbt:00004444")</f>
        <v>FBbt:00004444</v>
      </c>
      <c r="B347" t="s">
        <v>851</v>
      </c>
      <c r="C347" t="s">
        <v>8</v>
      </c>
      <c r="D347" t="s">
        <v>852</v>
      </c>
      <c r="E347" t="s">
        <v>173</v>
      </c>
    </row>
    <row r="348" spans="1:5" x14ac:dyDescent="0.2">
      <c r="A348" t="str">
        <f>HYPERLINK("https://www.ebi.ac.uk/ols/ontologies/fbbt/terms?iri=http://purl.obolibrary.org/obo/FBbt_00004441","FBbt:00004441")</f>
        <v>FBbt:00004441</v>
      </c>
      <c r="B348" t="s">
        <v>853</v>
      </c>
      <c r="C348" t="s">
        <v>8</v>
      </c>
      <c r="D348" t="s">
        <v>854</v>
      </c>
      <c r="E348" t="s">
        <v>522</v>
      </c>
    </row>
    <row r="349" spans="1:5" x14ac:dyDescent="0.2">
      <c r="A349" t="str">
        <f>HYPERLINK("https://www.ebi.ac.uk/ols/ontologies/fbbt/terms?iri=http://purl.obolibrary.org/obo/FBbt_00004440","FBbt:00004440")</f>
        <v>FBbt:00004440</v>
      </c>
      <c r="B349" t="s">
        <v>855</v>
      </c>
      <c r="C349" t="s">
        <v>8</v>
      </c>
      <c r="D349" t="s">
        <v>856</v>
      </c>
      <c r="E349" t="s">
        <v>522</v>
      </c>
    </row>
    <row r="350" spans="1:5" x14ac:dyDescent="0.2">
      <c r="A350" t="str">
        <f>HYPERLINK("https://www.ebi.ac.uk/ols/ontologies/fbbt/terms?iri=http://purl.obolibrary.org/obo/FBbt_00111619","FBbt:00111619")</f>
        <v>FBbt:00111619</v>
      </c>
      <c r="B350" t="s">
        <v>857</v>
      </c>
      <c r="C350" t="s">
        <v>858</v>
      </c>
      <c r="D350" t="s">
        <v>859</v>
      </c>
      <c r="E350" t="s">
        <v>765</v>
      </c>
    </row>
    <row r="351" spans="1:5" x14ac:dyDescent="0.2">
      <c r="A351" t="str">
        <f>HYPERLINK("https://www.ebi.ac.uk/ols/ontologies/fbbt/terms?iri=http://purl.obolibrary.org/obo/FBbt_00004429","FBbt:00004429")</f>
        <v>FBbt:00004429</v>
      </c>
      <c r="B351" t="s">
        <v>860</v>
      </c>
      <c r="C351" t="s">
        <v>8</v>
      </c>
      <c r="D351" t="s">
        <v>848</v>
      </c>
      <c r="E351" t="s">
        <v>147</v>
      </c>
    </row>
    <row r="352" spans="1:5" x14ac:dyDescent="0.2">
      <c r="A352" t="str">
        <f>HYPERLINK("https://www.ebi.ac.uk/ols/ontologies/fbbt/terms?iri=http://purl.obolibrary.org/obo/FBbt_00004428","FBbt:00004428")</f>
        <v>FBbt:00004428</v>
      </c>
      <c r="B352" t="s">
        <v>861</v>
      </c>
      <c r="C352" t="s">
        <v>862</v>
      </c>
      <c r="D352" t="s">
        <v>863</v>
      </c>
      <c r="E352" t="s">
        <v>147</v>
      </c>
    </row>
    <row r="353" spans="1:5" x14ac:dyDescent="0.2">
      <c r="A353" t="str">
        <f>HYPERLINK("https://www.ebi.ac.uk/ols/ontologies/fbbt/terms?iri=http://purl.obolibrary.org/obo/FBbt_00048198","FBbt:00048198")</f>
        <v>FBbt:00048198</v>
      </c>
      <c r="B353" t="s">
        <v>864</v>
      </c>
      <c r="C353" t="s">
        <v>674</v>
      </c>
      <c r="D353" t="s">
        <v>865</v>
      </c>
      <c r="E353" t="s">
        <v>222</v>
      </c>
    </row>
    <row r="354" spans="1:5" x14ac:dyDescent="0.2">
      <c r="A354" t="str">
        <f>HYPERLINK("https://www.ebi.ac.uk/ols/ontologies/fbbt/terms?iri=http://purl.obolibrary.org/obo/FBbt_00048199","FBbt:00048199")</f>
        <v>FBbt:00048199</v>
      </c>
      <c r="B354" t="s">
        <v>866</v>
      </c>
      <c r="C354" t="s">
        <v>867</v>
      </c>
      <c r="D354" t="s">
        <v>868</v>
      </c>
      <c r="E354" t="s">
        <v>222</v>
      </c>
    </row>
    <row r="355" spans="1:5" x14ac:dyDescent="0.2">
      <c r="A355" t="str">
        <f>HYPERLINK("https://www.ebi.ac.uk/ols/ontologies/fbbt/terms?iri=http://purl.obolibrary.org/obo/FBbt_00004425","FBbt:00004425")</f>
        <v>FBbt:00004425</v>
      </c>
      <c r="B355" t="s">
        <v>869</v>
      </c>
      <c r="C355" t="s">
        <v>8</v>
      </c>
      <c r="D355" t="s">
        <v>870</v>
      </c>
      <c r="E355" t="s">
        <v>173</v>
      </c>
    </row>
    <row r="356" spans="1:5" x14ac:dyDescent="0.2">
      <c r="A356" t="str">
        <f>HYPERLINK("https://www.ebi.ac.uk/ols/ontologies/fbbt/terms?iri=http://purl.obolibrary.org/obo/FBbt_00004424","FBbt:00004424")</f>
        <v>FBbt:00004424</v>
      </c>
      <c r="B356" t="s">
        <v>871</v>
      </c>
      <c r="C356" t="s">
        <v>8</v>
      </c>
      <c r="D356" t="s">
        <v>872</v>
      </c>
      <c r="E356" t="s">
        <v>147</v>
      </c>
    </row>
    <row r="357" spans="1:5" x14ac:dyDescent="0.2">
      <c r="A357" t="str">
        <f>HYPERLINK("https://www.ebi.ac.uk/ols/ontologies/fbbt/terms?iri=http://purl.obolibrary.org/obo/FBbt_00004381","FBbt:00004381")</f>
        <v>FBbt:00004381</v>
      </c>
      <c r="B357" t="s">
        <v>873</v>
      </c>
      <c r="C357" t="s">
        <v>8</v>
      </c>
      <c r="D357" t="s">
        <v>874</v>
      </c>
      <c r="E357" t="s">
        <v>522</v>
      </c>
    </row>
    <row r="358" spans="1:5" x14ac:dyDescent="0.2">
      <c r="A358" t="str">
        <f>HYPERLINK("https://www.ebi.ac.uk/ols/ontologies/fbbt/terms?iri=http://purl.obolibrary.org/obo/FBbt_00048193","FBbt:00048193")</f>
        <v>FBbt:00048193</v>
      </c>
      <c r="B358" t="s">
        <v>875</v>
      </c>
      <c r="C358" t="s">
        <v>700</v>
      </c>
      <c r="D358" t="s">
        <v>876</v>
      </c>
      <c r="E358" t="s">
        <v>222</v>
      </c>
    </row>
    <row r="359" spans="1:5" x14ac:dyDescent="0.2">
      <c r="A359" t="str">
        <f>HYPERLINK("https://www.ebi.ac.uk/ols/ontologies/fbbt/terms?iri=http://purl.obolibrary.org/obo/FBbt_00048194","FBbt:00048194")</f>
        <v>FBbt:00048194</v>
      </c>
      <c r="B359" t="s">
        <v>877</v>
      </c>
      <c r="C359" t="s">
        <v>878</v>
      </c>
      <c r="D359" t="s">
        <v>879</v>
      </c>
      <c r="E359" t="s">
        <v>222</v>
      </c>
    </row>
    <row r="360" spans="1:5" x14ac:dyDescent="0.2">
      <c r="A360" t="str">
        <f>HYPERLINK("https://www.ebi.ac.uk/ols/ontologies/fbbt/terms?iri=http://purl.obolibrary.org/obo/FBbt_00003408","FBbt:00003408")</f>
        <v>FBbt:00003408</v>
      </c>
      <c r="B360" t="s">
        <v>880</v>
      </c>
      <c r="C360" t="s">
        <v>8</v>
      </c>
      <c r="D360" t="s">
        <v>881</v>
      </c>
      <c r="E360" t="s">
        <v>27</v>
      </c>
    </row>
    <row r="361" spans="1:5" x14ac:dyDescent="0.2">
      <c r="A361" t="str">
        <f>HYPERLINK("https://www.ebi.ac.uk/ols/ontologies/fbbt/terms?iri=http://purl.obolibrary.org/obo/FBbt_00048207","FBbt:00048207")</f>
        <v>FBbt:00048207</v>
      </c>
      <c r="B361" t="s">
        <v>882</v>
      </c>
      <c r="C361" t="s">
        <v>721</v>
      </c>
      <c r="D361" t="s">
        <v>883</v>
      </c>
      <c r="E361" t="s">
        <v>222</v>
      </c>
    </row>
    <row r="362" spans="1:5" x14ac:dyDescent="0.2">
      <c r="A362" t="str">
        <f>HYPERLINK("https://www.ebi.ac.uk/ols/ontologies/fbbt/terms?iri=http://purl.obolibrary.org/obo/FBbt_00048190","FBbt:00048190")</f>
        <v>FBbt:00048190</v>
      </c>
      <c r="B362" t="s">
        <v>884</v>
      </c>
      <c r="C362" t="s">
        <v>712</v>
      </c>
      <c r="D362" t="s">
        <v>885</v>
      </c>
      <c r="E362" t="s">
        <v>222</v>
      </c>
    </row>
    <row r="363" spans="1:5" x14ac:dyDescent="0.2">
      <c r="A363" t="str">
        <f>HYPERLINK("https://www.ebi.ac.uk/ols/ontologies/fbbt/terms?iri=http://purl.obolibrary.org/obo/FBbt_00048191","FBbt:00048191")</f>
        <v>FBbt:00048191</v>
      </c>
      <c r="B363" t="s">
        <v>886</v>
      </c>
      <c r="C363" t="s">
        <v>715</v>
      </c>
      <c r="D363" t="s">
        <v>887</v>
      </c>
      <c r="E363" t="s">
        <v>222</v>
      </c>
    </row>
    <row r="364" spans="1:5" x14ac:dyDescent="0.2">
      <c r="A364" t="str">
        <f>HYPERLINK("https://www.ebi.ac.uk/ols/ontologies/fbbt/terms?iri=http://purl.obolibrary.org/obo/FBbt_00003407","FBbt:00003407")</f>
        <v>FBbt:00003407</v>
      </c>
      <c r="B364" t="s">
        <v>888</v>
      </c>
      <c r="C364" t="s">
        <v>8</v>
      </c>
      <c r="D364" t="s">
        <v>889</v>
      </c>
      <c r="E364" t="s">
        <v>27</v>
      </c>
    </row>
    <row r="365" spans="1:5" x14ac:dyDescent="0.2">
      <c r="A365" t="str">
        <f>HYPERLINK("https://www.ebi.ac.uk/ols/ontologies/fbbt/terms?iri=http://purl.obolibrary.org/obo/FBbt_00048208","FBbt:00048208")</f>
        <v>FBbt:00048208</v>
      </c>
      <c r="B365" t="s">
        <v>890</v>
      </c>
      <c r="C365" t="s">
        <v>615</v>
      </c>
      <c r="D365" t="s">
        <v>891</v>
      </c>
      <c r="E365" t="s">
        <v>222</v>
      </c>
    </row>
    <row r="366" spans="1:5" x14ac:dyDescent="0.2">
      <c r="A366" t="str">
        <f>HYPERLINK("https://www.ebi.ac.uk/ols/ontologies/fbbt/terms?iri=http://purl.obolibrary.org/obo/FBbt_00048192","FBbt:00048192")</f>
        <v>FBbt:00048192</v>
      </c>
      <c r="B366" t="s">
        <v>892</v>
      </c>
      <c r="C366" t="s">
        <v>695</v>
      </c>
      <c r="D366" t="s">
        <v>893</v>
      </c>
      <c r="E366" t="s">
        <v>222</v>
      </c>
    </row>
    <row r="367" spans="1:5" x14ac:dyDescent="0.2">
      <c r="A367" t="str">
        <f>HYPERLINK("https://www.ebi.ac.uk/ols/ontologies/fbbt/terms?iri=http://purl.obolibrary.org/obo/FBbt_00004256","FBbt:00004256")</f>
        <v>FBbt:00004256</v>
      </c>
      <c r="B367" t="s">
        <v>894</v>
      </c>
      <c r="C367" t="s">
        <v>8</v>
      </c>
      <c r="D367" t="s">
        <v>895</v>
      </c>
      <c r="E367" t="s">
        <v>147</v>
      </c>
    </row>
    <row r="368" spans="1:5" x14ac:dyDescent="0.2">
      <c r="A368" t="str">
        <f>HYPERLINK("https://www.ebi.ac.uk/ols/ontologies/fbbt/terms?iri=http://purl.obolibrary.org/obo/FBbt_00004692","FBbt:00004692")</f>
        <v>FBbt:00004692</v>
      </c>
      <c r="B368" t="s">
        <v>896</v>
      </c>
      <c r="C368" t="s">
        <v>897</v>
      </c>
      <c r="D368" t="s">
        <v>898</v>
      </c>
      <c r="E368" t="s">
        <v>899</v>
      </c>
    </row>
    <row r="369" spans="1:5" x14ac:dyDescent="0.2">
      <c r="A369" t="str">
        <f>HYPERLINK("https://www.ebi.ac.uk/ols/ontologies/fbbt/terms?iri=http://purl.obolibrary.org/obo/FBbt_00004257","FBbt:00004257")</f>
        <v>FBbt:00004257</v>
      </c>
      <c r="B369" t="s">
        <v>900</v>
      </c>
      <c r="C369" t="s">
        <v>901</v>
      </c>
      <c r="D369" t="s">
        <v>902</v>
      </c>
      <c r="E369" t="s">
        <v>147</v>
      </c>
    </row>
    <row r="370" spans="1:5" x14ac:dyDescent="0.2">
      <c r="A370" t="str">
        <f>HYPERLINK("https://www.ebi.ac.uk/ols/ontologies/fbbt/terms?iri=http://purl.obolibrary.org/obo/FBbt_00004695","FBbt:00004695")</f>
        <v>FBbt:00004695</v>
      </c>
      <c r="B370" t="s">
        <v>903</v>
      </c>
      <c r="C370" t="s">
        <v>904</v>
      </c>
      <c r="D370" t="s">
        <v>905</v>
      </c>
      <c r="E370" t="s">
        <v>147</v>
      </c>
    </row>
    <row r="371" spans="1:5" x14ac:dyDescent="0.2">
      <c r="A371" t="str">
        <f>HYPERLINK("https://www.ebi.ac.uk/ols/ontologies/fbbt/terms?iri=http://purl.obolibrary.org/obo/FBbt_00004694","FBbt:00004694")</f>
        <v>FBbt:00004694</v>
      </c>
      <c r="B371" t="s">
        <v>906</v>
      </c>
      <c r="C371" t="s">
        <v>907</v>
      </c>
      <c r="D371" t="s">
        <v>908</v>
      </c>
      <c r="E371" t="s">
        <v>147</v>
      </c>
    </row>
    <row r="372" spans="1:5" x14ac:dyDescent="0.2">
      <c r="A372" t="str">
        <f>HYPERLINK("https://www.ebi.ac.uk/ols/ontologies/fbbt/terms?iri=http://purl.obolibrary.org/obo/FBbt_00048206","FBbt:00048206")</f>
        <v>FBbt:00048206</v>
      </c>
      <c r="B372" t="s">
        <v>909</v>
      </c>
      <c r="C372" t="s">
        <v>621</v>
      </c>
      <c r="D372" t="s">
        <v>910</v>
      </c>
      <c r="E372" t="s">
        <v>222</v>
      </c>
    </row>
    <row r="373" spans="1:5" x14ac:dyDescent="0.2">
      <c r="A373" t="str">
        <f>HYPERLINK("https://www.ebi.ac.uk/ols/ontologies/fbbt/terms?iri=http://purl.obolibrary.org/obo/FBbt_00004386","FBbt:00004386")</f>
        <v>FBbt:00004386</v>
      </c>
      <c r="B373" t="s">
        <v>911</v>
      </c>
      <c r="C373" t="s">
        <v>8</v>
      </c>
      <c r="D373" t="s">
        <v>912</v>
      </c>
      <c r="E373" t="s">
        <v>173</v>
      </c>
    </row>
    <row r="374" spans="1:5" x14ac:dyDescent="0.2">
      <c r="A374" t="str">
        <f>HYPERLINK("https://www.ebi.ac.uk/ols/ontologies/fbbt/terms?iri=http://purl.obolibrary.org/obo/FBbt_00004385","FBbt:00004385")</f>
        <v>FBbt:00004385</v>
      </c>
      <c r="B374" t="s">
        <v>913</v>
      </c>
      <c r="C374" t="s">
        <v>8</v>
      </c>
      <c r="D374" t="s">
        <v>914</v>
      </c>
      <c r="E374" t="s">
        <v>147</v>
      </c>
    </row>
    <row r="375" spans="1:5" x14ac:dyDescent="0.2">
      <c r="A375" t="str">
        <f>HYPERLINK("https://www.ebi.ac.uk/ols/ontologies/fbbt/terms?iri=http://purl.obolibrary.org/obo/FBbt_00004693","FBbt:00004693")</f>
        <v>FBbt:00004693</v>
      </c>
      <c r="B375" t="s">
        <v>915</v>
      </c>
      <c r="C375" t="s">
        <v>916</v>
      </c>
      <c r="D375" t="s">
        <v>917</v>
      </c>
      <c r="E375" t="s">
        <v>147</v>
      </c>
    </row>
    <row r="376" spans="1:5" x14ac:dyDescent="0.2">
      <c r="A376" t="str">
        <f>HYPERLINK("https://www.ebi.ac.uk/ols/ontologies/fbbt/terms?iri=http://purl.obolibrary.org/obo/FBbt_00004383","FBbt:00004383")</f>
        <v>FBbt:00004383</v>
      </c>
      <c r="B376" t="s">
        <v>918</v>
      </c>
      <c r="C376" t="s">
        <v>8</v>
      </c>
      <c r="D376" t="s">
        <v>919</v>
      </c>
      <c r="E376" t="s">
        <v>522</v>
      </c>
    </row>
    <row r="377" spans="1:5" x14ac:dyDescent="0.2">
      <c r="A377" t="str">
        <f>HYPERLINK("https://www.ebi.ac.uk/ols/ontologies/fbbt/terms?iri=http://purl.obolibrary.org/obo/FBbt_00004382","FBbt:00004382")</f>
        <v>FBbt:00004382</v>
      </c>
      <c r="B377" t="s">
        <v>920</v>
      </c>
      <c r="C377" t="s">
        <v>8</v>
      </c>
      <c r="D377" t="s">
        <v>921</v>
      </c>
      <c r="E377" t="s">
        <v>522</v>
      </c>
    </row>
    <row r="378" spans="1:5" x14ac:dyDescent="0.2">
      <c r="A378" t="str">
        <f>HYPERLINK("https://www.ebi.ac.uk/ols/ontologies/fbbt/terms?iri=http://purl.obolibrary.org/obo/FBbt_00004435","FBbt:00004435")</f>
        <v>FBbt:00004435</v>
      </c>
      <c r="B378" t="s">
        <v>922</v>
      </c>
      <c r="C378" t="s">
        <v>923</v>
      </c>
      <c r="D378" t="s">
        <v>924</v>
      </c>
      <c r="E378" t="s">
        <v>173</v>
      </c>
    </row>
    <row r="379" spans="1:5" x14ac:dyDescent="0.2">
      <c r="A379" t="str">
        <f>HYPERLINK("https://www.ebi.ac.uk/ols/ontologies/fbbt/terms?iri=http://purl.obolibrary.org/obo/FBbt_00004434","FBbt:00004434")</f>
        <v>FBbt:00004434</v>
      </c>
      <c r="B379" t="s">
        <v>925</v>
      </c>
      <c r="C379" t="s">
        <v>8</v>
      </c>
      <c r="D379" t="s">
        <v>926</v>
      </c>
      <c r="E379" t="s">
        <v>147</v>
      </c>
    </row>
    <row r="380" spans="1:5" x14ac:dyDescent="0.2">
      <c r="A380" t="str">
        <f>HYPERLINK("https://www.ebi.ac.uk/ols/ontologies/fbbt/terms?iri=http://purl.obolibrary.org/obo/FBbt_00004433","FBbt:00004433")</f>
        <v>FBbt:00004433</v>
      </c>
      <c r="B380" t="s">
        <v>927</v>
      </c>
      <c r="C380" t="s">
        <v>8</v>
      </c>
      <c r="D380" t="s">
        <v>928</v>
      </c>
      <c r="E380" t="s">
        <v>147</v>
      </c>
    </row>
    <row r="381" spans="1:5" x14ac:dyDescent="0.2">
      <c r="A381" t="str">
        <f>HYPERLINK("https://www.ebi.ac.uk/ols/ontologies/fbbt/terms?iri=http://purl.obolibrary.org/obo/FBbt_00004431","FBbt:00004431")</f>
        <v>FBbt:00004431</v>
      </c>
      <c r="B381" t="s">
        <v>929</v>
      </c>
      <c r="C381" t="s">
        <v>756</v>
      </c>
      <c r="D381" t="s">
        <v>930</v>
      </c>
      <c r="E381" t="s">
        <v>147</v>
      </c>
    </row>
    <row r="382" spans="1:5" x14ac:dyDescent="0.2">
      <c r="A382" t="str">
        <f>HYPERLINK("https://www.ebi.ac.uk/ols/ontologies/fbbt/terms?iri=http://purl.obolibrary.org/obo/FBbt_00004430","FBbt:00004430")</f>
        <v>FBbt:00004430</v>
      </c>
      <c r="B382" t="s">
        <v>931</v>
      </c>
      <c r="C382" t="s">
        <v>8</v>
      </c>
      <c r="D382" t="s">
        <v>932</v>
      </c>
      <c r="E382" t="s">
        <v>147</v>
      </c>
    </row>
    <row r="383" spans="1:5" x14ac:dyDescent="0.2">
      <c r="A383" t="str">
        <f>HYPERLINK("https://www.ebi.ac.uk/ols/ontologies/fbbt/terms?iri=http://purl.obolibrary.org/obo/FBbt_00004258","FBbt:00004258")</f>
        <v>FBbt:00004258</v>
      </c>
      <c r="B383" t="s">
        <v>933</v>
      </c>
      <c r="C383" t="s">
        <v>8</v>
      </c>
      <c r="D383" t="s">
        <v>934</v>
      </c>
      <c r="E383" t="s">
        <v>173</v>
      </c>
    </row>
    <row r="384" spans="1:5" x14ac:dyDescent="0.2">
      <c r="A384" t="str">
        <f>HYPERLINK("https://www.ebi.ac.uk/ols/ontologies/fbbt/terms?iri=http://purl.obolibrary.org/obo/FBbt_00004284","FBbt:00004284")</f>
        <v>FBbt:00004284</v>
      </c>
      <c r="B384" t="s">
        <v>935</v>
      </c>
      <c r="C384" t="s">
        <v>936</v>
      </c>
      <c r="D384" t="s">
        <v>937</v>
      </c>
      <c r="E384" t="s">
        <v>147</v>
      </c>
    </row>
    <row r="385" spans="1:5" x14ac:dyDescent="0.2">
      <c r="A385" t="str">
        <f>HYPERLINK("https://www.ebi.ac.uk/ols/ontologies/fbbt/terms?iri=http://purl.obolibrary.org/obo/FBbt_00004286","FBbt:00004286")</f>
        <v>FBbt:00004286</v>
      </c>
      <c r="B385" t="s">
        <v>938</v>
      </c>
      <c r="C385" t="s">
        <v>8</v>
      </c>
      <c r="D385" t="s">
        <v>939</v>
      </c>
      <c r="E385" t="s">
        <v>332</v>
      </c>
    </row>
    <row r="386" spans="1:5" x14ac:dyDescent="0.2">
      <c r="A386" t="str">
        <f>HYPERLINK("https://www.ebi.ac.uk/ols/ontologies/fbbt/terms?iri=http://purl.obolibrary.org/obo/FBbt_00004285","FBbt:00004285")</f>
        <v>FBbt:00004285</v>
      </c>
      <c r="B386" t="s">
        <v>940</v>
      </c>
      <c r="C386" t="s">
        <v>941</v>
      </c>
      <c r="D386" t="s">
        <v>942</v>
      </c>
      <c r="E386" t="s">
        <v>147</v>
      </c>
    </row>
    <row r="387" spans="1:5" x14ac:dyDescent="0.2">
      <c r="A387" t="str">
        <f>HYPERLINK("https://www.ebi.ac.uk/ols/ontologies/fbbt/terms?iri=http://purl.obolibrary.org/obo/FBbt_00004292","FBbt:00004292")</f>
        <v>FBbt:00004292</v>
      </c>
      <c r="B387" t="s">
        <v>943</v>
      </c>
      <c r="C387" t="s">
        <v>8</v>
      </c>
      <c r="D387" t="s">
        <v>944</v>
      </c>
      <c r="E387" t="s">
        <v>332</v>
      </c>
    </row>
    <row r="388" spans="1:5" x14ac:dyDescent="0.2">
      <c r="A388" t="str">
        <f>HYPERLINK("https://www.ebi.ac.uk/ols/ontologies/fbbt/terms?iri=http://purl.obolibrary.org/obo/FBbt_00004451","FBbt:00004451")</f>
        <v>FBbt:00004451</v>
      </c>
      <c r="B388" t="s">
        <v>945</v>
      </c>
      <c r="C388" t="s">
        <v>946</v>
      </c>
      <c r="D388" t="s">
        <v>947</v>
      </c>
      <c r="E388" t="s">
        <v>899</v>
      </c>
    </row>
    <row r="389" spans="1:5" x14ac:dyDescent="0.2">
      <c r="A389" t="str">
        <f>HYPERLINK("https://www.ebi.ac.uk/ols/ontologies/fbbt/terms?iri=http://purl.obolibrary.org/obo/FBbt_00004452","FBbt:00004452")</f>
        <v>FBbt:00004452</v>
      </c>
      <c r="B389" t="s">
        <v>948</v>
      </c>
      <c r="C389" t="s">
        <v>8</v>
      </c>
      <c r="D389" t="s">
        <v>949</v>
      </c>
      <c r="E389" t="s">
        <v>332</v>
      </c>
    </row>
    <row r="390" spans="1:5" x14ac:dyDescent="0.2">
      <c r="A390" t="str">
        <f>HYPERLINK("https://www.ebi.ac.uk/ols/ontologies/fbbt/terms?iri=http://purl.obolibrary.org/obo/FBbt_00110725","FBbt:00110725")</f>
        <v>FBbt:00110725</v>
      </c>
      <c r="B390" t="s">
        <v>950</v>
      </c>
      <c r="C390" t="s">
        <v>8</v>
      </c>
      <c r="D390" t="s">
        <v>951</v>
      </c>
      <c r="E390" t="s">
        <v>899</v>
      </c>
    </row>
    <row r="391" spans="1:5" x14ac:dyDescent="0.2">
      <c r="A391" t="str">
        <f>HYPERLINK("https://www.ebi.ac.uk/ols/ontologies/fbbt/terms?iri=http://purl.obolibrary.org/obo/FBbt_00007020","FBbt:00007020")</f>
        <v>FBbt:00007020</v>
      </c>
      <c r="B391" t="s">
        <v>952</v>
      </c>
      <c r="C391" t="s">
        <v>8</v>
      </c>
      <c r="D391" t="s">
        <v>953</v>
      </c>
      <c r="E391" t="s">
        <v>899</v>
      </c>
    </row>
    <row r="392" spans="1:5" x14ac:dyDescent="0.2">
      <c r="A392" t="str">
        <f>HYPERLINK("https://www.ebi.ac.uk/ols/ontologies/fbbt/terms?iri=http://purl.obolibrary.org/obo/FBbt_00004263","FBbt:00004263")</f>
        <v>FBbt:00004263</v>
      </c>
      <c r="B392" t="s">
        <v>954</v>
      </c>
      <c r="C392" t="s">
        <v>8</v>
      </c>
      <c r="D392" t="s">
        <v>759</v>
      </c>
      <c r="E392" t="s">
        <v>147</v>
      </c>
    </row>
    <row r="393" spans="1:5" x14ac:dyDescent="0.2">
      <c r="A393" t="str">
        <f>HYPERLINK("https://www.ebi.ac.uk/ols/ontologies/fbbt/terms?iri=http://purl.obolibrary.org/obo/FBbt_00004261","FBbt:00004261")</f>
        <v>FBbt:00004261</v>
      </c>
      <c r="B393" t="s">
        <v>955</v>
      </c>
      <c r="C393" t="s">
        <v>956</v>
      </c>
      <c r="D393" t="s">
        <v>957</v>
      </c>
      <c r="E393" t="s">
        <v>147</v>
      </c>
    </row>
    <row r="394" spans="1:5" x14ac:dyDescent="0.2">
      <c r="A394" t="str">
        <f>HYPERLINK("https://www.ebi.ac.uk/ols/ontologies/fbbt/terms?iri=http://purl.obolibrary.org/obo/FBbt_00004394","FBbt:00004394")</f>
        <v>FBbt:00004394</v>
      </c>
      <c r="B394" t="s">
        <v>958</v>
      </c>
      <c r="C394" t="s">
        <v>8</v>
      </c>
      <c r="D394" t="s">
        <v>959</v>
      </c>
      <c r="E394" t="s">
        <v>332</v>
      </c>
    </row>
    <row r="395" spans="1:5" x14ac:dyDescent="0.2">
      <c r="A395" t="str">
        <f>HYPERLINK("https://www.ebi.ac.uk/ols/ontologies/fbbt/terms?iri=http://purl.obolibrary.org/obo/FBbt_00004460","FBbt:00004460")</f>
        <v>FBbt:00004460</v>
      </c>
      <c r="B395" t="s">
        <v>960</v>
      </c>
      <c r="C395" t="s">
        <v>8</v>
      </c>
      <c r="D395" t="s">
        <v>961</v>
      </c>
      <c r="E395" t="s">
        <v>332</v>
      </c>
    </row>
    <row r="396" spans="1:5" x14ac:dyDescent="0.2">
      <c r="A396" t="str">
        <f>HYPERLINK("https://www.ebi.ac.uk/ols/ontologies/fbbt/terms?iri=http://purl.obolibrary.org/obo/FBbt_00004288","FBbt:00004288")</f>
        <v>FBbt:00004288</v>
      </c>
      <c r="B396" t="s">
        <v>962</v>
      </c>
      <c r="C396" t="s">
        <v>8</v>
      </c>
      <c r="D396" t="s">
        <v>963</v>
      </c>
      <c r="E396" t="s">
        <v>964</v>
      </c>
    </row>
    <row r="397" spans="1:5" x14ac:dyDescent="0.2">
      <c r="A397" t="str">
        <f>HYPERLINK("https://www.ebi.ac.uk/ols/ontologies/fbbt/terms?iri=http://purl.obolibrary.org/obo/FBbt_00004289","FBbt:00004289")</f>
        <v>FBbt:00004289</v>
      </c>
      <c r="B397" t="s">
        <v>965</v>
      </c>
      <c r="C397" t="s">
        <v>8</v>
      </c>
      <c r="D397" t="s">
        <v>966</v>
      </c>
      <c r="E397" t="s">
        <v>964</v>
      </c>
    </row>
    <row r="398" spans="1:5" x14ac:dyDescent="0.2">
      <c r="A398" t="str">
        <f>HYPERLINK("https://www.ebi.ac.uk/ols/ontologies/fbbt/terms?iri=http://purl.obolibrary.org/obo/FBbt_00004287","FBbt:00004287")</f>
        <v>FBbt:00004287</v>
      </c>
      <c r="B398" t="s">
        <v>967</v>
      </c>
      <c r="C398" t="s">
        <v>8</v>
      </c>
      <c r="D398" t="s">
        <v>968</v>
      </c>
      <c r="E398" t="s">
        <v>964</v>
      </c>
    </row>
    <row r="399" spans="1:5" x14ac:dyDescent="0.2">
      <c r="A399" t="str">
        <f>HYPERLINK("https://www.ebi.ac.uk/ols/ontologies/fbbt/terms?iri=http://purl.obolibrary.org/obo/FBbt_00004459","FBbt:00004459")</f>
        <v>FBbt:00004459</v>
      </c>
      <c r="B399" t="s">
        <v>969</v>
      </c>
      <c r="C399" t="s">
        <v>8</v>
      </c>
      <c r="D399" t="s">
        <v>970</v>
      </c>
      <c r="E399" t="s">
        <v>332</v>
      </c>
    </row>
    <row r="400" spans="1:5" x14ac:dyDescent="0.2">
      <c r="A400" t="str">
        <f>HYPERLINK("https://www.ebi.ac.uk/ols/ontologies/fbbt/terms?iri=http://purl.obolibrary.org/obo/FBbt_00004458","FBbt:00004458")</f>
        <v>FBbt:00004458</v>
      </c>
      <c r="B400" t="s">
        <v>971</v>
      </c>
      <c r="C400" t="s">
        <v>8</v>
      </c>
      <c r="D400" t="s">
        <v>972</v>
      </c>
      <c r="E400" t="s">
        <v>332</v>
      </c>
    </row>
    <row r="401" spans="1:5" x14ac:dyDescent="0.2">
      <c r="A401" t="str">
        <f>HYPERLINK("https://www.ebi.ac.uk/ols/ontologies/fbbt/terms?iri=http://purl.obolibrary.org/obo/FBbt_00004457","FBbt:00004457")</f>
        <v>FBbt:00004457</v>
      </c>
      <c r="B401" t="s">
        <v>973</v>
      </c>
      <c r="C401" t="s">
        <v>8</v>
      </c>
      <c r="D401" t="s">
        <v>974</v>
      </c>
      <c r="E401" t="s">
        <v>332</v>
      </c>
    </row>
    <row r="402" spans="1:5" x14ac:dyDescent="0.2">
      <c r="A402" t="str">
        <f>HYPERLINK("https://www.ebi.ac.uk/ols/ontologies/fbbt/terms?iri=http://purl.obolibrary.org/obo/FBbt_00004456","FBbt:00004456")</f>
        <v>FBbt:00004456</v>
      </c>
      <c r="B402" t="s">
        <v>975</v>
      </c>
      <c r="C402" t="s">
        <v>8</v>
      </c>
      <c r="D402" t="s">
        <v>976</v>
      </c>
      <c r="E402" t="s">
        <v>332</v>
      </c>
    </row>
    <row r="403" spans="1:5" x14ac:dyDescent="0.2">
      <c r="A403" t="str">
        <f>HYPERLINK("https://www.ebi.ac.uk/ols/ontologies/fbbt/terms?iri=http://purl.obolibrary.org/obo/FBbt_00004455","FBbt:00004455")</f>
        <v>FBbt:00004455</v>
      </c>
      <c r="B403" t="s">
        <v>977</v>
      </c>
      <c r="C403" t="s">
        <v>8</v>
      </c>
      <c r="D403" t="s">
        <v>978</v>
      </c>
      <c r="E403" t="s">
        <v>332</v>
      </c>
    </row>
    <row r="404" spans="1:5" x14ac:dyDescent="0.2">
      <c r="A404" t="str">
        <f>HYPERLINK("https://www.ebi.ac.uk/ols/ontologies/fbbt/terms?iri=http://purl.obolibrary.org/obo/FBbt_00004453","FBbt:00004453")</f>
        <v>FBbt:00004453</v>
      </c>
      <c r="B404" t="s">
        <v>979</v>
      </c>
      <c r="C404" t="s">
        <v>8</v>
      </c>
      <c r="D404" t="s">
        <v>980</v>
      </c>
      <c r="E404" t="s">
        <v>332</v>
      </c>
    </row>
    <row r="405" spans="1:5" x14ac:dyDescent="0.2">
      <c r="A405" t="str">
        <f>HYPERLINK("https://www.ebi.ac.uk/ols/ontologies/fbbt/terms?iri=http://purl.obolibrary.org/obo/FBbt_00004454","FBbt:00004454")</f>
        <v>FBbt:00004454</v>
      </c>
      <c r="B405" t="s">
        <v>981</v>
      </c>
      <c r="C405" t="s">
        <v>8</v>
      </c>
      <c r="D405" t="s">
        <v>982</v>
      </c>
      <c r="E405" t="s">
        <v>332</v>
      </c>
    </row>
    <row r="406" spans="1:5" x14ac:dyDescent="0.2">
      <c r="A406" t="str">
        <f>HYPERLINK("https://www.ebi.ac.uk/ols/ontologies/fbbt/terms?iri=http://purl.obolibrary.org/obo/FBbt_00004403","FBbt:00004403")</f>
        <v>FBbt:00004403</v>
      </c>
      <c r="B406" t="s">
        <v>983</v>
      </c>
      <c r="C406" t="s">
        <v>8</v>
      </c>
      <c r="D406" t="s">
        <v>984</v>
      </c>
      <c r="E406" t="s">
        <v>332</v>
      </c>
    </row>
    <row r="407" spans="1:5" x14ac:dyDescent="0.2">
      <c r="A407" t="str">
        <f>HYPERLINK("https://www.ebi.ac.uk/ols/ontologies/fbbt/terms?iri=http://purl.obolibrary.org/obo/FBbt_00004402","FBbt:00004402")</f>
        <v>FBbt:00004402</v>
      </c>
      <c r="B407" t="s">
        <v>985</v>
      </c>
      <c r="C407" t="s">
        <v>8</v>
      </c>
      <c r="D407" t="s">
        <v>986</v>
      </c>
      <c r="E407" t="s">
        <v>332</v>
      </c>
    </row>
    <row r="408" spans="1:5" x14ac:dyDescent="0.2">
      <c r="A408" t="str">
        <f>HYPERLINK("https://www.ebi.ac.uk/ols/ontologies/fbbt/terms?iri=http://purl.obolibrary.org/obo/FBbt_00004401","FBbt:00004401")</f>
        <v>FBbt:00004401</v>
      </c>
      <c r="B408" t="s">
        <v>987</v>
      </c>
      <c r="C408" t="s">
        <v>8</v>
      </c>
      <c r="D408" t="s">
        <v>988</v>
      </c>
      <c r="E408" t="s">
        <v>332</v>
      </c>
    </row>
    <row r="409" spans="1:5" x14ac:dyDescent="0.2">
      <c r="A409" t="str">
        <f>HYPERLINK("https://www.ebi.ac.uk/ols/ontologies/fbbt/terms?iri=http://purl.obolibrary.org/obo/FBbt_00004400","FBbt:00004400")</f>
        <v>FBbt:00004400</v>
      </c>
      <c r="B409" t="s">
        <v>989</v>
      </c>
      <c r="C409" t="s">
        <v>8</v>
      </c>
      <c r="D409" t="s">
        <v>990</v>
      </c>
      <c r="E409" t="s">
        <v>332</v>
      </c>
    </row>
    <row r="410" spans="1:5" x14ac:dyDescent="0.2">
      <c r="A410" t="str">
        <f>HYPERLINK("https://www.ebi.ac.uk/ols/ontologies/fbbt/terms?iri=http://purl.obolibrary.org/obo/FBbt_00004406","FBbt:00004406")</f>
        <v>FBbt:00004406</v>
      </c>
      <c r="B410" t="s">
        <v>991</v>
      </c>
      <c r="C410" t="s">
        <v>8</v>
      </c>
      <c r="D410" t="s">
        <v>961</v>
      </c>
      <c r="E410" t="s">
        <v>332</v>
      </c>
    </row>
    <row r="411" spans="1:5" x14ac:dyDescent="0.2">
      <c r="A411" t="str">
        <f>HYPERLINK("https://www.ebi.ac.uk/ols/ontologies/fbbt/terms?iri=http://purl.obolibrary.org/obo/FBbt_00004405","FBbt:00004405")</f>
        <v>FBbt:00004405</v>
      </c>
      <c r="B411" t="s">
        <v>992</v>
      </c>
      <c r="C411" t="s">
        <v>8</v>
      </c>
      <c r="D411" t="s">
        <v>993</v>
      </c>
      <c r="E411" t="s">
        <v>332</v>
      </c>
    </row>
    <row r="412" spans="1:5" x14ac:dyDescent="0.2">
      <c r="A412" t="str">
        <f>HYPERLINK("https://www.ebi.ac.uk/ols/ontologies/fbbt/terms?iri=http://purl.obolibrary.org/obo/FBbt_00004404","FBbt:00004404")</f>
        <v>FBbt:00004404</v>
      </c>
      <c r="B412" t="s">
        <v>994</v>
      </c>
      <c r="C412" t="s">
        <v>8</v>
      </c>
      <c r="D412" t="s">
        <v>995</v>
      </c>
      <c r="E412" t="s">
        <v>332</v>
      </c>
    </row>
    <row r="413" spans="1:5" x14ac:dyDescent="0.2">
      <c r="A413" t="str">
        <f>HYPERLINK("https://www.ebi.ac.uk/ols/ontologies/fbbt/terms?iri=http://purl.obolibrary.org/obo/FBbt_00004295","FBbt:00004295")</f>
        <v>FBbt:00004295</v>
      </c>
      <c r="B413" t="s">
        <v>996</v>
      </c>
      <c r="C413" t="s">
        <v>8</v>
      </c>
      <c r="D413" t="s">
        <v>997</v>
      </c>
      <c r="E413" t="s">
        <v>964</v>
      </c>
    </row>
    <row r="414" spans="1:5" x14ac:dyDescent="0.2">
      <c r="A414" t="str">
        <f>HYPERLINK("https://www.ebi.ac.uk/ols/ontologies/fbbt/terms?iri=http://purl.obolibrary.org/obo/FBbt_00004294","FBbt:00004294")</f>
        <v>FBbt:00004294</v>
      </c>
      <c r="B414" t="s">
        <v>998</v>
      </c>
      <c r="C414" t="s">
        <v>8</v>
      </c>
      <c r="D414" t="s">
        <v>999</v>
      </c>
      <c r="E414" t="s">
        <v>964</v>
      </c>
    </row>
    <row r="415" spans="1:5" x14ac:dyDescent="0.2">
      <c r="A415" t="str">
        <f>HYPERLINK("https://www.ebi.ac.uk/ols/ontologies/fbbt/terms?iri=http://purl.obolibrary.org/obo/FBbt_00004293","FBbt:00004293")</f>
        <v>FBbt:00004293</v>
      </c>
      <c r="B415" t="s">
        <v>1000</v>
      </c>
      <c r="C415" t="s">
        <v>8</v>
      </c>
      <c r="D415" t="s">
        <v>1001</v>
      </c>
      <c r="E415" t="s">
        <v>964</v>
      </c>
    </row>
    <row r="416" spans="1:5" x14ac:dyDescent="0.2">
      <c r="A416" t="str">
        <f>HYPERLINK("https://www.ebi.ac.uk/ols/ontologies/fbbt/terms?iri=http://purl.obolibrary.org/obo/FBbt_00004291","FBbt:00004291")</f>
        <v>FBbt:00004291</v>
      </c>
      <c r="B416" t="s">
        <v>1002</v>
      </c>
      <c r="C416" t="s">
        <v>8</v>
      </c>
      <c r="D416" t="s">
        <v>1003</v>
      </c>
      <c r="E416" t="s">
        <v>964</v>
      </c>
    </row>
    <row r="417" spans="1:5" x14ac:dyDescent="0.2">
      <c r="A417" t="str">
        <f>HYPERLINK("https://www.ebi.ac.uk/ols/ontologies/fbbt/terms?iri=http://purl.obolibrary.org/obo/FBbt_00004290","FBbt:00004290")</f>
        <v>FBbt:00004290</v>
      </c>
      <c r="B417" t="s">
        <v>1004</v>
      </c>
      <c r="C417" t="s">
        <v>8</v>
      </c>
      <c r="D417" t="s">
        <v>1005</v>
      </c>
      <c r="E417" t="s">
        <v>964</v>
      </c>
    </row>
    <row r="418" spans="1:5" x14ac:dyDescent="0.2">
      <c r="A418" t="str">
        <f>HYPERLINK("https://www.ebi.ac.uk/ols/ontologies/fbbt/terms?iri=http://purl.obolibrary.org/obo/FBbt_00004399","FBbt:00004399")</f>
        <v>FBbt:00004399</v>
      </c>
      <c r="B418" t="s">
        <v>1006</v>
      </c>
      <c r="C418" t="s">
        <v>8</v>
      </c>
      <c r="D418" t="s">
        <v>1007</v>
      </c>
      <c r="E418" t="s">
        <v>332</v>
      </c>
    </row>
    <row r="419" spans="1:5" x14ac:dyDescent="0.2">
      <c r="A419" t="str">
        <f>HYPERLINK("https://www.ebi.ac.uk/ols/ontologies/fbbt/terms?iri=http://purl.obolibrary.org/obo/FBbt_00004397","FBbt:00004397")</f>
        <v>FBbt:00004397</v>
      </c>
      <c r="B419" t="s">
        <v>1008</v>
      </c>
      <c r="C419" t="s">
        <v>8</v>
      </c>
      <c r="D419" t="s">
        <v>1009</v>
      </c>
      <c r="E419" t="s">
        <v>332</v>
      </c>
    </row>
    <row r="420" spans="1:5" x14ac:dyDescent="0.2">
      <c r="A420" t="str">
        <f>HYPERLINK("https://www.ebi.ac.uk/ols/ontologies/fbbt/terms?iri=http://purl.obolibrary.org/obo/FBbt_00004398","FBbt:00004398")</f>
        <v>FBbt:00004398</v>
      </c>
      <c r="B420" t="s">
        <v>1010</v>
      </c>
      <c r="C420" t="s">
        <v>8</v>
      </c>
      <c r="D420" t="s">
        <v>1011</v>
      </c>
      <c r="E420" t="s">
        <v>332</v>
      </c>
    </row>
    <row r="421" spans="1:5" x14ac:dyDescent="0.2">
      <c r="A421" t="str">
        <f>HYPERLINK("https://www.ebi.ac.uk/ols/ontologies/fbbt/terms?iri=http://purl.obolibrary.org/obo/FBbt_00004396","FBbt:00004396")</f>
        <v>FBbt:00004396</v>
      </c>
      <c r="B421" t="s">
        <v>1012</v>
      </c>
      <c r="C421" t="s">
        <v>8</v>
      </c>
      <c r="D421" t="s">
        <v>1013</v>
      </c>
      <c r="E421" t="s">
        <v>332</v>
      </c>
    </row>
    <row r="422" spans="1:5" x14ac:dyDescent="0.2">
      <c r="A422" t="str">
        <f>HYPERLINK("https://www.ebi.ac.uk/ols/ontologies/fbbt/terms?iri=http://purl.obolibrary.org/obo/FBbt_00004395","FBbt:00004395")</f>
        <v>FBbt:00004395</v>
      </c>
      <c r="B422" t="s">
        <v>1014</v>
      </c>
      <c r="C422" t="s">
        <v>8</v>
      </c>
      <c r="D422" t="s">
        <v>1015</v>
      </c>
      <c r="E422" t="s">
        <v>332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2019-11-05T12:49:14Z</dcterms:created>
  <dcterms:modified xsi:type="dcterms:W3CDTF">2019-11-05T15:32:09Z</dcterms:modified>
</cp:coreProperties>
</file>