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21"/>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HYPERLINK("https://www.ebi.ac.uk/ols/ontologies/fbbt/terms?iri=http://purl.obolibrary.org/obo/FBbt_00003259","FBbt:00003259")</f>
        <v/>
      </c>
      <c r="B2" t="inlineStr">
        <is>
          <t>adult somatic muscle</t>
        </is>
      </c>
      <c r="C2" t="inlineStr">
        <is>
          <t>None</t>
        </is>
      </c>
      <c r="D2" t="inlineStr">
        <is>
          <t>Muscle attached to the inner surface of the adult body wall, extending between articulated or flexibly joined areas, that serves to move the parts of the exoskeleton.</t>
        </is>
      </c>
      <c r="E2" t="inlineStr">
        <is>
          <t>Miller, 1950, Demerec, 1950: 420--534 (flybase.org/reports/FBrf0007735)</t>
        </is>
      </c>
      <c r="F2" t="inlineStr"/>
      <c r="G2" t="inlineStr"/>
      <c r="H2" t="inlineStr"/>
    </row>
    <row r="3">
      <c r="A3">
        <f>HYPERLINK("https://www.ebi.ac.uk/ols/ontologies/fbbt/terms?iri=http://purl.obolibrary.org/obo/FBbt_00003525","FBbt:00003525")</f>
        <v/>
      </c>
      <c r="B3" t="inlineStr">
        <is>
          <t>adult visceral muscle</t>
        </is>
      </c>
      <c r="C3" t="inlineStr">
        <is>
          <t>None</t>
        </is>
      </c>
      <c r="D3" t="inlineStr">
        <is>
          <t>Visceral muscle of the adult.</t>
        </is>
      </c>
      <c r="E3" t="inlineStr">
        <is>
          <t>Campos-Ortega and Hartenstein, 1985, The Embryonic development of Drosophila melanogaster. (flybase.org/reports/FBrf0041814); Bate, 1993, Bate, Martinez Arias, 1993: 1013--1090 (flybase.org/reports/FBrf0064793)</t>
        </is>
      </c>
      <c r="F3" t="inlineStr"/>
      <c r="G3" t="inlineStr"/>
      <c r="H3" t="inlineStr"/>
    </row>
    <row r="4">
      <c r="A4">
        <f>HYPERLINK("https://www.ebi.ac.uk/ols/ontologies/fbbt/terms?iri=http://purl.obolibrary.org/obo/FBbt_00003260","FBbt:00003260")</f>
        <v/>
      </c>
      <c r="B4" t="inlineStr">
        <is>
          <t>skeletal muscle of head</t>
        </is>
      </c>
      <c r="C4" t="inlineStr">
        <is>
          <t>somatic muscle of head</t>
        </is>
      </c>
      <c r="D4" t="inlineStr">
        <is>
          <t>Somatic muscle that is part of the adult head.</t>
        </is>
      </c>
      <c r="E4" t="inlineStr"/>
      <c r="F4" t="inlineStr"/>
      <c r="G4" t="inlineStr"/>
      <c r="H4" t="inlineStr"/>
    </row>
    <row r="5">
      <c r="A5">
        <f>HYPERLINK("https://www.ebi.ac.uk/ols/ontologies/fbbt/terms?iri=http://purl.obolibrary.org/obo/FBbt_00004897","FBbt:00004897")</f>
        <v/>
      </c>
      <c r="B5" t="inlineStr">
        <is>
          <t>peritoneal sheath</t>
        </is>
      </c>
      <c r="C5" t="inlineStr">
        <is>
          <t>None</t>
        </is>
      </c>
      <c r="D5" t="inlineStr">
        <is>
          <t>A network of anastomosing muscle fibers that covers the ovary. The muscle is striated with an irregular interdigitation of thick and thin filaments and perforated Z-discs.</t>
        </is>
      </c>
      <c r="E5" t="inlineStr">
        <is>
          <t>Koch et al., 1967, J. Morphol. 121: 55--70, 1 plate (flybase.org/reports/FBrf0018806); Middleton et al., 2006, BMC Biol. 4: 17 (flybase.org/reports/FBrf0193596)</t>
        </is>
      </c>
      <c r="F5" t="inlineStr"/>
      <c r="G5" t="inlineStr"/>
      <c r="H5" t="inlineStr"/>
    </row>
    <row r="6">
      <c r="A6">
        <f>HYPERLINK("https://www.ebi.ac.uk/ols/ontologies/fbbt/terms?iri=http://purl.obolibrary.org/obo/FBbt_00003305","FBbt:00003305")</f>
        <v/>
      </c>
      <c r="B6" t="inlineStr">
        <is>
          <t>skeletal muscle of thorax</t>
        </is>
      </c>
      <c r="C6" t="inlineStr">
        <is>
          <t>somatic muscle of thorax</t>
        </is>
      </c>
      <c r="D6" t="inlineStr">
        <is>
          <t>Somatic muscle that is part of the adult thorax.</t>
        </is>
      </c>
      <c r="E6" t="inlineStr"/>
      <c r="F6" t="inlineStr"/>
      <c r="G6" t="inlineStr"/>
      <c r="H6" t="inlineStr"/>
    </row>
    <row r="7">
      <c r="A7">
        <f>HYPERLINK("https://www.ebi.ac.uk/ols/ontologies/fbbt/terms?iri=http://purl.obolibrary.org/obo/FBbt_00003447","FBbt:00003447")</f>
        <v/>
      </c>
      <c r="B7" t="inlineStr">
        <is>
          <t>skeletal muscle of abdomen</t>
        </is>
      </c>
      <c r="C7" t="inlineStr">
        <is>
          <t>somatic muscle of abdomen</t>
        </is>
      </c>
      <c r="D7" t="inlineStr">
        <is>
          <t>Somatic muscle that is part of the adult abdomen.</t>
        </is>
      </c>
      <c r="E7"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7" t="inlineStr"/>
      <c r="G7" t="inlineStr"/>
      <c r="H7" t="inlineStr"/>
    </row>
    <row r="8">
      <c r="A8">
        <f>HYPERLINK("https://www.ebi.ac.uk/ols/ontologies/fbbt/terms?iri=http://purl.obolibrary.org/obo/FBbt_00007043","FBbt:00007043")</f>
        <v/>
      </c>
      <c r="B8" t="inlineStr">
        <is>
          <t>adult cardial valve muscle</t>
        </is>
      </c>
      <c r="C8" t="inlineStr">
        <is>
          <t>hilus</t>
        </is>
      </c>
      <c r="D8" t="inlineStr">
        <is>
          <t>Layer of longitudinal muscle fibers found between the inner and intermediate layers of the adult proventriculus (cardia). These muscle fibers are embedded in an extracellular matrix that fills the available space.</t>
        </is>
      </c>
      <c r="E8" t="inlineStr">
        <is>
          <t>Miller, 1950, Demerec, 1950: 420--534 (flybase.org/reports/FBrf0007735); King, 1988, J. Morphol. 196(3): 253--282 (flybase.org/reports/FBrf0048518)</t>
        </is>
      </c>
      <c r="F8" t="inlineStr"/>
      <c r="G8" t="inlineStr"/>
      <c r="H8" t="inlineStr"/>
    </row>
    <row r="9">
      <c r="A9">
        <f>HYPERLINK("https://www.ebi.ac.uk/ols/ontologies/fbbt/terms?iri=http://purl.obolibrary.org/obo/FBbt_00003527","FBbt:00003527")</f>
        <v/>
      </c>
      <c r="B9" t="inlineStr">
        <is>
          <t>adult circular muscle</t>
        </is>
      </c>
      <c r="C9" t="inlineStr">
        <is>
          <t>None</t>
        </is>
      </c>
      <c r="D9" t="inlineStr">
        <is>
          <t>Circular muscle of the adult. It surrounds the intestinal tract and ducts of the reproductive system, together with a layer of longitudinal muscle.</t>
        </is>
      </c>
      <c r="E9" t="inlineStr">
        <is>
          <t>Bate, 1993, Bate, Martinez Arias, 1993: 1013--1090 (flybase.org/reports/FBrf0064793)</t>
        </is>
      </c>
      <c r="F9" t="inlineStr"/>
      <c r="G9" t="inlineStr"/>
      <c r="H9" t="inlineStr"/>
    </row>
    <row r="10">
      <c r="A10">
        <f>HYPERLINK("https://www.ebi.ac.uk/ols/ontologies/fbbt/terms?iri=http://purl.obolibrary.org/obo/FBbt_00003528","FBbt:00003528")</f>
        <v/>
      </c>
      <c r="B10" t="inlineStr">
        <is>
          <t>adult esophageal muscle</t>
        </is>
      </c>
      <c r="C10" t="inlineStr">
        <is>
          <t>adult oesophageal muscle</t>
        </is>
      </c>
      <c r="D10" t="inlineStr">
        <is>
          <t>Visceral muscle of the adult esophagus.</t>
        </is>
      </c>
      <c r="E10" t="inlineStr">
        <is>
          <t>Miller, 1950, Demerec, 1950: 420--534 (flybase.org/reports/FBrf0007735)</t>
        </is>
      </c>
      <c r="F10" t="inlineStr"/>
      <c r="G10" t="inlineStr"/>
      <c r="H10" t="inlineStr"/>
    </row>
    <row r="11">
      <c r="A11">
        <f>HYPERLINK("https://www.ebi.ac.uk/ols/ontologies/fbbt/terms?iri=http://purl.obolibrary.org/obo/FBbt_00003526","FBbt:00003526")</f>
        <v/>
      </c>
      <c r="B11" t="inlineStr">
        <is>
          <t>adult longitudinal muscle</t>
        </is>
      </c>
      <c r="C11" t="inlineStr">
        <is>
          <t>None</t>
        </is>
      </c>
      <c r="D11" t="inlineStr">
        <is>
          <t>Longitudinal muscle of the adult. It surrounds the intestinal tract and ducts of the reproductive system, together with a layer of circular muscle.</t>
        </is>
      </c>
      <c r="E11" t="inlineStr">
        <is>
          <t>Bate, 1993, Bate, Martinez Arias, 1993: 1013--1090 (flybase.org/reports/FBrf0064793)</t>
        </is>
      </c>
      <c r="F11" t="inlineStr"/>
      <c r="G11" t="inlineStr"/>
      <c r="H11" t="inlineStr"/>
    </row>
    <row r="12">
      <c r="A12">
        <f>HYPERLINK("https://www.ebi.ac.uk/ols/ontologies/fbbt/terms?iri=http://purl.obolibrary.org/obo/FBbt_00016665","FBbt:00016665")</f>
        <v/>
      </c>
      <c r="B12" t="inlineStr">
        <is>
          <t>temporary eclosion muscle</t>
        </is>
      </c>
      <c r="C12" t="inlineStr">
        <is>
          <t>None</t>
        </is>
      </c>
      <c r="D12" t="inlineStr">
        <is>
          <t>An adult somatic muscle that drives movements necessary for eclosion and that dies shortly after eclosion.</t>
        </is>
      </c>
      <c r="E12" t="inlineStr">
        <is>
          <t>Miller, 1950, Demerec, 1950: 420--534 (flybase.org/reports/FBrf0007735)</t>
        </is>
      </c>
      <c r="F12" t="inlineStr"/>
      <c r="G12" t="inlineStr"/>
      <c r="H12" t="inlineStr"/>
    </row>
    <row r="13">
      <c r="A13">
        <f>HYPERLINK("https://www.ebi.ac.uk/ols/ontologies/fbbt/terms?iri=http://purl.obolibrary.org/obo/FBbt_00003542","FBbt:00003542")</f>
        <v/>
      </c>
      <c r="B13" t="inlineStr">
        <is>
          <t>adult salivary gland suspensor muscle</t>
        </is>
      </c>
      <c r="C13" t="inlineStr">
        <is>
          <t>None</t>
        </is>
      </c>
      <c r="D13" t="inlineStr">
        <is>
          <t>A muscle that extends from the anterior end of the salivary gland to the cardia. (Miller, 1950 pg 440-1, 451).</t>
        </is>
      </c>
      <c r="E13" t="inlineStr">
        <is>
          <t>Miller, 1950, Demerec, 1950: 420--534 (flybase.org/reports/FBrf0007735)</t>
        </is>
      </c>
      <c r="F13" t="inlineStr"/>
      <c r="G13" t="inlineStr"/>
      <c r="H13" t="inlineStr"/>
    </row>
    <row r="14">
      <c r="A14">
        <f>HYPERLINK("https://www.ebi.ac.uk/ols/ontologies/fbbt/terms?iri=http://purl.obolibrary.org/obo/FBbt_00003543","FBbt:00003543")</f>
        <v/>
      </c>
      <c r="B14" t="inlineStr">
        <is>
          <t>adult heart muscle</t>
        </is>
      </c>
      <c r="C14" t="inlineStr">
        <is>
          <t>None</t>
        </is>
      </c>
      <c r="D14" t="inlineStr">
        <is>
          <t>Muscle of the adult that is associated with the heart.</t>
        </is>
      </c>
      <c r="E14" t="inlineStr">
        <is>
          <t>Miller, 1950, Demerec, 1950: 420--534 (flybase.org/reports/FBrf0007735)</t>
        </is>
      </c>
      <c r="F14" t="inlineStr"/>
      <c r="G14" t="inlineStr"/>
      <c r="H14" t="inlineStr"/>
    </row>
    <row r="15">
      <c r="A15">
        <f>HYPERLINK("https://www.ebi.ac.uk/ols/ontologies/fbbt/terms?iri=http://purl.obolibrary.org/obo/FBbt_00110919","FBbt:00110919")</f>
        <v/>
      </c>
      <c r="B15" t="inlineStr">
        <is>
          <t>adult hindgut muscle</t>
        </is>
      </c>
      <c r="C15" t="inlineStr">
        <is>
          <t>adult intestine muscle</t>
        </is>
      </c>
      <c r="D15" t="inlineStr">
        <is>
          <t>Muscle of the adult hindgut.</t>
        </is>
      </c>
      <c r="E15" t="inlineStr"/>
      <c r="F15" t="inlineStr"/>
      <c r="G15" t="inlineStr"/>
      <c r="H15" t="inlineStr"/>
    </row>
    <row r="16">
      <c r="A16">
        <f>HYPERLINK("https://www.ebi.ac.uk/ols/ontologies/fbbt/terms?iri=http://purl.obolibrary.org/obo/FBbt_00003551","FBbt:00003551")</f>
        <v/>
      </c>
      <c r="B16" t="inlineStr">
        <is>
          <t>ejaculatory bulb muscle</t>
        </is>
      </c>
      <c r="C16" t="inlineStr">
        <is>
          <t>None</t>
        </is>
      </c>
      <c r="D16" t="inlineStr">
        <is>
          <t>Muscle fibers that stretch from the end of the ejaculatory bulb apodeme to the side walls.</t>
        </is>
      </c>
      <c r="E16" t="inlineStr">
        <is>
          <t>Miller, 1950, Demerec, 1950: 420--534 (flybase.org/reports/FBrf0007735)</t>
        </is>
      </c>
      <c r="F16" t="inlineStr"/>
      <c r="G16" t="inlineStr"/>
      <c r="H16" t="inlineStr"/>
    </row>
    <row r="17">
      <c r="A17">
        <f>HYPERLINK("https://www.ebi.ac.uk/ols/ontologies/fbbt/terms?iri=http://purl.obolibrary.org/obo/FBbt_00003533","FBbt:00003533")</f>
        <v/>
      </c>
      <c r="B17" t="inlineStr">
        <is>
          <t>adult cardial muscle</t>
        </is>
      </c>
      <c r="C17" t="inlineStr">
        <is>
          <t>None</t>
        </is>
      </c>
      <c r="D17" t="inlineStr">
        <is>
          <t>Thin scattering of muscle fibers that covers the outer layer of the adult proventriculus (cardia). It is one cell thick, except at the anterior end of the proventriculus, where the muscle of the outer layer meets the muscle of the esophagus.</t>
        </is>
      </c>
      <c r="E17" t="inlineStr">
        <is>
          <t>Miller, 1950, Demerec, 1950: 420--534 (flybase.org/reports/FBrf0007735); King, 1988, J. Morphol. 196(3): 253--282 (flybase.org/reports/FBrf0048518)</t>
        </is>
      </c>
      <c r="F17" t="inlineStr"/>
      <c r="G17" t="inlineStr"/>
      <c r="H17" t="inlineStr"/>
    </row>
    <row r="18">
      <c r="A18">
        <f>HYPERLINK("https://www.ebi.ac.uk/ols/ontologies/fbbt/terms?iri=http://purl.obolibrary.org/obo/FBbt_00003534","FBbt:00003534")</f>
        <v/>
      </c>
      <c r="B18" t="inlineStr">
        <is>
          <t>adult midgut muscle</t>
        </is>
      </c>
      <c r="C18" t="inlineStr">
        <is>
          <t>adult ventriculus muscle</t>
        </is>
      </c>
      <c r="D18" t="inlineStr">
        <is>
          <t>Muscle of the adult midgut. These muscles surround the thick epithelium and are loosely lined by a peritrophic membrane. The musculature of the hindgut is weakly developed (Miller, 1950).</t>
        </is>
      </c>
      <c r="E18" t="inlineStr">
        <is>
          <t>Miller, 1950, Demerec, 1950: 420--534 (flybase.org/reports/FBrf0007735)</t>
        </is>
      </c>
      <c r="F18" t="inlineStr"/>
      <c r="G18" t="inlineStr"/>
      <c r="H18" t="inlineStr"/>
    </row>
    <row r="19">
      <c r="A19">
        <f>HYPERLINK("https://www.ebi.ac.uk/ols/ontologies/fbbt/terms?iri=http://purl.obolibrary.org/obo/FBbt_00003306","FBbt:00003306")</f>
        <v/>
      </c>
      <c r="B19" t="inlineStr">
        <is>
          <t>promotor muscle</t>
        </is>
      </c>
      <c r="C19" t="inlineStr">
        <is>
          <t>None</t>
        </is>
      </c>
      <c r="D19" t="inlineStr">
        <is>
          <t>Thoracic muscle that has its insertion site more anterior, as compared to thoracic remotor muscles.</t>
        </is>
      </c>
      <c r="E19" t="inlineStr">
        <is>
          <t>Ramirez and Pearson, 1988, J. Neurobiol. 19(3): 257--282 (flybase.org/reports/FBrf0239034)</t>
        </is>
      </c>
      <c r="F19" t="inlineStr"/>
      <c r="G19" t="inlineStr"/>
      <c r="H19" t="inlineStr"/>
    </row>
    <row r="20">
      <c r="A20">
        <f>HYPERLINK("https://www.ebi.ac.uk/ols/ontologies/fbbt/terms?iri=http://purl.obolibrary.org/obo/FBbt_00003265","FBbt:00003265")</f>
        <v/>
      </c>
      <c r="B20" t="inlineStr">
        <is>
          <t>maxillary muscle 4</t>
        </is>
      </c>
      <c r="C20" t="inlineStr">
        <is>
          <t>adductor of apodeme</t>
        </is>
      </c>
      <c r="D20" t="inlineStr">
        <is>
          <t>A muscle connecting the maxillary apodeme to the clypeus.</t>
        </is>
      </c>
      <c r="E20" t="inlineStr">
        <is>
          <t>Miller, 1950, Demerec, 1950: 420--534 (flybase.org/reports/FBrf0007735)</t>
        </is>
      </c>
      <c r="F20" t="inlineStr"/>
      <c r="G20" t="inlineStr"/>
      <c r="H20" t="inlineStr"/>
    </row>
    <row r="21">
      <c r="A21">
        <f>HYPERLINK("https://www.ebi.ac.uk/ols/ontologies/fbbt/terms?iri=http://purl.obolibrary.org/obo/FBbt_00003261","FBbt:00003261")</f>
        <v/>
      </c>
      <c r="B21" t="inlineStr">
        <is>
          <t>proboscis muscle</t>
        </is>
      </c>
      <c r="C21" t="inlineStr">
        <is>
          <t>None</t>
        </is>
      </c>
      <c r="D21" t="inlineStr">
        <is>
          <t>Muscle involved in the retraction of the proboscis (muscle 1 and 2), or that acts as a proboscis flexor (muscle 3).</t>
        </is>
      </c>
      <c r="E21" t="inlineStr">
        <is>
          <t>Miller, 1950, Demerec, 1950: 420--534 (flybase.org/reports/FBrf0007735)</t>
        </is>
      </c>
      <c r="F21" t="inlineStr"/>
      <c r="G21" t="inlineStr"/>
      <c r="H21" t="inlineStr"/>
    </row>
    <row r="22">
      <c r="A22">
        <f>HYPERLINK("https://www.ebi.ac.uk/ols/ontologies/fbbt/terms?iri=http://purl.obolibrary.org/obo/FBbt_00013334","FBbt:00013334")</f>
        <v/>
      </c>
      <c r="B22" t="inlineStr">
        <is>
          <t>occlusor muscle of adult abdominal spiracle</t>
        </is>
      </c>
      <c r="C22" t="inlineStr">
        <is>
          <t>None</t>
        </is>
      </c>
      <c r="D22" t="inlineStr">
        <is>
          <t>A short muscle that functions in closing an adult abdominal spiracle. These muscles are attached to sclerotised lever which is in turn attached to a deep fold in the wall of spiracle at the base of the spiracular chamber. The other end is attached to a rigid part of the wall of the spiracular chamber so that its contraction closes the passage. There is no dilator muscle so the passage is probably kept open by its natural elasticity (Miller, 1950 pg 459).</t>
        </is>
      </c>
      <c r="E22" t="inlineStr">
        <is>
          <t>Miller, 1950, Demerec, 1950: 420--534 (flybase.org/reports/FBrf0007735)</t>
        </is>
      </c>
      <c r="F22" t="inlineStr"/>
      <c r="G22" t="inlineStr"/>
      <c r="H22" t="inlineStr"/>
    </row>
    <row r="23">
      <c r="A23">
        <f>HYPERLINK("https://www.ebi.ac.uk/ols/ontologies/fbbt/terms?iri=http://purl.obolibrary.org/obo/FBbt_00003310","FBbt:00003310")</f>
        <v/>
      </c>
      <c r="B23" t="inlineStr">
        <is>
          <t>remotor muscle</t>
        </is>
      </c>
      <c r="C23" t="inlineStr">
        <is>
          <t>None</t>
        </is>
      </c>
      <c r="D23" t="inlineStr">
        <is>
          <t>Thoracic muscle that has its insertion site more posterior, as compared to thoracic promotor muscles.</t>
        </is>
      </c>
      <c r="E23" t="inlineStr">
        <is>
          <t>Ramirez and Pearson, 1988, J. Neurobiol. 19(3): 257--282 (flybase.org/reports/FBrf0239034)</t>
        </is>
      </c>
      <c r="F23" t="inlineStr"/>
      <c r="G23" t="inlineStr"/>
      <c r="H23" t="inlineStr"/>
    </row>
    <row r="24">
      <c r="A24">
        <f>HYPERLINK("https://www.ebi.ac.uk/ols/ontologies/fbbt/terms?iri=http://purl.obolibrary.org/obo/FBbt_00003266","FBbt:00003266")</f>
        <v/>
      </c>
      <c r="B24" t="inlineStr">
        <is>
          <t>labral muscle 5</t>
        </is>
      </c>
      <c r="C24" t="inlineStr">
        <is>
          <t>dilators of labrum-epipharynx; labral compressor muscle</t>
        </is>
      </c>
      <c r="D24" t="inlineStr">
        <is>
          <t>Short muscle connected to the labrum, probably involved in compression of the labrum and dilation of the food canal.</t>
        </is>
      </c>
      <c r="E24" t="inlineStr">
        <is>
          <t>Miller, 1950, Demerec, 1950: 420--534 (flybase.org/reports/FBrf0007735)</t>
        </is>
      </c>
      <c r="F24" t="inlineStr"/>
      <c r="G24" t="inlineStr"/>
      <c r="H24" t="inlineStr"/>
    </row>
    <row r="25">
      <c r="A25">
        <f>HYPERLINK("https://www.ebi.ac.uk/ols/ontologies/fbbt/terms?iri=http://purl.obolibrary.org/obo/FBbt_00003552","FBbt:00003552")</f>
        <v/>
      </c>
      <c r="B25" t="inlineStr">
        <is>
          <t>penis protractor muscle</t>
        </is>
      </c>
      <c r="C25" t="inlineStr">
        <is>
          <t>aedeagus protractor muscle</t>
        </is>
      </c>
      <c r="D25" t="inlineStr">
        <is>
          <t>Muscle of the adult male 9th sternite that originates from the basal part of the sternite and inserts upon the base of the penis. There is a pair of these muscles.</t>
        </is>
      </c>
      <c r="E25" t="inlineStr">
        <is>
          <t>Ferris, 1950, Demerec, 1950: 368--419 (flybase.org/reports/FBrf0007734)</t>
        </is>
      </c>
      <c r="F25" t="inlineStr"/>
      <c r="G25" t="inlineStr"/>
      <c r="H25" t="inlineStr"/>
    </row>
    <row r="26">
      <c r="A26">
        <f>HYPERLINK("https://www.ebi.ac.uk/ols/ontologies/fbbt/terms?iri=http://purl.obolibrary.org/obo/FBbt_00003555","FBbt:00003555")</f>
        <v/>
      </c>
      <c r="B26" t="inlineStr">
        <is>
          <t>spermathecal duct longitudinal muscle</t>
        </is>
      </c>
      <c r="C26" t="inlineStr">
        <is>
          <t>None</t>
        </is>
      </c>
      <c r="D26" t="inlineStr">
        <is>
          <t>Longitudinal muscle that surrounds the duct that connects the spermatheca to the uterus.</t>
        </is>
      </c>
      <c r="E26" t="inlineStr">
        <is>
          <t>Miller, 1950, Demerec, 1950: 420--534 (flybase.org/reports/FBrf0007735)</t>
        </is>
      </c>
      <c r="F26" t="inlineStr"/>
      <c r="G26" t="inlineStr"/>
      <c r="H26" t="inlineStr"/>
    </row>
    <row r="27">
      <c r="A27">
        <f>HYPERLINK("https://www.ebi.ac.uk/ols/ontologies/fbbt/terms?iri=http://purl.obolibrary.org/obo/FBbt_00003556","FBbt:00003556")</f>
        <v/>
      </c>
      <c r="B27" t="inlineStr">
        <is>
          <t>gonadal sheath muscle</t>
        </is>
      </c>
      <c r="C27" t="inlineStr">
        <is>
          <t>None</t>
        </is>
      </c>
      <c r="D27" t="inlineStr">
        <is>
          <t>Muscle layer of the adult gonadal sheath.</t>
        </is>
      </c>
      <c r="E27" t="inlineStr"/>
      <c r="F27" t="inlineStr"/>
      <c r="G27" t="inlineStr"/>
      <c r="H27" t="inlineStr"/>
    </row>
    <row r="28">
      <c r="A28">
        <f>HYPERLINK("https://www.ebi.ac.uk/ols/ontologies/fbbt/terms?iri=http://purl.obolibrary.org/obo/FBbt_00013335","FBbt:00013335")</f>
        <v/>
      </c>
      <c r="B28" t="inlineStr">
        <is>
          <t>occlusor muscle of adult thoracic spiracle</t>
        </is>
      </c>
      <c r="C28" t="inlineStr">
        <is>
          <t>None</t>
        </is>
      </c>
      <c r="D28" t="inlineStr">
        <is>
          <t>A muscle that functions in closing an adult thoracic spiracle. These muscles attach the rim (peritreme) of spiracle and to the adjacent body wall. Their contraction serves to bring the two lips of the spiracle together.</t>
        </is>
      </c>
      <c r="E28" t="inlineStr">
        <is>
          <t>Miller, 1950, Demerec, 1950: 420--534 (flybase.org/reports/FBrf0007735)</t>
        </is>
      </c>
      <c r="F28" t="inlineStr"/>
      <c r="G28" t="inlineStr"/>
      <c r="H28" t="inlineStr"/>
    </row>
    <row r="29">
      <c r="A29">
        <f>HYPERLINK("https://www.ebi.ac.uk/ols/ontologies/fbbt/terms?iri=http://purl.obolibrary.org/obo/FBbt_00007669","FBbt:00007669")</f>
        <v/>
      </c>
      <c r="B29" t="inlineStr">
        <is>
          <t>prothoracic ventral eclosion muscle</t>
        </is>
      </c>
      <c r="C29" t="inlineStr">
        <is>
          <t>PVEM</t>
        </is>
      </c>
      <c r="D29" t="inlineStr">
        <is>
          <t>A muscle of the prothorax that forms a broad attachment onto the lateral region of the sternal apodeme and extends towards the neck. It dies within 24 hours of eclosion and (probably) function in the thoracic contractions that are part of eclosion behavior.</t>
        </is>
      </c>
      <c r="E29" t="inlineStr">
        <is>
          <t>Rivlin et al., 2004, J. Comp. Neurol. 468(4): 596--613 (flybase.org/reports/FBrf0167817)</t>
        </is>
      </c>
      <c r="F29" t="inlineStr"/>
      <c r="G29" t="inlineStr"/>
      <c r="H29" t="inlineStr"/>
    </row>
    <row r="30">
      <c r="A30">
        <f>HYPERLINK("https://www.ebi.ac.uk/ols/ontologies/fbbt/terms?iri=http://purl.obolibrary.org/obo/FBbt_00003459","FBbt:00003459")</f>
        <v/>
      </c>
      <c r="B30" t="inlineStr">
        <is>
          <t>abdominal 1 oblique sternopleural muscle</t>
        </is>
      </c>
      <c r="C30" t="inlineStr">
        <is>
          <t>None</t>
        </is>
      </c>
      <c r="D30" t="inlineStr">
        <is>
          <t>Muscle of the abdominal segment 1 that attaches to the first abdominal sternite and to the pleura.</t>
        </is>
      </c>
      <c r="E30" t="inlineStr">
        <is>
          <t>Miller, 1950, Demerec, 1950: 468--481 (flybase.org/reports/FBrf0186027)</t>
        </is>
      </c>
      <c r="F30" t="inlineStr"/>
      <c r="G30" t="inlineStr"/>
      <c r="H30" t="inlineStr"/>
    </row>
    <row r="31">
      <c r="A31">
        <f>HYPERLINK("https://www.ebi.ac.uk/ols/ontologies/fbbt/terms?iri=http://purl.obolibrary.org/obo/FBbt_00003539","FBbt:00003539")</f>
        <v/>
      </c>
      <c r="B31" t="inlineStr">
        <is>
          <t>adult posterior hindgut circular muscle</t>
        </is>
      </c>
      <c r="C31" t="inlineStr">
        <is>
          <t>adult posterior intestine circular muscle</t>
        </is>
      </c>
      <c r="D31" t="inlineStr">
        <is>
          <t>Circular muscle of the adult posterior hindgut, located as an outside layer to the inner longitudinal fibers. It is a single layer of thick, closely set circular fibers. Muscular fibers are 3um thick and 10um wide in the rectal sac, and 3-5um thick in the posterior rectum.</t>
        </is>
      </c>
      <c r="E31" t="inlineStr">
        <is>
          <t>Miller, 1950, Demerec, 1950: 420--534 (flybase.org/reports/FBrf0007735)</t>
        </is>
      </c>
      <c r="F31" t="inlineStr"/>
      <c r="G31" t="inlineStr"/>
      <c r="H31" t="inlineStr"/>
    </row>
    <row r="32">
      <c r="A32">
        <f>HYPERLINK("https://www.ebi.ac.uk/ols/ontologies/fbbt/terms?iri=http://purl.obolibrary.org/obo/FBbt_00003456","FBbt:00003456")</f>
        <v/>
      </c>
      <c r="B32" t="inlineStr">
        <is>
          <t>abdominal 1 ventral longitudinal muscle 104</t>
        </is>
      </c>
      <c r="C32" t="inlineStr">
        <is>
          <t>None</t>
        </is>
      </c>
      <c r="D32" t="inlineStr">
        <is>
          <t>Ventral longitudinal muscle of abdominal segment 1 that extends anterioposteriorly. It attaches medially to the abdominal apophysis and posteriorly to the second abdominal sternite.</t>
        </is>
      </c>
      <c r="E32" t="inlineStr">
        <is>
          <t>Miller, 1950, Demerec, 1950: 468--481 (flybase.org/reports/FBrf0186027)</t>
        </is>
      </c>
      <c r="F32" t="inlineStr"/>
      <c r="G32" t="inlineStr"/>
      <c r="H32" t="inlineStr"/>
    </row>
    <row r="33">
      <c r="A33">
        <f>HYPERLINK("https://www.ebi.ac.uk/ols/ontologies/fbbt/terms?iri=http://purl.obolibrary.org/obo/FBbt_00003281","FBbt:00003281")</f>
        <v/>
      </c>
      <c r="B33" t="inlineStr">
        <is>
          <t>frontal pulsatile organ muscle 16</t>
        </is>
      </c>
      <c r="C33" t="inlineStr">
        <is>
          <t>None</t>
        </is>
      </c>
      <c r="D33" t="inlineStr">
        <is>
          <t>Muscle that attaches anteriorly to the rear wall of the frontal pulsatile organ and posteriorly to the terminal opening of the aorta.</t>
        </is>
      </c>
      <c r="E33" t="inlineStr">
        <is>
          <t>Ferris, 1950, Demerec, 1950: 368--419 (flybase.org/reports/FBrf0007734); Miller, 1950, Demerec, 1950: 420--534 (flybase.org/reports/FBrf0007735); Rizki, 1978, Ashburner, Wright, 1978-1980 b: 397--452 (flybase.org/reports/FBrf0031012)</t>
        </is>
      </c>
      <c r="F33" t="inlineStr"/>
      <c r="G33" t="inlineStr"/>
      <c r="H33" t="inlineStr"/>
    </row>
    <row r="34">
      <c r="A34">
        <f>HYPERLINK("https://www.ebi.ac.uk/ols/ontologies/fbbt/terms?iri=http://purl.obolibrary.org/obo/FBbt_00003282","FBbt:00003282")</f>
        <v/>
      </c>
      <c r="B34" t="inlineStr">
        <is>
          <t>skeletal muscle of dorsal head</t>
        </is>
      </c>
      <c r="C34" t="inlineStr">
        <is>
          <t>None</t>
        </is>
      </c>
      <c r="D34" t="inlineStr">
        <is>
          <t>.</t>
        </is>
      </c>
      <c r="E34" t="inlineStr">
        <is>
          <t>Atkins, 1949, Ann. ent. Soc. Am. 42: 245--257 (flybase.org/reports/FBrf0007310); Kimura and Tanimura, 1992, J. Neurogenet. 8(2): 57--69 (flybase.org/reports/FBrf0056570)</t>
        </is>
      </c>
      <c r="F34" t="inlineStr"/>
      <c r="G34" t="inlineStr"/>
      <c r="H34" t="inlineStr"/>
    </row>
    <row r="35">
      <c r="A35">
        <f>HYPERLINK("https://www.ebi.ac.uk/ols/ontologies/fbbt/terms?iri=http://purl.obolibrary.org/obo/FBbt_00007671","FBbt:00007671")</f>
        <v/>
      </c>
      <c r="B35" t="inlineStr">
        <is>
          <t>abdominal temporary eclosion muscle DA</t>
        </is>
      </c>
      <c r="C35" t="inlineStr">
        <is>
          <t>TDIOM; DIOM; temporary dorsal internal oblique muscle</t>
        </is>
      </c>
      <c r="D35" t="inlineStr">
        <is>
          <t>Temporary eclosion muscle of the adult abdomen that develops from an A1-7 dorsal acute muscle.</t>
        </is>
      </c>
      <c r="E35" t="inlineStr">
        <is>
          <t>Kimura and Truman, 1990, J. Neurosci. 10(2): 403--411 (flybase.org/reports/FBrf0052405); Wasser et al., 2007, Dev. Biol. 307(2): 380--393 (flybase.org/reports/FBrf0201818)</t>
        </is>
      </c>
      <c r="F35" t="inlineStr"/>
      <c r="G35" t="inlineStr"/>
      <c r="H35" t="inlineStr"/>
    </row>
    <row r="36">
      <c r="A36">
        <f>HYPERLINK("https://www.ebi.ac.uk/ols/ontologies/fbbt/terms?iri=http://purl.obolibrary.org/obo/FBbt_00007672","FBbt:00007672")</f>
        <v/>
      </c>
      <c r="B36" t="inlineStr">
        <is>
          <t>abdominal temporary eclosion muscle LL1</t>
        </is>
      </c>
      <c r="C36" t="inlineStr">
        <is>
          <t>TDILM; temporary dorsolateral internal longitudinal muscle; PLMF 4; DILM; persistent larval muscle fiber 4</t>
        </is>
      </c>
      <c r="D36" t="inlineStr">
        <is>
          <t>Temporary eclosion muscle of the adult abdomen that develops from an A1-7 lateral longitudinal muscle.</t>
        </is>
      </c>
      <c r="E36" t="inlineStr">
        <is>
          <t>Kimura and Truman, 1990, J. Neurosci. 10(2): 403--411 (flybase.org/reports/FBrf0052405); Wasser et al., 2007, Dev. Biol. 307(2): 380--393 (flybase.org/reports/FBrf0201818)</t>
        </is>
      </c>
      <c r="F36" t="inlineStr"/>
      <c r="G36" t="inlineStr"/>
      <c r="H36" t="inlineStr"/>
    </row>
    <row r="37">
      <c r="A37">
        <f>HYPERLINK("https://www.ebi.ac.uk/ols/ontologies/fbbt/terms?iri=http://purl.obolibrary.org/obo/FBbt_00007673","FBbt:00007673")</f>
        <v/>
      </c>
      <c r="B37" t="inlineStr">
        <is>
          <t>abdominal temporary eclosion muscle VL</t>
        </is>
      </c>
      <c r="C37" t="inlineStr">
        <is>
          <t>TPELM; temporary pleural longitudinal external muscle; PELM</t>
        </is>
      </c>
      <c r="D37" t="inlineStr">
        <is>
          <t>Temporary eclosion muscle of the adult abdomen that develops from an A1-7 ventral longitudinal muscle.</t>
        </is>
      </c>
      <c r="E37" t="inlineStr">
        <is>
          <t>Kimura and Truman, 1990, J. Neurosci. 10(2): 403--411 (flybase.org/reports/FBrf0052405); Wasser et al., 2007, Dev. Biol. 307(2): 380--393 (flybase.org/reports/FBrf0201818)</t>
        </is>
      </c>
      <c r="F37" t="inlineStr"/>
      <c r="G37" t="inlineStr"/>
      <c r="H37" t="inlineStr"/>
    </row>
    <row r="38">
      <c r="A38">
        <f>HYPERLINK("https://www.ebi.ac.uk/ols/ontologies/fbbt/terms?iri=http://purl.obolibrary.org/obo/FBbt_00007674","FBbt:00007674")</f>
        <v/>
      </c>
      <c r="B38" t="inlineStr">
        <is>
          <t>abdominal temporary eclosion muscle SBM</t>
        </is>
      </c>
      <c r="C38" t="inlineStr">
        <is>
          <t>abdominal internal lateral muscle; temporary pleural internal transverse muscle; lateral intersegmental temporary muscle; PITM; TPITM</t>
        </is>
      </c>
      <c r="D38" t="inlineStr">
        <is>
          <t>Temporary eclosion muscle of the adult abdomen that develops from an A1-7 segment border muscle. It extends dorsoventrally, and is located in the intersegmental fold between two abdominal segments.</t>
        </is>
      </c>
      <c r="E38" t="inlineStr">
        <is>
          <t>Kimura and Truman, 1990, J. Neurosci. 10(2): 403--411 (flybase.org/reports/FBrf0052405); Wasser et al., 2007, Dev. Biol. 307(2): 380--393 (flybase.org/reports/FBrf0201818)</t>
        </is>
      </c>
      <c r="F38" t="inlineStr"/>
      <c r="G38" t="inlineStr"/>
      <c r="H38" t="inlineStr"/>
    </row>
    <row r="39">
      <c r="A39">
        <f>HYPERLINK("https://www.ebi.ac.uk/ols/ontologies/fbbt/terms?iri=http://purl.obolibrary.org/obo/FBbt_00003334","FBbt:00003334")</f>
        <v/>
      </c>
      <c r="B39" t="inlineStr">
        <is>
          <t>skeletal muscle of prothorax</t>
        </is>
      </c>
      <c r="C39" t="inlineStr">
        <is>
          <t>somatic muscle of prothorax</t>
        </is>
      </c>
      <c r="D39" t="inlineStr">
        <is>
          <t>Somatic muscle that is part of the prothorax.</t>
        </is>
      </c>
      <c r="E39" t="inlineStr"/>
      <c r="F39" t="inlineStr"/>
      <c r="G39" t="inlineStr"/>
      <c r="H39" t="inlineStr"/>
    </row>
    <row r="40">
      <c r="A40">
        <f>HYPERLINK("https://www.ebi.ac.uk/ols/ontologies/fbbt/terms?iri=http://purl.obolibrary.org/obo/FBbt_00003462","FBbt:00003462")</f>
        <v/>
      </c>
      <c r="B40" t="inlineStr">
        <is>
          <t>abdominal dorsal muscle</t>
        </is>
      </c>
      <c r="C40" t="inlineStr">
        <is>
          <t>None</t>
        </is>
      </c>
      <c r="D40" t="inlineStr">
        <is>
          <t>Muscle consisting of between fifteen and twenty-five bilaterally located longitudinal fibers in abdominal segments 2 to 6 of males, or segments 2 to 8 of females (Miller, 1950). It is involved in moving the abdominal segment tergite.</t>
        </is>
      </c>
      <c r="E40"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40" t="inlineStr"/>
      <c r="G40" t="inlineStr"/>
      <c r="H40" t="inlineStr"/>
    </row>
    <row r="41">
      <c r="A41">
        <f>HYPERLINK("https://www.ebi.ac.uk/ols/ontologies/fbbt/terms?iri=http://purl.obolibrary.org/obo/FBbt_00003318","FBbt:00003318")</f>
        <v/>
      </c>
      <c r="B41" t="inlineStr">
        <is>
          <t>skeletal muscle of leg</t>
        </is>
      </c>
      <c r="C41" t="inlineStr">
        <is>
          <t>somatic muscle of leg</t>
        </is>
      </c>
      <c r="D41" t="inlineStr">
        <is>
          <t>Somatic muscle that is part of a leg.</t>
        </is>
      </c>
      <c r="E41" t="inlineStr"/>
      <c r="F41" t="inlineStr"/>
      <c r="G41" t="inlineStr"/>
      <c r="H41" t="inlineStr"/>
    </row>
    <row r="42">
      <c r="A42">
        <f>HYPERLINK("https://www.ebi.ac.uk/ols/ontologies/fbbt/terms?iri=http://purl.obolibrary.org/obo/FBbt_00003448","FBbt:00003448")</f>
        <v/>
      </c>
      <c r="B42" t="inlineStr">
        <is>
          <t>abdominal 1 dorsal longitudinal muscle</t>
        </is>
      </c>
      <c r="C42" t="inlineStr">
        <is>
          <t>None</t>
        </is>
      </c>
      <c r="D42" t="inlineStr">
        <is>
          <t>Dorsal longitudinal muscle of the first adult abdominal segment.</t>
        </is>
      </c>
      <c r="E42"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42" t="inlineStr"/>
      <c r="G42" t="inlineStr"/>
      <c r="H42" t="inlineStr"/>
    </row>
    <row r="43">
      <c r="A43">
        <f>HYPERLINK("https://www.ebi.ac.uk/ols/ontologies/fbbt/terms?iri=http://purl.obolibrary.org/obo/FBbt_00003317","FBbt:00003317")</f>
        <v/>
      </c>
      <c r="B43" t="inlineStr">
        <is>
          <t>adductor muscle</t>
        </is>
      </c>
      <c r="C43" t="inlineStr">
        <is>
          <t>None</t>
        </is>
      </c>
      <c r="D43" t="inlineStr">
        <is>
          <t>Muscle that draws some body part back to position.</t>
        </is>
      </c>
      <c r="E43" t="inlineStr">
        <is>
          <t>Zombori and Steinmann, 1999, Handbuch der Zoologie IV. Band: Arthropoda, 2. Halfte: Insecta, Teil: 34.: 405pp (flybase.org/reports/FBrf0166419)</t>
        </is>
      </c>
      <c r="F43" t="inlineStr"/>
      <c r="G43" t="inlineStr"/>
      <c r="H43" t="inlineStr"/>
    </row>
    <row r="44">
      <c r="A44">
        <f>HYPERLINK("https://www.ebi.ac.uk/ols/ontologies/fbbt/terms?iri=http://purl.obolibrary.org/obo/FBbt_00003314","FBbt:00003314")</f>
        <v/>
      </c>
      <c r="B44" t="inlineStr">
        <is>
          <t>rotator muscle</t>
        </is>
      </c>
      <c r="C44" t="inlineStr">
        <is>
          <t>None</t>
        </is>
      </c>
      <c r="D44" t="inlineStr">
        <is>
          <t>Muscle capable of rotating a body part.</t>
        </is>
      </c>
      <c r="E44" t="inlineStr">
        <is>
          <t>Zombori and Steinmann, 1999, Handbuch der Zoologie IV. Band: Arthropoda, 2. Halfte: Insecta, Teil: 34.: 405pp (flybase.org/reports/FBrf0166419)</t>
        </is>
      </c>
      <c r="F44" t="inlineStr"/>
      <c r="G44" t="inlineStr"/>
      <c r="H44" t="inlineStr"/>
    </row>
    <row r="45">
      <c r="A45">
        <f>HYPERLINK("https://www.ebi.ac.uk/ols/ontologies/fbbt/terms?iri=http://purl.obolibrary.org/obo/FBbt_00003277","FBbt:00003277")</f>
        <v/>
      </c>
      <c r="B45" t="inlineStr">
        <is>
          <t>salivary pump muscle 13</t>
        </is>
      </c>
      <c r="C45" t="inlineStr">
        <is>
          <t>dorsal salivary muscle; gracilis</t>
        </is>
      </c>
      <c r="D45" t="inlineStr">
        <is>
          <t>A slender muscle that arises on the posterior wall of the cibarium and is attached to the posterior wall of the salivary pump, which it functions in dilating.</t>
        </is>
      </c>
      <c r="E45" t="inlineStr">
        <is>
          <t>Miller, 1950, Demerec, 1950: 420--534 (flybase.org/reports/FBrf0007735); Hartenstein, 2006, Sink, 2006: 8--27 (flybase.org/reports/FBrf0193310)</t>
        </is>
      </c>
      <c r="F45" t="inlineStr"/>
      <c r="G45" t="inlineStr"/>
      <c r="H45" t="inlineStr"/>
    </row>
    <row r="46">
      <c r="A46">
        <f>HYPERLINK("https://www.ebi.ac.uk/ols/ontologies/fbbt/terms?iri=http://purl.obolibrary.org/obo/FBbt_00003278","FBbt:00003278")</f>
        <v/>
      </c>
      <c r="B46" t="inlineStr">
        <is>
          <t>second antennal segment muscle</t>
        </is>
      </c>
      <c r="C46" t="inlineStr">
        <is>
          <t>None</t>
        </is>
      </c>
      <c r="D46" t="inlineStr">
        <is>
          <t>Muscle involved in the movement of the second antennal segment.</t>
        </is>
      </c>
      <c r="E46" t="inlineStr">
        <is>
          <t>Miller, 1950, Demerec, 1950: 420--534 (flybase.org/reports/FBrf0007735); Hartenstein, 2006, Sink, 2006: 8--27 (flybase.org/reports/FBrf0193310)</t>
        </is>
      </c>
      <c r="F46" t="inlineStr"/>
      <c r="G46" t="inlineStr"/>
      <c r="H46" t="inlineStr"/>
    </row>
    <row r="47">
      <c r="A47">
        <f>HYPERLINK("https://www.ebi.ac.uk/ols/ontologies/fbbt/terms?iri=http://purl.obolibrary.org/obo/FBbt_00003507","FBbt:00003507")</f>
        <v/>
      </c>
      <c r="B47" t="inlineStr">
        <is>
          <t>female abdominal muscle</t>
        </is>
      </c>
      <c r="C47" t="inlineStr">
        <is>
          <t>None</t>
        </is>
      </c>
      <c r="D47" t="inlineStr">
        <is>
          <t>Any skeletal muscle of abdomen (FBbt:00003447) that is part of some female organism (FBbt:00007011).</t>
        </is>
      </c>
      <c r="E47" t="inlineStr"/>
      <c r="F47" t="inlineStr"/>
      <c r="G47" t="inlineStr"/>
      <c r="H47" t="inlineStr"/>
    </row>
    <row r="48">
      <c r="A48">
        <f>HYPERLINK("https://www.ebi.ac.uk/ols/ontologies/fbbt/terms?iri=http://purl.obolibrary.org/obo/FBbt_00003505","FBbt:00003505")</f>
        <v/>
      </c>
      <c r="B48" t="inlineStr">
        <is>
          <t>male abdominal muscle</t>
        </is>
      </c>
      <c r="C48" t="inlineStr">
        <is>
          <t>None</t>
        </is>
      </c>
      <c r="D48" t="inlineStr">
        <is>
          <t>Abdominal muscle that is specific to males.</t>
        </is>
      </c>
      <c r="E48" t="inlineStr">
        <is>
          <t>Ferris, 1950, Demerec, 1950: 368--419 (flybase.org/reports/FBrf0007734)</t>
        </is>
      </c>
      <c r="F48" t="inlineStr"/>
      <c r="G48" t="inlineStr"/>
      <c r="H48" t="inlineStr"/>
    </row>
    <row r="49">
      <c r="A49">
        <f>HYPERLINK("https://www.ebi.ac.uk/ols/ontologies/fbbt/terms?iri=http://purl.obolibrary.org/obo/FBbt_00003271","FBbt:00003271")</f>
        <v/>
      </c>
      <c r="B49" t="inlineStr">
        <is>
          <t>cibarial muscle</t>
        </is>
      </c>
      <c r="C49" t="inlineStr">
        <is>
          <t>None</t>
        </is>
      </c>
      <c r="D49" t="inlineStr">
        <is>
          <t>Muscle involved in the movement of the cibarium.</t>
        </is>
      </c>
      <c r="E49" t="inlineStr">
        <is>
          <t>Miller, 1950, Demerec, 1950: 420--534 (flybase.org/reports/FBrf0007735); Hartenstein, 2006, Sink, 2006: 8--27 (flybase.org/reports/FBrf0193310)</t>
        </is>
      </c>
      <c r="F49" t="inlineStr"/>
      <c r="G49" t="inlineStr"/>
      <c r="H49" t="inlineStr"/>
    </row>
    <row r="50">
      <c r="A50">
        <f>HYPERLINK("https://www.ebi.ac.uk/ols/ontologies/fbbt/terms?iri=http://purl.obolibrary.org/obo/FBbt_00003455","FBbt:00003455")</f>
        <v/>
      </c>
      <c r="B50" t="inlineStr">
        <is>
          <t>abdominal 1 lateral tergosternal muscle 103</t>
        </is>
      </c>
      <c r="C50" t="inlineStr">
        <is>
          <t>None</t>
        </is>
      </c>
      <c r="D50" t="inlineStr">
        <is>
          <t>Lateral tergosternal muscle of abdominal segment 1.</t>
        </is>
      </c>
      <c r="E50" t="inlineStr">
        <is>
          <t>Miller, 1950, Demerec, 1950: 468--481 (flybase.org/reports/FBrf0186027)</t>
        </is>
      </c>
      <c r="F50" t="inlineStr"/>
      <c r="G50" t="inlineStr"/>
      <c r="H50" t="inlineStr"/>
    </row>
    <row r="51">
      <c r="A51">
        <f>HYPERLINK("https://www.ebi.ac.uk/ols/ontologies/fbbt/terms?iri=http://purl.obolibrary.org/obo/FBbt_00003286","FBbt:00003286")</f>
        <v/>
      </c>
      <c r="B51" t="inlineStr">
        <is>
          <t>fronto-tentorial muscle 19a</t>
        </is>
      </c>
      <c r="C51" t="inlineStr">
        <is>
          <t>fronto-tentorial muscle</t>
        </is>
      </c>
      <c r="D51" t="inlineStr">
        <is>
          <t>A temporary eclosion muscle that connects the tentorium to the frons. It arises from the same tendons of the tentorium and occipital sclerites though more centrally than the geno-tentorial muscles 19b. They are inserted in large dorsoventral groups on the lateral margins of the fronto-clypeus. Contraction of these muscles causes the head volume to decrease. As with other temporary eclosion muscles, it degenerates 72h after adult emergence.</t>
        </is>
      </c>
      <c r="E51" t="inlineStr">
        <is>
          <t>Atkins, 1949, Ann. ent. Soc. Am. 42: 245--257 (flybase.org/reports/FBrf0007310); Miller, 1950, Demerec, 1950: 468--481 (flybase.org/reports/FBrf0186027)</t>
        </is>
      </c>
      <c r="F51" t="inlineStr"/>
      <c r="G51" t="inlineStr"/>
      <c r="H51" t="inlineStr"/>
    </row>
    <row r="52">
      <c r="A52">
        <f>HYPERLINK("https://www.ebi.ac.uk/ols/ontologies/fbbt/terms?iri=http://purl.obolibrary.org/obo/FBbt_00003285","FBbt:00003285")</f>
        <v/>
      </c>
      <c r="B52" t="inlineStr">
        <is>
          <t>transverse-ptilinal muscle 18b</t>
        </is>
      </c>
      <c r="C52" t="inlineStr">
        <is>
          <t>transverse-ptilinal muscle</t>
        </is>
      </c>
      <c r="D52" t="inlineStr">
        <is>
          <t>A large temporary transverse muscle extending horizontally from one side of the ptilinum to the other, above the level of the antenna. It functions as a compressor of the ptilinal membrane after each distension pulsation and to permanently invaginate it after emergence. As with other temporary eclosion muscles, it soon degenerates and is not found in older flies.</t>
        </is>
      </c>
      <c r="E52" t="inlineStr">
        <is>
          <t>Atkins, 1949, Ann. ent. Soc. Am. 42: 245--257 (flybase.org/reports/FBrf0007310); Miller, 1950, Demerec, 1950: 468--481 (flybase.org/reports/FBrf0186027)</t>
        </is>
      </c>
      <c r="F52" t="inlineStr"/>
      <c r="G52" t="inlineStr"/>
      <c r="H52" t="inlineStr"/>
    </row>
    <row r="53">
      <c r="A53">
        <f>HYPERLINK("https://www.ebi.ac.uk/ols/ontologies/fbbt/terms?iri=http://purl.obolibrary.org/obo/FBbt_00003284","FBbt:00003284")</f>
        <v/>
      </c>
      <c r="B53" t="inlineStr">
        <is>
          <t>ptilino-pharyngeal muscle 18a</t>
        </is>
      </c>
      <c r="C53" t="inlineStr">
        <is>
          <t>ptilinal-pharyngeal; ptilino-pharyngeal; ptilinal-esophageal muscle</t>
        </is>
      </c>
      <c r="D53" t="inlineStr">
        <is>
          <t>Temporary muscle extending from the ptilinum to the cibarium. It functions as a retractor of the ptilinum. As with other temporary eclosion muscles, it soon degenerates and is not found in older flies.</t>
        </is>
      </c>
      <c r="E53" t="inlineStr">
        <is>
          <t>Atkins, 1949, Ann. ent. Soc. Am. 42: 245--257 (flybase.org/reports/FBrf0007310); Miller, 1950, Demerec, 1950: 468--481 (flybase.org/reports/FBrf0186027)</t>
        </is>
      </c>
      <c r="F53" t="inlineStr"/>
      <c r="G53" t="inlineStr"/>
      <c r="H53" t="inlineStr"/>
    </row>
    <row r="54">
      <c r="A54">
        <f>HYPERLINK("https://www.ebi.ac.uk/ols/ontologies/fbbt/terms?iri=http://purl.obolibrary.org/obo/FBbt_00003529","FBbt:00003529")</f>
        <v/>
      </c>
      <c r="B54" t="inlineStr">
        <is>
          <t>adult esophageal circular muscle</t>
        </is>
      </c>
      <c r="C54" t="inlineStr">
        <is>
          <t>None</t>
        </is>
      </c>
      <c r="D54" t="inlineStr">
        <is>
          <t>Circular muscle of the adult esophagus. There is a single layer of circular muscles forming bands 4-6um wide and 3um thick. The fiber muscles at the anterior end of the esophagus, near the cibarium, are 6-7.5um thick.</t>
        </is>
      </c>
      <c r="E54" t="inlineStr">
        <is>
          <t>Miller, 1950, Demerec, 1950: 420--534 (flybase.org/reports/FBrf0007735)</t>
        </is>
      </c>
      <c r="F54" t="inlineStr"/>
      <c r="G54" t="inlineStr"/>
      <c r="H54" t="inlineStr"/>
    </row>
    <row r="55">
      <c r="A55">
        <f>HYPERLINK("https://www.ebi.ac.uk/ols/ontologies/fbbt/terms?iri=http://purl.obolibrary.org/obo/FBbt_00003283","FBbt:00003283")</f>
        <v/>
      </c>
      <c r="B55" t="inlineStr">
        <is>
          <t>fronto-pharyngeal muscle 17</t>
        </is>
      </c>
      <c r="C55" t="inlineStr">
        <is>
          <t>retractor of vertex muscle; fronto-pharyngeal muscle</t>
        </is>
      </c>
      <c r="D55" t="inlineStr">
        <is>
          <t>Temporary muscle extending from the ocellar triangle to the cibarium. It is inserted partly on the ocular sclerites and partly on the lateral margins of ocellar triangle, caudal to the oculo-antennal muscles. These muscles appear to pull in the ocellar triangle during the deflation of the head. As with other temporary eclosion muscles, it soon degenerates and is not found in older flies.</t>
        </is>
      </c>
      <c r="E55" t="inlineStr">
        <is>
          <t>Atkins, 1949, Ann. ent. Soc. Am. 42: 245--257 (flybase.org/reports/FBrf0007310); Miller, 1950, Demerec, 1950: 420--534 (flybase.org/reports/FBrf0007735)</t>
        </is>
      </c>
      <c r="F55" t="inlineStr"/>
      <c r="G55" t="inlineStr"/>
      <c r="H55" t="inlineStr"/>
    </row>
    <row r="56">
      <c r="A56">
        <f>HYPERLINK("https://www.ebi.ac.uk/ols/ontologies/fbbt/terms?iri=http://purl.obolibrary.org/obo/FBbt_00003289","FBbt:00003289")</f>
        <v/>
      </c>
      <c r="B56" t="inlineStr">
        <is>
          <t>ptilino-tentorial muscle</t>
        </is>
      </c>
      <c r="C56" t="inlineStr">
        <is>
          <t>None</t>
        </is>
      </c>
      <c r="D56" t="inlineStr">
        <is>
          <t>Temporary muscle that is inserted on the ptilinum at each side dorso-laterally as a narrow band, immediately in front of the line of demarcation between the vertex and the ptilinum. As with other temporary eclosion muscles, it degenerates 20h after adult emergence.</t>
        </is>
      </c>
      <c r="E56" t="inlineStr">
        <is>
          <t>Atkins, 1949, Ann. ent. Soc. Am. 42: 245--257 (flybase.org/reports/FBrf0007310)</t>
        </is>
      </c>
      <c r="F56" t="inlineStr"/>
      <c r="G56" t="inlineStr"/>
      <c r="H56" t="inlineStr"/>
    </row>
    <row r="57">
      <c r="A57">
        <f>HYPERLINK("https://www.ebi.ac.uk/ols/ontologies/fbbt/terms?iri=http://purl.obolibrary.org/obo/FBbt_00003288","FBbt:00003288")</f>
        <v/>
      </c>
      <c r="B57" t="inlineStr">
        <is>
          <t>transverse vertex muscle</t>
        </is>
      </c>
      <c r="C57" t="inlineStr">
        <is>
          <t>None</t>
        </is>
      </c>
      <c r="D57" t="inlineStr">
        <is>
          <t>Temporary muscle that lies underneath the adult head ocellar triangle (vertex) and extends transversely between the compound eyes. The contraction of this muscle layer diminishes the volume of the head. As with other temporary eclosion muscles, it soon degenerates and is not found in older flies.</t>
        </is>
      </c>
      <c r="E57" t="inlineStr">
        <is>
          <t>Atkins, 1949, Ann. ent. Soc. Am. 42: 245--257 (flybase.org/reports/FBrf0007310); Miller, 1950, Demerec, 1950: 468--481 (flybase.org/reports/FBrf0186027)</t>
        </is>
      </c>
      <c r="F57" t="inlineStr"/>
      <c r="G57" t="inlineStr"/>
      <c r="H57" t="inlineStr"/>
    </row>
    <row r="58">
      <c r="A58">
        <f>HYPERLINK("https://www.ebi.ac.uk/ols/ontologies/fbbt/terms?iri=http://purl.obolibrary.org/obo/FBbt_00003287","FBbt:00003287")</f>
        <v/>
      </c>
      <c r="B58" t="inlineStr">
        <is>
          <t>geno-tentorial muscle 19b</t>
        </is>
      </c>
      <c r="C58" t="inlineStr">
        <is>
          <t>geno-tentorial muscle</t>
        </is>
      </c>
      <c r="D58" t="inlineStr">
        <is>
          <t>A temporary eclosion muscle that connects the postgena to the anterior portion of the gena. It arises from the same tendons as the ptilino-tentorial muscles. It is inserted over a wide dorsoventral area on each gena between the compound eyes and the frontal suture. Contraction of these muscles results in the shape of the head being returned to normal, as hemolymph is withdrawn into the abdomen. As with other temporary eclosion muscles, it has almost disappeared by 24h after adult emergence.</t>
        </is>
      </c>
      <c r="E58" t="inlineStr">
        <is>
          <t>Atkins, 1949, Ann. ent. Soc. Am. 42: 245--257 (flybase.org/reports/FBrf0007310); Miller, 1950, Demerec, 1950: 468--481 (flybase.org/reports/FBrf0186027)</t>
        </is>
      </c>
      <c r="F58" t="inlineStr"/>
      <c r="G58" t="inlineStr"/>
      <c r="H58" t="inlineStr"/>
    </row>
    <row r="59">
      <c r="A59">
        <f>HYPERLINK("https://www.ebi.ac.uk/ols/ontologies/fbbt/terms?iri=http://purl.obolibrary.org/obo/FBbt_00003359","FBbt:00003359")</f>
        <v/>
      </c>
      <c r="B59" t="inlineStr">
        <is>
          <t>skeletal muscle of mesothorax</t>
        </is>
      </c>
      <c r="C59" t="inlineStr">
        <is>
          <t>somatic muscle of mesothorax</t>
        </is>
      </c>
      <c r="D59" t="inlineStr">
        <is>
          <t>Somatic muscle that is part of the mesothorax.</t>
        </is>
      </c>
      <c r="E59" t="inlineStr"/>
      <c r="F59" t="inlineStr"/>
      <c r="G59" t="inlineStr"/>
      <c r="H59" t="inlineStr"/>
    </row>
    <row r="60">
      <c r="A60">
        <f>HYPERLINK("https://www.ebi.ac.uk/ols/ontologies/fbbt/terms?iri=http://purl.obolibrary.org/obo/FBbt_00003540","FBbt:00003540")</f>
        <v/>
      </c>
      <c r="B60" t="inlineStr">
        <is>
          <t>adult posterior hindgut longitudinal muscle</t>
        </is>
      </c>
      <c r="C60" t="inlineStr">
        <is>
          <t>adult posterior intestine longitudinal muscle</t>
        </is>
      </c>
      <c r="D60" t="inlineStr">
        <is>
          <t>Longitudinal muscle of the adult posterior hindgut, located as an inside layer to the outer circular fibers. Longitudinal fibers are 3-5um wide and 1um thick.</t>
        </is>
      </c>
      <c r="E60" t="inlineStr">
        <is>
          <t>Miller, 1950, Demerec, 1950: 420--534 (flybase.org/reports/FBrf0007735)</t>
        </is>
      </c>
      <c r="F60" t="inlineStr"/>
      <c r="G60" t="inlineStr"/>
      <c r="H60" t="inlineStr"/>
    </row>
    <row r="61">
      <c r="A61">
        <f>HYPERLINK("https://www.ebi.ac.uk/ols/ontologies/fbbt/terms?iri=http://purl.obolibrary.org/obo/FBbt_00003473","FBbt:00003473")</f>
        <v/>
      </c>
      <c r="B61" t="inlineStr">
        <is>
          <t>abdominal lateral tergosternal muscle</t>
        </is>
      </c>
      <c r="C61" t="inlineStr">
        <is>
          <t>None</t>
        </is>
      </c>
      <c r="D61" t="inlineStr">
        <is>
          <t>Lateral tergosternal muscle of abdominal segments 1 to 6. It is a large muscle that extends dorsoventrally. It attaches to the inner ventral region of the abdominal tergite and to the dorsal border of the abdominal sternite.</t>
        </is>
      </c>
      <c r="E61" t="inlineStr">
        <is>
          <t>Snodgrass, 1935, Principles of Insect Morphology. (flybase.org/reports/FBrf0111704); Miller, 1950, Demerec, 1950: 468--481 (flybase.org/reports/FBrf0186027)</t>
        </is>
      </c>
      <c r="F61" t="inlineStr"/>
      <c r="G61" t="inlineStr"/>
      <c r="H61" t="inlineStr"/>
    </row>
    <row r="62">
      <c r="A62">
        <f>HYPERLINK("https://www.ebi.ac.uk/ols/ontologies/fbbt/terms?iri=http://purl.obolibrary.org/obo/FBbt_00003479","FBbt:00003479")</f>
        <v/>
      </c>
      <c r="B62" t="inlineStr">
        <is>
          <t>abdominal ventral muscle</t>
        </is>
      </c>
      <c r="C62" t="inlineStr">
        <is>
          <t>None</t>
        </is>
      </c>
      <c r="D62" t="inlineStr">
        <is>
          <t>Bilateral, ventrally located muscle consisting of approximately six fibers, found underneath the abdominal sternite of abdominal segments 2-6 of males or 2-8 of females.</t>
        </is>
      </c>
      <c r="E62"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62" t="inlineStr"/>
      <c r="G62" t="inlineStr"/>
      <c r="H62" t="inlineStr"/>
    </row>
    <row r="63">
      <c r="A63">
        <f>HYPERLINK("https://www.ebi.ac.uk/ols/ontologies/fbbt/terms?iri=http://purl.obolibrary.org/obo/FBbt_00007338","FBbt:00007338")</f>
        <v/>
      </c>
      <c r="B63" t="inlineStr">
        <is>
          <t>lateral oviduct circular muscle</t>
        </is>
      </c>
      <c r="C63" t="inlineStr">
        <is>
          <t>None</t>
        </is>
      </c>
      <c r="D63" t="inlineStr">
        <is>
          <t>A striated array of circular muscle fibers forming an almost continuous sheet around the lateral oviduct.</t>
        </is>
      </c>
      <c r="E63" t="inlineStr">
        <is>
          <t>Middleton et al., 2006, BMC Biol. 4: 17 (flybase.org/reports/FBrf0193596)</t>
        </is>
      </c>
      <c r="F63" t="inlineStr"/>
      <c r="G63" t="inlineStr"/>
      <c r="H63" t="inlineStr"/>
    </row>
    <row r="64">
      <c r="A64">
        <f>HYPERLINK("https://www.ebi.ac.uk/ols/ontologies/fbbt/terms?iri=http://purl.obolibrary.org/obo/FBbt_00003545","FBbt:00003545")</f>
        <v/>
      </c>
      <c r="B64" t="inlineStr">
        <is>
          <t>adult alary muscle</t>
        </is>
      </c>
      <c r="C64" t="inlineStr">
        <is>
          <t>AlMsc; am</t>
        </is>
      </c>
      <c r="D64" t="inlineStr">
        <is>
          <t>Bilateral adult heart muscle that is involved in modulation of the flow of hemolymph into the cardiac tube, and support of the dorsal vessel during locomotion.</t>
        </is>
      </c>
      <c r="E64" t="inlineStr">
        <is>
          <t>Miller, 1950, Demerec, 1950: 420--534 (flybase.org/reports/FBrf0007735); Bate, 1993, Bate, Martinez Arias, 1993: 1013--1090 (flybase.org/reports/FBrf0064793); LaBeau et al., 2009, Mech. Dev. 126(5-6): 478--486 (flybase.org/reports/FBrf0208061)</t>
        </is>
      </c>
      <c r="F64" t="inlineStr"/>
      <c r="G64" t="inlineStr"/>
      <c r="H64" t="inlineStr"/>
    </row>
    <row r="65">
      <c r="A65">
        <f>HYPERLINK("https://www.ebi.ac.uk/ols/ontologies/fbbt/terms?iri=http://purl.obolibrary.org/obo/FBbt_00003544","FBbt:00003544")</f>
        <v/>
      </c>
      <c r="B65" t="inlineStr">
        <is>
          <t>adult heart suspensory fibril</t>
        </is>
      </c>
      <c r="C65" t="inlineStr">
        <is>
          <t>fibrillar element</t>
        </is>
      </c>
      <c r="D65" t="inlineStr">
        <is>
          <t>Fine fibril that is found in a meshwork layer between the outer ventral longitudinal muscle layer and the circular muscle layer of the adult heart. The fibrils run parallel to the longitudinal axis of the heart and are crosslinked by elements of a similar nature.</t>
        </is>
      </c>
      <c r="E65" t="inlineStr">
        <is>
          <t>Rizki, 1978, Ashburner, Wright, 1978-1980 b: 397--452 (flybase.org/reports/FBrf0031012)</t>
        </is>
      </c>
      <c r="F65" t="inlineStr"/>
      <c r="G65" t="inlineStr"/>
      <c r="H65" t="inlineStr"/>
    </row>
    <row r="66">
      <c r="A66">
        <f>HYPERLINK("https://www.ebi.ac.uk/ols/ontologies/fbbt/terms?iri=http://purl.obolibrary.org/obo/FBbt_00003553","FBbt:00003553")</f>
        <v/>
      </c>
      <c r="B66" t="inlineStr">
        <is>
          <t>common oviduct circular muscle</t>
        </is>
      </c>
      <c r="C66" t="inlineStr">
        <is>
          <t>None</t>
        </is>
      </c>
      <c r="D66" t="inlineStr">
        <is>
          <t>A striated array of circular muscle fibers forming an almost continuous sheet around the common oviduct.</t>
        </is>
      </c>
      <c r="E66" t="inlineStr">
        <is>
          <t>Middleton et al., 2006, BMC Biol. 4: 17 (flybase.org/reports/FBrf0193596)</t>
        </is>
      </c>
      <c r="F66" t="inlineStr"/>
      <c r="G66" t="inlineStr"/>
      <c r="H66" t="inlineStr"/>
    </row>
    <row r="67">
      <c r="A67">
        <f>HYPERLINK("https://www.ebi.ac.uk/ols/ontologies/fbbt/terms?iri=http://purl.obolibrary.org/obo/FBbt_00003554","FBbt:00003554")</f>
        <v/>
      </c>
      <c r="B67" t="inlineStr">
        <is>
          <t>uterine circular muscle</t>
        </is>
      </c>
      <c r="C67" t="inlineStr">
        <is>
          <t>None</t>
        </is>
      </c>
      <c r="D67" t="inlineStr">
        <is>
          <t>Circular muscle that surrounds the adult female uterus.</t>
        </is>
      </c>
      <c r="E67" t="inlineStr"/>
      <c r="F67" t="inlineStr"/>
      <c r="G67" t="inlineStr"/>
      <c r="H67" t="inlineStr"/>
    </row>
    <row r="68">
      <c r="A68">
        <f>HYPERLINK("https://www.ebi.ac.uk/ols/ontologies/fbbt/terms?iri=http://purl.obolibrary.org/obo/FBbt_00003550","FBbt:00003550")</f>
        <v/>
      </c>
      <c r="B68" t="inlineStr">
        <is>
          <t>adult heart ventral longitudinal muscle</t>
        </is>
      </c>
      <c r="C68" t="inlineStr">
        <is>
          <t>ventral adult heart longitudinal muscle</t>
        </is>
      </c>
      <c r="D68" t="inlineStr">
        <is>
          <t>Longitudinal muscle of the adult heart that spreads over the outer layer of the ventral side of this organ.</t>
        </is>
      </c>
      <c r="E68" t="inlineStr">
        <is>
          <t>Molina and Cripps, 2001, Mech. Dev. 109(1): 51--59 (flybase.org/reports/FBrf0139748)</t>
        </is>
      </c>
      <c r="F68" t="inlineStr"/>
      <c r="G68" t="inlineStr"/>
      <c r="H68" t="inlineStr"/>
    </row>
    <row r="69">
      <c r="A69">
        <f>HYPERLINK("https://www.ebi.ac.uk/ols/ontologies/fbbt/terms?iri=http://purl.obolibrary.org/obo/FBbt_00003535","FBbt:00003535")</f>
        <v/>
      </c>
      <c r="B69" t="inlineStr">
        <is>
          <t>adult midgut circular muscle</t>
        </is>
      </c>
      <c r="C69" t="inlineStr">
        <is>
          <t>adult ventriculus circular muscle</t>
        </is>
      </c>
      <c r="D69" t="inlineStr">
        <is>
          <t>Circular muscle of the adult midgut. Circular muscles are surrounded by the outer longitudinal fibers.</t>
        </is>
      </c>
      <c r="E69" t="inlineStr">
        <is>
          <t>Miller, 1950, Demerec, 1950: 420--534 (flybase.org/reports/FBrf0007735)</t>
        </is>
      </c>
      <c r="F69" t="inlineStr"/>
      <c r="G69" t="inlineStr"/>
      <c r="H69" t="inlineStr"/>
    </row>
    <row r="70">
      <c r="A70">
        <f>HYPERLINK("https://www.ebi.ac.uk/ols/ontologies/fbbt/terms?iri=http://purl.obolibrary.org/obo/FBbt_00003536","FBbt:00003536")</f>
        <v/>
      </c>
      <c r="B70" t="inlineStr">
        <is>
          <t>adult midgut longitudinal muscle</t>
        </is>
      </c>
      <c r="C70" t="inlineStr">
        <is>
          <t>adult ventriculus longitudinal muscle</t>
        </is>
      </c>
      <c r="D70" t="inlineStr">
        <is>
          <t>Longitudinal muscle of the adult midgut. The longitudinal fibers surround the circular muscle fibers.</t>
        </is>
      </c>
      <c r="E70" t="inlineStr">
        <is>
          <t>Miller, 1950, Demerec, 1950: 420--534 (flybase.org/reports/FBrf0007735)</t>
        </is>
      </c>
      <c r="F70" t="inlineStr"/>
      <c r="G70" t="inlineStr"/>
      <c r="H70" t="inlineStr"/>
    </row>
    <row r="71">
      <c r="A71">
        <f>HYPERLINK("https://www.ebi.ac.uk/ols/ontologies/fbbt/terms?iri=http://purl.obolibrary.org/obo/FBbt_00003291","FBbt:00003291")</f>
        <v/>
      </c>
      <c r="B71" t="inlineStr">
        <is>
          <t>ocular-antennal muscle</t>
        </is>
      </c>
      <c r="C71" t="inlineStr">
        <is>
          <t>oculo-antennal muscle; retractor of antenna muscle</t>
        </is>
      </c>
      <c r="D71" t="inlineStr">
        <is>
          <t>Muscle inserted on the adult ocular sclerites at the dorso-cephalic margin of the compound eyes, connecting to the second antennal segment. It functions to deflate the head during emergence by approximating the ocellar triangle and the fronto-clypeus and to retract the antenna. By 72h after emergence, the muscles have completely disintegrated.</t>
        </is>
      </c>
      <c r="E71" t="inlineStr">
        <is>
          <t>Atkins, 1949, Ann. ent. Soc. Am. 42: 245--257 (flybase.org/reports/FBrf0007310)</t>
        </is>
      </c>
      <c r="F71" t="inlineStr"/>
      <c r="G71" t="inlineStr"/>
      <c r="H71" t="inlineStr"/>
    </row>
    <row r="72">
      <c r="A72">
        <f>HYPERLINK("https://www.ebi.ac.uk/ols/ontologies/fbbt/terms?iri=http://purl.obolibrary.org/obo/FBbt_00111062","FBbt:00111062")</f>
        <v/>
      </c>
      <c r="B72" t="inlineStr">
        <is>
          <t>adult heart circular muscle</t>
        </is>
      </c>
      <c r="C72" t="inlineStr">
        <is>
          <t>None</t>
        </is>
      </c>
      <c r="D72" t="inlineStr">
        <is>
          <t>Circular muscle of the adult heart that makes up the wall of the heart. It consists of a single layer, internal to the longitudinal muscle layer.</t>
        </is>
      </c>
      <c r="E72" t="inlineStr">
        <is>
          <t>Rizki, 1978, Ashburner, Wright, 1978-1980 b: 397--452 (flybase.org/reports/FBrf0031012)</t>
        </is>
      </c>
      <c r="F72" t="inlineStr"/>
      <c r="G72" t="inlineStr"/>
      <c r="H72" t="inlineStr"/>
    </row>
    <row r="73">
      <c r="A73">
        <f>HYPERLINK("https://www.ebi.ac.uk/ols/ontologies/fbbt/terms?iri=http://purl.obolibrary.org/obo/FBbt_00003532","FBbt:00003532")</f>
        <v/>
      </c>
      <c r="B73" t="inlineStr">
        <is>
          <t>adult crop circular muscle</t>
        </is>
      </c>
      <c r="C73" t="inlineStr">
        <is>
          <t>None</t>
        </is>
      </c>
      <c r="D73" t="inlineStr">
        <is>
          <t>Circular muscle fibers of the of adult crop. In the stalk, it consists of wide bands 1.5um thick and 3-7um wide. In the sac, thick muscle fibers extend around the base of each lobe, converging posteriorly, and the distended portions of the wall are covered with a plexus of branched and interlacing fibers 1-3um thick.</t>
        </is>
      </c>
      <c r="E73" t="inlineStr">
        <is>
          <t>Miller, 1950, Demerec, 1950: 420--534 (flybase.org/reports/FBrf0007735)</t>
        </is>
      </c>
      <c r="F73" t="inlineStr"/>
      <c r="G73" t="inlineStr"/>
      <c r="H73" t="inlineStr"/>
    </row>
    <row r="74">
      <c r="A74">
        <f>HYPERLINK("https://www.ebi.ac.uk/ols/ontologies/fbbt/terms?iri=http://purl.obolibrary.org/obo/FBbt_00003530","FBbt:00003530")</f>
        <v/>
      </c>
      <c r="B74" t="inlineStr">
        <is>
          <t>adult esophageal sphincter muscle</t>
        </is>
      </c>
      <c r="C74" t="inlineStr">
        <is>
          <t>cardiac sphincter</t>
        </is>
      </c>
      <c r="D74" t="inlineStr">
        <is>
          <t>Circumferential muscle fibers that forms a narrow band around the esophagus, at the anterior end of the cardia.</t>
        </is>
      </c>
      <c r="E74" t="inlineStr">
        <is>
          <t>King, 1988, J. Morphol. 196(3): 253--282 (flybase.org/reports/FBrf0048518)</t>
        </is>
      </c>
      <c r="F74" t="inlineStr"/>
      <c r="G74" t="inlineStr"/>
      <c r="H74" t="inlineStr"/>
    </row>
    <row r="75">
      <c r="A75">
        <f>HYPERLINK("https://www.ebi.ac.uk/ols/ontologies/fbbt/terms?iri=http://purl.obolibrary.org/obo/FBbt_00003417","FBbt:00003417")</f>
        <v/>
      </c>
      <c r="B75" t="inlineStr">
        <is>
          <t>skeletal muscle of metathorax</t>
        </is>
      </c>
      <c r="C75" t="inlineStr">
        <is>
          <t>somatic muscle of mesothorax</t>
        </is>
      </c>
      <c r="D75" t="inlineStr">
        <is>
          <t>Somatic muscle that is part of the adult metathorax.</t>
        </is>
      </c>
      <c r="E75" t="inlineStr"/>
      <c r="F75" t="inlineStr"/>
      <c r="G75" t="inlineStr"/>
      <c r="H75" t="inlineStr"/>
    </row>
    <row r="76">
      <c r="A76">
        <f>HYPERLINK("https://www.ebi.ac.uk/ols/ontologies/fbbt/terms?iri=http://purl.obolibrary.org/obo/FBbt_00003494","FBbt:00003494")</f>
        <v/>
      </c>
      <c r="B76" t="inlineStr">
        <is>
          <t>abdominal oblique dorsal muscle</t>
        </is>
      </c>
      <c r="C76" t="inlineStr">
        <is>
          <t>None</t>
        </is>
      </c>
      <c r="D76" t="inlineStr">
        <is>
          <t>Muscle of abdominal segments 2 to 6, located obliquely from the anteroventral region to the dorsoposterior one, in the outer region. It consists of a single large fiber and it functions as a retractor of the tergites.</t>
        </is>
      </c>
      <c r="E76" t="inlineStr">
        <is>
          <t>Snodgrass, 1935, Principles of Insect Morphology. (flybase.org/reports/FBrf0111704); Miller, 1950, Demerec, 1950: 468--481 (flybase.org/reports/FBrf0186027)</t>
        </is>
      </c>
      <c r="F76" t="inlineStr"/>
      <c r="G76" t="inlineStr"/>
      <c r="H76" t="inlineStr"/>
    </row>
    <row r="77">
      <c r="A77">
        <f>HYPERLINK("https://www.ebi.ac.uk/ols/ontologies/fbbt/terms?iri=http://purl.obolibrary.org/obo/FBbt_00110926","FBbt:00110926")</f>
        <v/>
      </c>
      <c r="B77" t="inlineStr">
        <is>
          <t>penis retractor muscle</t>
        </is>
      </c>
      <c r="C77" t="inlineStr">
        <is>
          <t>aedeagus retractor muscle</t>
        </is>
      </c>
      <c r="D77" t="inlineStr">
        <is>
          <t>Muscle of the adult male 9th sternite that originates from the inner side of the basal part of the sternite and inserts upon the base of the penis. There is a pair of these muscles.</t>
        </is>
      </c>
      <c r="E77" t="inlineStr">
        <is>
          <t>Ferris, 1950, Demerec, 1950: 368--419 (flybase.org/reports/FBrf0007734)</t>
        </is>
      </c>
      <c r="F77" t="inlineStr"/>
      <c r="G77" t="inlineStr"/>
      <c r="H77" t="inlineStr"/>
    </row>
    <row r="78">
      <c r="A78">
        <f>HYPERLINK("https://www.ebi.ac.uk/ols/ontologies/fbbt/terms?iri=http://purl.obolibrary.org/obo/FBbt_00003429","FBbt:00003429")</f>
        <v/>
      </c>
      <c r="B78" t="inlineStr">
        <is>
          <t>metathoracic spiracle occlusor muscle 97</t>
        </is>
      </c>
      <c r="C78" t="inlineStr">
        <is>
          <t>None</t>
        </is>
      </c>
      <c r="D78" t="inlineStr">
        <is>
          <t>Any spiracular occlusor muscle (FBbt:00013333) that is part of some adult metathoracic segment (FBbt:00003022) and that connected to some adult metathoracic spiracle (FBbt:00004631).</t>
        </is>
      </c>
      <c r="E78" t="inlineStr"/>
      <c r="F78" t="inlineStr"/>
      <c r="G78" t="inlineStr"/>
      <c r="H78" t="inlineStr"/>
    </row>
    <row r="79">
      <c r="A79">
        <f>HYPERLINK("https://www.ebi.ac.uk/ols/ontologies/fbbt/terms?iri=http://purl.obolibrary.org/obo/FBbt_00003309","FBbt:00003309")</f>
        <v/>
      </c>
      <c r="B79" t="inlineStr">
        <is>
          <t>pleural promotor muscle</t>
        </is>
      </c>
      <c r="C79" t="inlineStr">
        <is>
          <t>None</t>
        </is>
      </c>
      <c r="D79" t="inlineStr">
        <is>
          <t>Promotor muscle of the adult thorax that attaches to the inner surface of the pleura.</t>
        </is>
      </c>
      <c r="E79" t="inlineStr">
        <is>
          <t>Zombori and Steinmann, 1999, Handbuch der Zoologie IV. Band: Arthropoda, 2. Halfte: Insecta, Teil: 34.: 405pp (flybase.org/reports/FBrf0166419); Miller, 1950, Demerec, 1950: 468--481 (flybase.org/reports/FBrf0186027)</t>
        </is>
      </c>
      <c r="F79" t="inlineStr"/>
      <c r="G79" t="inlineStr"/>
      <c r="H79" t="inlineStr"/>
    </row>
    <row r="80">
      <c r="A80">
        <f>HYPERLINK("https://www.ebi.ac.uk/ols/ontologies/fbbt/terms?iri=http://purl.obolibrary.org/obo/FBbt_00003307","FBbt:00003307")</f>
        <v/>
      </c>
      <c r="B80" t="inlineStr">
        <is>
          <t>tergopleural promotor muscle</t>
        </is>
      </c>
      <c r="C80" t="inlineStr">
        <is>
          <t>None</t>
        </is>
      </c>
      <c r="D80" t="inlineStr">
        <is>
          <t>Promotor muscle that arises from the tergum.</t>
        </is>
      </c>
      <c r="E80" t="inlineStr">
        <is>
          <t>Snodgrass, 1935, Principles of Insect Morphology. (flybase.org/reports/FBrf0111704)</t>
        </is>
      </c>
      <c r="F80" t="inlineStr"/>
      <c r="G80" t="inlineStr"/>
      <c r="H80" t="inlineStr"/>
    </row>
    <row r="81">
      <c r="A81">
        <f>HYPERLINK("https://www.ebi.ac.uk/ols/ontologies/fbbt/terms?iri=http://purl.obolibrary.org/obo/FBbt_00003308","FBbt:00003308")</f>
        <v/>
      </c>
      <c r="B81" t="inlineStr">
        <is>
          <t>sternal promotor muscle</t>
        </is>
      </c>
      <c r="C81" t="inlineStr">
        <is>
          <t>None</t>
        </is>
      </c>
      <c r="D81" t="inlineStr">
        <is>
          <t>Promotor muscle of the adult thorax that attaches to the inner surface of the sternum.</t>
        </is>
      </c>
      <c r="E81" t="inlineStr">
        <is>
          <t>Zombori and Steinmann, 1999, Handbuch der Zoologie IV. Band: Arthropoda, 2. Halfte: Insecta, Teil: 34.: 405pp (flybase.org/reports/FBrf0166419); Miller, 1950, Demerec, 1950: 468--481 (flybase.org/reports/FBrf0186027)</t>
        </is>
      </c>
      <c r="F81" t="inlineStr"/>
      <c r="G81" t="inlineStr"/>
      <c r="H81" t="inlineStr"/>
    </row>
    <row r="82">
      <c r="A82">
        <f>HYPERLINK("https://www.ebi.ac.uk/ols/ontologies/fbbt/terms?iri=http://purl.obolibrary.org/obo/FBbt_00003263","FBbt:00003263")</f>
        <v/>
      </c>
      <c r="B82" t="inlineStr">
        <is>
          <t>proboscis muscle 2</t>
        </is>
      </c>
      <c r="C82" t="inlineStr">
        <is>
          <t>accessory retractors of rostrum; maxillary retractor muscle</t>
        </is>
      </c>
      <c r="D82" t="inlineStr">
        <is>
          <t>Muscle involved in proboscis retraction. It is connected to the maxillary apodeme and is shorter than proboscis muscle 1.</t>
        </is>
      </c>
      <c r="E82" t="inlineStr">
        <is>
          <t>Miller, 1950, Demerec, 1950: 420--534 (flybase.org/reports/FBrf0007735); Hartenstein, 2006, Sink, 2006: 8--27 (flybase.org/reports/FBrf0193310)</t>
        </is>
      </c>
      <c r="F82" t="inlineStr"/>
      <c r="G82" t="inlineStr"/>
      <c r="H82" t="inlineStr"/>
    </row>
    <row r="83">
      <c r="A83">
        <f>HYPERLINK("https://www.ebi.ac.uk/ols/ontologies/fbbt/terms?iri=http://purl.obolibrary.org/obo/FBbt_00003264","FBbt:00003264")</f>
        <v/>
      </c>
      <c r="B83" t="inlineStr">
        <is>
          <t>proboscis muscle 3</t>
        </is>
      </c>
      <c r="C83" t="inlineStr">
        <is>
          <t>flexors of labrum</t>
        </is>
      </c>
      <c r="D83" t="inlineStr">
        <is>
          <t>Muscle of the proboscis attached to the anterior face of the haustellum that acts as a proboscis flexor (forward motion).</t>
        </is>
      </c>
      <c r="E83" t="inlineStr">
        <is>
          <t>Miller, 1950, Demerec, 1950: 420--534 (flybase.org/reports/FBrf0007735); Hartenstein, 2006, Sink, 2006: 8--27 (flybase.org/reports/FBrf0193310)</t>
        </is>
      </c>
      <c r="F83" t="inlineStr"/>
      <c r="G83" t="inlineStr"/>
      <c r="H83" t="inlineStr"/>
    </row>
    <row r="84">
      <c r="A84">
        <f>HYPERLINK("https://www.ebi.ac.uk/ols/ontologies/fbbt/terms?iri=http://purl.obolibrary.org/obo/FBbt_00003398","FBbt:00003398")</f>
        <v/>
      </c>
      <c r="B84" t="inlineStr">
        <is>
          <t>mesothoracic pleural remotor muscle 63</t>
        </is>
      </c>
      <c r="C84" t="inlineStr">
        <is>
          <t>None</t>
        </is>
      </c>
      <c r="D84" t="inlineStr">
        <is>
          <t>Pleural remotor muscle of the adult mesothoracic coxa that arises dorsally and extends ventrally to the posterior rim of the coxa.</t>
        </is>
      </c>
      <c r="E84" t="inlineStr">
        <is>
          <t>Snodgrass, 1935, Principles of Insect Morphology. (flybase.org/reports/FBrf0111704); Miller, 1950, Demerec, 1950: 468--481 (flybase.org/reports/FBrf0186027)</t>
        </is>
      </c>
      <c r="F84" t="inlineStr"/>
      <c r="G84" t="inlineStr"/>
      <c r="H84" t="inlineStr"/>
    </row>
    <row r="85">
      <c r="A85">
        <f>HYPERLINK("https://www.ebi.ac.uk/ols/ontologies/fbbt/terms?iri=http://purl.obolibrary.org/obo/FBbt_00003399","FBbt:00003399")</f>
        <v/>
      </c>
      <c r="B85" t="inlineStr">
        <is>
          <t>mesothoracic sternal remotor muscle 65</t>
        </is>
      </c>
      <c r="C85" t="inlineStr">
        <is>
          <t>None</t>
        </is>
      </c>
      <c r="D85" t="inlineStr">
        <is>
          <t>Sternal remotor muscle of the adult mesothoracic coxa that arises anteriorly in the same region as the mesothoracic sternal promotor muscle 64 and extends posteriorly to the posterior rim of the coxa.</t>
        </is>
      </c>
      <c r="E85" t="inlineStr">
        <is>
          <t>Miller, 1950, Demerec, 1950: 468--481 (flybase.org/reports/FBrf0186027)</t>
        </is>
      </c>
      <c r="F85" t="inlineStr"/>
      <c r="G85" t="inlineStr"/>
      <c r="H85" t="inlineStr"/>
    </row>
    <row r="86">
      <c r="A86">
        <f>HYPERLINK("https://www.ebi.ac.uk/ols/ontologies/fbbt/terms?iri=http://purl.obolibrary.org/obo/FBbt_00003262","FBbt:00003262")</f>
        <v/>
      </c>
      <c r="B86" t="inlineStr">
        <is>
          <t>proboscis muscle 1</t>
        </is>
      </c>
      <c r="C86" t="inlineStr">
        <is>
          <t>retractors of rostrum; lateral labial adductor muscle</t>
        </is>
      </c>
      <c r="D86" t="inlineStr">
        <is>
          <t>Muscle inserted in the dorso-posterior of the head capsule that is involved in proboscis retraction.</t>
        </is>
      </c>
      <c r="E86" t="inlineStr">
        <is>
          <t>Miller, 1950, Demerec, 1950: 420--534 (flybase.org/reports/FBrf0007735); Hartenstein, 2006, Sink, 2006: 8--27 (flybase.org/reports/FBrf0193310)</t>
        </is>
      </c>
      <c r="F86" t="inlineStr"/>
      <c r="G86" t="inlineStr"/>
      <c r="H86" t="inlineStr"/>
    </row>
    <row r="87">
      <c r="A87">
        <f>HYPERLINK("https://www.ebi.ac.uk/ols/ontologies/fbbt/terms?iri=http://purl.obolibrary.org/obo/FBbt_00010806","FBbt:00010806")</f>
        <v/>
      </c>
      <c r="B87" t="inlineStr">
        <is>
          <t>abdominal 4 temporary eclosion muscle SBM</t>
        </is>
      </c>
      <c r="C87" t="inlineStr">
        <is>
          <t>abdominal 4 internal lateral muscle 126; abdominal 4 persistent larval muscle fiber 8; A4 PLMF 8; A4 PITM 8</t>
        </is>
      </c>
      <c r="D87" t="inlineStr">
        <is>
          <t>Temporary eclosion muscle of adult abdominal segment 4 that develops from abdominal 4 segment border muscle of the larva by a process of remodelling.</t>
        </is>
      </c>
      <c r="E87" t="inlineStr">
        <is>
          <t>Kimura and Truman, 1990, J. Neurosci. 10(2): 403--411 (flybase.org/reports/FBrf0052405); Wasser et al., 2007, Dev. Biol. 307(2): 380--393 (flybase.org/reports/FBrf0201818)</t>
        </is>
      </c>
      <c r="F87" t="inlineStr"/>
      <c r="G87" t="inlineStr"/>
      <c r="H87" t="inlineStr"/>
    </row>
    <row r="88">
      <c r="A88">
        <f>HYPERLINK("https://www.ebi.ac.uk/ols/ontologies/fbbt/terms?iri=http://purl.obolibrary.org/obo/FBbt_00003396","FBbt:00003396")</f>
        <v/>
      </c>
      <c r="B88" t="inlineStr">
        <is>
          <t>mesothoracic lateral intrasegmental muscle 61</t>
        </is>
      </c>
      <c r="C88" t="inlineStr">
        <is>
          <t>None</t>
        </is>
      </c>
      <c r="D88" t="inlineStr">
        <is>
          <t>Oblique muscle attached ventroanteriorly on the mesothoracic sternal apophysis and dorsoposteriorly on the anterior margin of the metathoracic episternum.</t>
        </is>
      </c>
      <c r="E88" t="inlineStr">
        <is>
          <t>Snodgrass, 1935, Principles of Insect Morphology. (flybase.org/reports/FBrf0111704); Miller, 1950, Demerec, 1950: 468--481 (flybase.org/reports/FBrf0186027)</t>
        </is>
      </c>
      <c r="F88" t="inlineStr"/>
      <c r="G88" t="inlineStr"/>
      <c r="H88" t="inlineStr"/>
    </row>
    <row r="89">
      <c r="A89">
        <f>HYPERLINK("https://www.ebi.ac.uk/ols/ontologies/fbbt/terms?iri=http://purl.obolibrary.org/obo/FBbt_00003397","FBbt:00003397")</f>
        <v/>
      </c>
      <c r="B89" t="inlineStr">
        <is>
          <t>mesothoracic ventral longitudinal muscle 62</t>
        </is>
      </c>
      <c r="C89" t="inlineStr">
        <is>
          <t>None</t>
        </is>
      </c>
      <c r="D89" t="inlineStr">
        <is>
          <t>Ventral longitudinal muscle of the mesothorax, located medially to the mesothoracic pleurosternal muscle 59.</t>
        </is>
      </c>
      <c r="E89" t="inlineStr">
        <is>
          <t>Miller, 1950, Demerec, 1950: 468--481 (flybase.org/reports/FBrf0186027)</t>
        </is>
      </c>
      <c r="F89" t="inlineStr"/>
      <c r="G89" t="inlineStr"/>
      <c r="H89" t="inlineStr"/>
    </row>
    <row r="90">
      <c r="A90">
        <f>HYPERLINK("https://www.ebi.ac.uk/ols/ontologies/fbbt/terms?iri=http://purl.obolibrary.org/obo/FBbt_00010896","FBbt:00010896")</f>
        <v/>
      </c>
      <c r="B90" t="inlineStr">
        <is>
          <t>abdominal 6 temporary eclosion muscle SBM</t>
        </is>
      </c>
      <c r="C90" t="inlineStr">
        <is>
          <t>A6 PLMF 8; A6 PITM 8; abdominal 6 persistent larval muscle fiber 8</t>
        </is>
      </c>
      <c r="D90" t="inlineStr">
        <is>
          <t>Temporary eclosion muscle of adult abdominal segment 6 that develops from abdominal 6 segment border muscle of the larva by a process of remodelling.</t>
        </is>
      </c>
      <c r="E90" t="inlineStr">
        <is>
          <t>Kimura and Truman, 1990, J. Neurosci. 10(2): 403--411 (flybase.org/reports/FBrf0052405); Wasser et al., 2007, Dev. Biol. 307(2): 380--393 (flybase.org/reports/FBrf0201818)</t>
        </is>
      </c>
      <c r="F90" t="inlineStr"/>
      <c r="G90" t="inlineStr"/>
      <c r="H90" t="inlineStr"/>
    </row>
    <row r="91">
      <c r="A91">
        <f>HYPERLINK("https://www.ebi.ac.uk/ols/ontologies/fbbt/terms?iri=http://purl.obolibrary.org/obo/FBbt_00003427","FBbt:00003427")</f>
        <v/>
      </c>
      <c r="B91" t="inlineStr">
        <is>
          <t>metathoracic pleural remotor muscle 83</t>
        </is>
      </c>
      <c r="C91" t="inlineStr">
        <is>
          <t>None</t>
        </is>
      </c>
      <c r="D91" t="inlineStr">
        <is>
          <t>Pleural remotor muscle of the adult metathoracic coxa that extends dorsoventrally. It attaches dorsally to the metathoracic pleurum and ventrally to the posterior margin of the metathoracic coxa.</t>
        </is>
      </c>
      <c r="E91" t="inlineStr">
        <is>
          <t>Snodgrass, 1935, Principles of Insect Morphology. (flybase.org/reports/FBrf0111704); Miller, 1950, Demerec, 1950: 468--481 (flybase.org/reports/FBrf0186027)</t>
        </is>
      </c>
      <c r="F91" t="inlineStr"/>
      <c r="G91" t="inlineStr"/>
      <c r="H91" t="inlineStr"/>
    </row>
    <row r="92">
      <c r="A92">
        <f>HYPERLINK("https://www.ebi.ac.uk/ols/ontologies/fbbt/terms?iri=http://purl.obolibrary.org/obo/FBbt_00003428","FBbt:00003428")</f>
        <v/>
      </c>
      <c r="B92" t="inlineStr">
        <is>
          <t>metathoracic sternal remotor muscle 85</t>
        </is>
      </c>
      <c r="C92" t="inlineStr">
        <is>
          <t>None</t>
        </is>
      </c>
      <c r="D92" t="inlineStr">
        <is>
          <t>Sternal remotor muscle of the adult metathoracic coxa that extends anterioposteriorly. It attaches anteriorly to the metathoracic pleurum and posteriorly to the posterior margin of the metathoracic coxa.</t>
        </is>
      </c>
      <c r="E92" t="inlineStr">
        <is>
          <t>Snodgrass, 1935, Principles of Insect Morphology. (flybase.org/reports/FBrf0111704); Miller, 1950, Demerec, 1950: 468--481 (flybase.org/reports/FBrf0186027)</t>
        </is>
      </c>
      <c r="F92" t="inlineStr"/>
      <c r="G92" t="inlineStr"/>
      <c r="H92" t="inlineStr"/>
    </row>
    <row r="93">
      <c r="A93">
        <f>HYPERLINK("https://www.ebi.ac.uk/ols/ontologies/fbbt/terms?iri=http://purl.obolibrary.org/obo/FBbt_00003557","FBbt:00003557")</f>
        <v/>
      </c>
      <c r="B93" t="inlineStr">
        <is>
          <t>ovarian sheath muscle</t>
        </is>
      </c>
      <c r="C93" t="inlineStr">
        <is>
          <t>None</t>
        </is>
      </c>
      <c r="D93" t="inlineStr">
        <is>
          <t>Muscle layer of the ovarian sheath.</t>
        </is>
      </c>
      <c r="E93" t="inlineStr"/>
      <c r="F93" t="inlineStr"/>
      <c r="G93" t="inlineStr"/>
      <c r="H93" t="inlineStr"/>
    </row>
    <row r="94">
      <c r="A94">
        <f>HYPERLINK("https://www.ebi.ac.uk/ols/ontologies/fbbt/terms?iri=http://purl.obolibrary.org/obo/FBbt_00003424","FBbt:00003424")</f>
        <v/>
      </c>
      <c r="B94" t="inlineStr">
        <is>
          <t>metathoracic ventral longitudinal muscle 81</t>
        </is>
      </c>
      <c r="C94" t="inlineStr">
        <is>
          <t>None</t>
        </is>
      </c>
      <c r="D94" t="inlineStr">
        <is>
          <t>Ventral longitudinal muscle of the adult metathorax that extends anterioposteriorly. It attaches anteriorly to the metafurca and posteriorly to an apophysis of the first abdominal segment.</t>
        </is>
      </c>
      <c r="E94" t="inlineStr">
        <is>
          <t>Snodgrass, 1935, Principles of Insect Morphology. (flybase.org/reports/FBrf0111704); Miller, 1950, Demerec, 1950: 468--481 (flybase.org/reports/FBrf0186027)</t>
        </is>
      </c>
      <c r="F94" t="inlineStr"/>
      <c r="G94" t="inlineStr"/>
      <c r="H94" t="inlineStr"/>
    </row>
    <row r="95">
      <c r="A95">
        <f>HYPERLINK("https://www.ebi.ac.uk/ols/ontologies/fbbt/terms?iri=http://purl.obolibrary.org/obo/FBbt_00003558","FBbt:00003558")</f>
        <v/>
      </c>
      <c r="B95" t="inlineStr">
        <is>
          <t>testis sheath muscle</t>
        </is>
      </c>
      <c r="C95" t="inlineStr">
        <is>
          <t>None</t>
        </is>
      </c>
      <c r="D95" t="inlineStr">
        <is>
          <t>Muscle layer of the testis sheath.</t>
        </is>
      </c>
      <c r="E95" t="inlineStr"/>
      <c r="F95" t="inlineStr"/>
      <c r="G95" t="inlineStr"/>
      <c r="H95" t="inlineStr"/>
    </row>
    <row r="96">
      <c r="A96">
        <f>HYPERLINK("https://www.ebi.ac.uk/ols/ontologies/fbbt/terms?iri=http://purl.obolibrary.org/obo/FBbt_00003426","FBbt:00003426")</f>
        <v/>
      </c>
      <c r="B96" t="inlineStr">
        <is>
          <t>metathoracic sternal promotor muscle 84</t>
        </is>
      </c>
      <c r="C96" t="inlineStr">
        <is>
          <t>None</t>
        </is>
      </c>
      <c r="D96" t="inlineStr">
        <is>
          <t>Sternal promotor muscle of the adult metathoracic coxa that extends anterioposteriorly. It attaches anteriorly to the metathoracic pleurum and posteriorly to the anterior margin of the metathoracic coxa.</t>
        </is>
      </c>
      <c r="E96" t="inlineStr">
        <is>
          <t>Snodgrass, 1935, Principles of Insect Morphology. (flybase.org/reports/FBrf0111704); Miller, 1950, Demerec, 1950: 468--481 (flybase.org/reports/FBrf0186027)</t>
        </is>
      </c>
      <c r="F96" t="inlineStr"/>
      <c r="G96" t="inlineStr"/>
      <c r="H96" t="inlineStr"/>
    </row>
    <row r="97">
      <c r="A97">
        <f>HYPERLINK("https://www.ebi.ac.uk/ols/ontologies/fbbt/terms?iri=http://purl.obolibrary.org/obo/FBbt_00003425","FBbt:00003425")</f>
        <v/>
      </c>
      <c r="B97" t="inlineStr">
        <is>
          <t>metathoracic pleural promotor muscle 82</t>
        </is>
      </c>
      <c r="C97" t="inlineStr">
        <is>
          <t>None</t>
        </is>
      </c>
      <c r="D97" t="inlineStr">
        <is>
          <t>Pleural promotor muscle of the adult metathoracic coxa that extends dorsoventrally. It attaches dorsally to the metathoracic pleurum and ventrally to the anterior margin of the metathoracic coxa.</t>
        </is>
      </c>
      <c r="E97" t="inlineStr">
        <is>
          <t>Snodgrass, 1935, Principles of Insect Morphology. (flybase.org/reports/FBrf0111704); Miller, 1950, Demerec, 1950: 468--481 (flybase.org/reports/FBrf0186027)</t>
        </is>
      </c>
      <c r="F97" t="inlineStr"/>
      <c r="G97" t="inlineStr"/>
      <c r="H97" t="inlineStr"/>
    </row>
    <row r="98">
      <c r="A98">
        <f>HYPERLINK("https://www.ebi.ac.uk/ols/ontologies/fbbt/terms?iri=http://purl.obolibrary.org/obo/FBbt_00003422","FBbt:00003422")</f>
        <v/>
      </c>
      <c r="B98" t="inlineStr">
        <is>
          <t>metathoracic pleurosternal muscle 79</t>
        </is>
      </c>
      <c r="C98" t="inlineStr">
        <is>
          <t>None</t>
        </is>
      </c>
      <c r="D98" t="inlineStr">
        <is>
          <t>Pleurosternal muscle of the adult metathorax, that attaches to anteriorly to the metafurca and posteriorly to the metathoracic pleurum.</t>
        </is>
      </c>
      <c r="E98" t="inlineStr">
        <is>
          <t>Snodgrass, 1935, Principles of Insect Morphology. (flybase.org/reports/FBrf0111704); Miller, 1950, Demerec, 1950: 468--481 (flybase.org/reports/FBrf0186027)</t>
        </is>
      </c>
      <c r="F98" t="inlineStr"/>
      <c r="G98" t="inlineStr"/>
      <c r="H98" t="inlineStr"/>
    </row>
    <row r="99">
      <c r="A99">
        <f>HYPERLINK("https://www.ebi.ac.uk/ols/ontologies/fbbt/terms?iri=http://purl.obolibrary.org/obo/FBbt_00003423","FBbt:00003423")</f>
        <v/>
      </c>
      <c r="B99" t="inlineStr">
        <is>
          <t>metathoracic lateral intersegmental muscle 80</t>
        </is>
      </c>
      <c r="C99" t="inlineStr">
        <is>
          <t>None</t>
        </is>
      </c>
      <c r="D99" t="inlineStr">
        <is>
          <t>Lateral intersegmental muscle of the adult metathorax that extends anterioposteriorly. It attaches anteriorly to the metafurca and posteriorly to the posterior margin of the pleural membrane of the first abdominal segment.</t>
        </is>
      </c>
      <c r="E99" t="inlineStr">
        <is>
          <t>Snodgrass, 1935, Principles of Insect Morphology. (flybase.org/reports/FBrf0111704); Miller, 1950, Demerec, 1950: 468--481 (flybase.org/reports/FBrf0186027)</t>
        </is>
      </c>
      <c r="F99" t="inlineStr"/>
      <c r="G99" t="inlineStr"/>
      <c r="H99" t="inlineStr"/>
    </row>
    <row r="100">
      <c r="A100">
        <f>HYPERLINK("https://www.ebi.ac.uk/ols/ontologies/fbbt/terms?iri=http://purl.obolibrary.org/obo/FBbt_00010685","FBbt:00010685")</f>
        <v/>
      </c>
      <c r="B100" t="inlineStr">
        <is>
          <t>abdominal 2 temporary eclosion muscle DA1</t>
        </is>
      </c>
      <c r="C100" t="inlineStr">
        <is>
          <t>A2 DIOM 1; abdominal 2 persistent larval muscle fiber 1; A2 PLMF 1</t>
        </is>
      </c>
      <c r="D100" t="inlineStr">
        <is>
          <t>Temporary eclosion muscle of adult abdominal segment 2 that develops from abdominal 2 dorsal acute muscle 1 of the larva by a process of remodelling.</t>
        </is>
      </c>
      <c r="E100" t="inlineStr">
        <is>
          <t>Kimura and Truman, 1990, J. Neurosci. 10(2): 403--411 (flybase.org/reports/FBrf0052405); Wasser et al., 2007, Dev. Biol. 307(2): 380--393 (flybase.org/reports/FBrf0201818)</t>
        </is>
      </c>
      <c r="F100" t="inlineStr"/>
      <c r="G100" t="inlineStr"/>
      <c r="H100" t="inlineStr"/>
    </row>
    <row r="101">
      <c r="A101">
        <f>HYPERLINK("https://www.ebi.ac.uk/ols/ontologies/fbbt/terms?iri=http://purl.obolibrary.org/obo/FBbt_00010686","FBbt:00010686")</f>
        <v/>
      </c>
      <c r="B101" t="inlineStr">
        <is>
          <t>abdominal 2 temporary eclosion muscle DA2</t>
        </is>
      </c>
      <c r="C101" t="inlineStr">
        <is>
          <t>abdominal 2 persistent larval muscle fiber 2; A2 DIOM 2; A2 PLMF 2</t>
        </is>
      </c>
      <c r="D101" t="inlineStr">
        <is>
          <t>Temporary eclosion muscle of adult abdominal segment 2 that develops from abdominal 2 dorsal acute muscle 2 of the larva by a process of remodelling.</t>
        </is>
      </c>
      <c r="E101" t="inlineStr">
        <is>
          <t>Kimura and Truman, 1990, J. Neurosci. 10(2): 403--411 (flybase.org/reports/FBrf0052405); Wasser et al., 2007, Dev. Biol. 307(2): 380--393 (flybase.org/reports/FBrf0201818)</t>
        </is>
      </c>
      <c r="F101" t="inlineStr"/>
      <c r="G101" t="inlineStr"/>
      <c r="H101" t="inlineStr"/>
    </row>
    <row r="102">
      <c r="A102">
        <f>HYPERLINK("https://www.ebi.ac.uk/ols/ontologies/fbbt/terms?iri=http://purl.obolibrary.org/obo/FBbt_00010687","FBbt:00010687")</f>
        <v/>
      </c>
      <c r="B102" t="inlineStr">
        <is>
          <t>abdominal 2 temporary eclosion muscle DA3</t>
        </is>
      </c>
      <c r="C102" t="inlineStr">
        <is>
          <t>abdominal 2 persistent larval muscle fiber 3; A2 DIOM 3; A2 PLMF 3</t>
        </is>
      </c>
      <c r="D102" t="inlineStr">
        <is>
          <t>Temporary eclosion muscle of adult abdominal segment 2 that develops from abdominal 2 dorsal acute muscle 3 of the larva by a process of remodelling.</t>
        </is>
      </c>
      <c r="E102" t="inlineStr">
        <is>
          <t>Kimura and Truman, 1990, J. Neurosci. 10(2): 403--411 (flybase.org/reports/FBrf0052405); Wasser et al., 2007, Dev. Biol. 307(2): 380--393 (flybase.org/reports/FBrf0201818)</t>
        </is>
      </c>
      <c r="F102" t="inlineStr"/>
      <c r="G102" t="inlineStr"/>
      <c r="H102" t="inlineStr"/>
    </row>
    <row r="103">
      <c r="A103">
        <f>HYPERLINK("https://www.ebi.ac.uk/ols/ontologies/fbbt/terms?iri=http://purl.obolibrary.org/obo/FBbt_00003430","FBbt:00003430")</f>
        <v/>
      </c>
      <c r="B103" t="inlineStr">
        <is>
          <t>skeletal muscle of metathoracic leg</t>
        </is>
      </c>
      <c r="C103" t="inlineStr">
        <is>
          <t>None</t>
        </is>
      </c>
      <c r="D103" t="inlineStr">
        <is>
          <t>Skeletal muscle of the adult metathoracic leg.</t>
        </is>
      </c>
      <c r="E103" t="inlineStr">
        <is>
          <t>Miller, 1950, Demerec, 1950: 468--481 (flybase.org/reports/FBrf0186027)</t>
        </is>
      </c>
      <c r="F103" t="inlineStr"/>
      <c r="G103" t="inlineStr"/>
      <c r="H103" t="inlineStr"/>
    </row>
    <row r="104">
      <c r="A104">
        <f>HYPERLINK("https://www.ebi.ac.uk/ols/ontologies/fbbt/terms?iri=http://purl.obolibrary.org/obo/FBbt_00003325","FBbt:00003325")</f>
        <v/>
      </c>
      <c r="B104" t="inlineStr">
        <is>
          <t>levator muscle</t>
        </is>
      </c>
      <c r="C104" t="inlineStr">
        <is>
          <t>None</t>
        </is>
      </c>
      <c r="D104" t="inlineStr">
        <is>
          <t>Muscle that raises an appendage.</t>
        </is>
      </c>
      <c r="E104" t="inlineStr">
        <is>
          <t>Zombori and Steinmann, 1999, Handbuch der Zoologie IV. Band: Arthropoda, 2. Halfte: Insecta, Teil: 34.: 405pp (flybase.org/reports/FBrf0166419); Grimaldi and Engel, 2005, Grimaldi, Engel, 2005: 119--147 (flybase.org/reports/FBrf0239232)</t>
        </is>
      </c>
      <c r="F104" t="inlineStr"/>
      <c r="G104" t="inlineStr"/>
      <c r="H104" t="inlineStr"/>
    </row>
    <row r="105">
      <c r="A105">
        <f>HYPERLINK("https://www.ebi.ac.uk/ols/ontologies/fbbt/terms?iri=http://purl.obolibrary.org/obo/FBbt_00003280","FBbt:00003280")</f>
        <v/>
      </c>
      <c r="B105" t="inlineStr">
        <is>
          <t>second antennal segment muscle 15</t>
        </is>
      </c>
      <c r="C105" t="inlineStr">
        <is>
          <t>None</t>
        </is>
      </c>
      <c r="D105" t="inlineStr">
        <is>
          <t>Small muscle of the adult second antennal segment, located more medially than muscle 14 and very close to the body midline.</t>
        </is>
      </c>
      <c r="E105" t="inlineStr">
        <is>
          <t>Miller, 1950, Demerec, 1950: 468--481 (flybase.org/reports/FBrf0186027)</t>
        </is>
      </c>
      <c r="F105" t="inlineStr"/>
      <c r="G105" t="inlineStr"/>
      <c r="H105" t="inlineStr"/>
    </row>
    <row r="106">
      <c r="A106">
        <f>HYPERLINK("https://www.ebi.ac.uk/ols/ontologies/fbbt/terms?iri=http://purl.obolibrary.org/obo/FBbt_00003508","FBbt:00003508")</f>
        <v/>
      </c>
      <c r="B106" t="inlineStr">
        <is>
          <t>abdominal 7 female lateral muscle 140</t>
        </is>
      </c>
      <c r="C106" t="inlineStr">
        <is>
          <t>None</t>
        </is>
      </c>
      <c r="D106" t="inlineStr">
        <is>
          <t>Muscle of the adult female abdominal segment 7 that extends along the lateral abdominal sternite wall, anterior to lateral muscle 141.</t>
        </is>
      </c>
      <c r="E106" t="inlineStr">
        <is>
          <t>Miller, 1950, Demerec, 1950: 468--481 (flybase.org/reports/FBrf0186027)</t>
        </is>
      </c>
      <c r="F106" t="inlineStr"/>
      <c r="G106" t="inlineStr"/>
      <c r="H106" t="inlineStr"/>
    </row>
    <row r="107">
      <c r="A107">
        <f>HYPERLINK("https://www.ebi.ac.uk/ols/ontologies/fbbt/terms?iri=http://purl.obolibrary.org/obo/FBbt_00003506","FBbt:00003506")</f>
        <v/>
      </c>
      <c r="B107" t="inlineStr">
        <is>
          <t>male abdominal 5 muscle</t>
        </is>
      </c>
      <c r="C107" t="inlineStr">
        <is>
          <t>MOL; muscle of Lawrence</t>
        </is>
      </c>
      <c r="D107" t="inlineStr">
        <is>
          <t>Bilaterally symmetrical muscle spanning the fifth abdominal segment in adult males.</t>
        </is>
      </c>
      <c r="E107" t="inlineStr">
        <is>
          <t>Gailey et al., 2006, Mol. Biol. Evol. 23(3): 633--643 (flybase.org/reports/FBrf0191171); Nojima et al., 2010, Curr. Biol. 20(9): 836--840 (flybase.org/reports/FBrf0210762)</t>
        </is>
      </c>
      <c r="F107" t="inlineStr"/>
      <c r="G107" t="inlineStr"/>
      <c r="H107" t="inlineStr"/>
    </row>
    <row r="108">
      <c r="A108">
        <f>HYPERLINK("https://www.ebi.ac.uk/ols/ontologies/fbbt/terms?iri=http://purl.obolibrary.org/obo/FBbt_00003509","FBbt:00003509")</f>
        <v/>
      </c>
      <c r="B108" t="inlineStr">
        <is>
          <t>abdominal 7 female lateral muscle 141</t>
        </is>
      </c>
      <c r="C108" t="inlineStr">
        <is>
          <t>None</t>
        </is>
      </c>
      <c r="D108" t="inlineStr">
        <is>
          <t>Muscle of the adult female abdominal segment 7 that extends along the lateral abdominal sternite wall, posterior to lateral muscle 140.</t>
        </is>
      </c>
      <c r="E108" t="inlineStr">
        <is>
          <t>Miller, 1950, Demerec, 1950: 468--481 (flybase.org/reports/FBrf0186027)</t>
        </is>
      </c>
      <c r="F108" t="inlineStr"/>
      <c r="G108" t="inlineStr"/>
      <c r="H108" t="inlineStr"/>
    </row>
    <row r="109">
      <c r="A109">
        <f>HYPERLINK("https://www.ebi.ac.uk/ols/ontologies/fbbt/terms?iri=http://purl.obolibrary.org/obo/FBbt_00003466","FBbt:00003466")</f>
        <v/>
      </c>
      <c r="B109" t="inlineStr">
        <is>
          <t>abdominal 5 dorsal muscle 127</t>
        </is>
      </c>
      <c r="C109" t="inlineStr">
        <is>
          <t>None</t>
        </is>
      </c>
      <c r="D109" t="inlineStr">
        <is>
          <t>Dorsal muscle group of adult abdominal segment A5.</t>
        </is>
      </c>
      <c r="E109"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09" t="inlineStr"/>
      <c r="G109" t="inlineStr"/>
      <c r="H109" t="inlineStr"/>
    </row>
    <row r="110">
      <c r="A110">
        <f>HYPERLINK("https://www.ebi.ac.uk/ols/ontologies/fbbt/terms?iri=http://purl.obolibrary.org/obo/FBbt_00003335","FBbt:00003335")</f>
        <v/>
      </c>
      <c r="B110" t="inlineStr">
        <is>
          <t>prothoracic promotor muscle</t>
        </is>
      </c>
      <c r="C110" t="inlineStr">
        <is>
          <t>None</t>
        </is>
      </c>
      <c r="D110" t="inlineStr">
        <is>
          <t>Promotor muscle of the prothoracic segment.</t>
        </is>
      </c>
      <c r="E110" t="inlineStr">
        <is>
          <t>Miller, 1950, Demerec, 1950: 468--481 (flybase.org/reports/FBrf0186027)</t>
        </is>
      </c>
      <c r="F110" t="inlineStr"/>
      <c r="G110" t="inlineStr"/>
      <c r="H110" t="inlineStr"/>
    </row>
    <row r="111">
      <c r="A111">
        <f>HYPERLINK("https://www.ebi.ac.uk/ols/ontologies/fbbt/terms?iri=http://purl.obolibrary.org/obo/FBbt_00003467","FBbt:00003467")</f>
        <v/>
      </c>
      <c r="B111" t="inlineStr">
        <is>
          <t>abdominal 6 dorsal muscle 133</t>
        </is>
      </c>
      <c r="C111" t="inlineStr">
        <is>
          <t>None</t>
        </is>
      </c>
      <c r="D111" t="inlineStr">
        <is>
          <t>Dorsal muscle group of adult abdominal segment A6.</t>
        </is>
      </c>
      <c r="E111"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11" t="inlineStr"/>
      <c r="G111" t="inlineStr"/>
      <c r="H111" t="inlineStr"/>
    </row>
    <row r="112">
      <c r="A112">
        <f>HYPERLINK("https://www.ebi.ac.uk/ols/ontologies/fbbt/terms?iri=http://purl.obolibrary.org/obo/FBbt_00010775","FBbt:00010775")</f>
        <v/>
      </c>
      <c r="B112" t="inlineStr">
        <is>
          <t>abdominal 4 temporary eclosion muscle DA1</t>
        </is>
      </c>
      <c r="C112" t="inlineStr">
        <is>
          <t>abdominal 4 persistent larval muscle fiber 1; A4 DIOM 1; A4 PLMF 1</t>
        </is>
      </c>
      <c r="D112" t="inlineStr">
        <is>
          <t>Temporary eclosion muscle of adult abdominal segment 4 that develops from abdominal 4 dorsal acute muscle 1 of the larva by a process of remodelling.</t>
        </is>
      </c>
      <c r="E112" t="inlineStr">
        <is>
          <t>Kimura and Truman, 1990, J. Neurosci. 10(2): 403--411 (flybase.org/reports/FBrf0052405); Wasser et al., 2007, Dev. Biol. 307(2): 380--393 (flybase.org/reports/FBrf0201818)</t>
        </is>
      </c>
      <c r="F112" t="inlineStr"/>
      <c r="G112" t="inlineStr"/>
      <c r="H112" t="inlineStr"/>
    </row>
    <row r="113">
      <c r="A113">
        <f>HYPERLINK("https://www.ebi.ac.uk/ols/ontologies/fbbt/terms?iri=http://purl.obolibrary.org/obo/FBbt_00003464","FBbt:00003464")</f>
        <v/>
      </c>
      <c r="B113" t="inlineStr">
        <is>
          <t>abdominal 3 dorsal muscle 115</t>
        </is>
      </c>
      <c r="C113" t="inlineStr">
        <is>
          <t>None</t>
        </is>
      </c>
      <c r="D113" t="inlineStr">
        <is>
          <t>Dorsal muscle group of adult abdominal segment A3.</t>
        </is>
      </c>
      <c r="E113"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13" t="inlineStr"/>
      <c r="G113" t="inlineStr"/>
      <c r="H113" t="inlineStr"/>
    </row>
    <row r="114">
      <c r="A114">
        <f>HYPERLINK("https://www.ebi.ac.uk/ols/ontologies/fbbt/terms?iri=http://purl.obolibrary.org/obo/FBbt_00003463","FBbt:00003463")</f>
        <v/>
      </c>
      <c r="B114" t="inlineStr">
        <is>
          <t>abdominal 2 dorsal muscle 109</t>
        </is>
      </c>
      <c r="C114" t="inlineStr">
        <is>
          <t>None</t>
        </is>
      </c>
      <c r="D114" t="inlineStr">
        <is>
          <t>Dorsal muscle group of adult abdominal segment A2.</t>
        </is>
      </c>
      <c r="E114"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14" t="inlineStr"/>
      <c r="G114" t="inlineStr"/>
      <c r="H114" t="inlineStr"/>
    </row>
    <row r="115">
      <c r="A115">
        <f>HYPERLINK("https://www.ebi.ac.uk/ols/ontologies/fbbt/terms?iri=http://purl.obolibrary.org/obo/FBbt_00003465","FBbt:00003465")</f>
        <v/>
      </c>
      <c r="B115" t="inlineStr">
        <is>
          <t>abdominal 4 dorsal muscle 121</t>
        </is>
      </c>
      <c r="C115" t="inlineStr">
        <is>
          <t>None</t>
        </is>
      </c>
      <c r="D115" t="inlineStr">
        <is>
          <t>Dorsal muscle group of adult abdominal segment A4.</t>
        </is>
      </c>
      <c r="E115"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15" t="inlineStr"/>
      <c r="G115" t="inlineStr"/>
      <c r="H115" t="inlineStr"/>
    </row>
    <row r="116">
      <c r="A116">
        <f>HYPERLINK("https://www.ebi.ac.uk/ols/ontologies/fbbt/terms?iri=http://purl.obolibrary.org/obo/FBbt_00003333","FBbt:00003333")</f>
        <v/>
      </c>
      <c r="B116" t="inlineStr">
        <is>
          <t>occlusor muscle</t>
        </is>
      </c>
      <c r="C116" t="inlineStr">
        <is>
          <t>None</t>
        </is>
      </c>
      <c r="D116" t="inlineStr">
        <is>
          <t>None</t>
        </is>
      </c>
      <c r="E116" t="inlineStr">
        <is>
          <t>None</t>
        </is>
      </c>
      <c r="F116" t="inlineStr"/>
      <c r="G116" t="inlineStr"/>
      <c r="H116" t="inlineStr"/>
    </row>
    <row r="117">
      <c r="A117">
        <f>HYPERLINK("https://www.ebi.ac.uk/ols/ontologies/fbbt/terms?iri=http://purl.obolibrary.org/obo/FBbt_00003331","FBbt:00003331")</f>
        <v/>
      </c>
      <c r="B117" t="inlineStr">
        <is>
          <t>reductor muscle</t>
        </is>
      </c>
      <c r="C117" t="inlineStr">
        <is>
          <t>None</t>
        </is>
      </c>
      <c r="D117" t="inlineStr">
        <is>
          <t>Small muscle of the adult leg that originates at the base of the trochanter and attaches to the proximal femur.</t>
        </is>
      </c>
      <c r="E117" t="inlineStr">
        <is>
          <t>Grimaldi and Engel, 2005, Grimaldi, Engel, 2005: 119--147 (flybase.org/reports/FBrf0239232)</t>
        </is>
      </c>
      <c r="F117" t="inlineStr"/>
      <c r="G117" t="inlineStr"/>
      <c r="H117" t="inlineStr"/>
    </row>
    <row r="118">
      <c r="A118">
        <f>HYPERLINK("https://www.ebi.ac.uk/ols/ontologies/fbbt/terms?iri=http://purl.obolibrary.org/obo/FBbt_00003457","FBbt:00003457")</f>
        <v/>
      </c>
      <c r="B118" t="inlineStr">
        <is>
          <t>abdominal 1 spiracular muscle 105</t>
        </is>
      </c>
      <c r="C118" t="inlineStr">
        <is>
          <t>None</t>
        </is>
      </c>
      <c r="D118" t="inlineStr">
        <is>
          <t>Any occlusor muscle of adult abdominal spiracle (FBbt:00013334) that is part of some adult abdominal segment 1 (FBbt:00003025) and that connected to some adult abdominal spiracle 1 (FBbt:00014816).</t>
        </is>
      </c>
      <c r="E118" t="inlineStr"/>
      <c r="F118" t="inlineStr"/>
      <c r="G118" t="inlineStr"/>
      <c r="H118" t="inlineStr"/>
    </row>
    <row r="119">
      <c r="A119">
        <f>HYPERLINK("https://www.ebi.ac.uk/ols/ontologies/fbbt/terms?iri=http://purl.obolibrary.org/obo/FBbt_00003460","FBbt:00003460")</f>
        <v/>
      </c>
      <c r="B119" t="inlineStr">
        <is>
          <t>abdominal 1 oblique sternopleural muscle 107</t>
        </is>
      </c>
      <c r="C119" t="inlineStr">
        <is>
          <t>None</t>
        </is>
      </c>
      <c r="D119" t="inlineStr">
        <is>
          <t>One of the two oblique sternopleural muscles of abdominal segment 1.</t>
        </is>
      </c>
      <c r="E119" t="inlineStr">
        <is>
          <t>Miller, 1950, Demerec, 1950: 468--481 (flybase.org/reports/FBrf0186027)</t>
        </is>
      </c>
      <c r="F119" t="inlineStr"/>
      <c r="G119" t="inlineStr"/>
      <c r="H119" t="inlineStr"/>
    </row>
    <row r="120">
      <c r="A120">
        <f>HYPERLINK("https://www.ebi.ac.uk/ols/ontologies/fbbt/terms?iri=http://purl.obolibrary.org/obo/FBbt_00010777","FBbt:00010777")</f>
        <v/>
      </c>
      <c r="B120" t="inlineStr">
        <is>
          <t>abdominal 4 temporary eclosion muscle DA3</t>
        </is>
      </c>
      <c r="C120" t="inlineStr">
        <is>
          <t>A4 DIOM 3; abdominal 4 persistent larval muscle fiber 3; A4 PLMF 3</t>
        </is>
      </c>
      <c r="D120" t="inlineStr">
        <is>
          <t>Temporary eclosion muscle of adult abdominal segment 4 that develops from abdominal 4 dorsal acute muscle 3 of the larva by a process of remodelling.</t>
        </is>
      </c>
      <c r="E120" t="inlineStr">
        <is>
          <t>Kimura and Truman, 1990, J. Neurosci. 10(2): 403--411 (flybase.org/reports/FBrf0052405); Wasser et al., 2007, Dev. Biol. 307(2): 380--393 (flybase.org/reports/FBrf0201818)</t>
        </is>
      </c>
      <c r="F120" t="inlineStr"/>
      <c r="G120" t="inlineStr"/>
      <c r="H120" t="inlineStr"/>
    </row>
    <row r="121">
      <c r="A121">
        <f>HYPERLINK("https://www.ebi.ac.uk/ols/ontologies/fbbt/terms?iri=http://purl.obolibrary.org/obo/FBbt_00003461","FBbt:00003461")</f>
        <v/>
      </c>
      <c r="B121" t="inlineStr">
        <is>
          <t>abdominal 1 oblique sternopleural muscle 108</t>
        </is>
      </c>
      <c r="C121" t="inlineStr">
        <is>
          <t>None</t>
        </is>
      </c>
      <c r="D121" t="inlineStr">
        <is>
          <t>One of the two oblique sternopleural muscles of abdominal segment 1.</t>
        </is>
      </c>
      <c r="E121" t="inlineStr">
        <is>
          <t>Miller, 1950, Demerec, 1950: 468--481 (flybase.org/reports/FBrf0186027)</t>
        </is>
      </c>
      <c r="F121" t="inlineStr"/>
      <c r="G121" t="inlineStr"/>
      <c r="H121" t="inlineStr"/>
    </row>
    <row r="122">
      <c r="A122">
        <f>HYPERLINK("https://www.ebi.ac.uk/ols/ontologies/fbbt/terms?iri=http://purl.obolibrary.org/obo/FBbt_00003315","FBbt:00003315")</f>
        <v/>
      </c>
      <c r="B122" t="inlineStr">
        <is>
          <t>anterior rotator muscle</t>
        </is>
      </c>
      <c r="C122" t="inlineStr">
        <is>
          <t>None</t>
        </is>
      </c>
      <c r="D122" t="inlineStr">
        <is>
          <t>Rotator muscle found in the anterior region of the coxal base.</t>
        </is>
      </c>
      <c r="E122" t="inlineStr">
        <is>
          <t>Miller, 1950, Demerec, 1950: 468--481 (flybase.org/reports/FBrf0186027)</t>
        </is>
      </c>
      <c r="F122" t="inlineStr"/>
      <c r="G122" t="inlineStr"/>
      <c r="H122" t="inlineStr"/>
    </row>
    <row r="123">
      <c r="A123">
        <f>HYPERLINK("https://www.ebi.ac.uk/ols/ontologies/fbbt/terms?iri=http://purl.obolibrary.org/obo/FBbt_00003316","FBbt:00003316")</f>
        <v/>
      </c>
      <c r="B123" t="inlineStr">
        <is>
          <t>posterior rotator muscle</t>
        </is>
      </c>
      <c r="C123" t="inlineStr">
        <is>
          <t>None</t>
        </is>
      </c>
      <c r="D123" t="inlineStr">
        <is>
          <t>Rotator muscle found in the posterior region of the coxal base.</t>
        </is>
      </c>
      <c r="E123" t="inlineStr">
        <is>
          <t>Miller, 1950, Demerec, 1950: 468--481 (flybase.org/reports/FBrf0186027)</t>
        </is>
      </c>
      <c r="F123" t="inlineStr"/>
      <c r="G123" t="inlineStr"/>
      <c r="H123" t="inlineStr"/>
    </row>
    <row r="124">
      <c r="A124">
        <f>HYPERLINK("https://www.ebi.ac.uk/ols/ontologies/fbbt/terms?iri=http://purl.obolibrary.org/obo/FBbt_00003313","FBbt:00003313")</f>
        <v/>
      </c>
      <c r="B124" t="inlineStr">
        <is>
          <t>pleural remotor muscle</t>
        </is>
      </c>
      <c r="C124" t="inlineStr">
        <is>
          <t>None</t>
        </is>
      </c>
      <c r="D124" t="inlineStr">
        <is>
          <t>Remotor muscle of the adult thorax that attaches to the inner surface of the pleura.</t>
        </is>
      </c>
      <c r="E124" t="inlineStr">
        <is>
          <t>Zombori and Steinmann, 1999, Handbuch der Zoologie IV. Band: Arthropoda, 2. Halfte: Insecta, Teil: 34.: 405pp (flybase.org/reports/FBrf0166419); Miller, 1950, Demerec, 1950: 468--481 (flybase.org/reports/FBrf0186027)</t>
        </is>
      </c>
      <c r="F124" t="inlineStr"/>
      <c r="G124" t="inlineStr"/>
      <c r="H124" t="inlineStr"/>
    </row>
    <row r="125">
      <c r="A125">
        <f>HYPERLINK("https://www.ebi.ac.uk/ols/ontologies/fbbt/terms?iri=http://purl.obolibrary.org/obo/FBbt_00003311","FBbt:00003311")</f>
        <v/>
      </c>
      <c r="B125" t="inlineStr">
        <is>
          <t>tergal remotor muscle</t>
        </is>
      </c>
      <c r="C125" t="inlineStr">
        <is>
          <t>None</t>
        </is>
      </c>
      <c r="D125" t="inlineStr">
        <is>
          <t>Remotor muscle of the adult thorax that attaches to the inner surface of the tergum.</t>
        </is>
      </c>
      <c r="E125" t="inlineStr">
        <is>
          <t>Zombori and Steinmann, 1999, Handbuch der Zoologie IV. Band: Arthropoda, 2. Halfte: Insecta, Teil: 34.: 405pp (flybase.org/reports/FBrf0166419); Miller, 1950, Demerec, 1950: 468--481 (flybase.org/reports/FBrf0186027)</t>
        </is>
      </c>
      <c r="F125" t="inlineStr"/>
      <c r="G125" t="inlineStr"/>
      <c r="H125" t="inlineStr"/>
    </row>
    <row r="126">
      <c r="A126">
        <f>HYPERLINK("https://www.ebi.ac.uk/ols/ontologies/fbbt/terms?iri=http://purl.obolibrary.org/obo/FBbt_00003312","FBbt:00003312")</f>
        <v/>
      </c>
      <c r="B126" t="inlineStr">
        <is>
          <t>sternal remotor muscle</t>
        </is>
      </c>
      <c r="C126" t="inlineStr">
        <is>
          <t>None</t>
        </is>
      </c>
      <c r="D126" t="inlineStr">
        <is>
          <t>Remotor muscle of the adult thorax that attaches to the inner surface of the sternum.</t>
        </is>
      </c>
      <c r="E126" t="inlineStr">
        <is>
          <t>Zombori and Steinmann, 1999, Handbuch der Zoologie IV. Band: Arthropoda, 2. Halfte: Insecta, Teil: 34.: 405pp (flybase.org/reports/FBrf0166419); Miller, 1950, Demerec, 1950: 468--481 (flybase.org/reports/FBrf0186027)</t>
        </is>
      </c>
      <c r="F126" t="inlineStr"/>
      <c r="G126" t="inlineStr"/>
      <c r="H126" t="inlineStr"/>
    </row>
    <row r="127">
      <c r="A127">
        <f>HYPERLINK("https://www.ebi.ac.uk/ols/ontologies/fbbt/terms?iri=http://purl.obolibrary.org/obo/FBbt_00010820","FBbt:00010820")</f>
        <v/>
      </c>
      <c r="B127" t="inlineStr">
        <is>
          <t>abdominal 5 temporary eclosion muscle DA1</t>
        </is>
      </c>
      <c r="C127" t="inlineStr">
        <is>
          <t>A5 PLMF 1; A5 DIOM 1; abdominal 5 persistent larval muscle fiber 1</t>
        </is>
      </c>
      <c r="D127" t="inlineStr">
        <is>
          <t>Temporary eclosion muscle of adult abdominal segment 5 that develops from abdominal 5 dorsal acute muscle 1 of the larva by a process of remodelling.</t>
        </is>
      </c>
      <c r="E127" t="inlineStr">
        <is>
          <t>Kimura and Truman, 1990, J. Neurosci. 10(2): 403--411 (flybase.org/reports/FBrf0052405); Wasser et al., 2007, Dev. Biol. 307(2): 380--393 (flybase.org/reports/FBrf0201818)</t>
        </is>
      </c>
      <c r="F127" t="inlineStr"/>
      <c r="G127" t="inlineStr"/>
      <c r="H127" t="inlineStr"/>
    </row>
    <row r="128">
      <c r="A128">
        <f>HYPERLINK("https://www.ebi.ac.uk/ols/ontologies/fbbt/terms?iri=http://purl.obolibrary.org/obo/FBbt_00003319","FBbt:00003319")</f>
        <v/>
      </c>
      <c r="B128" t="inlineStr">
        <is>
          <t>depressor muscle</t>
        </is>
      </c>
      <c r="C128" t="inlineStr">
        <is>
          <t>None</t>
        </is>
      </c>
      <c r="D128" t="inlineStr">
        <is>
          <t>Skeletal muscle that lowers an appendage.</t>
        </is>
      </c>
      <c r="E128" t="inlineStr">
        <is>
          <t>Zombori and Steinmann, 1999, Handbuch der Zoologie IV. Band: Arthropoda, 2. Halfte: Insecta, Teil: 34.: 405pp (flybase.org/reports/FBrf0166419); Grimaldi and Engel, 2005, Grimaldi, Engel, 2005: 119--147 (flybase.org/reports/FBrf0239232)</t>
        </is>
      </c>
      <c r="F128" t="inlineStr"/>
      <c r="G128" t="inlineStr"/>
      <c r="H128" t="inlineStr"/>
    </row>
    <row r="129">
      <c r="A129">
        <f>HYPERLINK("https://www.ebi.ac.uk/ols/ontologies/fbbt/terms?iri=http://purl.obolibrary.org/obo/FBbt_00111048","FBbt:00111048")</f>
        <v/>
      </c>
      <c r="B129" t="inlineStr">
        <is>
          <t>prothoracic remotor muscle</t>
        </is>
      </c>
      <c r="C129" t="inlineStr">
        <is>
          <t>None</t>
        </is>
      </c>
      <c r="D129" t="inlineStr">
        <is>
          <t>Remotor muscle of the prothoracic segment.</t>
        </is>
      </c>
      <c r="E129" t="inlineStr">
        <is>
          <t>Miller, 1950, Demerec, 1950: 468--481 (flybase.org/reports/FBrf0186027)</t>
        </is>
      </c>
      <c r="F129" t="inlineStr"/>
      <c r="G129" t="inlineStr"/>
      <c r="H129" t="inlineStr"/>
    </row>
    <row r="130">
      <c r="A130">
        <f>HYPERLINK("https://www.ebi.ac.uk/ols/ontologies/fbbt/terms?iri=http://purl.obolibrary.org/obo/FBbt_00003273","FBbt:00003273")</f>
        <v/>
      </c>
      <c r="B130" t="inlineStr">
        <is>
          <t>cibarial muscle 10</t>
        </is>
      </c>
      <c r="C130" t="inlineStr">
        <is>
          <t>median pharyngeal muscle</t>
        </is>
      </c>
      <c r="D130" t="inlineStr">
        <is>
          <t>Muscle of the cibarium that, together with cibarial muscle 9, rotates the pharynx up into the head. It is a shorter muscle than cibarial muscle 9, extending in a dorso-posterior orientation.</t>
        </is>
      </c>
      <c r="E130" t="inlineStr">
        <is>
          <t>Miller, 1950, Demerec, 1950: 420--534 (flybase.org/reports/FBrf0007735); Hartenstein, 2006, Sink, 2006: 8--27 (flybase.org/reports/FBrf0193310)</t>
        </is>
      </c>
      <c r="F130" t="inlineStr"/>
      <c r="G130" t="inlineStr"/>
      <c r="H130" t="inlineStr"/>
    </row>
    <row r="131">
      <c r="A131">
        <f>HYPERLINK("https://www.ebi.ac.uk/ols/ontologies/fbbt/terms?iri=http://purl.obolibrary.org/obo/FBbt_00003274","FBbt:00003274")</f>
        <v/>
      </c>
      <c r="B131" t="inlineStr">
        <is>
          <t>cibarial dilator muscle</t>
        </is>
      </c>
      <c r="C131" t="inlineStr">
        <is>
          <t>None</t>
        </is>
      </c>
      <c r="D131" t="inlineStr">
        <is>
          <t>Muscle involved in the dilation of the adult cibarium.</t>
        </is>
      </c>
      <c r="E131" t="inlineStr">
        <is>
          <t>Miller, 1950, Demerec, 1950: 420--534 (flybase.org/reports/FBrf0007735); Hartenstein, 2006, Sink, 2006: 8--27 (flybase.org/reports/FBrf0193310)</t>
        </is>
      </c>
      <c r="F131" t="inlineStr"/>
      <c r="G131" t="inlineStr"/>
      <c r="H131" t="inlineStr"/>
    </row>
    <row r="132">
      <c r="A132">
        <f>HYPERLINK("https://www.ebi.ac.uk/ols/ontologies/fbbt/terms?iri=http://purl.obolibrary.org/obo/FBbt_00003272","FBbt:00003272")</f>
        <v/>
      </c>
      <c r="B132" t="inlineStr">
        <is>
          <t>cibarial muscle 9</t>
        </is>
      </c>
      <c r="C132" t="inlineStr">
        <is>
          <t>protractor of rostrum; rostral protractor; retractor of fulcrum; lateral pharyngeal muscle</t>
        </is>
      </c>
      <c r="D132" t="inlineStr">
        <is>
          <t>Muscle of the cibarium that, together with cibarial muscle 10, rotates the pharynx up into the head. It is a longer muscle than cibarial muscle 10, and extends in a dorsomedial-anteriolateral orientation, originating on the cranial wall just below and anterior to the eye. It is required for the proboscis extension reflex. It is synapsed by the cibarial pump muscle 9 motor neuron.</t>
        </is>
      </c>
      <c r="E132" t="inlineStr">
        <is>
          <t>Miller, 1950, Demerec, 1950: 420--534 (flybase.org/reports/FBrf0007735); Hartenstein, 2006, Sink, 2006: 8--27 (flybase.org/reports/FBrf0193310); Gordon and Scott, 2009, Neuron 61(3): 373--384 (flybase.org/reports/FBrf0206709)</t>
        </is>
      </c>
      <c r="F132" t="inlineStr"/>
      <c r="G132" t="inlineStr"/>
      <c r="H132" t="inlineStr"/>
    </row>
    <row r="133">
      <c r="A133">
        <f>HYPERLINK("https://www.ebi.ac.uk/ols/ontologies/fbbt/terms?iri=http://purl.obolibrary.org/obo/FBbt_00003454","FBbt:00003454")</f>
        <v/>
      </c>
      <c r="B133" t="inlineStr">
        <is>
          <t>abdominal 1 oblique lateral dorsal longitudinal muscle 102</t>
        </is>
      </c>
      <c r="C133" t="inlineStr">
        <is>
          <t>None</t>
        </is>
      </c>
      <c r="D133" t="inlineStr">
        <is>
          <t>Dorsal longitudinal muscle of abdominal segment 1 found in the lateral region of the segment, anterior to muscle 100. It is composed of several fibers.</t>
        </is>
      </c>
      <c r="E133" t="inlineStr">
        <is>
          <t>Miller, 1950, Demerec, 1950: 468--481 (flybase.org/reports/FBrf0186027)</t>
        </is>
      </c>
      <c r="F133" t="inlineStr"/>
      <c r="G133" t="inlineStr"/>
      <c r="H133" t="inlineStr"/>
    </row>
    <row r="134">
      <c r="A134">
        <f>HYPERLINK("https://www.ebi.ac.uk/ols/ontologies/fbbt/terms?iri=http://purl.obolibrary.org/obo/FBbt_00003452","FBbt:00003452")</f>
        <v/>
      </c>
      <c r="B134" t="inlineStr">
        <is>
          <t>abdominal 1 lateral dorsal longitudinal muscle 100</t>
        </is>
      </c>
      <c r="C134" t="inlineStr">
        <is>
          <t>None</t>
        </is>
      </c>
      <c r="D134" t="inlineStr">
        <is>
          <t>Dorsal longitudinal muscle of abdominal segment 1 found in the lateral region of the segment. It tapers anteriorly to attach to the anterior border of the first abdominal tergite and attaches laterally to this same tergite. It is composed of several fibers.</t>
        </is>
      </c>
      <c r="E134" t="inlineStr">
        <is>
          <t>Miller, 1950, Demerec, 1950: 468--481 (flybase.org/reports/FBrf0186027)</t>
        </is>
      </c>
      <c r="F134" t="inlineStr"/>
      <c r="G134" t="inlineStr"/>
      <c r="H134" t="inlineStr"/>
    </row>
    <row r="135">
      <c r="A135">
        <f>HYPERLINK("https://www.ebi.ac.uk/ols/ontologies/fbbt/terms?iri=http://purl.obolibrary.org/obo/FBbt_00003453","FBbt:00003453")</f>
        <v/>
      </c>
      <c r="B135" t="inlineStr">
        <is>
          <t>abdominal 1 oblique lateral dorsal longitudinal muscle 101</t>
        </is>
      </c>
      <c r="C135" t="inlineStr">
        <is>
          <t>None</t>
        </is>
      </c>
      <c r="D135" t="inlineStr">
        <is>
          <t>Dorsal longitudinal muscle of abdominal segment 1 found in the lateral region of the segment. It is smaller than muscle 100, attaching to the anterior border of the first abdominal tergite and laterally to this same tergite.</t>
        </is>
      </c>
      <c r="E135" t="inlineStr">
        <is>
          <t>Miller, 1950, Demerec, 1950: 468--481 (flybase.org/reports/FBrf0186027)</t>
        </is>
      </c>
      <c r="F135" t="inlineStr"/>
      <c r="G135" t="inlineStr"/>
      <c r="H135" t="inlineStr"/>
    </row>
    <row r="136">
      <c r="A136">
        <f>HYPERLINK("https://www.ebi.ac.uk/ols/ontologies/fbbt/terms?iri=http://purl.obolibrary.org/obo/FBbt_00003450","FBbt:00003450")</f>
        <v/>
      </c>
      <c r="B136" t="inlineStr">
        <is>
          <t>abdominal 1 medial dorsal longitudinal muscle 98</t>
        </is>
      </c>
      <c r="C136" t="inlineStr">
        <is>
          <t>abdominal 1 median dorsal longitudinal muscle 98</t>
        </is>
      </c>
      <c r="D136" t="inlineStr">
        <is>
          <t>Dorsal longitudinal muscle of abdominal segment 1 found in the medial region of the segment. It attaches to the first and second abdominal tergites. It is composed of several fibers.</t>
        </is>
      </c>
      <c r="E136" t="inlineStr">
        <is>
          <t>Miller, 1950, Demerec, 1950: 468--481 (flybase.org/reports/FBrf0186027)</t>
        </is>
      </c>
      <c r="F136" t="inlineStr"/>
      <c r="G136" t="inlineStr"/>
      <c r="H136" t="inlineStr"/>
    </row>
    <row r="137">
      <c r="A137">
        <f>HYPERLINK("https://www.ebi.ac.uk/ols/ontologies/fbbt/terms?iri=http://purl.obolibrary.org/obo/FBbt_00003451","FBbt:00003451")</f>
        <v/>
      </c>
      <c r="B137" t="inlineStr">
        <is>
          <t>abdominal 1 lateral dorsal longitudinal muscle 99</t>
        </is>
      </c>
      <c r="C137" t="inlineStr">
        <is>
          <t>None</t>
        </is>
      </c>
      <c r="D137" t="inlineStr">
        <is>
          <t>Dorsal longitudinal muscle of abdominal segment 1 found in the lateral region of the segment. It tapers anteriorly to attach to the anterior border of the first abdominal tergite and attaches posteriorly to the second abdominal tergite. It is composed of several fibers.</t>
        </is>
      </c>
      <c r="E137" t="inlineStr">
        <is>
          <t>Miller, 1950, Demerec, 1950: 468--481 (flybase.org/reports/FBrf0186027)</t>
        </is>
      </c>
      <c r="F137" t="inlineStr"/>
      <c r="G137" t="inlineStr"/>
      <c r="H137" t="inlineStr"/>
    </row>
    <row r="138">
      <c r="A138">
        <f>HYPERLINK("https://www.ebi.ac.uk/ols/ontologies/fbbt/terms?iri=http://purl.obolibrary.org/obo/FBbt_00003279","FBbt:00003279")</f>
        <v/>
      </c>
      <c r="B138" t="inlineStr">
        <is>
          <t>second antennal segment muscle 14</t>
        </is>
      </c>
      <c r="C138" t="inlineStr">
        <is>
          <t>None</t>
        </is>
      </c>
      <c r="D138" t="inlineStr">
        <is>
          <t>Small muscle of the adult second antennal segment, located more laterally than muscle 15.</t>
        </is>
      </c>
      <c r="E138" t="inlineStr">
        <is>
          <t>Miller, 1950, Demerec, 1950: 468--481 (flybase.org/reports/FBrf0186027)</t>
        </is>
      </c>
      <c r="F138" t="inlineStr"/>
      <c r="G138" t="inlineStr"/>
      <c r="H138" t="inlineStr"/>
    </row>
    <row r="139">
      <c r="A139">
        <f>HYPERLINK("https://www.ebi.ac.uk/ols/ontologies/fbbt/terms?iri=http://purl.obolibrary.org/obo/FBbt_00003293","FBbt:00003293")</f>
        <v/>
      </c>
      <c r="B139" t="inlineStr">
        <is>
          <t>skeletal muscle of neck</t>
        </is>
      </c>
      <c r="C139" t="inlineStr">
        <is>
          <t>cervical muscle; somatic muscle of neck</t>
        </is>
      </c>
      <c r="D139" t="inlineStr">
        <is>
          <t>Somatic muscle that is part of the adult neck.</t>
        </is>
      </c>
      <c r="E139" t="inlineStr"/>
      <c r="F139" t="inlineStr"/>
      <c r="G139" t="inlineStr"/>
      <c r="H139" t="inlineStr"/>
    </row>
    <row r="140">
      <c r="A140">
        <f>HYPERLINK("https://www.ebi.ac.uk/ols/ontologies/fbbt/terms?iri=http://purl.obolibrary.org/obo/FBbt_00010851","FBbt:00010851")</f>
        <v/>
      </c>
      <c r="B140" t="inlineStr">
        <is>
          <t>abdominal 5 temporary eclosion muscle SBM</t>
        </is>
      </c>
      <c r="C140" t="inlineStr">
        <is>
          <t>A5 PLMF 8; A5 PITM 8; abdominal 5 internal lateral muscle 132; abdominal 5 persistent larval muscle fiber 8</t>
        </is>
      </c>
      <c r="D140" t="inlineStr">
        <is>
          <t>Temporary eclosion muscle of adult abdominal segment 5 that develops from abdominal 5 segment border muscle of the larva by a process of remodelling.</t>
        </is>
      </c>
      <c r="E140" t="inlineStr">
        <is>
          <t>Kimura and Truman, 1990, J. Neurosci. 10(2): 403--411 (flybase.org/reports/FBrf0052405); Wasser et al., 2007, Dev. Biol. 307(2): 380--393 (flybase.org/reports/FBrf0201818)</t>
        </is>
      </c>
      <c r="F140" t="inlineStr"/>
      <c r="G140" t="inlineStr"/>
      <c r="H140" t="inlineStr"/>
    </row>
    <row r="141">
      <c r="A141">
        <f>HYPERLINK("https://www.ebi.ac.uk/ols/ontologies/fbbt/terms?iri=http://purl.obolibrary.org/obo/FBbt_00003471","FBbt:00003471")</f>
        <v/>
      </c>
      <c r="B141" t="inlineStr">
        <is>
          <t>abdominal 8 female dorsal muscle 147</t>
        </is>
      </c>
      <c r="C141" t="inlineStr">
        <is>
          <t>None</t>
        </is>
      </c>
      <c r="D141" t="inlineStr">
        <is>
          <t>Muscle of the adult female abdominal segment 8 that extends posteriorly. It is dorsal to the female dorsal muscle 146.</t>
        </is>
      </c>
      <c r="E141" t="inlineStr">
        <is>
          <t>Miller, 1950, Demerec, 1950: 468--481 (flybase.org/reports/FBrf0186027)</t>
        </is>
      </c>
      <c r="F141" t="inlineStr"/>
      <c r="G141" t="inlineStr"/>
      <c r="H141" t="inlineStr"/>
    </row>
    <row r="142">
      <c r="A142">
        <f>HYPERLINK("https://www.ebi.ac.uk/ols/ontologies/fbbt/terms?iri=http://purl.obolibrary.org/obo/FBbt_00003402","FBbt:00003402")</f>
        <v/>
      </c>
      <c r="B142" t="inlineStr">
        <is>
          <t>skeletal muscle of mesothoracic leg</t>
        </is>
      </c>
      <c r="C142" t="inlineStr">
        <is>
          <t>None</t>
        </is>
      </c>
      <c r="D142" t="inlineStr">
        <is>
          <t>Skeletal muscle of the adult mesothoracic leg.</t>
        </is>
      </c>
      <c r="E142" t="inlineStr">
        <is>
          <t>Miller, 1950, Demerec, 1950: 468--481 (flybase.org/reports/FBrf0186027)</t>
        </is>
      </c>
      <c r="F142" t="inlineStr"/>
      <c r="G142" t="inlineStr"/>
      <c r="H142" t="inlineStr"/>
    </row>
    <row r="143">
      <c r="A143">
        <f>HYPERLINK("https://www.ebi.ac.uk/ols/ontologies/fbbt/terms?iri=http://purl.obolibrary.org/obo/FBbt_00010712","FBbt:00010712")</f>
        <v/>
      </c>
      <c r="B143" t="inlineStr">
        <is>
          <t>abdominal 2 temporary eclosion muscle VL1</t>
        </is>
      </c>
      <c r="C143" t="inlineStr">
        <is>
          <t>abdominal 2 persistent larval muscle fiber 12; A2 PELM 12; PLMF 12 A2</t>
        </is>
      </c>
      <c r="D143" t="inlineStr">
        <is>
          <t>Temporary eclosion muscle of adult abdominal segment 2 that develops from abdominal 2 ventral longitudinal muscle 1 of the larva by a process of remodelling.</t>
        </is>
      </c>
      <c r="E143" t="inlineStr">
        <is>
          <t>Kimura and Truman, 1990, J. Neurosci. 10(2): 403--411 (flybase.org/reports/FBrf0052405); Wasser et al., 2007, Dev. Biol. 307(2): 380--393 (flybase.org/reports/FBrf0201818)</t>
        </is>
      </c>
      <c r="F143" t="inlineStr"/>
      <c r="G143" t="inlineStr"/>
      <c r="H143" t="inlineStr"/>
    </row>
    <row r="144">
      <c r="A144">
        <f>HYPERLINK("https://www.ebi.ac.uk/ols/ontologies/fbbt/terms?iri=http://purl.obolibrary.org/obo/FBbt_00003472","FBbt:00003472")</f>
        <v/>
      </c>
      <c r="B144" t="inlineStr">
        <is>
          <t>abdominal 8 female dorsal muscle 148</t>
        </is>
      </c>
      <c r="C144" t="inlineStr">
        <is>
          <t>None</t>
        </is>
      </c>
      <c r="D144" t="inlineStr">
        <is>
          <t>Muscle of the adult female abdominal segment 8 that extends dorsoventrally. It is posterior to the female dorsal muscle 147.</t>
        </is>
      </c>
      <c r="E144" t="inlineStr">
        <is>
          <t>Miller, 1950, Demerec, 1950: 468--481 (flybase.org/reports/FBrf0186027)</t>
        </is>
      </c>
      <c r="F144" t="inlineStr"/>
      <c r="G144" t="inlineStr"/>
      <c r="H144" t="inlineStr"/>
    </row>
    <row r="145">
      <c r="A145">
        <f>HYPERLINK("https://www.ebi.ac.uk/ols/ontologies/fbbt/terms?iri=http://purl.obolibrary.org/obo/FBbt_00010713","FBbt:00010713")</f>
        <v/>
      </c>
      <c r="B145" t="inlineStr">
        <is>
          <t>abdominal 2 temporary eclosion muscle VL2</t>
        </is>
      </c>
      <c r="C145" t="inlineStr">
        <is>
          <t>abdominal 2 persistent larval muscle fiber 13; A2 PELM 13; PLMF 13 A2</t>
        </is>
      </c>
      <c r="D145" t="inlineStr">
        <is>
          <t>Temporary eclosion muscle of adult abdominal segment 2 that develops from abdominal 2 ventral longitudinal muscle 2 of the larva by a process of remodelling.</t>
        </is>
      </c>
      <c r="E145" t="inlineStr">
        <is>
          <t>Kimura and Truman, 1990, J. Neurosci. 10(2): 403--411 (flybase.org/reports/FBrf0052405); Wasser et al., 2007, Dev. Biol. 307(2): 380--393 (flybase.org/reports/FBrf0201818)</t>
        </is>
      </c>
      <c r="F145" t="inlineStr"/>
      <c r="G145" t="inlineStr"/>
      <c r="H145" t="inlineStr"/>
    </row>
    <row r="146">
      <c r="A146">
        <f>HYPERLINK("https://www.ebi.ac.uk/ols/ontologies/fbbt/terms?iri=http://purl.obolibrary.org/obo/FBbt_00003400","FBbt:00003400")</f>
        <v/>
      </c>
      <c r="B146" t="inlineStr">
        <is>
          <t>mesothoracic sternal promotor muscle 64</t>
        </is>
      </c>
      <c r="C146" t="inlineStr">
        <is>
          <t>None</t>
        </is>
      </c>
      <c r="D146" t="inlineStr">
        <is>
          <t>Sternal promotor muscle of the adult mesothoracic coxa that arises anteriorly in the same region as the mesothoracic sternal promotor muscle 65 and extends posteriorly to the anterior rim of the coxa.</t>
        </is>
      </c>
      <c r="E146" t="inlineStr">
        <is>
          <t>Miller, 1950, Demerec, 1950: 468--481 (flybase.org/reports/FBrf0186027)</t>
        </is>
      </c>
      <c r="F146" t="inlineStr"/>
      <c r="G146" t="inlineStr"/>
      <c r="H146" t="inlineStr"/>
    </row>
    <row r="147">
      <c r="A147">
        <f>HYPERLINK("https://www.ebi.ac.uk/ols/ontologies/fbbt/terms?iri=http://purl.obolibrary.org/obo/FBbt_00010710","FBbt:00010710")</f>
        <v/>
      </c>
      <c r="B147" t="inlineStr">
        <is>
          <t>abdominal 2 temporary eclosion muscle LL1</t>
        </is>
      </c>
      <c r="C147" t="inlineStr">
        <is>
          <t>A2 DILM 4; A2 PLMF 4; abdominal 2 persistent larval muscle fiber 4</t>
        </is>
      </c>
      <c r="D147" t="inlineStr">
        <is>
          <t>Temporary eclosion muscle of adult abdominal segment 2 that develops from abdominal 2 lateral longitudinal muscle 1 of the larva by a process of remodelling.</t>
        </is>
      </c>
      <c r="E147" t="inlineStr">
        <is>
          <t>Kimura and Truman, 1990, J. Neurosci. 10(2): 403--411 (flybase.org/reports/FBrf0052405); Wasser et al., 2007, Dev. Biol. 307(2): 380--393 (flybase.org/reports/FBrf0201818)</t>
        </is>
      </c>
      <c r="F147" t="inlineStr"/>
      <c r="G147" t="inlineStr"/>
      <c r="H147" t="inlineStr"/>
    </row>
    <row r="148">
      <c r="A148">
        <f>HYPERLINK("https://www.ebi.ac.uk/ols/ontologies/fbbt/terms?iri=http://purl.obolibrary.org/obo/FBbt_00003401","FBbt:00003401")</f>
        <v/>
      </c>
      <c r="B148" t="inlineStr">
        <is>
          <t>mesothoracic spiracle occlusor muscle 76</t>
        </is>
      </c>
      <c r="C148" t="inlineStr">
        <is>
          <t>None</t>
        </is>
      </c>
      <c r="D148" t="inlineStr">
        <is>
          <t>Any spiracular occlusor muscle (FBbt:00013333) that is part of some adult mesothoracic segment (FBbt:00003021) and that connected to some adult anterior thoracic spiracle (FBbt:00004609).</t>
        </is>
      </c>
      <c r="E148" t="inlineStr"/>
      <c r="F148" t="inlineStr"/>
      <c r="G148" t="inlineStr"/>
      <c r="H148" t="inlineStr"/>
    </row>
    <row r="149">
      <c r="A149">
        <f>HYPERLINK("https://www.ebi.ac.uk/ols/ontologies/fbbt/terms?iri=http://purl.obolibrary.org/obo/FBbt_00003470","FBbt:00003470")</f>
        <v/>
      </c>
      <c r="B149" t="inlineStr">
        <is>
          <t>abdominal 8 female dorsal muscle 146</t>
        </is>
      </c>
      <c r="C149" t="inlineStr">
        <is>
          <t>None</t>
        </is>
      </c>
      <c r="D149" t="inlineStr">
        <is>
          <t>Muscle of the adult female abdominal segment 8 that extends posteriorly. It is ventral to the female dorsal muscle 147.</t>
        </is>
      </c>
      <c r="E149" t="inlineStr">
        <is>
          <t>Miller, 1950, Demerec, 1950: 468--481 (flybase.org/reports/FBrf0186027)</t>
        </is>
      </c>
      <c r="F149" t="inlineStr"/>
      <c r="G149" t="inlineStr"/>
      <c r="H149" t="inlineStr"/>
    </row>
    <row r="150">
      <c r="A150">
        <f>HYPERLINK("https://www.ebi.ac.uk/ols/ontologies/fbbt/terms?iri=http://purl.obolibrary.org/obo/FBbt_00010716","FBbt:00010716")</f>
        <v/>
      </c>
      <c r="B150" t="inlineStr">
        <is>
          <t>abdominal 2 temporary eclosion muscle SBM</t>
        </is>
      </c>
      <c r="C150" t="inlineStr">
        <is>
          <t>abdominal 2 persistent larval muscle fiber 8; abdominal 2 internal lateral muscle 114; A2 PLMF 8; A2 PITM 8</t>
        </is>
      </c>
      <c r="D150" t="inlineStr">
        <is>
          <t>Temporary eclosion muscle of adult abdominal segment 2 that develops from abdominal 2 segment border muscle of the larva by a process of remodelling.</t>
        </is>
      </c>
      <c r="E150" t="inlineStr">
        <is>
          <t>Kimura and Truman, 1990, J. Neurosci. 10(2): 403--411 (flybase.org/reports/FBrf0052405); Wasser et al., 2007, Dev. Biol. 307(2): 380--393 (flybase.org/reports/FBrf0201818)</t>
        </is>
      </c>
      <c r="F150" t="inlineStr"/>
      <c r="G150" t="inlineStr"/>
      <c r="H150" t="inlineStr"/>
    </row>
    <row r="151">
      <c r="A151">
        <f>HYPERLINK("https://www.ebi.ac.uk/ols/ontologies/fbbt/terms?iri=http://purl.obolibrary.org/obo/FBbt_00003482","FBbt:00003482")</f>
        <v/>
      </c>
      <c r="B151" t="inlineStr">
        <is>
          <t>abdominal 4 ventral muscle 123</t>
        </is>
      </c>
      <c r="C151" t="inlineStr">
        <is>
          <t>None</t>
        </is>
      </c>
      <c r="D151" t="inlineStr">
        <is>
          <t>Abdominal ventral muscle group of adult abdominal segment A4.</t>
        </is>
      </c>
      <c r="E151"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51" t="inlineStr"/>
      <c r="G151" t="inlineStr"/>
      <c r="H151" t="inlineStr"/>
    </row>
    <row r="152">
      <c r="A152">
        <f>HYPERLINK("https://www.ebi.ac.uk/ols/ontologies/fbbt/terms?iri=http://purl.obolibrary.org/obo/FBbt_00003483","FBbt:00003483")</f>
        <v/>
      </c>
      <c r="B152" t="inlineStr">
        <is>
          <t>abdominal 5 ventral muscle 129</t>
        </is>
      </c>
      <c r="C152" t="inlineStr">
        <is>
          <t>None</t>
        </is>
      </c>
      <c r="D152" t="inlineStr">
        <is>
          <t>Abdominal ventral muscle group of adult abdominal segment A5.</t>
        </is>
      </c>
      <c r="E152"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52" t="inlineStr"/>
      <c r="G152" t="inlineStr"/>
      <c r="H152" t="inlineStr"/>
    </row>
    <row r="153">
      <c r="A153">
        <f>HYPERLINK("https://www.ebi.ac.uk/ols/ontologies/fbbt/terms?iri=http://purl.obolibrary.org/obo/FBbt_00003480","FBbt:00003480")</f>
        <v/>
      </c>
      <c r="B153" t="inlineStr">
        <is>
          <t>abdominal 2 ventral muscle 111</t>
        </is>
      </c>
      <c r="C153" t="inlineStr">
        <is>
          <t>None</t>
        </is>
      </c>
      <c r="D153" t="inlineStr">
        <is>
          <t>Abdominal ventral muscle group of adult abdominal segment A2.</t>
        </is>
      </c>
      <c r="E153"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53" t="inlineStr"/>
      <c r="G153" t="inlineStr"/>
      <c r="H153" t="inlineStr"/>
    </row>
    <row r="154">
      <c r="A154">
        <f>HYPERLINK("https://www.ebi.ac.uk/ols/ontologies/fbbt/terms?iri=http://purl.obolibrary.org/obo/FBbt_00003481","FBbt:00003481")</f>
        <v/>
      </c>
      <c r="B154" t="inlineStr">
        <is>
          <t>abdominal 3 ventral muscle 117</t>
        </is>
      </c>
      <c r="C154" t="inlineStr">
        <is>
          <t>None</t>
        </is>
      </c>
      <c r="D154" t="inlineStr">
        <is>
          <t>Abdominal ventral muscle group of adult abdominal segment A3.</t>
        </is>
      </c>
      <c r="E154"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54" t="inlineStr"/>
      <c r="G154" t="inlineStr"/>
      <c r="H154" t="inlineStr"/>
    </row>
    <row r="155">
      <c r="A155">
        <f>HYPERLINK("https://www.ebi.ac.uk/ols/ontologies/fbbt/terms?iri=http://purl.obolibrary.org/obo/FBbt_00010650","FBbt:00010650")</f>
        <v/>
      </c>
      <c r="B155" t="inlineStr">
        <is>
          <t>abdominal 1 temporary eclosion muscle VL1</t>
        </is>
      </c>
      <c r="C155" t="inlineStr">
        <is>
          <t>abdominal 1 persistent larval muscle fiber 12; A1 PELM 12; PLMF 12 A1</t>
        </is>
      </c>
      <c r="D155" t="inlineStr">
        <is>
          <t>Temporary eclosion muscle of adult abdominal segment 1 that develops from abdominal 1 ventral longitudinal muscle 1 of the larva by a process of remodelling.</t>
        </is>
      </c>
      <c r="E155" t="inlineStr">
        <is>
          <t>Kimura and Truman, 1990, J. Neurosci. 10(2): 403--411 (flybase.org/reports/FBrf0052405); Wasser et al., 2007, Dev. Biol. 307(2): 380--393 (flybase.org/reports/FBrf0201818)</t>
        </is>
      </c>
      <c r="F155" t="inlineStr"/>
      <c r="G155" t="inlineStr"/>
      <c r="H155" t="inlineStr"/>
    </row>
    <row r="156">
      <c r="A156">
        <f>HYPERLINK("https://www.ebi.ac.uk/ols/ontologies/fbbt/terms?iri=http://purl.obolibrary.org/obo/FBbt_00010655","FBbt:00010655")</f>
        <v/>
      </c>
      <c r="B156" t="inlineStr">
        <is>
          <t>abdominal 1 temporary eclosion muscle SBM</t>
        </is>
      </c>
      <c r="C156" t="inlineStr">
        <is>
          <t>A1 PITM 8; A1 PLMF 8; abdominal 1 internal lateral muscle 106; abdominal 1 persistent larval muscle fiber 8</t>
        </is>
      </c>
      <c r="D156" t="inlineStr">
        <is>
          <t>Temporary eclosion muscle of adult abdominal segment 1 that develops from abdominal 1 segment border muscle of the larva by a process of remodelling.</t>
        </is>
      </c>
      <c r="E156" t="inlineStr">
        <is>
          <t>Kimura and Truman, 1990, J. Neurosci. 10(2): 403--411 (flybase.org/reports/FBrf0052405); Wasser et al., 2007, Dev. Biol. 307(2): 380--393 (flybase.org/reports/FBrf0201818)</t>
        </is>
      </c>
      <c r="F156" t="inlineStr"/>
      <c r="G156" t="inlineStr"/>
      <c r="H156" t="inlineStr"/>
    </row>
    <row r="157">
      <c r="A157">
        <f>HYPERLINK("https://www.ebi.ac.uk/ols/ontologies/fbbt/terms?iri=http://purl.obolibrary.org/obo/FBbt_00010652","FBbt:00010652")</f>
        <v/>
      </c>
      <c r="B157" t="inlineStr">
        <is>
          <t>abdominal 1 temporary eclosion muscle VL2</t>
        </is>
      </c>
      <c r="C157" t="inlineStr">
        <is>
          <t>abdominal 1 persistent larval muscle fiber 13; PLMF 13 A1; A1 PELM 13</t>
        </is>
      </c>
      <c r="D157" t="inlineStr">
        <is>
          <t>Temporary eclosion muscle of adult abdominal segment 1 that develops from abdominal 1 ventral longitudinal muscle 2 of the larva by a process of remodelling.</t>
        </is>
      </c>
      <c r="E157" t="inlineStr">
        <is>
          <t>Kimura and Truman, 1990, J. Neurosci. 10(2): 403--411 (flybase.org/reports/FBrf0052405); Wasser et al., 2007, Dev. Biol. 307(2): 380--393 (flybase.org/reports/FBrf0201818)</t>
        </is>
      </c>
      <c r="F157" t="inlineStr"/>
      <c r="G157" t="inlineStr"/>
      <c r="H157" t="inlineStr"/>
    </row>
    <row r="158">
      <c r="A158">
        <f>HYPERLINK("https://www.ebi.ac.uk/ols/ontologies/fbbt/terms?iri=http://purl.obolibrary.org/obo/FBbt_00003486","FBbt:00003486")</f>
        <v/>
      </c>
      <c r="B158" t="inlineStr">
        <is>
          <t>abdominal 8 female ventral muscle 149</t>
        </is>
      </c>
      <c r="C158" t="inlineStr">
        <is>
          <t>None</t>
        </is>
      </c>
      <c r="D158" t="inlineStr">
        <is>
          <t>Abdominal ventral muscle group of adult female abdominal segment A8.</t>
        </is>
      </c>
      <c r="E158"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58" t="inlineStr"/>
      <c r="G158" t="inlineStr"/>
      <c r="H158" t="inlineStr"/>
    </row>
    <row r="159">
      <c r="A159">
        <f>HYPERLINK("https://www.ebi.ac.uk/ols/ontologies/fbbt/terms?iri=http://purl.obolibrary.org/obo/FBbt_00003484","FBbt:00003484")</f>
        <v/>
      </c>
      <c r="B159" t="inlineStr">
        <is>
          <t>abdominal 6 ventral muscle 135</t>
        </is>
      </c>
      <c r="C159" t="inlineStr">
        <is>
          <t>None</t>
        </is>
      </c>
      <c r="D159" t="inlineStr">
        <is>
          <t>Abdominal ventral muscle group of adult abdominal segment A6.</t>
        </is>
      </c>
      <c r="E159"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59" t="inlineStr"/>
      <c r="G159" t="inlineStr"/>
      <c r="H159" t="inlineStr"/>
    </row>
    <row r="160">
      <c r="A160">
        <f>HYPERLINK("https://www.ebi.ac.uk/ols/ontologies/fbbt/terms?iri=http://purl.obolibrary.org/obo/FBbt_00003485","FBbt:00003485")</f>
        <v/>
      </c>
      <c r="B160" t="inlineStr">
        <is>
          <t>abdominal 7 female ventral muscle 142</t>
        </is>
      </c>
      <c r="C160" t="inlineStr">
        <is>
          <t>None</t>
        </is>
      </c>
      <c r="D160" t="inlineStr">
        <is>
          <t>Abdominal ventral muscle group of adult female abdominal segment A7.</t>
        </is>
      </c>
      <c r="E160"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60" t="inlineStr"/>
      <c r="G160" t="inlineStr"/>
      <c r="H160" t="inlineStr"/>
    </row>
    <row r="161">
      <c r="A161">
        <f>HYPERLINK("https://www.ebi.ac.uk/ols/ontologies/fbbt/terms?iri=http://purl.obolibrary.org/obo/FBbt_00010649","FBbt:00010649")</f>
        <v/>
      </c>
      <c r="B161" t="inlineStr">
        <is>
          <t>abdominal 1 temporary eclosion muscle LL1</t>
        </is>
      </c>
      <c r="C161" t="inlineStr">
        <is>
          <t>A1 DILM 4; A1 PLMF 4; abdominal 1 persistent larval muscle fiber 4</t>
        </is>
      </c>
      <c r="D161" t="inlineStr">
        <is>
          <t>Temporary eclosion muscle of adult abdominal segment 1 that develops from abdominal 1 lateral longitudinal muscle 1 of the larva by a process of remodelling.</t>
        </is>
      </c>
      <c r="E161" t="inlineStr">
        <is>
          <t>Kimura and Truman, 1990, J. Neurosci. 10(2): 403--411 (flybase.org/reports/FBrf0052405); Wasser et al., 2007, Dev. Biol. 307(2): 380--393 (flybase.org/reports/FBrf0201818)</t>
        </is>
      </c>
      <c r="F161" t="inlineStr"/>
      <c r="G161" t="inlineStr"/>
      <c r="H161" t="inlineStr"/>
    </row>
    <row r="162">
      <c r="A162">
        <f>HYPERLINK("https://www.ebi.ac.uk/ols/ontologies/fbbt/terms?iri=http://purl.obolibrary.org/obo/FBbt_00003511","FBbt:00003511")</f>
        <v/>
      </c>
      <c r="B162" t="inlineStr">
        <is>
          <t>abdominal 8 female lateral ventral muscle 150</t>
        </is>
      </c>
      <c r="C162" t="inlineStr">
        <is>
          <t>None</t>
        </is>
      </c>
      <c r="D162" t="inlineStr">
        <is>
          <t>Muscle of the adult female abdominal segment 8 that extends along the lateral abdominal sternite wall from anterior to posterior.</t>
        </is>
      </c>
      <c r="E162" t="inlineStr">
        <is>
          <t>Miller, 1950, Demerec, 1950: 468--481 (flybase.org/reports/FBrf0186027)</t>
        </is>
      </c>
      <c r="F162" t="inlineStr"/>
      <c r="G162" t="inlineStr"/>
      <c r="H162" t="inlineStr"/>
    </row>
    <row r="163">
      <c r="A163">
        <f>HYPERLINK("https://www.ebi.ac.uk/ols/ontologies/fbbt/terms?iri=http://purl.obolibrary.org/obo/FBbt_00003512","FBbt:00003512")</f>
        <v/>
      </c>
      <c r="B163" t="inlineStr">
        <is>
          <t>abdominal 8 female transverse ventral muscle 151</t>
        </is>
      </c>
      <c r="C163" t="inlineStr">
        <is>
          <t>None</t>
        </is>
      </c>
      <c r="D163" t="inlineStr">
        <is>
          <t>Muscle of the adult female abdominal segment 8 that extends dorsoposteriorly from the ventral region of the segment.</t>
        </is>
      </c>
      <c r="E163" t="inlineStr">
        <is>
          <t>Miller, 1950, Demerec, 1950: 468--481 (flybase.org/reports/FBrf0186027)</t>
        </is>
      </c>
      <c r="F163" t="inlineStr"/>
      <c r="G163" t="inlineStr"/>
      <c r="H163" t="inlineStr"/>
    </row>
    <row r="164">
      <c r="A164">
        <f>HYPERLINK("https://www.ebi.ac.uk/ols/ontologies/fbbt/terms?iri=http://purl.obolibrary.org/obo/FBbt_00003339","FBbt:00003339")</f>
        <v/>
      </c>
      <c r="B164" t="inlineStr">
        <is>
          <t>prothoracic sternal muscle</t>
        </is>
      </c>
      <c r="C164" t="inlineStr">
        <is>
          <t>None</t>
        </is>
      </c>
      <c r="D164" t="inlineStr">
        <is>
          <t>Sternal muscle of the anterior adult prothorax.</t>
        </is>
      </c>
      <c r="E164" t="inlineStr">
        <is>
          <t>Miller, 1950, Demerec, 1950: 468--481 (flybase.org/reports/FBrf0186027)</t>
        </is>
      </c>
      <c r="F164" t="inlineStr"/>
      <c r="G164" t="inlineStr"/>
      <c r="H164" t="inlineStr"/>
    </row>
    <row r="165">
      <c r="A165">
        <f>HYPERLINK("https://www.ebi.ac.uk/ols/ontologies/fbbt/terms?iri=http://purl.obolibrary.org/obo/FBbt_00003510","FBbt:00003510")</f>
        <v/>
      </c>
      <c r="B165" t="inlineStr">
        <is>
          <t>abdominal 7 female sternal muscle 144</t>
        </is>
      </c>
      <c r="C165" t="inlineStr">
        <is>
          <t>None</t>
        </is>
      </c>
      <c r="D165" t="inlineStr">
        <is>
          <t>Muscle of the adult female abdominal segment 7 that extends from the anterior border of the segment dorsoposteriorly. It attaches anteriorly to the same region as the ventral muscle 142.</t>
        </is>
      </c>
      <c r="E165" t="inlineStr">
        <is>
          <t>Miller, 1950, Demerec, 1950: 468--481 (flybase.org/reports/FBrf0186027)</t>
        </is>
      </c>
      <c r="F165" t="inlineStr"/>
      <c r="G165" t="inlineStr"/>
      <c r="H165" t="inlineStr"/>
    </row>
    <row r="166">
      <c r="A166">
        <f>HYPERLINK("https://www.ebi.ac.uk/ols/ontologies/fbbt/terms?iri=http://purl.obolibrary.org/obo/FBbt_00003468","FBbt:00003468")</f>
        <v/>
      </c>
      <c r="B166" t="inlineStr">
        <is>
          <t>abdominal 7 female dorsal muscle 139</t>
        </is>
      </c>
      <c r="C166" t="inlineStr">
        <is>
          <t>None</t>
        </is>
      </c>
      <c r="D166" t="inlineStr">
        <is>
          <t>Dorsal muscle group of adult female abdominal segment A7.</t>
        </is>
      </c>
      <c r="E166"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166" t="inlineStr"/>
      <c r="G166" t="inlineStr"/>
      <c r="H166" t="inlineStr"/>
    </row>
    <row r="167">
      <c r="A167">
        <f>HYPERLINK("https://www.ebi.ac.uk/ols/ontologies/fbbt/terms?iri=http://purl.obolibrary.org/obo/FBbt_00003469","FBbt:00003469")</f>
        <v/>
      </c>
      <c r="B167" t="inlineStr">
        <is>
          <t>abdominal 8 female dorsal muscle 145</t>
        </is>
      </c>
      <c r="C167" t="inlineStr">
        <is>
          <t>None</t>
        </is>
      </c>
      <c r="D167" t="inlineStr">
        <is>
          <t>Muscle of the adult female abdominal segment 8 that extends posteriorly along the dorsal abdominal sclerite wall. It is the most dorsal of the abdominal 8 female dorsal muscles.</t>
        </is>
      </c>
      <c r="E167" t="inlineStr">
        <is>
          <t>Miller, 1950, Demerec, 1950: 468--481 (flybase.org/reports/FBrf0186027)</t>
        </is>
      </c>
      <c r="F167" t="inlineStr"/>
      <c r="G167" t="inlineStr"/>
      <c r="H167" t="inlineStr"/>
    </row>
    <row r="168">
      <c r="A168">
        <f>HYPERLINK("https://www.ebi.ac.uk/ols/ontologies/fbbt/terms?iri=http://purl.obolibrary.org/obo/FBbt_00003290","FBbt:00003290")</f>
        <v/>
      </c>
      <c r="B168" t="inlineStr">
        <is>
          <t>lunula muscle</t>
        </is>
      </c>
      <c r="C168" t="inlineStr">
        <is>
          <t>lunular muscle</t>
        </is>
      </c>
      <c r="D168" t="inlineStr">
        <is>
          <t>Unpaired, long and thin muscle that arises from the dorsal rim of the occipital foramen and connects to the lunule of the fronto-clypeus. It retracts the ptilinum and the fronto-clypeus after adult emergence.</t>
        </is>
      </c>
      <c r="E168" t="inlineStr">
        <is>
          <t>Atkins, 1949, Ann. ent. Soc. Am. 42: 245--257 (flybase.org/reports/FBrf0007310)</t>
        </is>
      </c>
      <c r="F168" t="inlineStr"/>
      <c r="G168" t="inlineStr"/>
      <c r="H168" t="inlineStr"/>
    </row>
    <row r="169">
      <c r="A169">
        <f>HYPERLINK("https://www.ebi.ac.uk/ols/ontologies/fbbt/terms?iri=http://purl.obolibrary.org/obo/FBbt_00003513","FBbt:00003513")</f>
        <v/>
      </c>
      <c r="B169" t="inlineStr">
        <is>
          <t>female rectal muscle</t>
        </is>
      </c>
      <c r="C169" t="inlineStr">
        <is>
          <t>None</t>
        </is>
      </c>
      <c r="D169" t="inlineStr">
        <is>
          <t>Muscle of the posterior adult hindgut (rectum).</t>
        </is>
      </c>
      <c r="E169" t="inlineStr">
        <is>
          <t>Miller, 1950, Demerec, 1950: 468--481 (flybase.org/reports/FBrf0186027)</t>
        </is>
      </c>
      <c r="F169" t="inlineStr"/>
      <c r="G169" t="inlineStr"/>
      <c r="H169" t="inlineStr"/>
    </row>
    <row r="170">
      <c r="A170">
        <f>HYPERLINK("https://www.ebi.ac.uk/ols/ontologies/fbbt/terms?iri=http://purl.obolibrary.org/obo/FBbt_00003478","FBbt:00003478")</f>
        <v/>
      </c>
      <c r="B170" t="inlineStr">
        <is>
          <t>abdominal 6 lateral tergosternal muscle 134</t>
        </is>
      </c>
      <c r="C170" t="inlineStr">
        <is>
          <t>None</t>
        </is>
      </c>
      <c r="D170" t="inlineStr">
        <is>
          <t>Lateral tergosternal muscle of abdominal segment 6.</t>
        </is>
      </c>
      <c r="E170" t="inlineStr">
        <is>
          <t>Miller, 1950, Demerec, 1950: 468--481 (flybase.org/reports/FBrf0186027)</t>
        </is>
      </c>
      <c r="F170" t="inlineStr"/>
      <c r="G170" t="inlineStr"/>
      <c r="H170" t="inlineStr"/>
    </row>
    <row r="171">
      <c r="A171">
        <f>HYPERLINK("https://www.ebi.ac.uk/ols/ontologies/fbbt/terms?iri=http://purl.obolibrary.org/obo/FBbt_00010641","FBbt:00010641")</f>
        <v/>
      </c>
      <c r="B171" t="inlineStr">
        <is>
          <t>abdominal 1 temporary eclosion muscle DA2</t>
        </is>
      </c>
      <c r="C171" t="inlineStr">
        <is>
          <t>A1 DIOM 2; abdominal 1 persistent larval muscle fiber 2; A1 PLMF 2</t>
        </is>
      </c>
      <c r="D171" t="inlineStr">
        <is>
          <t>Temporary eclosion muscle of adult abdominal segment 1 that develops from abdominal 1 dorsal acute muscle 2 of the larva by a process of remodelling.</t>
        </is>
      </c>
      <c r="E171" t="inlineStr">
        <is>
          <t>Kimura and Truman, 1990, J. Neurosci. 10(2): 403--411 (flybase.org/reports/FBrf0052405); Wasser et al., 2007, Dev. Biol. 307(2): 380--393 (flybase.org/reports/FBrf0201818)</t>
        </is>
      </c>
      <c r="F171" t="inlineStr"/>
      <c r="G171" t="inlineStr"/>
      <c r="H171" t="inlineStr"/>
    </row>
    <row r="172">
      <c r="A172">
        <f>HYPERLINK("https://www.ebi.ac.uk/ols/ontologies/fbbt/terms?iri=http://purl.obolibrary.org/obo/FBbt_00010642","FBbt:00010642")</f>
        <v/>
      </c>
      <c r="B172" t="inlineStr">
        <is>
          <t>abdominal 1 temporary eclosion muscle DA3</t>
        </is>
      </c>
      <c r="C172" t="inlineStr">
        <is>
          <t>abdominal 1 persistent larval muscle fiber 3; A1 DIOM 3; A1 PLMF 3</t>
        </is>
      </c>
      <c r="D172" t="inlineStr">
        <is>
          <t>Temporary eclosion muscle of adult abdominal segment 1 that develops from abdominal 1 dorsal acute muscle 3 of the larva by a process of remodelling.</t>
        </is>
      </c>
      <c r="E172" t="inlineStr">
        <is>
          <t>Kimura and Truman, 1990, J. Neurosci. 10(2): 403--411 (flybase.org/reports/FBrf0052405); Wasser et al., 2007, Dev. Biol. 307(2): 380--393 (flybase.org/reports/FBrf0201818)</t>
        </is>
      </c>
      <c r="F172" t="inlineStr"/>
      <c r="G172" t="inlineStr"/>
      <c r="H172" t="inlineStr"/>
    </row>
    <row r="173">
      <c r="A173">
        <f>HYPERLINK("https://www.ebi.ac.uk/ols/ontologies/fbbt/terms?iri=http://purl.obolibrary.org/obo/FBbt_00003476","FBbt:00003476")</f>
        <v/>
      </c>
      <c r="B173" t="inlineStr">
        <is>
          <t>abdominal 4 lateral tergosternal muscle 122</t>
        </is>
      </c>
      <c r="C173" t="inlineStr">
        <is>
          <t>None</t>
        </is>
      </c>
      <c r="D173" t="inlineStr">
        <is>
          <t>Lateral tergosternal muscle of abdominal segment 4.</t>
        </is>
      </c>
      <c r="E173" t="inlineStr">
        <is>
          <t>Miller, 1950, Demerec, 1950: 468--481 (flybase.org/reports/FBrf0186027)</t>
        </is>
      </c>
      <c r="F173" t="inlineStr"/>
      <c r="G173" t="inlineStr"/>
      <c r="H173" t="inlineStr"/>
    </row>
    <row r="174">
      <c r="A174">
        <f>HYPERLINK("https://www.ebi.ac.uk/ols/ontologies/fbbt/terms?iri=http://purl.obolibrary.org/obo/FBbt_00003343","FBbt:00003343")</f>
        <v/>
      </c>
      <c r="B174" t="inlineStr">
        <is>
          <t>skeletal muscle of prothoracic leg</t>
        </is>
      </c>
      <c r="C174" t="inlineStr">
        <is>
          <t>None</t>
        </is>
      </c>
      <c r="D174" t="inlineStr">
        <is>
          <t>Skeletal muscle of the adult prothoracic leg.</t>
        </is>
      </c>
      <c r="E174" t="inlineStr">
        <is>
          <t>Miller, 1950, Demerec, 1950: 468--481 (flybase.org/reports/FBrf0186027)</t>
        </is>
      </c>
      <c r="F174" t="inlineStr"/>
      <c r="G174" t="inlineStr"/>
      <c r="H174" t="inlineStr"/>
    </row>
    <row r="175">
      <c r="A175">
        <f>HYPERLINK("https://www.ebi.ac.uk/ols/ontologies/fbbt/terms?iri=http://purl.obolibrary.org/obo/FBbt_00003477","FBbt:00003477")</f>
        <v/>
      </c>
      <c r="B175" t="inlineStr">
        <is>
          <t>abdominal 5 lateral tergosternal muscle 128</t>
        </is>
      </c>
      <c r="C175" t="inlineStr">
        <is>
          <t>None</t>
        </is>
      </c>
      <c r="D175" t="inlineStr">
        <is>
          <t>Lateral tergosternal muscle of abdominal segment 5.</t>
        </is>
      </c>
      <c r="E175" t="inlineStr">
        <is>
          <t>Miller, 1950, Demerec, 1950: 468--481 (flybase.org/reports/FBrf0186027)</t>
        </is>
      </c>
      <c r="F175" t="inlineStr"/>
      <c r="G175" t="inlineStr"/>
      <c r="H175" t="inlineStr"/>
    </row>
    <row r="176">
      <c r="A176">
        <f>HYPERLINK("https://www.ebi.ac.uk/ols/ontologies/fbbt/terms?iri=http://purl.obolibrary.org/obo/FBbt_00010640","FBbt:00010640")</f>
        <v/>
      </c>
      <c r="B176" t="inlineStr">
        <is>
          <t>abdominal 1 temporary eclosion muscle DA1</t>
        </is>
      </c>
      <c r="C176" t="inlineStr">
        <is>
          <t>abdominal 1 persistent larval muscle fiber 1; A1 DIOM 1; A1 PLMF 1</t>
        </is>
      </c>
      <c r="D176" t="inlineStr">
        <is>
          <t>Temporary eclosion muscle of adult abdominal segment 1 that develops from abdominal 1 dorsal acute muscle 1 of the larva by a process of remodelling.</t>
        </is>
      </c>
      <c r="E176" t="inlineStr">
        <is>
          <t>Kimura and Truman, 1990, J. Neurosci. 10(2): 403--411 (flybase.org/reports/FBrf0052405); Wasser et al., 2007, Dev. Biol. 307(2): 380--393 (flybase.org/reports/FBrf0201818)</t>
        </is>
      </c>
      <c r="F176" t="inlineStr"/>
      <c r="G176" t="inlineStr"/>
      <c r="H176" t="inlineStr"/>
    </row>
    <row r="177">
      <c r="A177">
        <f>HYPERLINK("https://www.ebi.ac.uk/ols/ontologies/fbbt/terms?iri=http://purl.obolibrary.org/obo/FBbt_00003475","FBbt:00003475")</f>
        <v/>
      </c>
      <c r="B177" t="inlineStr">
        <is>
          <t>abdominal 3 lateral tergosternal muscle 116</t>
        </is>
      </c>
      <c r="C177" t="inlineStr">
        <is>
          <t>None</t>
        </is>
      </c>
      <c r="D177" t="inlineStr">
        <is>
          <t>Lateral tergosternal muscle of abdominal segment 3.</t>
        </is>
      </c>
      <c r="E177" t="inlineStr">
        <is>
          <t>Miller, 1950, Demerec, 1950: 468--481 (flybase.org/reports/FBrf0186027)</t>
        </is>
      </c>
      <c r="F177" t="inlineStr"/>
      <c r="G177" t="inlineStr"/>
      <c r="H177" t="inlineStr"/>
    </row>
    <row r="178">
      <c r="A178">
        <f>HYPERLINK("https://www.ebi.ac.uk/ols/ontologies/fbbt/terms?iri=http://purl.obolibrary.org/obo/FBbt_00003474","FBbt:00003474")</f>
        <v/>
      </c>
      <c r="B178" t="inlineStr">
        <is>
          <t>abdominal 2 lateral tergosternal muscle 110</t>
        </is>
      </c>
      <c r="C178" t="inlineStr">
        <is>
          <t>None</t>
        </is>
      </c>
      <c r="D178" t="inlineStr">
        <is>
          <t>Lateral tergosternal muscle of abdominal segment 2.</t>
        </is>
      </c>
      <c r="E178" t="inlineStr">
        <is>
          <t>Miller, 1950, Demerec, 1950: 468--481 (flybase.org/reports/FBrf0186027)</t>
        </is>
      </c>
      <c r="F178" t="inlineStr"/>
      <c r="G178" t="inlineStr"/>
      <c r="H178" t="inlineStr"/>
    </row>
    <row r="179">
      <c r="A179">
        <f>HYPERLINK("https://www.ebi.ac.uk/ols/ontologies/fbbt/terms?iri=http://purl.obolibrary.org/obo/FBbt_00003342","FBbt:00003342")</f>
        <v/>
      </c>
      <c r="B179" t="inlineStr">
        <is>
          <t>prothoracic sternal adductor muscle 33</t>
        </is>
      </c>
      <c r="C179" t="inlineStr">
        <is>
          <t>None</t>
        </is>
      </c>
      <c r="D179" t="inlineStr">
        <is>
          <t>Sternal adductor muscle of the prothoracic coxa, that extends anteroposteriorly, ventral to the sternal anterior rotator muscle 31 and posterior rotator muscle 32. It attaches to a broad region on the medial region of the sternal apodeme and tapers to insert into the coxal segment of the prothoracic leg. It is composed of 3-4 fibers.</t>
        </is>
      </c>
      <c r="E179" t="inlineStr">
        <is>
          <t>Rivlin et al., 2004, J. Comp. Neurol. 468(4): 596--613 (flybase.org/reports/FBrf0167817); Miller, 1950, Demerec, 1950: 468--481 (flybase.org/reports/FBrf0186027)</t>
        </is>
      </c>
      <c r="F179" t="inlineStr"/>
      <c r="G179" t="inlineStr"/>
      <c r="H179" t="inlineStr"/>
    </row>
    <row r="180">
      <c r="A180">
        <f>HYPERLINK("https://www.ebi.ac.uk/ols/ontologies/fbbt/terms?iri=http://purl.obolibrary.org/obo/FBbt_00003547","FBbt:00003547")</f>
        <v/>
      </c>
      <c r="B180" t="inlineStr">
        <is>
          <t>adult alary muscle 2</t>
        </is>
      </c>
      <c r="C180" t="inlineStr">
        <is>
          <t>None</t>
        </is>
      </c>
      <c r="D180" t="inlineStr">
        <is>
          <t>Second anterior-most of the alary muscles, connecting the adult heart, close to ostia 2, to the front edge of the fourth abdominal tergite.</t>
        </is>
      </c>
      <c r="E180" t="inlineStr">
        <is>
          <t>Miller, 1950, Demerec, 1950: 420--534 (flybase.org/reports/FBrf0007735)</t>
        </is>
      </c>
      <c r="F180" t="inlineStr"/>
      <c r="G180" t="inlineStr"/>
      <c r="H180" t="inlineStr"/>
    </row>
    <row r="181">
      <c r="A181">
        <f>HYPERLINK("https://www.ebi.ac.uk/ols/ontologies/fbbt/terms?iri=http://purl.obolibrary.org/obo/FBbt_00010730","FBbt:00010730")</f>
        <v/>
      </c>
      <c r="B181" t="inlineStr">
        <is>
          <t>abdominal 3 temporary eclosion muscle DA1</t>
        </is>
      </c>
      <c r="C181" t="inlineStr">
        <is>
          <t>A3 PLMF 1; A3 DIOM 1; abdominal 3 persistent larval muscle fiber 1</t>
        </is>
      </c>
      <c r="D181" t="inlineStr">
        <is>
          <t>Temporary eclosion muscle of adult abdominal segment 3 that develops from abdominal 3 dorsal acute muscle 1 of the larva by a process of remodelling.</t>
        </is>
      </c>
      <c r="E181" t="inlineStr">
        <is>
          <t>Kimura and Truman, 1990, J. Neurosci. 10(2): 403--411 (flybase.org/reports/FBrf0052405); Wasser et al., 2007, Dev. Biol. 307(2): 380--393 (flybase.org/reports/FBrf0201818)</t>
        </is>
      </c>
      <c r="F181" t="inlineStr"/>
      <c r="G181" t="inlineStr"/>
      <c r="H181" t="inlineStr"/>
    </row>
    <row r="182">
      <c r="A182">
        <f>HYPERLINK("https://www.ebi.ac.uk/ols/ontologies/fbbt/terms?iri=http://purl.obolibrary.org/obo/FBbt_00003491","FBbt:00003491")</f>
        <v/>
      </c>
      <c r="B182" t="inlineStr">
        <is>
          <t>abdominal 5 spiracular muscle 130</t>
        </is>
      </c>
      <c r="C182" t="inlineStr">
        <is>
          <t>None</t>
        </is>
      </c>
      <c r="D182" t="inlineStr">
        <is>
          <t>Any occlusor muscle of adult abdominal spiracle (FBbt:00013334) that is part of some adult abdominal segment 5 (FBbt:00003029) and that connected to some adult abdominal spiracle 5 (FBbt:00004817).</t>
        </is>
      </c>
      <c r="E182" t="inlineStr"/>
      <c r="F182" t="inlineStr"/>
      <c r="G182" t="inlineStr"/>
      <c r="H182" t="inlineStr"/>
    </row>
    <row r="183">
      <c r="A183">
        <f>HYPERLINK("https://www.ebi.ac.uk/ols/ontologies/fbbt/terms?iri=http://purl.obolibrary.org/obo/FBbt_00003548","FBbt:00003548")</f>
        <v/>
      </c>
      <c r="B183" t="inlineStr">
        <is>
          <t>adult alary muscle 3</t>
        </is>
      </c>
      <c r="C183" t="inlineStr">
        <is>
          <t>None</t>
        </is>
      </c>
      <c r="D183" t="inlineStr">
        <is>
          <t>Third anterior-most of the alary muscles, connecting the adult heart, close to ostia 3, to the front edge of the fifth abdominal tergite.</t>
        </is>
      </c>
      <c r="E183" t="inlineStr">
        <is>
          <t>Miller, 1950, Demerec, 1950: 420--534 (flybase.org/reports/FBrf0007735)</t>
        </is>
      </c>
      <c r="F183" t="inlineStr"/>
      <c r="G183" t="inlineStr"/>
      <c r="H183" t="inlineStr"/>
    </row>
    <row r="184">
      <c r="A184">
        <f>HYPERLINK("https://www.ebi.ac.uk/ols/ontologies/fbbt/terms?iri=http://purl.obolibrary.org/obo/FBbt_00003490","FBbt:00003490")</f>
        <v/>
      </c>
      <c r="B184" t="inlineStr">
        <is>
          <t>abdominal 4 spiracular muscle 124</t>
        </is>
      </c>
      <c r="C184" t="inlineStr">
        <is>
          <t>None</t>
        </is>
      </c>
      <c r="D184" t="inlineStr">
        <is>
          <t>Any occlusor muscle of adult abdominal spiracle (FBbt:00013334) that is part of some adult abdominal segment 4 (FBbt:00003028) and that connected to some adult abdominal spiracle 4 (FBbt:00004816).</t>
        </is>
      </c>
      <c r="E184" t="inlineStr"/>
      <c r="F184" t="inlineStr"/>
      <c r="G184" t="inlineStr"/>
      <c r="H184" t="inlineStr"/>
    </row>
    <row r="185">
      <c r="A185">
        <f>HYPERLINK("https://www.ebi.ac.uk/ols/ontologies/fbbt/terms?iri=http://purl.obolibrary.org/obo/FBbt_00003546","FBbt:00003546")</f>
        <v/>
      </c>
      <c r="B185" t="inlineStr">
        <is>
          <t>adult alary muscle 1</t>
        </is>
      </c>
      <c r="C185" t="inlineStr">
        <is>
          <t>None</t>
        </is>
      </c>
      <c r="D185" t="inlineStr">
        <is>
          <t>Anterior most of the alary muscles, connecting the adult heart, close to ostia 1, to the front edge of the third abdominal tergite.</t>
        </is>
      </c>
      <c r="E185" t="inlineStr">
        <is>
          <t>Miller, 1950, Demerec, 1950: 420--534 (flybase.org/reports/FBrf0007735)</t>
        </is>
      </c>
      <c r="F185" t="inlineStr"/>
      <c r="G185" t="inlineStr"/>
      <c r="H185" t="inlineStr"/>
    </row>
    <row r="186">
      <c r="A186">
        <f>HYPERLINK("https://www.ebi.ac.uk/ols/ontologies/fbbt/terms?iri=http://purl.obolibrary.org/obo/FBbt_00010732","FBbt:00010732")</f>
        <v/>
      </c>
      <c r="B186" t="inlineStr">
        <is>
          <t>abdominal 3 temporary eclosion muscle DA3</t>
        </is>
      </c>
      <c r="C186" t="inlineStr">
        <is>
          <t>A3 DIOM 3; abdominal 3 persistent larval muscle fiber 3; A3 PLMF 3</t>
        </is>
      </c>
      <c r="D186" t="inlineStr">
        <is>
          <t>Temporary eclosion muscle of adult abdominal segment 3 that develops from abdominal 3 dorsal acute muscle 3 of the larva by a process of remodelling.</t>
        </is>
      </c>
      <c r="E186" t="inlineStr">
        <is>
          <t>Kimura and Truman, 1990, J. Neurosci. 10(2): 403--411 (flybase.org/reports/FBrf0052405); Wasser et al., 2007, Dev. Biol. 307(2): 380--393 (flybase.org/reports/FBrf0201818)</t>
        </is>
      </c>
      <c r="F186" t="inlineStr"/>
      <c r="G186" t="inlineStr"/>
      <c r="H186" t="inlineStr"/>
    </row>
    <row r="187">
      <c r="A187">
        <f>HYPERLINK("https://www.ebi.ac.uk/ols/ontologies/fbbt/terms?iri=http://purl.obolibrary.org/obo/FBbt_00003493","FBbt:00003493")</f>
        <v/>
      </c>
      <c r="B187" t="inlineStr">
        <is>
          <t>abdominal 7 female spiracular muscle 143</t>
        </is>
      </c>
      <c r="C187" t="inlineStr">
        <is>
          <t>None</t>
        </is>
      </c>
      <c r="D187" t="inlineStr">
        <is>
          <t>Any occlusor muscle of adult abdominal spiracle (FBbt:00013334) that is part of some adult abdominal segment 7 (FBbt:00003031) and that connected to some adult abdominal spiracle 7 (FBbt:00004819).</t>
        </is>
      </c>
      <c r="E187" t="inlineStr"/>
      <c r="F187" t="inlineStr"/>
      <c r="G187" t="inlineStr"/>
      <c r="H187" t="inlineStr"/>
    </row>
    <row r="188">
      <c r="A188">
        <f>HYPERLINK("https://www.ebi.ac.uk/ols/ontologies/fbbt/terms?iri=http://purl.obolibrary.org/obo/FBbt_00003418","FBbt:00003418")</f>
        <v/>
      </c>
      <c r="B188" t="inlineStr">
        <is>
          <t>haltere muscle</t>
        </is>
      </c>
      <c r="C188" t="inlineStr">
        <is>
          <t>None</t>
        </is>
      </c>
      <c r="D188" t="inlineStr">
        <is>
          <t>Muscle involved in the movement of the haltere of the adult fly.</t>
        </is>
      </c>
      <c r="E188" t="inlineStr">
        <is>
          <t>Miller, 1950, Demerec, 1950: 468--481 (flybase.org/reports/FBrf0186027); Pringle, 1949, J. Physiol. 108(2): 226--232 (flybase.org/reports/FBrf0239030)</t>
        </is>
      </c>
      <c r="F188" t="inlineStr"/>
      <c r="G188" t="inlineStr"/>
      <c r="H188" t="inlineStr"/>
    </row>
    <row r="189">
      <c r="A189">
        <f>HYPERLINK("https://www.ebi.ac.uk/ols/ontologies/fbbt/terms?iri=http://purl.obolibrary.org/obo/FBbt_00003549","FBbt:00003549")</f>
        <v/>
      </c>
      <c r="B189" t="inlineStr">
        <is>
          <t>adult alary muscle 4</t>
        </is>
      </c>
      <c r="C189" t="inlineStr">
        <is>
          <t>None</t>
        </is>
      </c>
      <c r="D189" t="inlineStr">
        <is>
          <t>Posterior-most of the alary muscles, connecting the adult heart, close to ostia 4, to the front edge of the fifth abdominal tergite.</t>
        </is>
      </c>
      <c r="E189" t="inlineStr">
        <is>
          <t>Miller, 1950, Demerec, 1950: 420--534 (flybase.org/reports/FBrf0007735)</t>
        </is>
      </c>
      <c r="F189" t="inlineStr"/>
      <c r="G189" t="inlineStr"/>
      <c r="H189" t="inlineStr"/>
    </row>
    <row r="190">
      <c r="A190">
        <f>HYPERLINK("https://www.ebi.ac.uk/ols/ontologies/fbbt/terms?iri=http://purl.obolibrary.org/obo/FBbt_00003492","FBbt:00003492")</f>
        <v/>
      </c>
      <c r="B190" t="inlineStr">
        <is>
          <t>abdominal 6 spiracular muscle 136</t>
        </is>
      </c>
      <c r="C190" t="inlineStr">
        <is>
          <t>None</t>
        </is>
      </c>
      <c r="D190" t="inlineStr">
        <is>
          <t>Any occlusor muscle of adult abdominal spiracle (FBbt:00013334) that is part of some adult abdominal segment 6 (FBbt:00003030) and that connected to some adult abdominal spiracle 6 (FBbt:00004818).</t>
        </is>
      </c>
      <c r="E190" t="inlineStr"/>
      <c r="F190" t="inlineStr"/>
      <c r="G190" t="inlineStr"/>
      <c r="H190" t="inlineStr"/>
    </row>
    <row r="191">
      <c r="A191">
        <f>HYPERLINK("https://www.ebi.ac.uk/ols/ontologies/fbbt/terms?iri=http://purl.obolibrary.org/obo/FBbt_00020761","FBbt:00020761")</f>
        <v/>
      </c>
      <c r="B191" t="inlineStr">
        <is>
          <t>abdominal 3 temporary eclosion muscle SBM</t>
        </is>
      </c>
      <c r="C191" t="inlineStr">
        <is>
          <t>A3 PITM 8; abdominal 3 internal lateral muscle 120</t>
        </is>
      </c>
      <c r="D191" t="inlineStr">
        <is>
          <t>Temporary eclosion muscle of adult abdominal segment 2 that develops from abdominal 3 segment border muscle of the larva by a process of remodelling.</t>
        </is>
      </c>
      <c r="E191" t="inlineStr">
        <is>
          <t>Kimura and Truman, 1990, J. Neurosci. 10(2): 403--411 (flybase.org/reports/FBrf0052405); Wasser et al., 2007, Dev. Biol. 307(2): 380--393 (flybase.org/reports/FBrf0201818)</t>
        </is>
      </c>
      <c r="F191" t="inlineStr"/>
      <c r="G191" t="inlineStr"/>
      <c r="H191" t="inlineStr"/>
    </row>
    <row r="192">
      <c r="A192">
        <f>HYPERLINK("https://www.ebi.ac.uk/ols/ontologies/fbbt/terms?iri=http://purl.obolibrary.org/obo/FBbt_00003147","FBbt:00003147")</f>
        <v/>
      </c>
      <c r="B192" t="inlineStr">
        <is>
          <t>adult rectal sphincter</t>
        </is>
      </c>
      <c r="C192" t="inlineStr">
        <is>
          <t>adult anal sphincter; rectal circular muscle</t>
        </is>
      </c>
      <c r="D192" t="inlineStr">
        <is>
          <t>Circular muscle that acts as a sphincter and is located at the narrow posterior end of the rectum.</t>
        </is>
      </c>
      <c r="E192" t="inlineStr">
        <is>
          <t>Miller, 1950, Demerec, 1950: 420--534 (flybase.org/reports/FBrf0007735)</t>
        </is>
      </c>
      <c r="F192" t="inlineStr"/>
      <c r="G192" t="inlineStr"/>
      <c r="H192" t="inlineStr"/>
    </row>
    <row r="193">
      <c r="A193">
        <f>HYPERLINK("https://www.ebi.ac.uk/ols/ontologies/fbbt/terms?iri=http://purl.obolibrary.org/obo/FBbt_00003360","FBbt:00003360")</f>
        <v/>
      </c>
      <c r="B193" t="inlineStr">
        <is>
          <t>flight muscle</t>
        </is>
      </c>
      <c r="C193" t="inlineStr">
        <is>
          <t>None</t>
        </is>
      </c>
      <c r="D193" t="inlineStr">
        <is>
          <t>Muscle cell involved in the mechanism of flight. The indirect flight muscles are involved in the deformation of the thoracic terga that bear the wings but are not directly attached to the wing, whereas the direct flight muscles are attached directly to the wing and aid in fine control of its movement.</t>
        </is>
      </c>
      <c r="E193" t="inlineStr">
        <is>
          <t>Miller, 1950, Demerec, 1950: 420--534 (flybase.org/reports/FBrf0007735); Bate, 1993, Bate, Martinez Arias, 1993: 1013--1090 (flybase.org/reports/FBrf0064793); Snodgrass, 1935, Principles of Insect Morphology. (flybase.org/reports/FBrf0111704)</t>
        </is>
      </c>
      <c r="F193" t="inlineStr"/>
      <c r="G193" t="inlineStr"/>
      <c r="H193" t="inlineStr"/>
    </row>
    <row r="194">
      <c r="A194">
        <f>HYPERLINK("https://www.ebi.ac.uk/ols/ontologies/fbbt/terms?iri=http://purl.obolibrary.org/obo/FBbt_00003489","FBbt:00003489")</f>
        <v/>
      </c>
      <c r="B194" t="inlineStr">
        <is>
          <t>abdominal 3 spiracular muscle 118</t>
        </is>
      </c>
      <c r="C194" t="inlineStr">
        <is>
          <t>None</t>
        </is>
      </c>
      <c r="D194" t="inlineStr">
        <is>
          <t>Any occlusor muscle of adult abdominal spiracle (FBbt:00013334) that is part of some adult abdominal segment 3 (FBbt:00003027) and that connected to some adult abdominal spiracle 3 (FBbt:00004815).</t>
        </is>
      </c>
      <c r="E194" t="inlineStr"/>
      <c r="F194" t="inlineStr"/>
      <c r="G194" t="inlineStr"/>
      <c r="H194" t="inlineStr"/>
    </row>
    <row r="195">
      <c r="A195">
        <f>HYPERLINK("https://www.ebi.ac.uk/ols/ontologies/fbbt/terms?iri=http://purl.obolibrary.org/obo/FBbt_00003488","FBbt:00003488")</f>
        <v/>
      </c>
      <c r="B195" t="inlineStr">
        <is>
          <t>abdominal 2 spiracular muscle 112</t>
        </is>
      </c>
      <c r="C195" t="inlineStr">
        <is>
          <t>None</t>
        </is>
      </c>
      <c r="D195" t="inlineStr">
        <is>
          <t>Any occlusor muscle of adult abdominal spiracle (FBbt:00013334) that is part of some adult abdominal segment 2 (FBbt:00003026) and that connected to some adult abdominal spiracle 2 (FBbt:00014815).</t>
        </is>
      </c>
      <c r="E195" t="inlineStr"/>
      <c r="F195" t="inlineStr"/>
      <c r="G195" t="inlineStr"/>
      <c r="H195" t="inlineStr"/>
    </row>
    <row r="196">
      <c r="A196">
        <f>HYPERLINK("https://www.ebi.ac.uk/ols/ontologies/fbbt/terms?iri=http://purl.obolibrary.org/obo/FBbt_00003498","FBbt:00003498")</f>
        <v/>
      </c>
      <c r="B196" t="inlineStr">
        <is>
          <t>abdominal 5 oblique dorsal muscle 131</t>
        </is>
      </c>
      <c r="C196" t="inlineStr">
        <is>
          <t>None</t>
        </is>
      </c>
      <c r="D196" t="inlineStr">
        <is>
          <t>Oblique dorsal muscle of abdominal segment 5.</t>
        </is>
      </c>
      <c r="E196" t="inlineStr">
        <is>
          <t>Miller, 1950, Demerec, 1950: 468--481 (flybase.org/reports/FBrf0186027)</t>
        </is>
      </c>
      <c r="F196" t="inlineStr"/>
      <c r="G196" t="inlineStr"/>
      <c r="H196" t="inlineStr"/>
    </row>
    <row r="197">
      <c r="A197">
        <f>HYPERLINK("https://www.ebi.ac.uk/ols/ontologies/fbbt/terms?iri=http://purl.obolibrary.org/obo/FBbt_00003499","FBbt:00003499")</f>
        <v/>
      </c>
      <c r="B197" t="inlineStr">
        <is>
          <t>abdominal 6 oblique dorsal muscle 137</t>
        </is>
      </c>
      <c r="C197" t="inlineStr">
        <is>
          <t>None</t>
        </is>
      </c>
      <c r="D197" t="inlineStr">
        <is>
          <t>Oblique dorsal muscle of abdominal segment 6.</t>
        </is>
      </c>
      <c r="E197" t="inlineStr">
        <is>
          <t>Miller, 1950, Demerec, 1950: 468--481 (flybase.org/reports/FBrf0186027)</t>
        </is>
      </c>
      <c r="F197" t="inlineStr"/>
      <c r="G197" t="inlineStr"/>
      <c r="H197" t="inlineStr"/>
    </row>
    <row r="198">
      <c r="A198">
        <f>HYPERLINK("https://www.ebi.ac.uk/ols/ontologies/fbbt/terms?iri=http://purl.obolibrary.org/obo/FBbt_00003495","FBbt:00003495")</f>
        <v/>
      </c>
      <c r="B198" t="inlineStr">
        <is>
          <t>abdominal 2 oblique dorsal muscle 113</t>
        </is>
      </c>
      <c r="C198" t="inlineStr">
        <is>
          <t>None</t>
        </is>
      </c>
      <c r="D198" t="inlineStr">
        <is>
          <t>Oblique dorsal muscle of abdominal segment 2.</t>
        </is>
      </c>
      <c r="E198" t="inlineStr">
        <is>
          <t>Miller, 1950, Demerec, 1950: 468--481 (flybase.org/reports/FBrf0186027)</t>
        </is>
      </c>
      <c r="F198" t="inlineStr"/>
      <c r="G198" t="inlineStr"/>
      <c r="H198" t="inlineStr"/>
    </row>
    <row r="199">
      <c r="A199">
        <f>HYPERLINK("https://www.ebi.ac.uk/ols/ontologies/fbbt/terms?iri=http://purl.obolibrary.org/obo/FBbt_00003497","FBbt:00003497")</f>
        <v/>
      </c>
      <c r="B199" t="inlineStr">
        <is>
          <t>abdominal 4 oblique dorsal muscle 125</t>
        </is>
      </c>
      <c r="C199" t="inlineStr">
        <is>
          <t>None</t>
        </is>
      </c>
      <c r="D199" t="inlineStr">
        <is>
          <t>Oblique dorsal muscle of abdominal segment 4.</t>
        </is>
      </c>
      <c r="E199" t="inlineStr">
        <is>
          <t>Miller, 1950, Demerec, 1950: 468--481 (flybase.org/reports/FBrf0186027)</t>
        </is>
      </c>
      <c r="F199" t="inlineStr"/>
      <c r="G199" t="inlineStr"/>
      <c r="H199" t="inlineStr"/>
    </row>
    <row r="200">
      <c r="A200">
        <f>HYPERLINK("https://www.ebi.ac.uk/ols/ontologies/fbbt/terms?iri=http://purl.obolibrary.org/obo/FBbt_00003496","FBbt:00003496")</f>
        <v/>
      </c>
      <c r="B200" t="inlineStr">
        <is>
          <t>abdominal 3 oblique dorsal muscle 119</t>
        </is>
      </c>
      <c r="C200" t="inlineStr">
        <is>
          <t>None</t>
        </is>
      </c>
      <c r="D200" t="inlineStr">
        <is>
          <t>Oblique dorsal muscle of abdominal segment 3.</t>
        </is>
      </c>
      <c r="E200" t="inlineStr">
        <is>
          <t>Miller, 1950, Demerec, 1950: 468--481 (flybase.org/reports/FBrf0186027)</t>
        </is>
      </c>
      <c r="F200" t="inlineStr"/>
      <c r="G200" t="inlineStr"/>
      <c r="H200" t="inlineStr"/>
    </row>
    <row r="201">
      <c r="A201">
        <f>HYPERLINK("https://www.ebi.ac.uk/ols/ontologies/fbbt/terms?iri=http://purl.obolibrary.org/obo/FBbt_00003445","FBbt:00003445")</f>
        <v/>
      </c>
      <c r="B201" t="inlineStr">
        <is>
          <t>metathoracic reductor muscle</t>
        </is>
      </c>
      <c r="C201" t="inlineStr">
        <is>
          <t>None</t>
        </is>
      </c>
      <c r="D201" t="inlineStr">
        <is>
          <t>Reductor muscle of the adult metathoracic leg.</t>
        </is>
      </c>
      <c r="E201" t="inlineStr">
        <is>
          <t>Miller, 1950, Demerec, 1950: 468--481 (flybase.org/reports/FBrf0186027)</t>
        </is>
      </c>
      <c r="F201" t="inlineStr"/>
      <c r="G201" t="inlineStr"/>
      <c r="H201" t="inlineStr"/>
    </row>
    <row r="202">
      <c r="A202">
        <f>HYPERLINK("https://www.ebi.ac.uk/ols/ontologies/fbbt/terms?iri=http://purl.obolibrary.org/obo/FBbt_00003431","FBbt:00003431")</f>
        <v/>
      </c>
      <c r="B202" t="inlineStr">
        <is>
          <t>metathoracic depressor muscle</t>
        </is>
      </c>
      <c r="C202" t="inlineStr">
        <is>
          <t>None</t>
        </is>
      </c>
      <c r="D202" t="inlineStr">
        <is>
          <t>Depressor muscle of the adult metathoracic leg.</t>
        </is>
      </c>
      <c r="E202" t="inlineStr">
        <is>
          <t>Miller, 1950, Demerec, 1950: 468--481 (flybase.org/reports/FBrf0186027)</t>
        </is>
      </c>
      <c r="F202" t="inlineStr"/>
      <c r="G202" t="inlineStr"/>
      <c r="H202" t="inlineStr"/>
    </row>
    <row r="203">
      <c r="A203">
        <f>HYPERLINK("https://www.ebi.ac.uk/ols/ontologies/fbbt/terms?iri=http://purl.obolibrary.org/obo/FBbt_00003441","FBbt:00003441")</f>
        <v/>
      </c>
      <c r="B203" t="inlineStr">
        <is>
          <t>metathoracic levator muscle</t>
        </is>
      </c>
      <c r="C203" t="inlineStr">
        <is>
          <t>None</t>
        </is>
      </c>
      <c r="D203" t="inlineStr">
        <is>
          <t>Levator muscle of the adult metathoracic leg.</t>
        </is>
      </c>
      <c r="E203" t="inlineStr">
        <is>
          <t>Miller, 1950, Demerec, 1950: 468--481 (flybase.org/reports/FBrf0186027)</t>
        </is>
      </c>
      <c r="F203" t="inlineStr"/>
      <c r="G203" t="inlineStr"/>
      <c r="H203" t="inlineStr"/>
    </row>
    <row r="204">
      <c r="A204">
        <f>HYPERLINK("https://www.ebi.ac.uk/ols/ontologies/fbbt/terms?iri=http://purl.obolibrary.org/obo/FBbt_00003420","FBbt:00003420")</f>
        <v/>
      </c>
      <c r="B204" t="inlineStr">
        <is>
          <t>haltere muscle 78</t>
        </is>
      </c>
      <c r="C204" t="inlineStr">
        <is>
          <t>None</t>
        </is>
      </c>
      <c r="D204" t="inlineStr">
        <is>
          <t>Small muscle of the haltere that extends dorsoventrally, posterior to the haltere and to haltere muscle 78a.</t>
        </is>
      </c>
      <c r="E204" t="inlineStr">
        <is>
          <t>Lawrence, 1982, Cell 29(2): 493--503 (flybase.org/reports/FBrf0037610); Miller, 1950, Demerec, 1950: 468--481 (flybase.org/reports/FBrf0186027)</t>
        </is>
      </c>
      <c r="F204" t="inlineStr"/>
      <c r="G204" t="inlineStr"/>
      <c r="H204" t="inlineStr"/>
    </row>
    <row r="205">
      <c r="A205">
        <f>HYPERLINK("https://www.ebi.ac.uk/ols/ontologies/fbbt/terms?iri=http://purl.obolibrary.org/obo/FBbt_00003421","FBbt:00003421")</f>
        <v/>
      </c>
      <c r="B205" t="inlineStr">
        <is>
          <t>haltere muscle 78a</t>
        </is>
      </c>
      <c r="C205" t="inlineStr">
        <is>
          <t>None</t>
        </is>
      </c>
      <c r="D205" t="inlineStr">
        <is>
          <t>Small muscle of the haltere that extends dorsoventrally, posterior to the haltere and anterior to haltere muscle 78.</t>
        </is>
      </c>
      <c r="E205" t="inlineStr">
        <is>
          <t>Lawrence, 1982, Cell 29(2): 493--503 (flybase.org/reports/FBrf0037610)</t>
        </is>
      </c>
      <c r="F205" t="inlineStr"/>
      <c r="G205" t="inlineStr"/>
      <c r="H205" t="inlineStr"/>
    </row>
    <row r="206">
      <c r="A206">
        <f>HYPERLINK("https://www.ebi.ac.uk/ols/ontologies/fbbt/terms?iri=http://purl.obolibrary.org/obo/FBbt_00003301","FBbt:00003301")</f>
        <v/>
      </c>
      <c r="B206" t="inlineStr">
        <is>
          <t>ventral cervical muscle</t>
        </is>
      </c>
      <c r="C206" t="inlineStr">
        <is>
          <t>None</t>
        </is>
      </c>
      <c r="D206" t="inlineStr">
        <is>
          <t>Muscle of the adult neck, located ventrally. It attaches broadly to the lateral region of the sternal apodeme of the prothorax, extends through the neck and inserts onto the head.</t>
        </is>
      </c>
      <c r="E206" t="inlineStr">
        <is>
          <t>Rivlin et al., 2004, J. Comp. Neurol. 468(4): 596--613 (flybase.org/reports/FBrf0167817); Miller, 1950, Demerec, 1950: 468--481 (flybase.org/reports/FBrf0186027)</t>
        </is>
      </c>
      <c r="F206" t="inlineStr"/>
      <c r="G206" t="inlineStr"/>
      <c r="H206" t="inlineStr"/>
    </row>
    <row r="207">
      <c r="A207">
        <f>HYPERLINK("https://www.ebi.ac.uk/ols/ontologies/fbbt/terms?iri=http://purl.obolibrary.org/obo/FBbt_00003329","FBbt:00003329")</f>
        <v/>
      </c>
      <c r="B207" t="inlineStr">
        <is>
          <t>tibial levator muscle</t>
        </is>
      </c>
      <c r="C207" t="inlineStr">
        <is>
          <t>None</t>
        </is>
      </c>
      <c r="D207" t="inlineStr">
        <is>
          <t>Levator muscle of the adult tibia that extends along the femur and attaches to the proximal tibia.</t>
        </is>
      </c>
      <c r="E207" t="inlineStr">
        <is>
          <t>Miller, 1950, Demerec, 1950: 468--481 (flybase.org/reports/FBrf0186027)</t>
        </is>
      </c>
      <c r="F207" t="inlineStr"/>
      <c r="G207" t="inlineStr"/>
      <c r="H207" t="inlineStr"/>
    </row>
    <row r="208">
      <c r="A208">
        <f>HYPERLINK("https://www.ebi.ac.uk/ols/ontologies/fbbt/terms?iri=http://purl.obolibrary.org/obo/FBbt_00003326","FBbt:00003326")</f>
        <v/>
      </c>
      <c r="B208" t="inlineStr">
        <is>
          <t>intracoxal levator muscle</t>
        </is>
      </c>
      <c r="C208" t="inlineStr">
        <is>
          <t>None</t>
        </is>
      </c>
      <c r="D208" t="inlineStr">
        <is>
          <t>Levator muscle of the adult coxa that extends along the coxa and attaches to the distal coxa.</t>
        </is>
      </c>
      <c r="E208" t="inlineStr">
        <is>
          <t>Miller, 1950, Demerec, 1950: 468--481 (flybase.org/reports/FBrf0186027)</t>
        </is>
      </c>
      <c r="F208" t="inlineStr"/>
      <c r="G208" t="inlineStr"/>
      <c r="H208" t="inlineStr"/>
    </row>
    <row r="209">
      <c r="A209">
        <f>HYPERLINK("https://www.ebi.ac.uk/ols/ontologies/fbbt/terms?iri=http://purl.obolibrary.org/obo/FBbt_00003323","FBbt:00003323")</f>
        <v/>
      </c>
      <c r="B209" t="inlineStr">
        <is>
          <t>tarsal depressor muscle</t>
        </is>
      </c>
      <c r="C209" t="inlineStr">
        <is>
          <t>None</t>
        </is>
      </c>
      <c r="D209" t="inlineStr">
        <is>
          <t>Depressor muscle of the adult tarsus that extends along the tibia, attaching to the proximal tarsus.</t>
        </is>
      </c>
      <c r="E209" t="inlineStr">
        <is>
          <t>Miller, 1950, Demerec, 1950: 468--481 (flybase.org/reports/FBrf0186027)</t>
        </is>
      </c>
      <c r="F209" t="inlineStr"/>
      <c r="G209" t="inlineStr"/>
      <c r="H209" t="inlineStr"/>
    </row>
    <row r="210">
      <c r="A210">
        <f>HYPERLINK("https://www.ebi.ac.uk/ols/ontologies/fbbt/terms?iri=http://purl.obolibrary.org/obo/FBbt_00003324","FBbt:00003324")</f>
        <v/>
      </c>
      <c r="B210" t="inlineStr">
        <is>
          <t>pretarsal depressor muscle</t>
        </is>
      </c>
      <c r="C210" t="inlineStr">
        <is>
          <t>retractor of the claws</t>
        </is>
      </c>
      <c r="D210" t="inlineStr">
        <is>
          <t>Muscle attached via a long tendon to the unguitractor plate of the pretarsus.</t>
        </is>
      </c>
      <c r="E210" t="inlineStr">
        <is>
          <t>Ferris, 1950, Demerec, 1950: 368--419 (flybase.org/reports/FBrf0007734); Snodgrass, 1935, Principles of Insect Morphology. (flybase.org/reports/FBrf0111704)</t>
        </is>
      </c>
      <c r="F210" t="inlineStr"/>
      <c r="G210" t="inlineStr"/>
      <c r="H210" t="inlineStr"/>
    </row>
    <row r="211">
      <c r="A211">
        <f>HYPERLINK("https://www.ebi.ac.uk/ols/ontologies/fbbt/terms?iri=http://purl.obolibrary.org/obo/FBbt_00003332","FBbt:00003332")</f>
        <v/>
      </c>
      <c r="B211" t="inlineStr">
        <is>
          <t>femoral reductor muscle</t>
        </is>
      </c>
      <c r="C211" t="inlineStr">
        <is>
          <t>None</t>
        </is>
      </c>
      <c r="D211" t="inlineStr">
        <is>
          <t>Reductor muscle of the adult leg that originates at the base of the trochanter and attaches to the proximal femur.</t>
        </is>
      </c>
      <c r="E211" t="inlineStr">
        <is>
          <t>Grimaldi and Engel, 2005, Grimaldi, Engel, 2005: 119--147 (flybase.org/reports/FBrf0239232)</t>
        </is>
      </c>
      <c r="F211" t="inlineStr"/>
      <c r="G211" t="inlineStr"/>
      <c r="H211" t="inlineStr"/>
    </row>
    <row r="212">
      <c r="A212">
        <f>HYPERLINK("https://www.ebi.ac.uk/ols/ontologies/fbbt/terms?iri=http://purl.obolibrary.org/obo/FBbt_00003336","FBbt:00003336")</f>
        <v/>
      </c>
      <c r="B212" t="inlineStr">
        <is>
          <t>prothoracic tergopleural promotor muscle 28</t>
        </is>
      </c>
      <c r="C212" t="inlineStr">
        <is>
          <t>tergal promotor of the leg</t>
        </is>
      </c>
      <c r="D212" t="inlineStr">
        <is>
          <t>Large pleural promotor muscle of the adult prothoracic coxa that arises dorsally on the tergum and extends ventrally to the anterior angle of the coxa.</t>
        </is>
      </c>
      <c r="E212" t="inlineStr">
        <is>
          <t>Snodgrass, 1935, Principles of Insect Morphology. (flybase.org/reports/FBrf0111704); Miller, 1950, Demerec, 1950: 468--481 (flybase.org/reports/FBrf0186027)</t>
        </is>
      </c>
      <c r="F212" t="inlineStr"/>
      <c r="G212" t="inlineStr"/>
      <c r="H212" t="inlineStr"/>
    </row>
    <row r="213">
      <c r="A213">
        <f>HYPERLINK("https://www.ebi.ac.uk/ols/ontologies/fbbt/terms?iri=http://purl.obolibrary.org/obo/FBbt_00003330","FBbt:00003330")</f>
        <v/>
      </c>
      <c r="B213" t="inlineStr">
        <is>
          <t>tarsal levator muscle</t>
        </is>
      </c>
      <c r="C213" t="inlineStr">
        <is>
          <t>None</t>
        </is>
      </c>
      <c r="D213" t="inlineStr">
        <is>
          <t>Levator muscle of the adult tarsus that extends in the distal tibia, attaching to the proximal tarsus.</t>
        </is>
      </c>
      <c r="E213" t="inlineStr">
        <is>
          <t>Miller, 1950, Demerec, 1950: 468--481 (flybase.org/reports/FBrf0186027)</t>
        </is>
      </c>
      <c r="F213" t="inlineStr"/>
      <c r="G213" t="inlineStr"/>
      <c r="H213" t="inlineStr"/>
    </row>
    <row r="214">
      <c r="A214">
        <f>HYPERLINK("https://www.ebi.ac.uk/ols/ontologies/fbbt/terms?iri=http://purl.obolibrary.org/obo/FBbt_00003275","FBbt:00003275")</f>
        <v/>
      </c>
      <c r="B214" t="inlineStr">
        <is>
          <t>cibarial dilator muscle 11</t>
        </is>
      </c>
      <c r="C214" t="inlineStr">
        <is>
          <t>pharyngeal muscle; pharyngeal dilator muscle 11; dilator of pharynx</t>
        </is>
      </c>
      <c r="D214" t="inlineStr">
        <is>
          <t>Cibarial dilator muscle that originates in the clypeus and connects to the median apodemal carina at the upper portion of the anterior cibarial plate (Miller, 1950). It is located more posteriorly than cibarial dilator muscle 12. It functions together with cibarial muscle 12 to execute the pumping behavior. Contraction of muscle 11 leads to fluid ingestion downstream of pumping, allowing the fluid to exit the cibarium to the esophagus.</t>
        </is>
      </c>
      <c r="E214" t="inlineStr">
        <is>
          <t>Ferris, 1950, Demerec, 1950: 368--419 (flybase.org/reports/FBrf0007734); Miller, 1950, Demerec, 1950: 420--534 (flybase.org/reports/FBrf0007735); Hartenstein, 2006, Sink, 2006: 8--27 (flybase.org/reports/FBrf0193310); Manzo et al., 2012, Proc. Natl. Acad. Sci. U.S.A. 109(16): 6307--6312 (flybase.org/reports/FBrf0218050)</t>
        </is>
      </c>
      <c r="F214" t="inlineStr"/>
      <c r="G214" t="inlineStr"/>
      <c r="H214" t="inlineStr"/>
    </row>
    <row r="215">
      <c r="A215">
        <f>HYPERLINK("https://www.ebi.ac.uk/ols/ontologies/fbbt/terms?iri=http://purl.obolibrary.org/obo/FBbt_00003276","FBbt:00003276")</f>
        <v/>
      </c>
      <c r="B215" t="inlineStr">
        <is>
          <t>cibarial dilator muscle 12</t>
        </is>
      </c>
      <c r="C215" t="inlineStr">
        <is>
          <t>cibarial muscle; dilator of pharynx</t>
        </is>
      </c>
      <c r="D215" t="inlineStr">
        <is>
          <t>Cibarial dilator muscle that originates in the clypeus and connects to the expanded ventral portion of the anterior cibarial plate (roof of the cibarium) (Miller, 1950). It functions together with cibarial muscle 11 to execute the pumping behavior. Contraction of muscle 12 leads to cibarial expansion.</t>
        </is>
      </c>
      <c r="E215" t="inlineStr">
        <is>
          <t>Ferris, 1950, Demerec, 1950: 368--419 (flybase.org/reports/FBrf0007734); Miller, 1950, Demerec, 1950: 420--534 (flybase.org/reports/FBrf0007735); Hartenstein, 2006, Sink, 2006: 8--27 (flybase.org/reports/FBrf0193310); Gordon and Scott, 2009, Neuron 61(3): 373--384 (flybase.org/reports/FBrf0206709)</t>
        </is>
      </c>
      <c r="F215" t="inlineStr"/>
      <c r="G215" t="inlineStr"/>
      <c r="H215" t="inlineStr"/>
    </row>
    <row r="216">
      <c r="A216">
        <f>HYPERLINK("https://www.ebi.ac.uk/ols/ontologies/fbbt/terms?iri=http://purl.obolibrary.org/obo/FBbt_00003321","FBbt:00003321")</f>
        <v/>
      </c>
      <c r="B216" t="inlineStr">
        <is>
          <t>intracoxal depressor muscle</t>
        </is>
      </c>
      <c r="C216" t="inlineStr">
        <is>
          <t>None</t>
        </is>
      </c>
      <c r="D216" t="inlineStr">
        <is>
          <t>Depressor muscle of the adult prothoracic leg that extends along the medial coxa and attaches to the distal coxa.</t>
        </is>
      </c>
      <c r="E216" t="inlineStr">
        <is>
          <t>Miller, 1950, Demerec, 1950: 468--481 (flybase.org/reports/FBrf0186027)</t>
        </is>
      </c>
      <c r="F216" t="inlineStr"/>
      <c r="G216" t="inlineStr"/>
      <c r="H216" t="inlineStr"/>
    </row>
    <row r="217">
      <c r="A217">
        <f>HYPERLINK("https://www.ebi.ac.uk/ols/ontologies/fbbt/terms?iri=http://purl.obolibrary.org/obo/FBbt_00003322","FBbt:00003322")</f>
        <v/>
      </c>
      <c r="B217" t="inlineStr">
        <is>
          <t>tibial depressor muscle</t>
        </is>
      </c>
      <c r="C217" t="inlineStr">
        <is>
          <t>None</t>
        </is>
      </c>
      <c r="D217" t="inlineStr">
        <is>
          <t>Depressor muscle of the adult prothoracic leg that extends along the femur and attaches to the proximal tibia.</t>
        </is>
      </c>
      <c r="E217" t="inlineStr">
        <is>
          <t>Miller, 1950, Demerec, 1950: 468--481 (flybase.org/reports/FBrf0186027)</t>
        </is>
      </c>
      <c r="F217" t="inlineStr"/>
      <c r="G217" t="inlineStr"/>
      <c r="H217" t="inlineStr"/>
    </row>
    <row r="218">
      <c r="A218">
        <f>HYPERLINK("https://www.ebi.ac.uk/ols/ontologies/fbbt/terms?iri=http://purl.obolibrary.org/obo/FBbt_00003320","FBbt:00003320")</f>
        <v/>
      </c>
      <c r="B218" t="inlineStr">
        <is>
          <t>extracoxal depressor muscle</t>
        </is>
      </c>
      <c r="C218" t="inlineStr">
        <is>
          <t>None</t>
        </is>
      </c>
      <c r="D218" t="inlineStr">
        <is>
          <t>Depressor muscle connecting the coxa and the thoracic exoskeleton.</t>
        </is>
      </c>
      <c r="E218"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218" t="inlineStr"/>
      <c r="G218" t="inlineStr"/>
      <c r="H218" t="inlineStr"/>
    </row>
    <row r="219">
      <c r="A219">
        <f>HYPERLINK("https://www.ebi.ac.uk/ols/ontologies/fbbt/terms?iri=http://purl.obolibrary.org/obo/FBbt_00003403","FBbt:00003403")</f>
        <v/>
      </c>
      <c r="B219" t="inlineStr">
        <is>
          <t>mesothoracic depressor muscle</t>
        </is>
      </c>
      <c r="C219" t="inlineStr">
        <is>
          <t>None</t>
        </is>
      </c>
      <c r="D219" t="inlineStr">
        <is>
          <t>Depressor muscle of the adult mesothoracic leg.</t>
        </is>
      </c>
      <c r="E219" t="inlineStr">
        <is>
          <t>Miller, 1950, Demerec, 1950: 468--481 (flybase.org/reports/FBrf0186027)</t>
        </is>
      </c>
      <c r="F219" t="inlineStr"/>
      <c r="G219" t="inlineStr"/>
      <c r="H219" t="inlineStr"/>
    </row>
    <row r="220">
      <c r="A220">
        <f>HYPERLINK("https://www.ebi.ac.uk/ols/ontologies/fbbt/terms?iri=http://purl.obolibrary.org/obo/FBbt_00003352","FBbt:00003352")</f>
        <v/>
      </c>
      <c r="B220" t="inlineStr">
        <is>
          <t>prothoracic levator muscle</t>
        </is>
      </c>
      <c r="C220" t="inlineStr">
        <is>
          <t>None</t>
        </is>
      </c>
      <c r="D220" t="inlineStr">
        <is>
          <t>Levator muscle of the adult prothoracic leg.</t>
        </is>
      </c>
      <c r="E220" t="inlineStr">
        <is>
          <t>Miller, 1950, Demerec, 1950: 468--481 (flybase.org/reports/FBrf0186027)</t>
        </is>
      </c>
      <c r="F220" t="inlineStr"/>
      <c r="G220" t="inlineStr"/>
      <c r="H220" t="inlineStr"/>
    </row>
    <row r="221">
      <c r="A221">
        <f>HYPERLINK("https://www.ebi.ac.uk/ols/ontologies/fbbt/terms?iri=http://purl.obolibrary.org/obo/FBbt_00003357","FBbt:00003357")</f>
        <v/>
      </c>
      <c r="B221" t="inlineStr">
        <is>
          <t>prothoracic reductor muscle</t>
        </is>
      </c>
      <c r="C221" t="inlineStr">
        <is>
          <t>None</t>
        </is>
      </c>
      <c r="D221" t="inlineStr">
        <is>
          <t>Reductor muscle of the adult prothoracic leg.</t>
        </is>
      </c>
      <c r="E221" t="inlineStr">
        <is>
          <t>Miller, 1950, Demerec, 1950: 468--481 (flybase.org/reports/FBrf0186027)</t>
        </is>
      </c>
      <c r="F221" t="inlineStr"/>
      <c r="G221" t="inlineStr"/>
      <c r="H221" t="inlineStr"/>
    </row>
    <row r="222">
      <c r="A222">
        <f>HYPERLINK("https://www.ebi.ac.uk/ols/ontologies/fbbt/terms?iri=http://purl.obolibrary.org/obo/FBbt_00003338","FBbt:00003338")</f>
        <v/>
      </c>
      <c r="B222" t="inlineStr">
        <is>
          <t>prothoracic pleural promotor muscle 30</t>
        </is>
      </c>
      <c r="C222" t="inlineStr">
        <is>
          <t>pleuralcoxal muscle</t>
        </is>
      </c>
      <c r="D222" t="inlineStr">
        <is>
          <t>Pleural promotor muscle of the adult prothoracic coxa that arises on the episternum and extends posteriorly, to the coxal base anterior to the pleural articulation. There are usually two muscles of this type.</t>
        </is>
      </c>
      <c r="E222" t="inlineStr">
        <is>
          <t>Snodgrass, 1935, Principles of Insect Morphology. (flybase.org/reports/FBrf0111704); Miller, 1950, Demerec, 1950: 468--481 (flybase.org/reports/FBrf0186027)</t>
        </is>
      </c>
      <c r="F222" t="inlineStr"/>
      <c r="G222" t="inlineStr"/>
      <c r="H222" t="inlineStr"/>
    </row>
    <row r="223">
      <c r="A223">
        <f>HYPERLINK("https://www.ebi.ac.uk/ols/ontologies/fbbt/terms?iri=http://purl.obolibrary.org/obo/FBbt_00003337","FBbt:00003337")</f>
        <v/>
      </c>
      <c r="B223" t="inlineStr">
        <is>
          <t>prothoracic pleural remotor and abductor muscle 29</t>
        </is>
      </c>
      <c r="C223" t="inlineStr">
        <is>
          <t>tergal remotor of the leg</t>
        </is>
      </c>
      <c r="D223" t="inlineStr">
        <is>
          <t>Pleural remotor muscle of the adult prothoracic coxa that arises dorsally and extends ventrally to the posterior rim of the coxa.</t>
        </is>
      </c>
      <c r="E223" t="inlineStr">
        <is>
          <t>Snodgrass, 1935, Principles of Insect Morphology. (flybase.org/reports/FBrf0111704); Miller, 1950, Demerec, 1950: 468--481 (flybase.org/reports/FBrf0186027)</t>
        </is>
      </c>
      <c r="F223" t="inlineStr"/>
      <c r="G223" t="inlineStr"/>
      <c r="H223" t="inlineStr"/>
    </row>
    <row r="224">
      <c r="A224">
        <f>HYPERLINK("https://www.ebi.ac.uk/ols/ontologies/fbbt/terms?iri=http://purl.obolibrary.org/obo/FBbt_00003515","FBbt:00003515")</f>
        <v/>
      </c>
      <c r="B224" t="inlineStr">
        <is>
          <t>female ventral rectal muscle 153</t>
        </is>
      </c>
      <c r="C224" t="inlineStr">
        <is>
          <t>None</t>
        </is>
      </c>
      <c r="D224" t="inlineStr">
        <is>
          <t>Muscle of the female rectum that extends anterioposteriorly in the ventral region of the sclerite. It is ventral to the dorsal rectal muscle 152.</t>
        </is>
      </c>
      <c r="E224" t="inlineStr">
        <is>
          <t>Miller, 1950, Demerec, 1950: 468--481 (flybase.org/reports/FBrf0186027)</t>
        </is>
      </c>
      <c r="F224" t="inlineStr"/>
      <c r="G224" t="inlineStr"/>
      <c r="H224" t="inlineStr"/>
    </row>
    <row r="225">
      <c r="A225">
        <f>HYPERLINK("https://www.ebi.ac.uk/ols/ontologies/fbbt/terms?iri=http://purl.obolibrary.org/obo/FBbt_00003514","FBbt:00003514")</f>
        <v/>
      </c>
      <c r="B225" t="inlineStr">
        <is>
          <t>female dorsal rectal muscle 152</t>
        </is>
      </c>
      <c r="C225" t="inlineStr">
        <is>
          <t>None</t>
        </is>
      </c>
      <c r="D225" t="inlineStr">
        <is>
          <t>Muscle of the female rectum that extends dorsoventrally in the dorsal region of the sclerite. It is dorsal to the ventral rectal muscle 153.</t>
        </is>
      </c>
      <c r="E225" t="inlineStr">
        <is>
          <t>Miller, 1950, Demerec, 1950: 468--481 (flybase.org/reports/FBrf0186027)</t>
        </is>
      </c>
      <c r="F225" t="inlineStr"/>
      <c r="G225" t="inlineStr"/>
      <c r="H225" t="inlineStr"/>
    </row>
    <row r="226">
      <c r="A226">
        <f>HYPERLINK("https://www.ebi.ac.uk/ols/ontologies/fbbt/terms?iri=http://purl.obolibrary.org/obo/FBbt_00003340","FBbt:00003340")</f>
        <v/>
      </c>
      <c r="B226" t="inlineStr">
        <is>
          <t>prothoracic sternal anterior rotator muscle 31</t>
        </is>
      </c>
      <c r="C226" t="inlineStr">
        <is>
          <t>sternal promotor of the leg muscle</t>
        </is>
      </c>
      <c r="D226" t="inlineStr">
        <is>
          <t>Sternal rotator muscle of the prothoracic coxa, that extends mediolaterally, anterior to the sternal posterior rotator muscle 32 and dorsal to the sternal adductor muscle 33. It attaches laterally to the anterior segment of the coxa and medially to the medial plate of the prothoracic furca. It is composed of 6-7 fibers.</t>
        </is>
      </c>
      <c r="E226" t="inlineStr">
        <is>
          <t>Rivlin et al., 2004, J. Comp. Neurol. 468(4): 596--613 (flybase.org/reports/FBrf0167817); Miller, 1950, Demerec, 1950: 468--481 (flybase.org/reports/FBrf0186027)</t>
        </is>
      </c>
      <c r="F226" t="inlineStr"/>
      <c r="G226" t="inlineStr"/>
      <c r="H226" t="inlineStr"/>
    </row>
    <row r="227">
      <c r="A227">
        <f>HYPERLINK("https://www.ebi.ac.uk/ols/ontologies/fbbt/terms?iri=http://purl.obolibrary.org/obo/FBbt_00003299","FBbt:00003299")</f>
        <v/>
      </c>
      <c r="B227" t="inlineStr">
        <is>
          <t>lateral cervical muscle</t>
        </is>
      </c>
      <c r="C227" t="inlineStr">
        <is>
          <t>None</t>
        </is>
      </c>
      <c r="D227" t="inlineStr">
        <is>
          <t>Muscle of the adult neck, located laterally.</t>
        </is>
      </c>
      <c r="E227" t="inlineStr">
        <is>
          <t>Miller, 1950, Demerec, 1950: 468--481 (flybase.org/reports/FBrf0186027)</t>
        </is>
      </c>
      <c r="F227" t="inlineStr"/>
      <c r="G227" t="inlineStr"/>
      <c r="H227" t="inlineStr"/>
    </row>
    <row r="228">
      <c r="A228">
        <f>HYPERLINK("https://www.ebi.ac.uk/ols/ontologies/fbbt/terms?iri=http://purl.obolibrary.org/obo/FBbt_00003294","FBbt:00003294")</f>
        <v/>
      </c>
      <c r="B228" t="inlineStr">
        <is>
          <t>dorsal cervical muscle</t>
        </is>
      </c>
      <c r="C228" t="inlineStr">
        <is>
          <t>None</t>
        </is>
      </c>
      <c r="D228" t="inlineStr">
        <is>
          <t>Muscle of the adult neck, located dorsally.</t>
        </is>
      </c>
      <c r="E228" t="inlineStr">
        <is>
          <t>Miller, 1950, Demerec, 1950: 468--481 (flybase.org/reports/FBrf0186027)</t>
        </is>
      </c>
      <c r="F228" t="inlineStr"/>
      <c r="G228" t="inlineStr"/>
      <c r="H228" t="inlineStr"/>
    </row>
    <row r="229">
      <c r="A229">
        <f>HYPERLINK("https://www.ebi.ac.uk/ols/ontologies/fbbt/terms?iri=http://purl.obolibrary.org/obo/FBbt_00003344","FBbt:00003344")</f>
        <v/>
      </c>
      <c r="B229" t="inlineStr">
        <is>
          <t>prothoracic depressor muscle</t>
        </is>
      </c>
      <c r="C229" t="inlineStr">
        <is>
          <t>None</t>
        </is>
      </c>
      <c r="D229" t="inlineStr">
        <is>
          <t>Depressor muscle of the adult prothoracic leg.</t>
        </is>
      </c>
      <c r="E229" t="inlineStr">
        <is>
          <t>Miller, 1950, Demerec, 1950: 468--481 (flybase.org/reports/FBrf0186027)</t>
        </is>
      </c>
      <c r="F229" t="inlineStr"/>
      <c r="G229" t="inlineStr"/>
      <c r="H229" t="inlineStr"/>
    </row>
    <row r="230">
      <c r="A230">
        <f>HYPERLINK("https://www.ebi.ac.uk/ols/ontologies/fbbt/terms?iri=http://purl.obolibrary.org/obo/FBbt_00003341","FBbt:00003341")</f>
        <v/>
      </c>
      <c r="B230" t="inlineStr">
        <is>
          <t>prothoracic sternal posterior rotator muscle 32</t>
        </is>
      </c>
      <c r="C230" t="inlineStr">
        <is>
          <t>sternal promotor of the leg muscle</t>
        </is>
      </c>
      <c r="D230" t="inlineStr">
        <is>
          <t>Sternal rotator muscle of the prothoracic coxa, that extends dorsoventrally, posterior to the sternal anterior rotator muscle 31 and dorsal to the sternal adductor muscle 33.</t>
        </is>
      </c>
      <c r="E230" t="inlineStr">
        <is>
          <t>Miller, 1950, Demerec, 1950: 468--481 (flybase.org/reports/FBrf0186027)</t>
        </is>
      </c>
      <c r="F230" t="inlineStr"/>
      <c r="G230" t="inlineStr"/>
      <c r="H230" t="inlineStr"/>
    </row>
    <row r="231">
      <c r="A231">
        <f>HYPERLINK("https://www.ebi.ac.uk/ols/ontologies/fbbt/terms?iri=http://purl.obolibrary.org/obo/FBbt_00003415","FBbt:00003415")</f>
        <v/>
      </c>
      <c r="B231" t="inlineStr">
        <is>
          <t>mesothoracic reductor muscle</t>
        </is>
      </c>
      <c r="C231" t="inlineStr">
        <is>
          <t>None</t>
        </is>
      </c>
      <c r="D231" t="inlineStr">
        <is>
          <t>Reductor muscle of the adult mesothoracic leg.</t>
        </is>
      </c>
      <c r="E231" t="inlineStr">
        <is>
          <t>Miller, 1950, Demerec, 1950: 468--481 (flybase.org/reports/FBrf0186027)</t>
        </is>
      </c>
      <c r="F231" t="inlineStr"/>
      <c r="G231" t="inlineStr"/>
      <c r="H231" t="inlineStr"/>
    </row>
    <row r="232">
      <c r="A232">
        <f>HYPERLINK("https://www.ebi.ac.uk/ols/ontologies/fbbt/terms?iri=http://purl.obolibrary.org/obo/FBbt_00003411","FBbt:00003411")</f>
        <v/>
      </c>
      <c r="B232" t="inlineStr">
        <is>
          <t>mesothoracic levator muscle</t>
        </is>
      </c>
      <c r="C232" t="inlineStr">
        <is>
          <t>None</t>
        </is>
      </c>
      <c r="D232" t="inlineStr">
        <is>
          <t>Levator muscle of the adult mesothoracic leg.</t>
        </is>
      </c>
      <c r="E232" t="inlineStr">
        <is>
          <t>Miller, 1950, Demerec, 1950: 468--481 (flybase.org/reports/FBrf0186027)</t>
        </is>
      </c>
      <c r="F232" t="inlineStr"/>
      <c r="G232" t="inlineStr"/>
      <c r="H232" t="inlineStr"/>
    </row>
    <row r="233">
      <c r="A233">
        <f>HYPERLINK("https://www.ebi.ac.uk/ols/ontologies/fbbt/terms?iri=http://purl.obolibrary.org/obo/FBbt_00003419","FBbt:00003419")</f>
        <v/>
      </c>
      <c r="B233" t="inlineStr">
        <is>
          <t>haltere muscle 77</t>
        </is>
      </c>
      <c r="C233" t="inlineStr">
        <is>
          <t>None</t>
        </is>
      </c>
      <c r="D233" t="inlineStr">
        <is>
          <t>Muscle of the haltere that extends dorsoventrally and attaches to the cuticle near the base of the haltere and to the metathoracic pleurum.</t>
        </is>
      </c>
      <c r="E233" t="inlineStr">
        <is>
          <t>Miller, 1950, Demerec, 1950: 468--481 (flybase.org/reports/FBrf0186027); Pringle, 1949, J. Physiol. 108(2): 226--232 (flybase.org/reports/FBrf0239030)</t>
        </is>
      </c>
      <c r="F233" t="inlineStr"/>
      <c r="G233" t="inlineStr"/>
      <c r="H233" t="inlineStr"/>
    </row>
    <row r="234">
      <c r="A234">
        <f>HYPERLINK("https://www.ebi.ac.uk/ols/ontologies/fbbt/terms?iri=http://purl.obolibrary.org/obo/FBbt_00003376","FBbt:00003376")</f>
        <v/>
      </c>
      <c r="B234" t="inlineStr">
        <is>
          <t>coxal tergal remotor muscle</t>
        </is>
      </c>
      <c r="C234" t="inlineStr">
        <is>
          <t>DVM II; tergal remoter of coxa</t>
        </is>
      </c>
      <c r="D234" t="inlineStr">
        <is>
          <t>An indirect flight muscle that functions as a wing elevator. It extends from the mid notum ventrally to the metathoracic preepisternum, dorsoanterior to the coxa. It is posterior to the tergosternal and anterior to the lateral oblique dorsal muscles. It is innervated by the adult fruitless vMS2 neuron.</t>
        </is>
      </c>
      <c r="E234" t="inlineStr">
        <is>
          <t>Snodgrass, 1935, Principles of Insect Morphology. (flybase.org/reports/FBrf0111704); Miller, 1950, Demerec, 1950: 468--481 (flybase.org/reports/FBrf0186027); Yu et al., 2010, Curr. Biol. 20(18): 1602--1614 (flybase.org/reports/FBrf0211884)</t>
        </is>
      </c>
      <c r="F234" t="inlineStr"/>
      <c r="G234" t="inlineStr"/>
      <c r="H234" t="inlineStr"/>
    </row>
    <row r="235">
      <c r="A235">
        <f>HYPERLINK("https://www.ebi.ac.uk/ols/ontologies/fbbt/terms?iri=http://purl.obolibrary.org/obo/FBbt_00003379","FBbt:00003379")</f>
        <v/>
      </c>
      <c r="B235" t="inlineStr">
        <is>
          <t>direct flight muscle</t>
        </is>
      </c>
      <c r="C235" t="inlineStr">
        <is>
          <t>direct wing muscle</t>
        </is>
      </c>
      <c r="D235" t="inlineStr">
        <is>
          <t>Cell of the tubular muscle that inserts on apodemes at the base of the wing hinge to allow for the fine control of movements that are necessary for wing positioning and steering during flight (Kozopas and Nusse, 2002).</t>
        </is>
      </c>
      <c r="E235" t="inlineStr">
        <is>
          <t>Miller, 1950, Demerec, 1950: 420--534 (flybase.org/reports/FBrf0007735); Bate, 1993, Bate, Martinez Arias, 1993: 1013--1090 (flybase.org/reports/FBrf0064793); Kozopas and Nusse, 2002, Dev. Biol. 243(2): 312--325 (flybase.org/reports/FBrf0144806)</t>
        </is>
      </c>
      <c r="F235" t="inlineStr"/>
      <c r="G235" t="inlineStr"/>
      <c r="H235" t="inlineStr"/>
    </row>
    <row r="236">
      <c r="A236">
        <f>HYPERLINK("https://www.ebi.ac.uk/ols/ontologies/fbbt/terms?iri=http://purl.obolibrary.org/obo/FBbt_00003361","FBbt:00003361")</f>
        <v/>
      </c>
      <c r="B236" t="inlineStr">
        <is>
          <t>indirect flight muscle</t>
        </is>
      </c>
      <c r="C236" t="inlineStr">
        <is>
          <t>IFM; fibrillar muscle</t>
        </is>
      </c>
      <c r="D236" t="inlineStr">
        <is>
          <t>Muscle involved in flight that is not directly attached to the wing base.</t>
        </is>
      </c>
      <c r="E236" t="inlineStr">
        <is>
          <t>Miller, 1950, Demerec, 1950: 420--534 (flybase.org/reports/FBrf0007735); Bate, 1993, Bate, Martinez Arias, 1993: 1013--1090 (flybase.org/reports/FBrf0064793); Snodgrass, 1935, Principles of Insect Morphology. (flybase.org/reports/FBrf0111704)</t>
        </is>
      </c>
      <c r="F236" t="inlineStr"/>
      <c r="G236" t="inlineStr"/>
      <c r="H236" t="inlineStr"/>
    </row>
    <row r="237">
      <c r="A237">
        <f>HYPERLINK("https://www.ebi.ac.uk/ols/ontologies/fbbt/terms?iri=http://purl.obolibrary.org/obo/FBbt_00003439","FBbt:00003439")</f>
        <v/>
      </c>
      <c r="B237" t="inlineStr">
        <is>
          <t>metathoracic tarsal depressor muscle 95</t>
        </is>
      </c>
      <c r="C237" t="inlineStr">
        <is>
          <t>None</t>
        </is>
      </c>
      <c r="D237" t="inlineStr">
        <is>
          <t>Depressor muscle of the adult metathoracic tarsus that extends along the tibia, medial to the tarsal levator muscle 94.</t>
        </is>
      </c>
      <c r="E237" t="inlineStr">
        <is>
          <t>Miller, 1950, Demerec, 1950: 468--481 (flybase.org/reports/FBrf0186027)</t>
        </is>
      </c>
      <c r="F237" t="inlineStr"/>
      <c r="G237" t="inlineStr"/>
      <c r="H237" t="inlineStr"/>
    </row>
    <row r="238">
      <c r="A238">
        <f>HYPERLINK("https://www.ebi.ac.uk/ols/ontologies/fbbt/terms?iri=http://purl.obolibrary.org/obo/FBbt_00003303","FBbt:00003303")</f>
        <v/>
      </c>
      <c r="B238" t="inlineStr">
        <is>
          <t>ventral cervical muscle 26</t>
        </is>
      </c>
      <c r="C238" t="inlineStr">
        <is>
          <t>None</t>
        </is>
      </c>
      <c r="D238" t="inlineStr">
        <is>
          <t>Ventral cervical muscle that connects to a more anterior region than muscle 25. It is spindle-shaped and comprises 3-4 fibers.</t>
        </is>
      </c>
      <c r="E238" t="inlineStr">
        <is>
          <t>Rivlin et al., 2004, J. Comp. Neurol. 468(4): 596--613 (flybase.org/reports/FBrf0167817); Miller, 1950, Demerec, 1950: 468--481 (flybase.org/reports/FBrf0186027)</t>
        </is>
      </c>
      <c r="F238" t="inlineStr"/>
      <c r="G238" t="inlineStr"/>
      <c r="H238" t="inlineStr"/>
    </row>
    <row r="239">
      <c r="A239">
        <f>HYPERLINK("https://www.ebi.ac.uk/ols/ontologies/fbbt/terms?iri=http://purl.obolibrary.org/obo/FBbt_00003446","FBbt:00003446")</f>
        <v/>
      </c>
      <c r="B239" t="inlineStr">
        <is>
          <t>metathoracic femoral reductor muscle 90</t>
        </is>
      </c>
      <c r="C239" t="inlineStr">
        <is>
          <t>None</t>
        </is>
      </c>
      <c r="D239" t="inlineStr">
        <is>
          <t>Reductor muscle of the adult metathoracic femur that extends along the trochanter.</t>
        </is>
      </c>
      <c r="E239" t="inlineStr">
        <is>
          <t>Miller, 1950, Demerec, 1950: 468--481 (flybase.org/reports/FBrf0186027)</t>
        </is>
      </c>
      <c r="F239" t="inlineStr"/>
      <c r="G239" t="inlineStr"/>
      <c r="H239" t="inlineStr"/>
    </row>
    <row r="240">
      <c r="A240">
        <f>HYPERLINK("https://www.ebi.ac.uk/ols/ontologies/fbbt/terms?iri=http://purl.obolibrary.org/obo/FBbt_00003436","FBbt:00003436")</f>
        <v/>
      </c>
      <c r="B240" t="inlineStr">
        <is>
          <t>metathoracic tibial depressor muscle</t>
        </is>
      </c>
      <c r="C240" t="inlineStr">
        <is>
          <t>None</t>
        </is>
      </c>
      <c r="D240" t="inlineStr">
        <is>
          <t>Depressor muscle of the adult metathoracic tibia.</t>
        </is>
      </c>
      <c r="E240" t="inlineStr">
        <is>
          <t>Miller, 1950, Demerec, 1950: 468--481 (flybase.org/reports/FBrf0186027)</t>
        </is>
      </c>
      <c r="F240" t="inlineStr"/>
      <c r="G240" t="inlineStr"/>
      <c r="H240" t="inlineStr"/>
    </row>
    <row r="241">
      <c r="A241">
        <f>HYPERLINK("https://www.ebi.ac.uk/ols/ontologies/fbbt/terms?iri=http://purl.obolibrary.org/obo/FBbt_00003304","FBbt:00003304")</f>
        <v/>
      </c>
      <c r="B241" t="inlineStr">
        <is>
          <t>ventral cervical muscle 27</t>
        </is>
      </c>
      <c r="C241" t="inlineStr">
        <is>
          <t>None</t>
        </is>
      </c>
      <c r="D241" t="inlineStr">
        <is>
          <t>Ventral cervical muscle that connects to a more anterior region than muscle 26. It is the largest of the ventral cervical muscles. It is strap-shaped and comprises 2-3 fibers.</t>
        </is>
      </c>
      <c r="E241" t="inlineStr">
        <is>
          <t>Rivlin et al., 2004, J. Comp. Neurol. 468(4): 596--613 (flybase.org/reports/FBrf0167817); Miller, 1950, Demerec, 1950: 468--481 (flybase.org/reports/FBrf0186027)</t>
        </is>
      </c>
      <c r="F241" t="inlineStr"/>
      <c r="G241" t="inlineStr"/>
      <c r="H241" t="inlineStr"/>
    </row>
    <row r="242">
      <c r="A242">
        <f>HYPERLINK("https://www.ebi.ac.uk/ols/ontologies/fbbt/terms?iri=http://purl.obolibrary.org/obo/FBbt_00003444","FBbt:00003444")</f>
        <v/>
      </c>
      <c r="B242" t="inlineStr">
        <is>
          <t>metathoracic tarsal levator muscle 94</t>
        </is>
      </c>
      <c r="C242" t="inlineStr">
        <is>
          <t>None</t>
        </is>
      </c>
      <c r="D242" t="inlineStr">
        <is>
          <t>Levator muscle of the adult metathoracic tarsus that extends in the distal tibia, lateral to the tarsal depressor muscle 95.</t>
        </is>
      </c>
      <c r="E242" t="inlineStr">
        <is>
          <t>Miller, 1950, Demerec, 1950: 468--481 (flybase.org/reports/FBrf0186027)</t>
        </is>
      </c>
      <c r="F242" t="inlineStr"/>
      <c r="G242" t="inlineStr"/>
      <c r="H242" t="inlineStr"/>
    </row>
    <row r="243">
      <c r="A243">
        <f>HYPERLINK("https://www.ebi.ac.uk/ols/ontologies/fbbt/terms?iri=http://purl.obolibrary.org/obo/FBbt_00003435","FBbt:00003435")</f>
        <v/>
      </c>
      <c r="B243" t="inlineStr">
        <is>
          <t>metathoracic intracoxal depressor muscle 88</t>
        </is>
      </c>
      <c r="C243" t="inlineStr">
        <is>
          <t>None</t>
        </is>
      </c>
      <c r="D243" t="inlineStr">
        <is>
          <t>Intracoxal depressor muscle of the adult metathoracic trochanter. It is a small muscle that arises ventrally in the base of the anterior coxa and attaches to the trochanter.</t>
        </is>
      </c>
      <c r="E243" t="inlineStr">
        <is>
          <t>Snodgrass, 1935, Principles of Insect Morphology. (flybase.org/reports/FBrf0111704); Miller, 1950, Demerec, 1950: 468--481 (flybase.org/reports/FBrf0186027)</t>
        </is>
      </c>
      <c r="F243" t="inlineStr"/>
      <c r="G243" t="inlineStr"/>
      <c r="H243" t="inlineStr"/>
    </row>
    <row r="244">
      <c r="A244">
        <f>HYPERLINK("https://www.ebi.ac.uk/ols/ontologies/fbbt/terms?iri=http://purl.obolibrary.org/obo/FBbt_00003302","FBbt:00003302")</f>
        <v/>
      </c>
      <c r="B244" t="inlineStr">
        <is>
          <t>ventral cervical muscle 25</t>
        </is>
      </c>
      <c r="C244" t="inlineStr">
        <is>
          <t>None</t>
        </is>
      </c>
      <c r="D244" t="inlineStr">
        <is>
          <t>Ventral cervical muscle that connects to a more posterior region than muscle 26. It is spindle-shaped and comprises 5-6 fibers.</t>
        </is>
      </c>
      <c r="E244" t="inlineStr">
        <is>
          <t>Rivlin et al., 2004, J. Comp. Neurol. 468(4): 596--613 (flybase.org/reports/FBrf0167817); Miller, 1950, Demerec, 1950: 468--481 (flybase.org/reports/FBrf0186027)</t>
        </is>
      </c>
      <c r="F244" t="inlineStr"/>
      <c r="G244" t="inlineStr"/>
      <c r="H244" t="inlineStr"/>
    </row>
    <row r="245">
      <c r="A245">
        <f>HYPERLINK("https://www.ebi.ac.uk/ols/ontologies/fbbt/terms?iri=http://purl.obolibrary.org/obo/FBbt_00003432","FBbt:00003432")</f>
        <v/>
      </c>
      <c r="B245" t="inlineStr">
        <is>
          <t>metathoracic extracoxal depressor muscle</t>
        </is>
      </c>
      <c r="C245" t="inlineStr">
        <is>
          <t>None</t>
        </is>
      </c>
      <c r="D245" t="inlineStr">
        <is>
          <t>Extracoxal depressor muscle of the metathoracic trochanter.</t>
        </is>
      </c>
      <c r="E245" t="inlineStr">
        <is>
          <t>Miller, 1950, Demerec, 1950: 468--481 (flybase.org/reports/FBrf0186027)</t>
        </is>
      </c>
      <c r="F245" t="inlineStr"/>
      <c r="G245" t="inlineStr"/>
      <c r="H245" t="inlineStr"/>
    </row>
    <row r="246">
      <c r="A246">
        <f>HYPERLINK("https://www.ebi.ac.uk/ols/ontologies/fbbt/terms?iri=http://purl.obolibrary.org/obo/FBbt_00003442","FBbt:00003442")</f>
        <v/>
      </c>
      <c r="B246" t="inlineStr">
        <is>
          <t>metathoracic intracoxal levator muscle 89</t>
        </is>
      </c>
      <c r="C246" t="inlineStr">
        <is>
          <t>None</t>
        </is>
      </c>
      <c r="D246" t="inlineStr">
        <is>
          <t>Intracoxal levator muscle of the adult metathoracic trochanter. It arises ventrally in the base of the posterior coxa and attaches to the trochanter.</t>
        </is>
      </c>
      <c r="E246" t="inlineStr">
        <is>
          <t>Snodgrass, 1935, Principles of Insect Morphology. (flybase.org/reports/FBrf0111704); Miller, 1950, Demerec, 1950: 468--481 (flybase.org/reports/FBrf0186027)</t>
        </is>
      </c>
      <c r="F246" t="inlineStr"/>
      <c r="G246" t="inlineStr"/>
      <c r="H246" t="inlineStr"/>
    </row>
    <row r="247">
      <c r="A247">
        <f>HYPERLINK("https://www.ebi.ac.uk/ols/ontologies/fbbt/terms?iri=http://purl.obolibrary.org/obo/FBbt_00003443","FBbt:00003443")</f>
        <v/>
      </c>
      <c r="B247" t="inlineStr">
        <is>
          <t>metathoracic tibial levator muscle 91</t>
        </is>
      </c>
      <c r="C247" t="inlineStr">
        <is>
          <t>None</t>
        </is>
      </c>
      <c r="D247" t="inlineStr">
        <is>
          <t>Levator muscle of the adult metathoracic tibia that extends along the lateral femur.</t>
        </is>
      </c>
      <c r="E247" t="inlineStr">
        <is>
          <t>Miller, 1950, Demerec, 1950: 468--481 (flybase.org/reports/FBrf0186027)</t>
        </is>
      </c>
      <c r="F247" t="inlineStr"/>
      <c r="G247" t="inlineStr"/>
      <c r="H247" t="inlineStr"/>
    </row>
    <row r="248">
      <c r="A248">
        <f>HYPERLINK("https://www.ebi.ac.uk/ols/ontologies/fbbt/terms?iri=http://purl.obolibrary.org/obo/FBbt_00003392","FBbt:00003392")</f>
        <v/>
      </c>
      <c r="B248" t="inlineStr">
        <is>
          <t>subalar muscle 57</t>
        </is>
      </c>
      <c r="C248" t="inlineStr">
        <is>
          <t>None</t>
        </is>
      </c>
      <c r="D248" t="inlineStr">
        <is>
          <t>Direct flight muscle connecting to the subalar sclerite that serves to draw the wing backwards toward the body (Miller, 1950).</t>
        </is>
      </c>
      <c r="E248"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248" t="inlineStr"/>
      <c r="G248" t="inlineStr"/>
      <c r="H248" t="inlineStr"/>
    </row>
    <row r="249">
      <c r="A249">
        <f>HYPERLINK("https://www.ebi.ac.uk/ols/ontologies/fbbt/terms?iri=http://purl.obolibrary.org/obo/FBbt_00003393","FBbt:00003393")</f>
        <v/>
      </c>
      <c r="B249" t="inlineStr">
        <is>
          <t>mesothoracic pleurosternal muscle</t>
        </is>
      </c>
      <c r="C249" t="inlineStr">
        <is>
          <t>furcoentopleural muscle</t>
        </is>
      </c>
      <c r="D249" t="inlineStr">
        <is>
          <t>An indirect flight muscle that is involved in generating tension in the thoracic flight box, which determines wing beat frequency. It attaches ventrally and medially on the mesofurca and dorsolaterally on the prealar apophysis.</t>
        </is>
      </c>
      <c r="E249" t="inlineStr">
        <is>
          <t>Henikoff, 1997, Curr. Opin. Cell Biol. 9(3): 388--395 (flybase.org/reports/FBrf0098257); Miyan and Ewing, 1985, Philos. Trans. R. Soc. Lond. B. Biol. Sci. 311(1150): 271--302 (flybase.org/reports/FBrf0228229)</t>
        </is>
      </c>
      <c r="F249" t="inlineStr"/>
      <c r="G249" t="inlineStr"/>
      <c r="H249" t="inlineStr"/>
    </row>
    <row r="250">
      <c r="A250">
        <f>HYPERLINK("https://www.ebi.ac.uk/ols/ontologies/fbbt/terms?iri=http://purl.obolibrary.org/obo/FBbt_00003440","FBbt:00003440")</f>
        <v/>
      </c>
      <c r="B250" t="inlineStr">
        <is>
          <t>metathoracic pretarsal depressor muscle 96</t>
        </is>
      </c>
      <c r="C250" t="inlineStr">
        <is>
          <t>None</t>
        </is>
      </c>
      <c r="D250" t="inlineStr">
        <is>
          <t>Depressor muscle of the adult metathoracic pretarsus that extends along the tarsal segments.</t>
        </is>
      </c>
      <c r="E250" t="inlineStr">
        <is>
          <t>Miller, 1950, Demerec, 1950: 468--481 (flybase.org/reports/FBrf0186027)</t>
        </is>
      </c>
      <c r="F250" t="inlineStr"/>
      <c r="G250" t="inlineStr"/>
      <c r="H250" t="inlineStr"/>
    </row>
    <row r="251">
      <c r="A251">
        <f>HYPERLINK("https://www.ebi.ac.uk/ols/ontologies/fbbt/terms?iri=http://purl.obolibrary.org/obo/FBbt_00003300","FBbt:00003300")</f>
        <v/>
      </c>
      <c r="B251" t="inlineStr">
        <is>
          <t>lateral cervical muscle 24</t>
        </is>
      </c>
      <c r="C251" t="inlineStr">
        <is>
          <t>None</t>
        </is>
      </c>
      <c r="D251" t="inlineStr">
        <is>
          <t>Lateral cervical muscle that connects to a cervical sclerite anteriorly, extending then laterally and posteriorly, and inserting in the same region as dorsal cervical muscle 21.</t>
        </is>
      </c>
      <c r="E251" t="inlineStr">
        <is>
          <t>Miller, 1950, Demerec, 1950: 468--481 (flybase.org/reports/FBrf0186027)</t>
        </is>
      </c>
      <c r="F251" t="inlineStr"/>
      <c r="G251" t="inlineStr"/>
      <c r="H251" t="inlineStr"/>
    </row>
    <row r="252">
      <c r="A252">
        <f>HYPERLINK("https://www.ebi.ac.uk/ols/ontologies/fbbt/terms?iri=http://purl.obolibrary.org/obo/FBbt_00047243","FBbt:00047243")</f>
        <v/>
      </c>
      <c r="B252" t="inlineStr">
        <is>
          <t>dorsal ventral indirect flight muscle</t>
        </is>
      </c>
      <c r="C252" t="inlineStr">
        <is>
          <t>dorsal ventral muscle; DVM</t>
        </is>
      </c>
      <c r="D252" t="inlineStr">
        <is>
          <t>An indirect flight muscle that functions as a wing elevator. It extends dorsoventrally, connecting the dorsal region of the mesothoracic tergum and the ventrolateral margin of the mesothoracic phragma (Williams and Williams, 1943). These vertical muscles function to elevate the wings by drawing down on the scutum (Miller, 1950).</t>
        </is>
      </c>
      <c r="E252" t="inlineStr">
        <is>
          <t>Williams and Williams, 1943, J. Morphol. 72: 589--597 (flybase.org/reports/FBrf0006004); Miller, 1950, Demerec, 1950: 420--534 (flybase.org/reports/FBrf0007735); Bate, 1993, Bate, Martinez Arias, 1993: 1013--1090 (flybase.org/reports/FBrf0064793)</t>
        </is>
      </c>
      <c r="F252" t="inlineStr"/>
      <c r="G252" t="inlineStr"/>
      <c r="H252" t="inlineStr"/>
    </row>
    <row r="253">
      <c r="A253">
        <f>HYPERLINK("https://www.ebi.ac.uk/ols/ontologies/fbbt/terms?iri=http://purl.obolibrary.org/obo/FBbt_00003386","FBbt:00003386")</f>
        <v/>
      </c>
      <c r="B253" t="inlineStr">
        <is>
          <t>tergopleural muscle</t>
        </is>
      </c>
      <c r="C253" t="inlineStr">
        <is>
          <t>3rd &amp; 4th basalar muscle; tp; m.an.; m.anonymous; tp1 and tp2; pa6; basalar muscle 52; direct flight muscle 52</t>
        </is>
      </c>
      <c r="D253" t="inlineStr">
        <is>
          <t>Cell of the direct flight muscle that is connected to the basalar sclerite more anteriorly than the basalar muscles. This muscle is innervated by the dorsal and ventral tp motor neurons.</t>
        </is>
      </c>
      <c r="E253" t="inlineStr">
        <is>
          <t>Miller, 1950, Demerec, 1950: 420--534 (flybase.org/reports/FBrf0007735); Bate, 1993, Bate, Martinez Arias, 1993: 1013--1090 (flybase.org/reports/FBrf0064793); Trimarchi and Schneiderman, 1994, J. Comp. Neurol. 340(3): 427--443 (flybase.org/reports/FBrf0074636); Vigoreaux, 2006, Sink, 2006: 143--156 (flybase.org/reports/FBrf0192609); Hartenstein, 2006, Sink, 2006: 8--27 (flybase.org/reports/FBrf0193310)</t>
        </is>
      </c>
      <c r="F253" t="inlineStr"/>
      <c r="G253" t="inlineStr"/>
      <c r="H253" t="inlineStr"/>
    </row>
    <row r="254">
      <c r="A254">
        <f>HYPERLINK("https://www.ebi.ac.uk/ols/ontologies/fbbt/terms?iri=http://purl.obolibrary.org/obo/FBbt_00003384","FBbt:00003384")</f>
        <v/>
      </c>
      <c r="B254" t="inlineStr">
        <is>
          <t>basalar muscle</t>
        </is>
      </c>
      <c r="C254" t="inlineStr">
        <is>
          <t>basilar muscle</t>
        </is>
      </c>
      <c r="D254" t="inlineStr">
        <is>
          <t>Muscle cell of the epipleural muscle group, which is involved in extending the wing and pulling the anterior wing margin down, thereby pronating the wing (Sink, 2006). It is innervated by the adult fruitless vMS2 neuron.</t>
        </is>
      </c>
      <c r="E254" t="inlineStr">
        <is>
          <t>Miller, 1950, Demerec, 1950: 420--534 (flybase.org/reports/FBrf0007735); Bate, 1993, Bate, Martinez Arias, 1993: 1013--1090 (flybase.org/reports/FBrf0064793); Vigoreaux, 2006, Sink, 2006: 143--156 (flybase.org/reports/FBrf0192609); Hartenstein, 2006, Sink, 2006: 8--27 (flybase.org/reports/FBrf0193310); Yu et al., 2010, Curr. Biol. 20(18): 1602--1614 (flybase.org/reports/FBrf0211884)</t>
        </is>
      </c>
      <c r="F254" t="inlineStr"/>
      <c r="G254" t="inlineStr"/>
      <c r="H254" t="inlineStr"/>
    </row>
    <row r="255">
      <c r="A255">
        <f>HYPERLINK("https://www.ebi.ac.uk/ols/ontologies/fbbt/terms?iri=http://purl.obolibrary.org/obo/FBbt_00003387","FBbt:00003387")</f>
        <v/>
      </c>
      <c r="B255" t="inlineStr">
        <is>
          <t>axillary muscle</t>
        </is>
      </c>
      <c r="C255" t="inlineStr">
        <is>
          <t>None</t>
        </is>
      </c>
      <c r="D255" t="inlineStr">
        <is>
          <t>Direct flight muscle that inserts at one of the wing axillary sclerites (Sink, 2006).</t>
        </is>
      </c>
      <c r="E255"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255" t="inlineStr"/>
      <c r="G255" t="inlineStr"/>
      <c r="H255" t="inlineStr"/>
    </row>
    <row r="256">
      <c r="A256">
        <f>HYPERLINK("https://www.ebi.ac.uk/ols/ontologies/fbbt/terms?iri=http://purl.obolibrary.org/obo/FBbt_00003327","FBbt:00003327")</f>
        <v/>
      </c>
      <c r="B256" t="inlineStr">
        <is>
          <t>intracoxal lateral levator muscle</t>
        </is>
      </c>
      <c r="C256" t="inlineStr">
        <is>
          <t>None</t>
        </is>
      </c>
      <c r="D256" t="inlineStr">
        <is>
          <t>Levator muscle of the adult coxa that extends along the lateral coxa and attaches to the distal coxa.</t>
        </is>
      </c>
      <c r="E256" t="inlineStr">
        <is>
          <t>Miller, 1950, Demerec, 1950: 468--481 (flybase.org/reports/FBrf0186027)</t>
        </is>
      </c>
      <c r="F256" t="inlineStr"/>
      <c r="G256" t="inlineStr"/>
      <c r="H256" t="inlineStr"/>
    </row>
    <row r="257">
      <c r="A257">
        <f>HYPERLINK("https://www.ebi.ac.uk/ols/ontologies/fbbt/terms?iri=http://purl.obolibrary.org/obo/FBbt_00003328","FBbt:00003328")</f>
        <v/>
      </c>
      <c r="B257" t="inlineStr">
        <is>
          <t>intracoxal mesal levator muscle</t>
        </is>
      </c>
      <c r="C257" t="inlineStr">
        <is>
          <t>None</t>
        </is>
      </c>
      <c r="D257" t="inlineStr">
        <is>
          <t>Levator muscle of the adult coxa that extends along the medial coxa and attaches to the distal coxa.</t>
        </is>
      </c>
      <c r="E257" t="inlineStr">
        <is>
          <t>Miller, 1950, Demerec, 1950: 468--481 (flybase.org/reports/FBrf0186027)</t>
        </is>
      </c>
      <c r="F257" t="inlineStr"/>
      <c r="G257" t="inlineStr"/>
      <c r="H257" t="inlineStr"/>
    </row>
    <row r="258">
      <c r="A258">
        <f>HYPERLINK("https://www.ebi.ac.uk/ols/ontologies/fbbt/terms?iri=http://purl.obolibrary.org/obo/FBbt_00003347","FBbt:00003347")</f>
        <v/>
      </c>
      <c r="B258" t="inlineStr">
        <is>
          <t>prothoracic tibial depressor muscle</t>
        </is>
      </c>
      <c r="C258" t="inlineStr">
        <is>
          <t>None</t>
        </is>
      </c>
      <c r="D258" t="inlineStr">
        <is>
          <t>Depressor muscle of the adult prothoracic tibia.</t>
        </is>
      </c>
      <c r="E258" t="inlineStr">
        <is>
          <t>Miller, 1950, Demerec, 1950: 468--481 (flybase.org/reports/FBrf0186027)</t>
        </is>
      </c>
      <c r="F258" t="inlineStr"/>
      <c r="G258" t="inlineStr"/>
      <c r="H258" t="inlineStr"/>
    </row>
    <row r="259">
      <c r="A259">
        <f>HYPERLINK("https://www.ebi.ac.uk/ols/ontologies/fbbt/terms?iri=http://purl.obolibrary.org/obo/FBbt_00003405","FBbt:00003405")</f>
        <v/>
      </c>
      <c r="B259" t="inlineStr">
        <is>
          <t>mesothoracic intracoxal depressor muscle 67</t>
        </is>
      </c>
      <c r="C259" t="inlineStr">
        <is>
          <t>None</t>
        </is>
      </c>
      <c r="D259" t="inlineStr">
        <is>
          <t>Intracoxal depressor muscle of the adult mesothoracic trochanter. It is a small muscle that arises ventrally in the base of the anterior coxa and attaches to the trochanter.</t>
        </is>
      </c>
      <c r="E259" t="inlineStr">
        <is>
          <t>Snodgrass, 1935, Principles of Insect Morphology. (flybase.org/reports/FBrf0111704); Miller, 1950, Demerec, 1950: 468--481 (flybase.org/reports/FBrf0186027)</t>
        </is>
      </c>
      <c r="F259" t="inlineStr"/>
      <c r="G259" t="inlineStr"/>
      <c r="H259" t="inlineStr"/>
    </row>
    <row r="260">
      <c r="A260">
        <f>HYPERLINK("https://www.ebi.ac.uk/ols/ontologies/fbbt/terms?iri=http://purl.obolibrary.org/obo/FBbt_00003406","FBbt:00003406")</f>
        <v/>
      </c>
      <c r="B260" t="inlineStr">
        <is>
          <t>mesothoracic tibial depressor muscle</t>
        </is>
      </c>
      <c r="C260" t="inlineStr">
        <is>
          <t>None</t>
        </is>
      </c>
      <c r="D260" t="inlineStr">
        <is>
          <t>Depressor muscle of the adult mesothoracic tibia.</t>
        </is>
      </c>
      <c r="E260" t="inlineStr">
        <is>
          <t>Miller, 1950, Demerec, 1950: 468--481 (flybase.org/reports/FBrf0186027)</t>
        </is>
      </c>
      <c r="F260" t="inlineStr"/>
      <c r="G260" t="inlineStr"/>
      <c r="H260" t="inlineStr"/>
    </row>
    <row r="261">
      <c r="A261">
        <f>HYPERLINK("https://www.ebi.ac.uk/ols/ontologies/fbbt/terms?iri=http://purl.obolibrary.org/obo/FBbt_00003404","FBbt:00003404")</f>
        <v/>
      </c>
      <c r="B261" t="inlineStr">
        <is>
          <t>mesothoracic extracoxal depressor muscle 66</t>
        </is>
      </c>
      <c r="C261" t="inlineStr">
        <is>
          <t>tergotrochanter muscle; tergal depressor of trochanter; tt muscle; tergal depressor of the trochanter muscle; TDM; tergotrochanteral muscle; extracoxal depressor of trochanter; jump muscle; TDT</t>
        </is>
      </c>
      <c r="D261" t="inlineStr">
        <is>
          <t>Extracoxal depressor muscle of the adult mesothoracic trochanter. This large muscle attaches dorsally onto the lateral scutum, adjacent to the wing base. It extends ventrally to converge to a single tendon that attaches onto a medial projection of the trochanter within the coxa. This muscle is the principal executor of the jump response. It is innervated by the tergotrochanteral muscle motor neuron.</t>
        </is>
      </c>
      <c r="E261" t="inlineStr">
        <is>
          <t>Miller, 1950, Demerec, 1950: 420--534 (flybase.org/reports/FBrf0007735); King and Wyman, 1980, J. Neurocytol. 9(6): 753--770 (flybase.org/reports/FBrf0035198); Bate, 1993, Bate, Martinez Arias, 1993: 1013--1090 (flybase.org/reports/FBrf0064793); Vigoreaux, 2006, Sink, 2006: 143--156 (flybase.org/reports/FBrf0192609); Hartenstein, 2006, Sink, 2006: 8--27 (flybase.org/reports/FBrf0193310); Miyan and Ewing, 1985, Philos. Trans. R. Soc. Lond. B. Biol. Sci. 311(1150): 271--302 (flybase.org/reports/FBrf0228229)</t>
        </is>
      </c>
      <c r="F261" t="inlineStr"/>
      <c r="G261" t="inlineStr"/>
      <c r="H261" t="inlineStr"/>
    </row>
    <row r="262">
      <c r="A262">
        <f>HYPERLINK("https://www.ebi.ac.uk/ols/ontologies/fbbt/terms?iri=http://purl.obolibrary.org/obo/FBbt_00003351","FBbt:00003351")</f>
        <v/>
      </c>
      <c r="B262" t="inlineStr">
        <is>
          <t>prothoracic pretarsal depressor muscle 44</t>
        </is>
      </c>
      <c r="C262" t="inlineStr">
        <is>
          <t>None</t>
        </is>
      </c>
      <c r="D262" t="inlineStr">
        <is>
          <t>Depressor muscle of the adult prothoracic pretarsus that extends along the tarsal segments.</t>
        </is>
      </c>
      <c r="E262" t="inlineStr">
        <is>
          <t>Miller, 1950, Demerec, 1950: 468--481 (flybase.org/reports/FBrf0186027)</t>
        </is>
      </c>
      <c r="F262" t="inlineStr"/>
      <c r="G262" t="inlineStr"/>
      <c r="H262" t="inlineStr"/>
    </row>
    <row r="263">
      <c r="A263">
        <f>HYPERLINK("https://www.ebi.ac.uk/ols/ontologies/fbbt/terms?iri=http://purl.obolibrary.org/obo/FBbt_00003350","FBbt:00003350")</f>
        <v/>
      </c>
      <c r="B263" t="inlineStr">
        <is>
          <t>prothoracic tarsal depressor muscle 43</t>
        </is>
      </c>
      <c r="C263" t="inlineStr">
        <is>
          <t>None</t>
        </is>
      </c>
      <c r="D263" t="inlineStr">
        <is>
          <t>Depressor muscle of the adult prothoracic tarsus that extends along the tibia, medial to the tarsal levator muscle 42.</t>
        </is>
      </c>
      <c r="E263" t="inlineStr">
        <is>
          <t>Miller, 1950, Demerec, 1950: 468--481 (flybase.org/reports/FBrf0186027)</t>
        </is>
      </c>
      <c r="F263" t="inlineStr"/>
      <c r="G263" t="inlineStr"/>
      <c r="H263" t="inlineStr"/>
    </row>
    <row r="264">
      <c r="A264">
        <f>HYPERLINK("https://www.ebi.ac.uk/ols/ontologies/fbbt/terms?iri=http://purl.obolibrary.org/obo/FBbt_00003409","FBbt:00003409")</f>
        <v/>
      </c>
      <c r="B264" t="inlineStr">
        <is>
          <t>mesothoracic tarsal depressor muscle 74</t>
        </is>
      </c>
      <c r="C264" t="inlineStr">
        <is>
          <t>None</t>
        </is>
      </c>
      <c r="D264" t="inlineStr">
        <is>
          <t>Depressor muscle of the adult mesothoracic tarsus that extends along the tibia, medial to the tarsal levator muscle 73.</t>
        </is>
      </c>
      <c r="E264" t="inlineStr">
        <is>
          <t>Miller, 1950, Demerec, 1950: 468--481 (flybase.org/reports/FBrf0186027)</t>
        </is>
      </c>
      <c r="F264" t="inlineStr"/>
      <c r="G264" t="inlineStr"/>
      <c r="H264" t="inlineStr"/>
    </row>
    <row r="265">
      <c r="A265">
        <f>HYPERLINK("https://www.ebi.ac.uk/ols/ontologies/fbbt/terms?iri=http://purl.obolibrary.org/obo/FBbt_00003358","FBbt:00003358")</f>
        <v/>
      </c>
      <c r="B265" t="inlineStr">
        <is>
          <t>prothoracic femoral reductor muscle 38</t>
        </is>
      </c>
      <c r="C265" t="inlineStr">
        <is>
          <t>None</t>
        </is>
      </c>
      <c r="D265" t="inlineStr">
        <is>
          <t>Reductor muscle of the adult prothoracic femur that extends along the trochanter.</t>
        </is>
      </c>
      <c r="E265" t="inlineStr">
        <is>
          <t>Miller, 1950, Demerec, 1950: 468--481 (flybase.org/reports/FBrf0186027)</t>
        </is>
      </c>
      <c r="F265" t="inlineStr"/>
      <c r="G265" t="inlineStr"/>
      <c r="H265" t="inlineStr"/>
    </row>
    <row r="266">
      <c r="A266">
        <f>HYPERLINK("https://www.ebi.ac.uk/ols/ontologies/fbbt/terms?iri=http://purl.obolibrary.org/obo/FBbt_00003355","FBbt:00003355")</f>
        <v/>
      </c>
      <c r="B266" t="inlineStr">
        <is>
          <t>prothoracic tibial levator muscle 39</t>
        </is>
      </c>
      <c r="C266" t="inlineStr">
        <is>
          <t>None</t>
        </is>
      </c>
      <c r="D266" t="inlineStr">
        <is>
          <t>Levator muscle of the adult prothoracic tibia that extends along the lateral femur.</t>
        </is>
      </c>
      <c r="E266" t="inlineStr">
        <is>
          <t>Miller, 1950, Demerec, 1950: 468--481 (flybase.org/reports/FBrf0186027)</t>
        </is>
      </c>
      <c r="F266" t="inlineStr"/>
      <c r="G266" t="inlineStr"/>
      <c r="H266" t="inlineStr"/>
    </row>
    <row r="267">
      <c r="A267">
        <f>HYPERLINK("https://www.ebi.ac.uk/ols/ontologies/fbbt/terms?iri=http://purl.obolibrary.org/obo/FBbt_00003356","FBbt:00003356")</f>
        <v/>
      </c>
      <c r="B267" t="inlineStr">
        <is>
          <t>prothoracic tarsal levator muscle 42</t>
        </is>
      </c>
      <c r="C267" t="inlineStr">
        <is>
          <t>None</t>
        </is>
      </c>
      <c r="D267" t="inlineStr">
        <is>
          <t>Levator muscle of the adult prothoracic tarsus that extends in the distal tibia, lateral to the tarsal depressor muscle 43.</t>
        </is>
      </c>
      <c r="E267" t="inlineStr">
        <is>
          <t>Miller, 1950, Demerec, 1950: 468--481 (flybase.org/reports/FBrf0186027)</t>
        </is>
      </c>
      <c r="F267" t="inlineStr"/>
      <c r="G267" t="inlineStr"/>
      <c r="H267" t="inlineStr"/>
    </row>
    <row r="268">
      <c r="A268">
        <f>HYPERLINK("https://www.ebi.ac.uk/ols/ontologies/fbbt/terms?iri=http://purl.obolibrary.org/obo/FBbt_00003354","FBbt:00003354")</f>
        <v/>
      </c>
      <c r="B268" t="inlineStr">
        <is>
          <t>prothoracic intracoxal mesal levator muscle 37</t>
        </is>
      </c>
      <c r="C268" t="inlineStr">
        <is>
          <t>None</t>
        </is>
      </c>
      <c r="D268" t="inlineStr">
        <is>
          <t>Levator muscle of the adult prothoracic trochanter that extends along the medial coxa and is medial to the lateral levator muscle 36.</t>
        </is>
      </c>
      <c r="E268" t="inlineStr">
        <is>
          <t>Miller, 1950, Demerec, 1950: 468--481 (flybase.org/reports/FBrf0186027)</t>
        </is>
      </c>
      <c r="F268" t="inlineStr"/>
      <c r="G268" t="inlineStr"/>
      <c r="H268" t="inlineStr"/>
    </row>
    <row r="269">
      <c r="A269">
        <f>HYPERLINK("https://www.ebi.ac.uk/ols/ontologies/fbbt/terms?iri=http://purl.obolibrary.org/obo/FBbt_00003353","FBbt:00003353")</f>
        <v/>
      </c>
      <c r="B269" t="inlineStr">
        <is>
          <t>prothoracic intracoxal lateral levator muscle 36</t>
        </is>
      </c>
      <c r="C269" t="inlineStr">
        <is>
          <t>None</t>
        </is>
      </c>
      <c r="D269" t="inlineStr">
        <is>
          <t>Levator muscle of the adult prothoracic trochanter that extends along the lateral coxa and is lateral to the mesal levator muscle 37.</t>
        </is>
      </c>
      <c r="E269" t="inlineStr">
        <is>
          <t>Miller, 1950, Demerec, 1950: 468--481 (flybase.org/reports/FBrf0186027)</t>
        </is>
      </c>
      <c r="F269" t="inlineStr"/>
      <c r="G269" t="inlineStr"/>
      <c r="H269" t="inlineStr"/>
    </row>
    <row r="270">
      <c r="A270">
        <f>HYPERLINK("https://www.ebi.ac.uk/ols/ontologies/fbbt/terms?iri=http://purl.obolibrary.org/obo/FBbt_00003298","FBbt:00003298")</f>
        <v/>
      </c>
      <c r="B270" t="inlineStr">
        <is>
          <t>dorsal cervical muscle 23</t>
        </is>
      </c>
      <c r="C270" t="inlineStr">
        <is>
          <t>None</t>
        </is>
      </c>
      <c r="D270" t="inlineStr">
        <is>
          <t>Dorsal cervical muscle that connects to a cervical sclerite anteriorly, in the same region as muscle 20. It then extends laterally and posteriorly.</t>
        </is>
      </c>
      <c r="E270" t="inlineStr">
        <is>
          <t>Miller, 1950, Demerec, 1950: 468--481 (flybase.org/reports/FBrf0186027)</t>
        </is>
      </c>
      <c r="F270" t="inlineStr"/>
      <c r="G270" t="inlineStr"/>
      <c r="H270" t="inlineStr"/>
    </row>
    <row r="271">
      <c r="A271">
        <f>HYPERLINK("https://www.ebi.ac.uk/ols/ontologies/fbbt/terms?iri=http://purl.obolibrary.org/obo/FBbt_00003297","FBbt:00003297")</f>
        <v/>
      </c>
      <c r="B271" t="inlineStr">
        <is>
          <t>dorsal cervical muscle 22</t>
        </is>
      </c>
      <c r="C271" t="inlineStr">
        <is>
          <t>None</t>
        </is>
      </c>
      <c r="D271" t="inlineStr">
        <is>
          <t>Dorsal cervical muscle that is posterior to muscle 20, extending then ventrally.</t>
        </is>
      </c>
      <c r="E271" t="inlineStr">
        <is>
          <t>Miller, 1950, Demerec, 1950: 468--481 (flybase.org/reports/FBrf0186027)</t>
        </is>
      </c>
      <c r="F271" t="inlineStr"/>
      <c r="G271" t="inlineStr"/>
      <c r="H271" t="inlineStr"/>
    </row>
    <row r="272">
      <c r="A272">
        <f>HYPERLINK("https://www.ebi.ac.uk/ols/ontologies/fbbt/terms?iri=http://purl.obolibrary.org/obo/FBbt_00003295","FBbt:00003295")</f>
        <v/>
      </c>
      <c r="B272" t="inlineStr">
        <is>
          <t>dorsal cervical muscle 20</t>
        </is>
      </c>
      <c r="C272" t="inlineStr">
        <is>
          <t>None</t>
        </is>
      </c>
      <c r="D272" t="inlineStr">
        <is>
          <t>Dorsal cervical muscle that connects to a cervical sclerite anteriorly, extending then dorsally and medially.</t>
        </is>
      </c>
      <c r="E272" t="inlineStr">
        <is>
          <t>Miller, 1950, Demerec, 1950: 468--481 (flybase.org/reports/FBrf0186027)</t>
        </is>
      </c>
      <c r="F272" t="inlineStr"/>
      <c r="G272" t="inlineStr"/>
      <c r="H272" t="inlineStr"/>
    </row>
    <row r="273">
      <c r="A273">
        <f>HYPERLINK("https://www.ebi.ac.uk/ols/ontologies/fbbt/terms?iri=http://purl.obolibrary.org/obo/FBbt_00003296","FBbt:00003296")</f>
        <v/>
      </c>
      <c r="B273" t="inlineStr">
        <is>
          <t>dorsal cervical muscle 21</t>
        </is>
      </c>
      <c r="C273" t="inlineStr">
        <is>
          <t>None</t>
        </is>
      </c>
      <c r="D273" t="inlineStr">
        <is>
          <t>Dorsal cervical muscle that connects to a cervical sclerite anteriorly, lateral to muscle 20, extending then ventrally.</t>
        </is>
      </c>
      <c r="E273" t="inlineStr">
        <is>
          <t>Miller, 1950, Demerec, 1950: 468--481 (flybase.org/reports/FBrf0186027)</t>
        </is>
      </c>
      <c r="F273" t="inlineStr"/>
      <c r="G273" t="inlineStr"/>
      <c r="H273" t="inlineStr"/>
    </row>
    <row r="274">
      <c r="A274">
        <f>HYPERLINK("https://www.ebi.ac.uk/ols/ontologies/fbbt/terms?iri=http://purl.obolibrary.org/obo/FBbt_00003345","FBbt:00003345")</f>
        <v/>
      </c>
      <c r="B274" t="inlineStr">
        <is>
          <t>prothoracic extracoxal depressor muscle 34</t>
        </is>
      </c>
      <c r="C274" t="inlineStr">
        <is>
          <t>None</t>
        </is>
      </c>
      <c r="D274" t="inlineStr">
        <is>
          <t>Depressor muscle of the adult prothoracic trochanter that extends mediolaterally and anteroposteriorly through the coxa, anterior to the sternal adductor muscle 33.</t>
        </is>
      </c>
      <c r="E274" t="inlineStr">
        <is>
          <t>Miller, 1950, Demerec, 1950: 468--481 (flybase.org/reports/FBrf0186027)</t>
        </is>
      </c>
      <c r="F274" t="inlineStr"/>
      <c r="G274" t="inlineStr"/>
      <c r="H274" t="inlineStr"/>
    </row>
    <row r="275">
      <c r="A275">
        <f>HYPERLINK("https://www.ebi.ac.uk/ols/ontologies/fbbt/terms?iri=http://purl.obolibrary.org/obo/FBbt_00003346","FBbt:00003346")</f>
        <v/>
      </c>
      <c r="B275" t="inlineStr">
        <is>
          <t>prothoracic intracoxal depressor muscle 35</t>
        </is>
      </c>
      <c r="C275" t="inlineStr">
        <is>
          <t>None</t>
        </is>
      </c>
      <c r="D275" t="inlineStr">
        <is>
          <t>Depressor muscle of the adult prothoracic trochanter that extends along the medial coxa, ventral to the extracoxal depressor muscle 34.</t>
        </is>
      </c>
      <c r="E275" t="inlineStr">
        <is>
          <t>Miller, 1950, Demerec, 1950: 468--481 (flybase.org/reports/FBrf0186027)</t>
        </is>
      </c>
      <c r="F275" t="inlineStr"/>
      <c r="G275" t="inlineStr"/>
      <c r="H275" t="inlineStr"/>
    </row>
    <row r="276">
      <c r="A276">
        <f>HYPERLINK("https://www.ebi.ac.uk/ols/ontologies/fbbt/terms?iri=http://purl.obolibrary.org/obo/FBbt_00003414","FBbt:00003414")</f>
        <v/>
      </c>
      <c r="B276" t="inlineStr">
        <is>
          <t>mesothoracic tarsal levator muscle 73</t>
        </is>
      </c>
      <c r="C276" t="inlineStr">
        <is>
          <t>None</t>
        </is>
      </c>
      <c r="D276" t="inlineStr">
        <is>
          <t>Levator muscle of the adult mesothoracic tarsus that extends in the distal tibia, lateral to the tarsal depressor muscle 74.</t>
        </is>
      </c>
      <c r="E276" t="inlineStr">
        <is>
          <t>Miller, 1950, Demerec, 1950: 468--481 (flybase.org/reports/FBrf0186027)</t>
        </is>
      </c>
      <c r="F276" t="inlineStr"/>
      <c r="G276" t="inlineStr"/>
      <c r="H276" t="inlineStr"/>
    </row>
    <row r="277">
      <c r="A277">
        <f>HYPERLINK("https://www.ebi.ac.uk/ols/ontologies/fbbt/terms?iri=http://purl.obolibrary.org/obo/FBbt_00003412","FBbt:00003412")</f>
        <v/>
      </c>
      <c r="B277" t="inlineStr">
        <is>
          <t>mesothoracic intracoxal levator muscle 68</t>
        </is>
      </c>
      <c r="C277" t="inlineStr">
        <is>
          <t>None</t>
        </is>
      </c>
      <c r="D277" t="inlineStr">
        <is>
          <t>Intracoxal levator muscle of the adult mesothoracic trochanter. It arises ventrally in the base of the posterior coxa and attaches to the trochanter.</t>
        </is>
      </c>
      <c r="E277" t="inlineStr">
        <is>
          <t>Snodgrass, 1935, Principles of Insect Morphology. (flybase.org/reports/FBrf0111704); Miller, 1950, Demerec, 1950: 468--481 (flybase.org/reports/FBrf0186027)</t>
        </is>
      </c>
      <c r="F277" t="inlineStr"/>
      <c r="G277" t="inlineStr"/>
      <c r="H277" t="inlineStr"/>
    </row>
    <row r="278">
      <c r="A278">
        <f>HYPERLINK("https://www.ebi.ac.uk/ols/ontologies/fbbt/terms?iri=http://purl.obolibrary.org/obo/FBbt_00003413","FBbt:00003413")</f>
        <v/>
      </c>
      <c r="B278" t="inlineStr">
        <is>
          <t>mesothoracic tibial levator muscle 70</t>
        </is>
      </c>
      <c r="C278" t="inlineStr">
        <is>
          <t>None</t>
        </is>
      </c>
      <c r="D278" t="inlineStr">
        <is>
          <t>Levator muscle of the adult mesothoracic tibia that extends along the lateral femur.</t>
        </is>
      </c>
      <c r="E278" t="inlineStr">
        <is>
          <t>Miller, 1950, Demerec, 1950: 468--481 (flybase.org/reports/FBrf0186027)</t>
        </is>
      </c>
      <c r="F278" t="inlineStr"/>
      <c r="G278" t="inlineStr"/>
      <c r="H278" t="inlineStr"/>
    </row>
    <row r="279">
      <c r="A279">
        <f>HYPERLINK("https://www.ebi.ac.uk/ols/ontologies/fbbt/terms?iri=http://purl.obolibrary.org/obo/FBbt_00003410","FBbt:00003410")</f>
        <v/>
      </c>
      <c r="B279" t="inlineStr">
        <is>
          <t>mesothoracic pretarsal depressor muscle 75</t>
        </is>
      </c>
      <c r="C279" t="inlineStr">
        <is>
          <t>None</t>
        </is>
      </c>
      <c r="D279" t="inlineStr">
        <is>
          <t>Depressor muscle of the adult mesothoracic pretarsus that extends along the tarsal segments.</t>
        </is>
      </c>
      <c r="E279" t="inlineStr">
        <is>
          <t>Miller, 1950, Demerec, 1950: 468--481 (flybase.org/reports/FBrf0186027)</t>
        </is>
      </c>
      <c r="F279" t="inlineStr"/>
      <c r="G279" t="inlineStr"/>
      <c r="H279" t="inlineStr"/>
    </row>
    <row r="280">
      <c r="A280">
        <f>HYPERLINK("https://www.ebi.ac.uk/ols/ontologies/fbbt/terms?iri=http://purl.obolibrary.org/obo/FBbt_00003416","FBbt:00003416")</f>
        <v/>
      </c>
      <c r="B280" t="inlineStr">
        <is>
          <t>mesothoracic femoral reductor muscle 69</t>
        </is>
      </c>
      <c r="C280" t="inlineStr">
        <is>
          <t>None</t>
        </is>
      </c>
      <c r="D280" t="inlineStr">
        <is>
          <t>Reductor muscle of the adult mesothoracic femur that extends along the trochanter.</t>
        </is>
      </c>
      <c r="E280" t="inlineStr">
        <is>
          <t>Miller, 1950, Demerec, 1950: 468--481 (flybase.org/reports/FBrf0186027)</t>
        </is>
      </c>
      <c r="F280" t="inlineStr"/>
      <c r="G280" t="inlineStr"/>
      <c r="H280" t="inlineStr"/>
    </row>
    <row r="281">
      <c r="A281">
        <f>HYPERLINK("https://www.ebi.ac.uk/ols/ontologies/fbbt/terms?iri=http://purl.obolibrary.org/obo/FBbt_00003377","FBbt:00003377")</f>
        <v/>
      </c>
      <c r="B281" t="inlineStr">
        <is>
          <t>coxal tergal remotor muscle 48a</t>
        </is>
      </c>
      <c r="C281" t="inlineStr">
        <is>
          <t>DVM 48a</t>
        </is>
      </c>
      <c r="D281" t="inlineStr">
        <is>
          <t>The anterior of the lateral oblique dorsal muscles.</t>
        </is>
      </c>
      <c r="E281" t="inlineStr">
        <is>
          <t>Miller, 1950, Demerec, 1950: 468--481 (flybase.org/reports/FBrf0186027)</t>
        </is>
      </c>
      <c r="F281" t="inlineStr"/>
      <c r="G281" t="inlineStr"/>
      <c r="H281" t="inlineStr"/>
    </row>
    <row r="282">
      <c r="A282">
        <f>HYPERLINK("https://www.ebi.ac.uk/ols/ontologies/fbbt/terms?iri=http://purl.obolibrary.org/obo/FBbt_00003378","FBbt:00003378")</f>
        <v/>
      </c>
      <c r="B282" t="inlineStr">
        <is>
          <t>coxal tergal remotor muscle 48b</t>
        </is>
      </c>
      <c r="C282" t="inlineStr">
        <is>
          <t>DVM 48b</t>
        </is>
      </c>
      <c r="D282" t="inlineStr">
        <is>
          <t>The posterior of the lateral oblique dorsal muscles.</t>
        </is>
      </c>
      <c r="E282" t="inlineStr">
        <is>
          <t>Miller, 1950, Demerec, 1950: 468--481 (flybase.org/reports/FBrf0186027)</t>
        </is>
      </c>
      <c r="F282" t="inlineStr"/>
      <c r="G282" t="inlineStr"/>
      <c r="H282" t="inlineStr"/>
    </row>
    <row r="283">
      <c r="A283">
        <f>HYPERLINK("https://www.ebi.ac.uk/ols/ontologies/fbbt/terms?iri=http://purl.obolibrary.org/obo/FBbt_00003362","FBbt:00003362")</f>
        <v/>
      </c>
      <c r="B283" t="inlineStr">
        <is>
          <t>dorsal medial indirect flight muscle</t>
        </is>
      </c>
      <c r="C283" t="inlineStr">
        <is>
          <t>dorsal medial muscle; DLM; dorsal median muscle; dorso-longitudinal muscle; dorsal longitudinal muscle</t>
        </is>
      </c>
      <c r="D283" t="inlineStr">
        <is>
          <t>An indirect flight muscle that functions as a wing depressor. It extends anterioposteriorly, connecting the thorax and the postnotum. The six pairs of dorsal medial muscles function to depress the wings by longitudinal arching of the scutum (Miller, 1950).</t>
        </is>
      </c>
      <c r="E283" t="inlineStr">
        <is>
          <t>Miller, 1950, Demerec, 1950: 420--534 (flybase.org/reports/FBrf0007735); Bate, 1993, Bate, Martinez Arias, 1993: 1013--1090 (flybase.org/reports/FBrf0064793)</t>
        </is>
      </c>
      <c r="F283" t="inlineStr"/>
      <c r="G283" t="inlineStr"/>
      <c r="H283" t="inlineStr"/>
    </row>
    <row r="284">
      <c r="A284">
        <f>HYPERLINK("https://www.ebi.ac.uk/ols/ontologies/fbbt/terms?iri=http://purl.obolibrary.org/obo/FBbt_00003438","FBbt:00003438")</f>
        <v/>
      </c>
      <c r="B284" t="inlineStr">
        <is>
          <t>metathoracic tibial depressor muscle 93</t>
        </is>
      </c>
      <c r="C284" t="inlineStr">
        <is>
          <t>None</t>
        </is>
      </c>
      <c r="D284" t="inlineStr">
        <is>
          <t>Depressor muscle of the adult metathoracic tibia that extends mediolaterally in the distal femur, distal to the tibial depressor muscle 92.</t>
        </is>
      </c>
      <c r="E284" t="inlineStr">
        <is>
          <t>Miller, 1950, Demerec, 1950: 468--481 (flybase.org/reports/FBrf0186027)</t>
        </is>
      </c>
      <c r="F284" t="inlineStr"/>
      <c r="G284" t="inlineStr"/>
      <c r="H284" t="inlineStr"/>
    </row>
    <row r="285">
      <c r="A285">
        <f>HYPERLINK("https://www.ebi.ac.uk/ols/ontologies/fbbt/terms?iri=http://purl.obolibrary.org/obo/FBbt_00003437","FBbt:00003437")</f>
        <v/>
      </c>
      <c r="B285" t="inlineStr">
        <is>
          <t>metathoracic tibial depressor muscle 92</t>
        </is>
      </c>
      <c r="C285" t="inlineStr">
        <is>
          <t>None</t>
        </is>
      </c>
      <c r="D285" t="inlineStr">
        <is>
          <t>Depressor muscle of the adult metathoracic tibia that extends along the medial femur, proximal to the tibial depressor muscle 93.</t>
        </is>
      </c>
      <c r="E285" t="inlineStr">
        <is>
          <t>Miller, 1950, Demerec, 1950: 468--481 (flybase.org/reports/FBrf0186027)</t>
        </is>
      </c>
      <c r="F285" t="inlineStr"/>
      <c r="G285" t="inlineStr"/>
      <c r="H285" t="inlineStr"/>
    </row>
    <row r="286">
      <c r="A286">
        <f>HYPERLINK("https://www.ebi.ac.uk/ols/ontologies/fbbt/terms?iri=http://purl.obolibrary.org/obo/FBbt_00003434","FBbt:00003434")</f>
        <v/>
      </c>
      <c r="B286" t="inlineStr">
        <is>
          <t>metathoracic sternal extracoxal depressor muscle 87</t>
        </is>
      </c>
      <c r="C286" t="inlineStr">
        <is>
          <t>None</t>
        </is>
      </c>
      <c r="D286" t="inlineStr">
        <is>
          <t>Sternal extracoxal depressor muscle of the metathoracic trochanter that extends obliquely, attaching anteriorly to the mesothoracic pleurum and posteriorly to the trochanter.</t>
        </is>
      </c>
      <c r="E286" t="inlineStr">
        <is>
          <t>Miller, 1950, Demerec, 1950: 468--481 (flybase.org/reports/FBrf0186027)</t>
        </is>
      </c>
      <c r="F286" t="inlineStr"/>
      <c r="G286" t="inlineStr"/>
      <c r="H286" t="inlineStr"/>
    </row>
    <row r="287">
      <c r="A287">
        <f>HYPERLINK("https://www.ebi.ac.uk/ols/ontologies/fbbt/terms?iri=http://purl.obolibrary.org/obo/FBbt_00003433","FBbt:00003433")</f>
        <v/>
      </c>
      <c r="B287" t="inlineStr">
        <is>
          <t>metathoracic ternal extracoxal depressor muscle 86</t>
        </is>
      </c>
      <c r="C287" t="inlineStr">
        <is>
          <t>None</t>
        </is>
      </c>
      <c r="D287" t="inlineStr">
        <is>
          <t>Tergal extracoxal depressor muscle of the metathoracic trochanter that extends anterioposteriorly, attaching anteriorly to the postnotum and posteriorly to the trochanter.</t>
        </is>
      </c>
      <c r="E287" t="inlineStr">
        <is>
          <t>Miller, 1950, Demerec, 1950: 468--481 (flybase.org/reports/FBrf0186027)</t>
        </is>
      </c>
      <c r="F287" t="inlineStr"/>
      <c r="G287" t="inlineStr"/>
      <c r="H287" t="inlineStr"/>
    </row>
    <row r="288">
      <c r="A288">
        <f>HYPERLINK("https://www.ebi.ac.uk/ols/ontologies/fbbt/terms?iri=http://purl.obolibrary.org/obo/FBbt_00003390","FBbt:00003390")</f>
        <v/>
      </c>
      <c r="B288" t="inlineStr">
        <is>
          <t>muscle of third axillary 55</t>
        </is>
      </c>
      <c r="C288" t="inlineStr">
        <is>
          <t>muscles 2-4 of pterale III; posterior muscle of the third axillary sclerite; III2-4; third pterale III, III3</t>
        </is>
      </c>
      <c r="D288" t="inlineStr">
        <is>
          <t>Direct flight muscle connected to the posterior of the third axillary sclerite that, together with muscle 54, serves to depress the anal portion of the wing (Miller, 1950). This muscle is innervated by the III3 motor neuron.</t>
        </is>
      </c>
      <c r="E288" t="inlineStr">
        <is>
          <t>Miller, 1950, Demerec, 1950: 420--534 (flybase.org/reports/FBrf0007735); Trimarchi and Schneiderman, 1994, J. Comp. Neurol. 340(3): 427--443 (flybase.org/reports/FBrf0074636); Lindsay et al., 2017, Curr. Biol. 27(3): 345--358 (flybase.org/reports/FBrf0234750)</t>
        </is>
      </c>
      <c r="F288" t="inlineStr"/>
      <c r="G288" t="inlineStr"/>
      <c r="H288" t="inlineStr"/>
    </row>
    <row r="289">
      <c r="A289">
        <f>HYPERLINK("https://www.ebi.ac.uk/ols/ontologies/fbbt/terms?iri=http://purl.obolibrary.org/obo/FBbt_00003394","FBbt:00003394")</f>
        <v/>
      </c>
      <c r="B289" t="inlineStr">
        <is>
          <t>mesothoracic pleurosternal muscle 59</t>
        </is>
      </c>
      <c r="C289" t="inlineStr">
        <is>
          <t>pleurosternal 1; ps1 muscle</t>
        </is>
      </c>
      <c r="D289" t="inlineStr">
        <is>
          <t>The larger of the mesothoracic pleurosternal muscles. It is located dorsally to pleurosternal muscle 60 (Miyan and Ewing 1985). It is one of only two flight muscles that express doublesex (Shirangi et al., 2013).</t>
        </is>
      </c>
      <c r="E289" t="inlineStr">
        <is>
          <t>Shirangi et al., 2013, Cell Rep. 5(3): 678--686 (flybase.org/reports/FBrf0223321); Miyan and Ewing, 1985, Philos. Trans. R. Soc. Lond. B. Biol. Sci. 311(1150): 271--302 (flybase.org/reports/FBrf0228229)</t>
        </is>
      </c>
      <c r="F289" t="inlineStr"/>
      <c r="G289" t="inlineStr"/>
      <c r="H289" t="inlineStr"/>
    </row>
    <row r="290">
      <c r="A290">
        <f>HYPERLINK("https://www.ebi.ac.uk/ols/ontologies/fbbt/terms?iri=http://purl.obolibrary.org/obo/FBbt_00003395","FBbt:00003395")</f>
        <v/>
      </c>
      <c r="B290" t="inlineStr">
        <is>
          <t>mesothoracic pleurosternal muscle 60</t>
        </is>
      </c>
      <c r="C290" t="inlineStr">
        <is>
          <t>pleurosternal 2; ps2 muscle</t>
        </is>
      </c>
      <c r="D290" t="inlineStr">
        <is>
          <t>Small mesothoracic pleurosternal muscle. It attaches ventrally and medially on the mesofurca and dorsolaterally on the thoracic joint of the prealar apophysis. It is located ventrally to the pleurosternal muscle 59.</t>
        </is>
      </c>
      <c r="E290" t="inlineStr">
        <is>
          <t>Miyan and Ewing, 1985, Philos. Trans. R. Soc. Lond. B. Biol. Sci. 311(1150): 271--302 (flybase.org/reports/FBrf0228229)</t>
        </is>
      </c>
      <c r="F290" t="inlineStr"/>
      <c r="G290" t="inlineStr"/>
      <c r="H290" t="inlineStr"/>
    </row>
    <row r="291">
      <c r="A291">
        <f>HYPERLINK("https://www.ebi.ac.uk/ols/ontologies/fbbt/terms?iri=http://purl.obolibrary.org/obo/FBbt_00003391","FBbt:00003391")</f>
        <v/>
      </c>
      <c r="B291" t="inlineStr">
        <is>
          <t>muscle of first axillary 56</t>
        </is>
      </c>
      <c r="C291" t="inlineStr">
        <is>
          <t>I2; second muscle of pterale I; posterior muscle of first axillary sclerite</t>
        </is>
      </c>
      <c r="D291" t="inlineStr">
        <is>
          <t>Direct flight muscle connected to the posterior of the first axillary sclerite that, together with muscle 53, serves to raise the wing and draw it backwards (Miller, 1950).</t>
        </is>
      </c>
      <c r="E291"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291" t="inlineStr"/>
      <c r="G291" t="inlineStr"/>
      <c r="H291" t="inlineStr"/>
    </row>
    <row r="292">
      <c r="A292">
        <f>HYPERLINK("https://www.ebi.ac.uk/ols/ontologies/fbbt/terms?iri=http://purl.obolibrary.org/obo/FBbt_00047245","FBbt:00047245")</f>
        <v/>
      </c>
      <c r="B292" t="inlineStr">
        <is>
          <t>external muscle of fourth axillary hg4</t>
        </is>
      </c>
      <c r="C292" t="inlineStr">
        <is>
          <t>hg4 muscle; posterior notal wing process muscle hg4</t>
        </is>
      </c>
      <c r="D292" t="inlineStr">
        <is>
          <t>A very small muscle that lies laterally to the two internal muscles of the fourth axillary and inserts into the fourth axillary (posterior notal wing process). It shares a tendon with the external muscle of fourth axillary hg1 (Williams and Williams, 1943).</t>
        </is>
      </c>
      <c r="E292" t="inlineStr">
        <is>
          <t>Williams and Williams, 1943, J. Morphol. 72: 589--597 (flybase.org/reports/FBrf0006004); Dickinson and Tu, 1997, Comp. Biochem. Physiol. A. Physiol. 116(3): 223--238 (flybase.org/reports/FBrf0098527); Wisser and Nachtigall, 1984, Zoomorphol. 104(3): 188--195 (flybase.org/reports/FBrf0239095)</t>
        </is>
      </c>
      <c r="F292" t="inlineStr"/>
      <c r="G292" t="inlineStr"/>
      <c r="H292" t="inlineStr"/>
    </row>
    <row r="293">
      <c r="A293">
        <f>HYPERLINK("https://www.ebi.ac.uk/ols/ontologies/fbbt/terms?iri=http://purl.obolibrary.org/obo/FBbt_00003385","FBbt:00003385")</f>
        <v/>
      </c>
      <c r="B293" t="inlineStr">
        <is>
          <t>basalar muscle 51</t>
        </is>
      </c>
      <c r="C293" t="inlineStr">
        <is>
          <t>direct flight muscle 51; b2; pa3; sternobasalar muscle; second basalar; m.ab. 2</t>
        </is>
      </c>
      <c r="D293" t="inlineStr">
        <is>
          <t>Direct flight muscle that depresses the anterior border of the wing (Miller, 1950). It is innervated by the b2 motor neuron.</t>
        </is>
      </c>
      <c r="E293" t="inlineStr">
        <is>
          <t>Miller, 1950, Demerec, 1950: 420--534 (flybase.org/reports/FBrf0007735); Bate, 1993, Bate, Martinez Arias, 1993: 1013--1090 (flybase.org/reports/FBrf0064793); Trimarchi and Schneiderman, 1994, J. Comp. Neurol. 340(3): 427--443 (flybase.org/reports/FBrf0074636); Vigoreaux, 2006, Sink, 2006: 143--156 (flybase.org/reports/FBrf0192609); Hartenstein, 2006, Sink, 2006: 8--27 (flybase.org/reports/FBrf0193310)</t>
        </is>
      </c>
      <c r="F293" t="inlineStr"/>
      <c r="G293" t="inlineStr"/>
      <c r="H293" t="inlineStr"/>
    </row>
    <row r="294">
      <c r="A294">
        <f>HYPERLINK("https://www.ebi.ac.uk/ols/ontologies/fbbt/terms?iri=http://purl.obolibrary.org/obo/FBbt_00003382","FBbt:00003382")</f>
        <v/>
      </c>
      <c r="B294" t="inlineStr">
        <is>
          <t>internal muscle of the fourth axillary 58a</t>
        </is>
      </c>
      <c r="C294" t="inlineStr">
        <is>
          <t>direct flight muscle 58a; hg3 muscle; muscle 58; muscle of axillary cord</t>
        </is>
      </c>
      <c r="D294" t="inlineStr">
        <is>
          <t>Anterior-most of a pair of direct flight muscles that function to depress the anal portion of the wing (Miller, 1950).</t>
        </is>
      </c>
      <c r="E294"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294" t="inlineStr"/>
      <c r="G294" t="inlineStr"/>
      <c r="H294" t="inlineStr"/>
    </row>
    <row r="295">
      <c r="A295">
        <f>HYPERLINK("https://www.ebi.ac.uk/ols/ontologies/fbbt/terms?iri=http://purl.obolibrary.org/obo/FBbt_00047244","FBbt:00047244")</f>
        <v/>
      </c>
      <c r="B295" t="inlineStr">
        <is>
          <t>external muscle of fourth axillary hg1</t>
        </is>
      </c>
      <c r="C295" t="inlineStr">
        <is>
          <t>posterior notal wing process muscle hg1; hg1 muscle</t>
        </is>
      </c>
      <c r="D295" t="inlineStr">
        <is>
          <t>Direct flight muscle that inserts into the fourth axillary (posterior notal wing process) and functions in carrying out lateral tip movements (Wisser and Nachtigall, 1984). It shares a tendon with the external muscle of fourth axillary hg4 (Williams and Williams, 1943). In contrast to most other wing muscles, hg1 is larger in males than in females, which is thought to allow for louder sine song (Shirangi et al., 2013). It is one of only two flight muscles that express doublesex (Shirangi et al., 2013).</t>
        </is>
      </c>
      <c r="E295" t="inlineStr">
        <is>
          <t>Williams and Williams, 1943, J. Morphol. 72: 589--597 (flybase.org/reports/FBrf0006004); Dickinson and Tu, 1997, Comp. Biochem. Physiol. A. Physiol. 116(3): 223--238 (flybase.org/reports/FBrf0098527); Shirangi et al., 2013, Cell Rep. 5(3): 678--686 (flybase.org/reports/FBrf0223321); Wisser and Nachtigall, 1984, Zoomorphol. 104(3): 188--195 (flybase.org/reports/FBrf0239095)</t>
        </is>
      </c>
      <c r="F295" t="inlineStr"/>
      <c r="G295" t="inlineStr"/>
      <c r="H295" t="inlineStr"/>
    </row>
    <row r="296">
      <c r="A296">
        <f>HYPERLINK("https://www.ebi.ac.uk/ols/ontologies/fbbt/terms?iri=http://purl.obolibrary.org/obo/FBbt_00003383","FBbt:00003383")</f>
        <v/>
      </c>
      <c r="B296" t="inlineStr">
        <is>
          <t>internal muscle of the fourth axillary 58b</t>
        </is>
      </c>
      <c r="C296" t="inlineStr">
        <is>
          <t>hg2 muscle; muscle of axillary cord; direct flight muscle 58b; muscle 58</t>
        </is>
      </c>
      <c r="D296" t="inlineStr">
        <is>
          <t>Posterior-most of a pair of direct flight muscles that function to depress the anal portion of the wing (Miller, 1950).</t>
        </is>
      </c>
      <c r="E296"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296" t="inlineStr"/>
      <c r="G296" t="inlineStr"/>
      <c r="H296" t="inlineStr"/>
    </row>
    <row r="297">
      <c r="A297">
        <f>HYPERLINK("https://www.ebi.ac.uk/ols/ontologies/fbbt/terms?iri=http://purl.obolibrary.org/obo/FBbt_00003380","FBbt:00003380")</f>
        <v/>
      </c>
      <c r="B297" t="inlineStr">
        <is>
          <t>basalar muscle 49</t>
        </is>
      </c>
      <c r="C297" t="inlineStr">
        <is>
          <t>direct flight muscle 49; first basalar muscle; pa4; m.ab. 1; prealar muscle 49; abductor', "Ritter's abductor", 'b1; basalar muscle 1; muscle of prealar apophysis 49</t>
        </is>
      </c>
      <c r="D297" t="inlineStr">
        <is>
          <t>Direct flight muscle extending from the anterior notum to the basalar of the wing (Sink, 2006). It serves to draw the wing horizontally forwards (Miller, 1950). It is innervated by the b1 motor neuron.</t>
        </is>
      </c>
      <c r="E297" t="inlineStr">
        <is>
          <t>Miller, 1950, Demerec, 1950: 420--534 (flybase.org/reports/FBrf0007735); Bate, 1993, Bate, Martinez Arias, 1993: 1013--1090 (flybase.org/reports/FBrf0064793); Trimarchi and Schneiderman, 1994, J. Comp. Neurol. 340(3): 427--443 (flybase.org/reports/FBrf0074636); Vigoreaux, 2006, Sink, 2006: 143--156 (flybase.org/reports/FBrf0192609); Hartenstein, 2006, Sink, 2006: 8--27 (flybase.org/reports/FBrf0193310)</t>
        </is>
      </c>
      <c r="F297" t="inlineStr"/>
      <c r="G297" t="inlineStr"/>
      <c r="H297" t="inlineStr"/>
    </row>
    <row r="298">
      <c r="A298">
        <f>HYPERLINK("https://www.ebi.ac.uk/ols/ontologies/fbbt/terms?iri=http://purl.obolibrary.org/obo/FBbt_00003381","FBbt:00003381")</f>
        <v/>
      </c>
      <c r="B298" t="inlineStr">
        <is>
          <t>basalar muscle 50</t>
        </is>
      </c>
      <c r="C298" t="inlineStr">
        <is>
          <t>pa5; first basalar; third basalar; m.gr; m.gracilis; muscle of prealar apophysis 50; b3; direct flight muscle 50</t>
        </is>
      </c>
      <c r="D298" t="inlineStr">
        <is>
          <t>Direct flight muscle extending from the notum to the posterior of the basalar. Together with flight muscle 49, it functions to extend the wing (Sink, 2006).</t>
        </is>
      </c>
      <c r="E298" t="inlineStr">
        <is>
          <t>Miller, 1950, Demerec, 1950: 420--534 (flybase.org/reports/FBrf0007735); Bate, 1993, Bate, Martinez Arias, 1993: 1013--1090 (flybase.org/reports/FBrf0064793); Vigoreaux, 2006, Sink, 2006: 143--156 (flybase.org/reports/FBrf0192609); Hartenstein, 2006, Sink, 2006: 8--27 (flybase.org/reports/FBrf0193310)</t>
        </is>
      </c>
      <c r="F298" t="inlineStr"/>
      <c r="G298" t="inlineStr"/>
      <c r="H298" t="inlineStr"/>
    </row>
    <row r="299">
      <c r="A299">
        <f>HYPERLINK("https://www.ebi.ac.uk/ols/ontologies/fbbt/terms?iri=http://purl.obolibrary.org/obo/FBbt_00003389","FBbt:00003389")</f>
        <v/>
      </c>
      <c r="B299" t="inlineStr">
        <is>
          <t>muscle of third axillary 54</t>
        </is>
      </c>
      <c r="C299" t="inlineStr">
        <is>
          <t>first muscle of pterale III; anterior muscle of 3rd axillary sclerite; III1; pa2; first pterale III, III1; m.le.2</t>
        </is>
      </c>
      <c r="D299" t="inlineStr">
        <is>
          <t>Direct flight muscle connected to the anterior of the third axillary sclerite that, together with muscle 55, serves to depress the anal portion of the wing (Miller, 1950). It is innervated by the III1 motor neuron.</t>
        </is>
      </c>
      <c r="E299" t="inlineStr">
        <is>
          <t>Miller, 1950, Demerec, 1950: 420--534 (flybase.org/reports/FBrf0007735); Bate, 1993, Bate, Martinez Arias, 1993: 1013--1090 (flybase.org/reports/FBrf0064793); Trimarchi and Schneiderman, 1994, J. Comp. Neurol. 340(3): 427--443 (flybase.org/reports/FBrf0074636); Vigoreaux, 2006, Sink, 2006: 143--156 (flybase.org/reports/FBrf0192609); Hartenstein, 2006, Sink, 2006: 8--27 (flybase.org/reports/FBrf0193310)</t>
        </is>
      </c>
      <c r="F299" t="inlineStr"/>
      <c r="G299" t="inlineStr"/>
      <c r="H299" t="inlineStr"/>
    </row>
    <row r="300">
      <c r="A300">
        <f>HYPERLINK("https://www.ebi.ac.uk/ols/ontologies/fbbt/terms?iri=http://purl.obolibrary.org/obo/FBbt_00003388","FBbt:00003388")</f>
        <v/>
      </c>
      <c r="B300" t="inlineStr">
        <is>
          <t>muscle of first axillary 53</t>
        </is>
      </c>
      <c r="C300" t="inlineStr">
        <is>
          <t>first muscle of pterale I; m.le.1; pa3; first pterale I, I1; anterior muscle of first axillary sclerite; I1</t>
        </is>
      </c>
      <c r="D300" t="inlineStr">
        <is>
          <t>Direct flight muscle connected to the anterior of the first axillary sclerite that, together with muscle 56, serves to raise the wing and draw it backwards (Miller, 1950). It is innervated by the I1 motor neuron.</t>
        </is>
      </c>
      <c r="E300" t="inlineStr">
        <is>
          <t>Miller, 1950, Demerec, 1950: 420--534 (flybase.org/reports/FBrf0007735); Bate, 1993, Bate, Martinez Arias, 1993: 1013--1090 (flybase.org/reports/FBrf0064793); Trimarchi and Schneiderman, 1994, J. Comp. Neurol. 340(3): 427--443 (flybase.org/reports/FBrf0074636); Vigoreaux, 2006, Sink, 2006: 143--156 (flybase.org/reports/FBrf0192609); Hartenstein, 2006, Sink, 2006: 8--27 (flybase.org/reports/FBrf0193310)</t>
        </is>
      </c>
      <c r="F300" t="inlineStr"/>
      <c r="G300" t="inlineStr"/>
      <c r="H300" t="inlineStr"/>
    </row>
    <row r="301">
      <c r="A301">
        <f>HYPERLINK("https://www.ebi.ac.uk/ols/ontologies/fbbt/terms?iri=http://purl.obolibrary.org/obo/FBbt_00048106","FBbt:00048106")</f>
        <v/>
      </c>
      <c r="B301" t="inlineStr">
        <is>
          <t>tergopleural muscle 2</t>
        </is>
      </c>
      <c r="C301" t="inlineStr">
        <is>
          <t>tp2</t>
        </is>
      </c>
      <c r="D301" t="inlineStr">
        <is>
          <t>Direct flight muscle cell located ventrally among the the tergopleural muscle cells (O'Sullivan et al., 2018).</t>
        </is>
      </c>
      <c r="E301" t="inlineStr">
        <is>
          <t>Dickinson and Tu, 1997, Comp. Biochem. Physiol. A. Physiol. 116(3): 223--238 (flybase.org/reports/FBrf0098527); O'Sullivan et al., 2018, Curr. Biol. 28(17): 2705--2717.e4 (flybase.org/reports/FBrf0240039)</t>
        </is>
      </c>
      <c r="F301" t="inlineStr"/>
      <c r="G301" t="inlineStr"/>
      <c r="H301" t="inlineStr"/>
    </row>
    <row r="302">
      <c r="A302">
        <f>HYPERLINK("https://www.ebi.ac.uk/ols/ontologies/fbbt/terms?iri=http://purl.obolibrary.org/obo/FBbt_00048105","FBbt:00048105")</f>
        <v/>
      </c>
      <c r="B302" t="inlineStr">
        <is>
          <t>tergopleural muscle 1</t>
        </is>
      </c>
      <c r="C302" t="inlineStr">
        <is>
          <t>tp1</t>
        </is>
      </c>
      <c r="D302" t="inlineStr">
        <is>
          <t>Direct flight muscle cell located dorsally among the the tergopleural muscle cells (O'Sullivan et al., 2018).</t>
        </is>
      </c>
      <c r="E302" t="inlineStr">
        <is>
          <t>Dickinson and Tu, 1997, Comp. Biochem. Physiol. A. Physiol. 116(3): 223--238 (flybase.org/reports/FBrf0098527); O'Sullivan et al., 2018, Curr. Biol. 28(17): 2705--2717.e4 (flybase.org/reports/FBrf0240039)</t>
        </is>
      </c>
      <c r="F302" t="inlineStr"/>
      <c r="G302" t="inlineStr"/>
      <c r="H302" t="inlineStr"/>
    </row>
    <row r="303">
      <c r="A303">
        <f>HYPERLINK("https://www.ebi.ac.uk/ols/ontologies/fbbt/terms?iri=http://purl.obolibrary.org/obo/FBbt_00003349","FBbt:00003349")</f>
        <v/>
      </c>
      <c r="B303" t="inlineStr">
        <is>
          <t>prothoracic tibial depressor muscle 41</t>
        </is>
      </c>
      <c r="C303" t="inlineStr">
        <is>
          <t>None</t>
        </is>
      </c>
      <c r="D303" t="inlineStr">
        <is>
          <t>Depressor muscle of the adult prothoracic tibia that extends mediolaterally in the distal femur, distal to the tibial depressor muscle 40.</t>
        </is>
      </c>
      <c r="E303" t="inlineStr">
        <is>
          <t>Miller, 1950, Demerec, 1950: 468--481 (flybase.org/reports/FBrf0186027)</t>
        </is>
      </c>
      <c r="F303" t="inlineStr"/>
      <c r="G303" t="inlineStr"/>
      <c r="H303" t="inlineStr"/>
    </row>
    <row r="304">
      <c r="A304">
        <f>HYPERLINK("https://www.ebi.ac.uk/ols/ontologies/fbbt/terms?iri=http://purl.obolibrary.org/obo/FBbt_00003348","FBbt:00003348")</f>
        <v/>
      </c>
      <c r="B304" t="inlineStr">
        <is>
          <t>prothoracic tibial depressor muscle 40</t>
        </is>
      </c>
      <c r="C304" t="inlineStr">
        <is>
          <t>None</t>
        </is>
      </c>
      <c r="D304" t="inlineStr">
        <is>
          <t>Depressor muscle of the adult prothoracic tibia that extends along the medial femur, proximal to the tibial depressor muscle 41.</t>
        </is>
      </c>
      <c r="E304" t="inlineStr">
        <is>
          <t>Miller, 1950, Demerec, 1950: 468--481 (flybase.org/reports/FBrf0186027)</t>
        </is>
      </c>
      <c r="F304" t="inlineStr"/>
      <c r="G304" t="inlineStr"/>
      <c r="H304" t="inlineStr"/>
    </row>
    <row r="305">
      <c r="A305">
        <f>HYPERLINK("https://www.ebi.ac.uk/ols/ontologies/fbbt/terms?iri=http://purl.obolibrary.org/obo/FBbt_00003369","FBbt:00003369")</f>
        <v/>
      </c>
      <c r="B305" t="inlineStr">
        <is>
          <t>lateral oblique dorsal muscle</t>
        </is>
      </c>
      <c r="C305" t="inlineStr">
        <is>
          <t>DVM III</t>
        </is>
      </c>
      <c r="D305" t="inlineStr">
        <is>
          <t>An indirect flight muscle that functions as a wing elevator. It extends from the posterior notum ventrally to the postnotum.</t>
        </is>
      </c>
      <c r="E305" t="inlineStr">
        <is>
          <t>Williams and Williams, 1943, J. Morphol. 72: 589--597 (flybase.org/reports/FBrf0006004); Snodgrass, 1935, Principles of Insect Morphology. (flybase.org/reports/FBrf0111704); Miller, 1950, Demerec, 1950: 468--481 (flybase.org/reports/FBrf0186027)</t>
        </is>
      </c>
      <c r="F305" t="inlineStr"/>
      <c r="G305" t="inlineStr"/>
      <c r="H305" t="inlineStr"/>
    </row>
    <row r="306">
      <c r="A306">
        <f>HYPERLINK("https://www.ebi.ac.uk/ols/ontologies/fbbt/terms?iri=http://purl.obolibrary.org/obo/FBbt_00003408","FBbt:00003408")</f>
        <v/>
      </c>
      <c r="B306" t="inlineStr">
        <is>
          <t>mesothoracic tibial depressor muscle 72</t>
        </is>
      </c>
      <c r="C306" t="inlineStr">
        <is>
          <t>None</t>
        </is>
      </c>
      <c r="D306" t="inlineStr">
        <is>
          <t>Depressor muscle of the adult mesothoracic tibia that extends mediolaterally in the distal femur, distal to the tibial depressor muscle 71.</t>
        </is>
      </c>
      <c r="E306" t="inlineStr">
        <is>
          <t>Miller, 1950, Demerec, 1950: 468--481 (flybase.org/reports/FBrf0186027)</t>
        </is>
      </c>
      <c r="F306" t="inlineStr"/>
      <c r="G306" t="inlineStr"/>
      <c r="H306" t="inlineStr"/>
    </row>
    <row r="307">
      <c r="A307">
        <f>HYPERLINK("https://www.ebi.ac.uk/ols/ontologies/fbbt/terms?iri=http://purl.obolibrary.org/obo/FBbt_00003407","FBbt:00003407")</f>
        <v/>
      </c>
      <c r="B307" t="inlineStr">
        <is>
          <t>mesothoracic tibial depressor muscle 71</t>
        </is>
      </c>
      <c r="C307" t="inlineStr">
        <is>
          <t>None</t>
        </is>
      </c>
      <c r="D307" t="inlineStr">
        <is>
          <t>Depressor muscle of the adult mesothoracic tibia that extends along the medial femur, proximal to the tibial depressor muscle 72.</t>
        </is>
      </c>
      <c r="E307" t="inlineStr">
        <is>
          <t>Miller, 1950, Demerec, 1950: 468--481 (flybase.org/reports/FBrf0186027)</t>
        </is>
      </c>
      <c r="F307" t="inlineStr"/>
      <c r="G307" t="inlineStr"/>
      <c r="H307" t="inlineStr"/>
    </row>
    <row r="308">
      <c r="A308">
        <f>HYPERLINK("https://www.ebi.ac.uk/ols/ontologies/fbbt/terms?iri=http://purl.obolibrary.org/obo/FBbt_00003372","FBbt:00003372")</f>
        <v/>
      </c>
      <c r="B308" t="inlineStr">
        <is>
          <t>tergosternal muscle</t>
        </is>
      </c>
      <c r="C308" t="inlineStr">
        <is>
          <t>ATS muscle; anterior tergosternal muscle; DVM I</t>
        </is>
      </c>
      <c r="D308" t="inlineStr">
        <is>
          <t>An indirect flight muscle that functions as a wing elevator. It extends from the anterior notum ventrally to the mesothoracic preepisternum, anterior to the coxa.</t>
        </is>
      </c>
      <c r="E308" t="inlineStr">
        <is>
          <t>Snodgrass, 1935, Principles of Insect Morphology. (flybase.org/reports/FBrf0111704); Miller, 1950, Demerec, 1950: 468--481 (flybase.org/reports/FBrf0186027)</t>
        </is>
      </c>
      <c r="F308" t="inlineStr"/>
      <c r="G308" t="inlineStr"/>
      <c r="H308" t="inlineStr"/>
    </row>
    <row r="309">
      <c r="A309">
        <f>HYPERLINK("https://www.ebi.ac.uk/ols/ontologies/fbbt/terms?iri=http://purl.obolibrary.org/obo/FBbt_00003367","FBbt:00003367")</f>
        <v/>
      </c>
      <c r="B309" t="inlineStr">
        <is>
          <t>dorsal medial muscle 45e</t>
        </is>
      </c>
      <c r="C309" t="inlineStr">
        <is>
          <t>DLM2; DLM 45e</t>
        </is>
      </c>
      <c r="D309" t="inlineStr">
        <is>
          <t>The second most ventral of the dorsal medial muscles. It is innervated by the indirect flight muscle motor neuron MN2.</t>
        </is>
      </c>
      <c r="E309" t="inlineStr">
        <is>
          <t>Ikeda and Koenig, 1988, J. Comp. Neurol. 273(3): 436--444 (flybase.org/reports/FBrf0048552); Miller, 1950, Demerec, 1950: 468--481 (flybase.org/reports/FBrf0186027)</t>
        </is>
      </c>
      <c r="F309" t="inlineStr"/>
      <c r="G309" t="inlineStr"/>
      <c r="H309" t="inlineStr"/>
    </row>
    <row r="310">
      <c r="A310">
        <f>HYPERLINK("https://www.ebi.ac.uk/ols/ontologies/fbbt/terms?iri=http://purl.obolibrary.org/obo/FBbt_00003368","FBbt:00003368")</f>
        <v/>
      </c>
      <c r="B310" t="inlineStr">
        <is>
          <t>dorsal medial muscle 45f</t>
        </is>
      </c>
      <c r="C310" t="inlineStr">
        <is>
          <t>DLM 45f; DLM1</t>
        </is>
      </c>
      <c r="D310" t="inlineStr">
        <is>
          <t>The most ventral of the dorsal medial muscles. It is innervated by the indirect flight muscle motor neuron MN1.</t>
        </is>
      </c>
      <c r="E310" t="inlineStr">
        <is>
          <t>Ikeda and Koenig, 1988, J. Comp. Neurol. 273(3): 436--444 (flybase.org/reports/FBrf0048552); Miller, 1950, Demerec, 1950: 468--481 (flybase.org/reports/FBrf0186027)</t>
        </is>
      </c>
      <c r="F310" t="inlineStr"/>
      <c r="G310" t="inlineStr"/>
      <c r="H310" t="inlineStr"/>
    </row>
    <row r="311">
      <c r="A311">
        <f>HYPERLINK("https://www.ebi.ac.uk/ols/ontologies/fbbt/terms?iri=http://purl.obolibrary.org/obo/FBbt_00003365","FBbt:00003365")</f>
        <v/>
      </c>
      <c r="B311" t="inlineStr">
        <is>
          <t>dorsal medial muscle 45c</t>
        </is>
      </c>
      <c r="C311" t="inlineStr">
        <is>
          <t>DLM4; DLM 45c</t>
        </is>
      </c>
      <c r="D311" t="inlineStr">
        <is>
          <t>The third most dorsal of the dorsal medial muscles. It is innervated by the indirect flight muscle motor neuron MN4.</t>
        </is>
      </c>
      <c r="E311" t="inlineStr">
        <is>
          <t>Ikeda and Koenig, 1988, J. Comp. Neurol. 273(3): 436--444 (flybase.org/reports/FBrf0048552); Miller, 1950, Demerec, 1950: 468--481 (flybase.org/reports/FBrf0186027)</t>
        </is>
      </c>
      <c r="F311" t="inlineStr"/>
      <c r="G311" t="inlineStr"/>
      <c r="H311" t="inlineStr"/>
    </row>
    <row r="312">
      <c r="A312">
        <f>HYPERLINK("https://www.ebi.ac.uk/ols/ontologies/fbbt/terms?iri=http://purl.obolibrary.org/obo/FBbt_00003364","FBbt:00003364")</f>
        <v/>
      </c>
      <c r="B312" t="inlineStr">
        <is>
          <t>dorsal medial muscle 45b</t>
        </is>
      </c>
      <c r="C312" t="inlineStr">
        <is>
          <t>DLM 45b; DLM5</t>
        </is>
      </c>
      <c r="D312" t="inlineStr">
        <is>
          <t>The second most dorsal of the dorsal medial muscles. It is innervated by the indirect flight muscle motor neuron MN5.</t>
        </is>
      </c>
      <c r="E312" t="inlineStr">
        <is>
          <t>Ikeda and Koenig, 1988, J. Comp. Neurol. 273(3): 436--444 (flybase.org/reports/FBrf0048552); Miller, 1950, Demerec, 1950: 468--481 (flybase.org/reports/FBrf0186027)</t>
        </is>
      </c>
      <c r="F312" t="inlineStr"/>
      <c r="G312" t="inlineStr"/>
      <c r="H312" t="inlineStr"/>
    </row>
    <row r="313">
      <c r="A313">
        <f>HYPERLINK("https://www.ebi.ac.uk/ols/ontologies/fbbt/terms?iri=http://purl.obolibrary.org/obo/FBbt_00003366","FBbt:00003366")</f>
        <v/>
      </c>
      <c r="B313" t="inlineStr">
        <is>
          <t>dorsal medial muscle 45d</t>
        </is>
      </c>
      <c r="C313" t="inlineStr">
        <is>
          <t>DLM3; DLM 45d</t>
        </is>
      </c>
      <c r="D313" t="inlineStr">
        <is>
          <t>The fourth most dorsal of the dorsal medial muscles. It is innervated by the indirect flight muscle motor neuron MN3.</t>
        </is>
      </c>
      <c r="E313" t="inlineStr">
        <is>
          <t>Ikeda and Koenig, 1988, J. Comp. Neurol. 273(3): 436--444 (flybase.org/reports/FBrf0048552); Miller, 1950, Demerec, 1950: 468--481 (flybase.org/reports/FBrf0186027)</t>
        </is>
      </c>
      <c r="F313" t="inlineStr"/>
      <c r="G313" t="inlineStr"/>
      <c r="H313" t="inlineStr"/>
    </row>
    <row r="314">
      <c r="A314">
        <f>HYPERLINK("https://www.ebi.ac.uk/ols/ontologies/fbbt/terms?iri=http://purl.obolibrary.org/obo/FBbt_00003363","FBbt:00003363")</f>
        <v/>
      </c>
      <c r="B314" t="inlineStr">
        <is>
          <t>dorsal medial muscle 45a</t>
        </is>
      </c>
      <c r="C314" t="inlineStr">
        <is>
          <t>DLM 45a; DLM6</t>
        </is>
      </c>
      <c r="D314" t="inlineStr">
        <is>
          <t>The most dorsal and shortest of the dorsal medial muscles. It is innervated by the indirect flight muscle motor neuron MN5.</t>
        </is>
      </c>
      <c r="E314" t="inlineStr">
        <is>
          <t>Ikeda and Koenig, 1988, J. Comp. Neurol. 273(3): 436--444 (flybase.org/reports/FBrf0048552); Miller, 1950, Demerec, 1950: 468--481 (flybase.org/reports/FBrf0186027)</t>
        </is>
      </c>
      <c r="F314" t="inlineStr"/>
      <c r="G314" t="inlineStr"/>
      <c r="H314" t="inlineStr"/>
    </row>
    <row r="315">
      <c r="A315">
        <f>HYPERLINK("https://www.ebi.ac.uk/ols/ontologies/fbbt/terms?iri=http://purl.obolibrary.org/obo/FBbt_00048108","FBbt:00048108")</f>
        <v/>
      </c>
      <c r="B315" t="inlineStr">
        <is>
          <t>muscle of the third axillary III4</t>
        </is>
      </c>
      <c r="C315" t="inlineStr">
        <is>
          <t>iii4</t>
        </is>
      </c>
      <c r="D315" t="inlineStr">
        <is>
          <t>Muscle 55 (III3-4) cell that is relatively dorsally located.</t>
        </is>
      </c>
      <c r="E315" t="inlineStr">
        <is>
          <t>Lindsay et al., 2017, Curr. Biol. 27(3): 345--358 (flybase.org/reports/FBrf0234750); O'Sullivan et al., 2018, Curr. Biol. 28(17): 2705--2717.e4 (flybase.org/reports/FBrf0240039)</t>
        </is>
      </c>
      <c r="F315" t="inlineStr"/>
      <c r="G315" t="inlineStr"/>
      <c r="H315" t="inlineStr"/>
    </row>
    <row r="316">
      <c r="A316">
        <f>HYPERLINK("https://www.ebi.ac.uk/ols/ontologies/fbbt/terms?iri=http://purl.obolibrary.org/obo/FBbt_00048107","FBbt:00048107")</f>
        <v/>
      </c>
      <c r="B316" t="inlineStr">
        <is>
          <t>muscle of the third axillary III3</t>
        </is>
      </c>
      <c r="C316" t="inlineStr">
        <is>
          <t>iii3</t>
        </is>
      </c>
      <c r="D316" t="inlineStr">
        <is>
          <t>Muscle 55 (III3-4) cell that is relatively ventrally located.</t>
        </is>
      </c>
      <c r="E316" t="inlineStr">
        <is>
          <t>Lindsay et al., 2017, Curr. Biol. 27(3): 345--358 (flybase.org/reports/FBrf0234750); O'Sullivan et al., 2018, Curr. Biol. 28(17): 2705--2717.e4 (flybase.org/reports/FBrf0240039)</t>
        </is>
      </c>
      <c r="F316" t="inlineStr"/>
      <c r="G316" t="inlineStr"/>
      <c r="H316" t="inlineStr"/>
    </row>
    <row r="317">
      <c r="A317">
        <f>HYPERLINK("https://www.ebi.ac.uk/ols/ontologies/fbbt/terms?iri=http://purl.obolibrary.org/obo/FBbt_00003373","FBbt:00003373")</f>
        <v/>
      </c>
      <c r="B317" t="inlineStr">
        <is>
          <t>tergosternal muscle 47a</t>
        </is>
      </c>
      <c r="C317" t="inlineStr">
        <is>
          <t>DVM 47a</t>
        </is>
      </c>
      <c r="D317" t="inlineStr">
        <is>
          <t>The most anterior of the tergosternal muscles.</t>
        </is>
      </c>
      <c r="E317" t="inlineStr">
        <is>
          <t>Miller, 1950, Demerec, 1950: 468--481 (flybase.org/reports/FBrf0186027)</t>
        </is>
      </c>
      <c r="F317" t="inlineStr"/>
      <c r="G317" t="inlineStr"/>
      <c r="H317" t="inlineStr"/>
    </row>
    <row r="318">
      <c r="A318">
        <f>HYPERLINK("https://www.ebi.ac.uk/ols/ontologies/fbbt/terms?iri=http://purl.obolibrary.org/obo/FBbt_00003371","FBbt:00003371")</f>
        <v/>
      </c>
      <c r="B318" t="inlineStr">
        <is>
          <t>lateral oblique dorsal muscle 46b</t>
        </is>
      </c>
      <c r="C318" t="inlineStr">
        <is>
          <t>DVM 46b</t>
        </is>
      </c>
      <c r="D318" t="inlineStr">
        <is>
          <t>The most posterior of the lateral oblique dorsal muscles.</t>
        </is>
      </c>
      <c r="E318" t="inlineStr">
        <is>
          <t>Miller, 1950, Demerec, 1950: 468--481 (flybase.org/reports/FBrf0186027)</t>
        </is>
      </c>
      <c r="F318" t="inlineStr"/>
      <c r="G318" t="inlineStr"/>
      <c r="H318" t="inlineStr"/>
    </row>
    <row r="319">
      <c r="A319">
        <f>HYPERLINK("https://www.ebi.ac.uk/ols/ontologies/fbbt/terms?iri=http://purl.obolibrary.org/obo/FBbt_00003370","FBbt:00003370")</f>
        <v/>
      </c>
      <c r="B319" t="inlineStr">
        <is>
          <t>lateral oblique dorsal muscle 46a</t>
        </is>
      </c>
      <c r="C319" t="inlineStr">
        <is>
          <t>DVM 46a</t>
        </is>
      </c>
      <c r="D319" t="inlineStr">
        <is>
          <t>The most anterior of the lateral oblique dorsal muscles.</t>
        </is>
      </c>
      <c r="E319" t="inlineStr">
        <is>
          <t>Miller, 1950, Demerec, 1950: 468--481 (flybase.org/reports/FBrf0186027)</t>
        </is>
      </c>
      <c r="F319" t="inlineStr"/>
      <c r="G319" t="inlineStr"/>
      <c r="H319" t="inlineStr"/>
    </row>
    <row r="320">
      <c r="A320">
        <f>HYPERLINK("https://www.ebi.ac.uk/ols/ontologies/fbbt/terms?iri=http://purl.obolibrary.org/obo/FBbt_00003375","FBbt:00003375")</f>
        <v/>
      </c>
      <c r="B320" t="inlineStr">
        <is>
          <t>tergosternal muscle 47c</t>
        </is>
      </c>
      <c r="C320" t="inlineStr">
        <is>
          <t>DVM 47c</t>
        </is>
      </c>
      <c r="D320" t="inlineStr">
        <is>
          <t>One of the posterior tergosternal muscles, ventral to the tergosternal muscle 47b in the notum.</t>
        </is>
      </c>
      <c r="E320" t="inlineStr">
        <is>
          <t>Miller, 1950, Demerec, 1950: 468--481 (flybase.org/reports/FBrf0186027)</t>
        </is>
      </c>
      <c r="F320" t="inlineStr"/>
      <c r="G320" t="inlineStr"/>
      <c r="H320" t="inlineStr"/>
    </row>
    <row r="321">
      <c r="A321">
        <f>HYPERLINK("https://www.ebi.ac.uk/ols/ontologies/fbbt/terms?iri=http://purl.obolibrary.org/obo/FBbt_00003374","FBbt:00003374")</f>
        <v/>
      </c>
      <c r="B321" t="inlineStr">
        <is>
          <t>tergosternal muscle 47b</t>
        </is>
      </c>
      <c r="C321" t="inlineStr">
        <is>
          <t>DVM 47b</t>
        </is>
      </c>
      <c r="D321" t="inlineStr">
        <is>
          <t>One of the posterior tergosternal muscles, dorsal to the tergosternal muscle 47c in the notum.</t>
        </is>
      </c>
      <c r="E321" t="inlineStr">
        <is>
          <t>Miller, 1950, Demerec, 1950: 468--481 (flybase.org/reports/FBrf0186027)</t>
        </is>
      </c>
      <c r="F321" t="inlineStr"/>
      <c r="G321" t="inlineStr"/>
      <c r="H321"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2019-08-09T09:56:34Z</dcterms:created>
  <dcterms:modified xsi:type="dcterms:W3CDTF">2019-08-09T09:56:34Z</dcterms:modified>
</cp:coreProperties>
</file>