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00"/>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HYPERLINK("https://www.ebi.ac.uk/ols/ontologies/fbbt/terms?iri=http://purl.obolibrary.org/obo/FBbt_00003702","FBbt:00003702")</f>
        <v/>
      </c>
      <c r="B2" t="inlineStr">
        <is>
          <t>adult optic lobe neuron</t>
        </is>
      </c>
      <c r="C2" t="inlineStr">
        <is>
          <t>optic lobe neuron</t>
        </is>
      </c>
      <c r="D2" t="inlineStr">
        <is>
          <t>Any neuron (FBbt:00005106) that has synaptic terminals in some adult optic lobe (FBbt:00003701).</t>
        </is>
      </c>
      <c r="E2" t="inlineStr">
        <is>
          <t>Fischbach and Dittrich, 1989, Cell Tissue Res. 258(3): 441--475 (flybase.org/reports/FBrf0049410); Meinertzhagen and Hanson, 1993, Bate, Martinez Arias, 1993: 1363--1491 (flybase.org/reports/FBrf0064800)</t>
        </is>
      </c>
      <c r="F2" t="inlineStr"/>
      <c r="G2" t="inlineStr"/>
      <c r="H2" t="inlineStr"/>
    </row>
    <row r="3">
      <c r="A3">
        <f>HYPERLINK("https://www.ebi.ac.uk/ols/ontologies/fbbt/terms?iri=http://purl.obolibrary.org/obo/FBbt_00005900","FBbt:00005900")</f>
        <v/>
      </c>
      <c r="B3" t="inlineStr">
        <is>
          <t>ventral brain cluster neuron</t>
        </is>
      </c>
      <c r="C3" t="inlineStr">
        <is>
          <t>VBC neuron</t>
        </is>
      </c>
      <c r="D3" t="inlineStr">
        <is>
          <t>A neuron that is part of a cluster of atonal expressing neurons whose cell bodies are located ventrally in the central adult brain. It projects along the brain lobula border.</t>
        </is>
      </c>
      <c r="E3" t="inlineStr">
        <is>
          <t>Hassan et al., 2000, Neuron 25(3): 549--561 (flybase.org/reports/FBrf0127108)</t>
        </is>
      </c>
      <c r="F3" t="inlineStr"/>
      <c r="G3" t="inlineStr"/>
      <c r="H3" t="inlineStr"/>
    </row>
    <row r="4">
      <c r="A4">
        <f>HYPERLINK("https://www.ebi.ac.uk/ols/ontologies/fbbt/terms?iri=http://purl.obolibrary.org/obo/FBbt_00005129","FBbt:00005129")</f>
        <v/>
      </c>
      <c r="B4" t="inlineStr">
        <is>
          <t>columnar neuron</t>
        </is>
      </c>
      <c r="C4" t="inlineStr">
        <is>
          <t>None</t>
        </is>
      </c>
      <c r="D4" t="inlineStr">
        <is>
          <t>Interneuron of the optic lobe whose primary projection extends along the long axis of a single optic column to which it, but not necessarily its collaterals, is restricted.</t>
        </is>
      </c>
      <c r="E4" t="inlineStr">
        <is>
          <t>Fischbach and Dittrich, 1989, Cell Tissue Res. 258(3): 441--475 (flybase.org/reports/FBrf0049410)</t>
        </is>
      </c>
      <c r="F4" t="inlineStr"/>
      <c r="G4" t="inlineStr"/>
      <c r="H4" t="inlineStr"/>
    </row>
    <row r="5">
      <c r="A5">
        <f>HYPERLINK("https://www.ebi.ac.uk/ols/ontologies/fbbt/terms?iri=http://purl.obolibrary.org/obo/FBbt_00047740","FBbt:00047740")</f>
        <v/>
      </c>
      <c r="B5" t="inlineStr">
        <is>
          <t>VMNP-LO neuron of the dopaminergic PAL cluster</t>
        </is>
      </c>
      <c r="C5" t="inlineStr">
        <is>
          <t>None</t>
        </is>
      </c>
      <c r="D5" t="inlineStr">
        <is>
          <t>Adult dopaminergic neuron with a cell body in the PAL cluster. It has major arborization sites in the ventromedial neuropils and the lobula.</t>
        </is>
      </c>
      <c r="E5" t="inlineStr">
        <is>
          <t>Xie et al., 2018, Cell Rep. 23(2): 652--665 (flybase.org/reports/FBrf0238545)</t>
        </is>
      </c>
      <c r="F5" t="inlineStr"/>
      <c r="G5" t="inlineStr"/>
      <c r="H5" t="inlineStr"/>
    </row>
    <row r="6">
      <c r="A6">
        <f>HYPERLINK("https://www.ebi.ac.uk/ols/ontologies/fbbt/terms?iri=http://purl.obolibrary.org/obo/FBbt_00110139","FBbt:00110139")</f>
        <v/>
      </c>
      <c r="B6" t="inlineStr">
        <is>
          <t>octopaminergic AL2 neuron</t>
        </is>
      </c>
      <c r="C6" t="inlineStr">
        <is>
          <t>OA-AL2; octopaminergic neuron of the antennal lobe</t>
        </is>
      </c>
      <c r="D6" t="inlineStr">
        <is>
          <t>Octopaminergic neuron whose cell body is located in a cluster in the ventromedial border of the antennal lobe. One neurite runs along the esophagus foramen to the posterior slope where it branches, forming spiny dendritic arborizations. It has axonal projections that innervate the optic lobe. There are seven cells in this cluster that belong to two main subtypes, OA-AL2i and AL2b (Busch et al., 2009).</t>
        </is>
      </c>
      <c r="E6" t="inlineStr">
        <is>
          <t>Busch et al., 2009, J. Comp. Neurol. 513(6): 643--667 (flybase.org/reports/FBrf0207458)</t>
        </is>
      </c>
      <c r="F6" t="inlineStr"/>
      <c r="G6" t="inlineStr"/>
      <c r="H6" t="inlineStr"/>
    </row>
    <row r="7">
      <c r="A7">
        <f>HYPERLINK("https://www.ebi.ac.uk/ols/ontologies/fbbt/terms?iri=http://purl.obolibrary.org/obo/FBbt_00048286","FBbt:00048286")</f>
        <v/>
      </c>
      <c r="B7" t="inlineStr">
        <is>
          <t>adult visual projection neuron</t>
        </is>
      </c>
      <c r="C7" t="inlineStr">
        <is>
          <t>adult VPN</t>
        </is>
      </c>
      <c r="D7" t="inlineStr">
        <is>
          <t>Neuron that projects from the adult optic lobe to the central brain, conveying information from light stimuli.</t>
        </is>
      </c>
      <c r="E7" t="inlineStr">
        <is>
          <t>Otsuna and Ito, 2006, J. Comp. Neurol. 497(6): 928--958 (flybase.org/reports/FBrf0193607)</t>
        </is>
      </c>
      <c r="F7" t="inlineStr"/>
      <c r="G7" t="inlineStr"/>
      <c r="H7" t="inlineStr"/>
    </row>
    <row r="8">
      <c r="A8">
        <f>HYPERLINK("https://www.ebi.ac.uk/ols/ontologies/fbbt/terms?iri=http://purl.obolibrary.org/obo/FBbt_00007577","FBbt:00007577")</f>
        <v/>
      </c>
      <c r="B8" t="inlineStr">
        <is>
          <t>optic lobe intrinsic neuron</t>
        </is>
      </c>
      <c r="C8" t="inlineStr">
        <is>
          <t>None</t>
        </is>
      </c>
      <c r="D8" t="inlineStr">
        <is>
          <t>Any intrinsic neuron (FBbt:00003664) that is part of some adult optic lobe (FBbt:00003701) and that has synaptic terminals in some adult optic lobe (FBbt:00003701).</t>
        </is>
      </c>
      <c r="E8" t="inlineStr"/>
      <c r="F8" t="inlineStr"/>
      <c r="G8" t="inlineStr"/>
      <c r="H8" t="inlineStr"/>
    </row>
    <row r="9">
      <c r="A9">
        <f>HYPERLINK("https://www.ebi.ac.uk/ols/ontologies/fbbt/terms?iri=http://purl.obolibrary.org/obo/FBbt_00007579","FBbt:00007579")</f>
        <v/>
      </c>
      <c r="B9" t="inlineStr">
        <is>
          <t>tangential neuron</t>
        </is>
      </c>
      <c r="C9" t="inlineStr">
        <is>
          <t>None</t>
        </is>
      </c>
      <c r="D9" t="inlineStr">
        <is>
          <t>Interneuron that is oriented perpendicular to the columns of adult optic lobe neuropils and has a major projection along the plane of a layer of optic lobe neuropil.</t>
        </is>
      </c>
      <c r="E9" t="inlineStr">
        <is>
          <t>Fischbach and Dittrich, 1989, Cell Tissue Res. 258(3): 441--475 (flybase.org/reports/FBrf0049410)</t>
        </is>
      </c>
      <c r="F9" t="inlineStr"/>
      <c r="G9" t="inlineStr"/>
      <c r="H9" t="inlineStr"/>
    </row>
    <row r="10">
      <c r="A10">
        <f>HYPERLINK("https://www.ebi.ac.uk/ols/ontologies/fbbt/terms?iri=http://purl.obolibrary.org/obo/FBbt_00111201","FBbt:00111201")</f>
        <v/>
      </c>
      <c r="B10" t="inlineStr">
        <is>
          <t>dopaminergic medulla neuron</t>
        </is>
      </c>
      <c r="C10" t="inlineStr">
        <is>
          <t>MC neuron</t>
        </is>
      </c>
      <c r="D10" t="inlineStr">
        <is>
          <t>A dopaminergic neuron whose small cell body is located on the surface of the medulla. It projects to a deeper layer of the medulla where it forms a fiber plexus.</t>
        </is>
      </c>
      <c r="E10" t="inlineStr">
        <is>
          <t>Hamasaka and Nassel, 2006, J. Comp. Neurol. 494(2): 314--330 (flybase.org/reports/FBrf0191078); Hindle et al., 2013, Hum. Mol. Genet. 22(11): 2129--2140 (flybase.org/reports/FBrf0221624)</t>
        </is>
      </c>
      <c r="F10" t="inlineStr"/>
      <c r="G10" t="inlineStr"/>
      <c r="H10" t="inlineStr"/>
    </row>
    <row r="11">
      <c r="A11">
        <f>HYPERLINK("https://www.ebi.ac.uk/ols/ontologies/fbbt/terms?iri=http://purl.obolibrary.org/obo/FBbt_00111200","FBbt:00111200")</f>
        <v/>
      </c>
      <c r="B11" t="inlineStr">
        <is>
          <t>dopaminergic lamina neuron</t>
        </is>
      </c>
      <c r="C11" t="inlineStr">
        <is>
          <t>LA neuron</t>
        </is>
      </c>
      <c r="D11" t="inlineStr">
        <is>
          <t>A dopaminergic neuron whose cell body is located in the lateral cell body region. It projects through the anterior surface of the medulla and branches extensively throughout the lamina. There are 4 of these neurons in a cluster.</t>
        </is>
      </c>
      <c r="E11" t="inlineStr">
        <is>
          <t>Hindle et al., 2013, Hum. Mol. Genet. 22(11): 2129--2140 (flybase.org/reports/FBrf0221624)</t>
        </is>
      </c>
      <c r="F11" t="inlineStr"/>
      <c r="G11" t="inlineStr"/>
      <c r="H11" t="inlineStr"/>
    </row>
    <row r="12">
      <c r="A12">
        <f>HYPERLINK("https://www.ebi.ac.uk/ols/ontologies/fbbt/terms?iri=http://purl.obolibrary.org/obo/FBbt_00110168","FBbt:00110168")</f>
        <v/>
      </c>
      <c r="B12" t="inlineStr">
        <is>
          <t>octopaminergic ASM1 neuron</t>
        </is>
      </c>
      <c r="C12" t="inlineStr">
        <is>
          <t>anterior superior medial octopaminergic neuron; OA-ASM1</t>
        </is>
      </c>
      <c r="D12" t="inlineStr">
        <is>
          <t>Octopaminergic neuron of the ASM cluster which arborizes extensively in the ipsilateral side of the posterior protocerebrum and the anterior superior lateral protocerebrum. From the posterior ramifications a single branch emerges and bifurcates in the area dorsolateral to the esophagus foramen. One process projects to the ipsilateral inner medulla and lobula. The other process crosses the midline dorsal to the fan-shaped body and innervates the contralateral inner medulla and lobula (Busch et al., 2009).</t>
        </is>
      </c>
      <c r="E12" t="inlineStr">
        <is>
          <t>Busch et al., 2009, J. Comp. Neurol. 513(6): 643--667 (flybase.org/reports/FBrf0207458)</t>
        </is>
      </c>
      <c r="F12" t="inlineStr"/>
      <c r="G12" t="inlineStr"/>
      <c r="H12" t="inlineStr"/>
    </row>
    <row r="13">
      <c r="A13">
        <f>HYPERLINK("https://www.ebi.ac.uk/ols/ontologies/fbbt/terms?iri=http://purl.obolibrary.org/obo/FBbt_00006009","FBbt:00006009")</f>
        <v/>
      </c>
      <c r="B13" t="inlineStr">
        <is>
          <t>eye photoreceptor cell</t>
        </is>
      </c>
      <c r="C13" t="inlineStr">
        <is>
          <t>lamina receptor cell; retinula cell</t>
        </is>
      </c>
      <c r="D13" t="inlineStr">
        <is>
          <t>Photoreceptor cell that forms the core of each ommatidium in the adult eye. Eight of these photoreceptors are arranged in each ommatidial core, bundled like the staves of a barrel. Each has a photosensitive rhabdomere that projects into the barrel cavity and adjacent supporting membrane, the stalk (Wolff and Ready, 1993). Each extends an axon into the optic lobe. Activation of the photoreceptor by light results in depolarization and in histamine release at the synapses of these axons (Sarthy, 1991).</t>
        </is>
      </c>
      <c r="E13" t="inlineStr">
        <is>
          <t>Sarthy, 1991, J. Neurochem. 57(5): 1757--1768 (flybase.org/reports/FBrf0054495); Wolff and Ready, 1993, Bate, Martinez Arias, 1993: 1277--1325 (flybase.org/reports/FBrf0064798)</t>
        </is>
      </c>
      <c r="F13" t="inlineStr"/>
      <c r="G13" t="inlineStr"/>
      <c r="H13" t="inlineStr"/>
    </row>
    <row r="14">
      <c r="A14">
        <f>HYPERLINK("https://www.ebi.ac.uk/ols/ontologies/fbbt/terms?iri=http://purl.obolibrary.org/obo/FBbt_00005899","FBbt:00005899")</f>
        <v/>
      </c>
      <c r="B14" t="inlineStr">
        <is>
          <t>dorsal cluster neuron</t>
        </is>
      </c>
      <c r="C14" t="inlineStr">
        <is>
          <t>DCN; DC neuron</t>
        </is>
      </c>
      <c r="D14" t="inlineStr">
        <is>
          <t>A neuron that is part of a cluster of atonal expressing neurons whose cell bodies are located dorsally in the cortex of the adult brain between the optic lobe and the central brain. It innervates the ipsilateral lobula, forming dense, dendrite-like trees, and projects to the contralateral hemisphere via a supraesophageal commissure to innervate the lobula. A third of DCN neurons also extend their axons into the contralateral medulla. The DCN cluster contains around 40 neurons.</t>
        </is>
      </c>
      <c r="E14" t="inlineStr">
        <is>
          <t>Hassan et al., 2000, Neuron 25(3): 549--561 (flybase.org/reports/FBrf0127108); Zheng et al., 2006, EMBO J. 25(3): 615--627 (flybase.org/reports/FBrf0190369); Srahna et al., 2006, PLoS Biol. 4(11): e348 (flybase.org/reports/FBrf0192599)</t>
        </is>
      </c>
      <c r="F14" t="inlineStr"/>
      <c r="G14" t="inlineStr"/>
      <c r="H14" t="inlineStr"/>
    </row>
    <row r="15">
      <c r="A15">
        <f>HYPERLINK("https://www.ebi.ac.uk/ols/ontologies/fbbt/terms?iri=http://purl.obolibrary.org/obo/FBbt_00005898","FBbt:00005898")</f>
        <v/>
      </c>
      <c r="B15" t="inlineStr">
        <is>
          <t>ventral lobula cluster neuron</t>
        </is>
      </c>
      <c r="C15" t="inlineStr">
        <is>
          <t>VLC neuron; ventral lobular cluster</t>
        </is>
      </c>
      <c r="D15" t="inlineStr">
        <is>
          <t>A neuron that is part of a cluster of atonal expressing neurons whose cell bodies are located ventrally in the lobula of the adult brain. It densely innervates the ventral lobula and extends towards the medulla.</t>
        </is>
      </c>
      <c r="E15" t="inlineStr">
        <is>
          <t>Hassan et al., 2000, Neuron 25(3): 549--561 (flybase.org/reports/FBrf0127108)</t>
        </is>
      </c>
      <c r="F15" t="inlineStr"/>
      <c r="G15" t="inlineStr"/>
      <c r="H15" t="inlineStr"/>
    </row>
    <row r="16">
      <c r="A16">
        <f>HYPERLINK("https://www.ebi.ac.uk/ols/ontologies/fbbt/terms?iri=http://purl.obolibrary.org/obo/FBbt_00047189","FBbt:00047189")</f>
        <v/>
      </c>
      <c r="B16" t="inlineStr">
        <is>
          <t>ITP and CRY expressing LNd neuron</t>
        </is>
      </c>
      <c r="C16" t="inlineStr">
        <is>
          <t>ITP/CRY coexpressing LNd neuron; ITP+/CRY+ LNd neuron; ITP+ LNd neuron; ITP and CRY positive LNd neuron; ITP+ CRY+ LNd neuron; ITP positive LNd neuron; ITP expressing LNd neuron</t>
        </is>
      </c>
      <c r="D16" t="inlineStr">
        <is>
          <t>LNd neuron of the adult brain characterized by the expression of ion transport peptide (ITP) and cryptochrome (CRY). From the cell body in the anterior ventrolateral protocerebrum (AVLP), the neuron projects medially around the anterior optic tract (AOT) and dorsally along the surface of the lateral horn (LH). At the posterior surface of the LH, the neuron branches. One main branch projects towards the medulla, via the posterior lateral protocerebrum (PLP) and the accessory medulla (AME), with extensive further branching. The other main branch innervates the superior neuropils. Projections from both hemispheres overlap in the superior medial protocerebrum (SMP). This describes one of the six LNd neurons per hemisphere.</t>
        </is>
      </c>
      <c r="E16" t="inlineStr">
        <is>
          <t>Schubert et al., 2018, J. Comp. Neurol. 526(7): 1209--1231 (flybase.org/reports/FBrf0238313)</t>
        </is>
      </c>
      <c r="F16" t="inlineStr"/>
      <c r="G16" t="inlineStr"/>
      <c r="H16" t="inlineStr"/>
    </row>
    <row r="17">
      <c r="A17">
        <f>HYPERLINK("https://www.ebi.ac.uk/ols/ontologies/fbbt/terms?iri=http://purl.obolibrary.org/obo/FBbt_00004046","FBbt:00004046")</f>
        <v/>
      </c>
      <c r="B17" t="inlineStr">
        <is>
          <t>LNv neuron</t>
        </is>
      </c>
      <c r="C17" t="inlineStr">
        <is>
          <t>ventral adult lateral neuron; lateral neuron ventral; ventral lateral neurons</t>
        </is>
      </c>
      <c r="D17" t="inlineStr">
        <is>
          <t>Lateral period-expressing neuron (LN) of the adult brain whose cell body is located in the ventral cluster of LNs, at the level of the esophageal foramen (Helfrich-Forster, 1998). It has neurites associated with the accessory medulla (aMe) (Helfrich-Forster et al., 2007). The LN neuronal group are necessary and sufficient for generation of robust adult locomotor rhythms in the absence of environmental cues (Helfrich-Forster et al., 2007).</t>
        </is>
      </c>
      <c r="E17" t="inlineStr">
        <is>
          <t>Ewer et al., 1992, J. Neurosci. 12(9): 3321--3349 (flybase.org/reports/FBrf0056576); Helfrich-Forster, 1998, J. Comp. Physiol. A, Sens. Neural. Behav. Physiol. 182(4): 435--453 (flybase.org/reports/FBrf0101921); Renn et al., 1999, Cell 99(7): 791--802 (flybase.org/reports/FBrf0123172); Helfrich-Forster et al., 2007, J. Comp. Neurol. 500(1): 47--70 (flybase.org/reports/FBrf0193849)</t>
        </is>
      </c>
      <c r="F17" t="inlineStr"/>
      <c r="G17" t="inlineStr"/>
      <c r="H17" t="inlineStr"/>
    </row>
    <row r="18">
      <c r="A18">
        <f>HYPERLINK("https://www.ebi.ac.uk/ols/ontologies/fbbt/terms?iri=http://purl.obolibrary.org/obo/FBbt_00111495","FBbt:00111495")</f>
        <v/>
      </c>
      <c r="B18" t="inlineStr">
        <is>
          <t>antennal mechanosensory and motor center AMMC Db3 neuron</t>
        </is>
      </c>
      <c r="C18" t="inlineStr">
        <is>
          <t>AMMC-Db3</t>
        </is>
      </c>
      <c r="D18" t="inlineStr">
        <is>
          <t>Descending bilateral neuron whose cell body is located in the cell body rind on the posterior region of the inferior posterior slope (IPS). The primary neurite extends anteriodorsally and branches in the posterior region of the posterior ventrolateral protocerebrum (PVLP). The lateral branch extends to the lobula and forms postsynaptic terminals. The ventral branch forms a dense arbor with postsynaptic terminals that includes the ipsilateral antennal mechanosensory and motor center (AMMC) zone B, wedge, anterior and posterior ventrolateral protocerebrum (AVLP and PVLP), including the glomerulus targeted by LC4 neurons and the non-glomerular regions, and posterior lateral protocerebrum (PLP). A thin neurite projects medially and fasciculates with the great commissure. Contralaterally, it turns ventrally and forms presynaptic terminals in the saddle and bilaterally in the posterior gnathal ganglion. It then exits the brain, projecting into the thoracic-abdominal ganglion. There are three subtypes, which innervate additional neuropils ipsilaterally.</t>
        </is>
      </c>
      <c r="E18" t="inlineStr">
        <is>
          <t>Matsuo et al., 2016, J. Comp. Neurol. 524(6): 1099--1164 (flybase.org/reports/FBrf0230862)</t>
        </is>
      </c>
      <c r="F18" t="inlineStr"/>
      <c r="G18" t="inlineStr"/>
      <c r="H18" t="inlineStr"/>
    </row>
    <row r="19">
      <c r="A19">
        <f>HYPERLINK("https://www.ebi.ac.uk/ols/ontologies/fbbt/terms?iri=http://purl.obolibrary.org/obo/FBbt_00005740","FBbt:00005740")</f>
        <v/>
      </c>
      <c r="B19" t="inlineStr">
        <is>
          <t>eyelet photoreceptor</t>
        </is>
      </c>
      <c r="C19" t="inlineStr">
        <is>
          <t>H-B eyelet photoreceptor</t>
        </is>
      </c>
      <c r="D19" t="inlineStr">
        <is>
          <t>Cholinergic, rhabdomeric photoreceptor cell which is part of the eyelet (Yasuyama and Meinertzhagen, 1999). Eyelet photoreceptors function in entrainment of the circadian clock to photoperiod (Helfrich-Forster et al., 2002). Their axons terminate in the accessory medulla (Helfrich-Forster et al., 2007).</t>
        </is>
      </c>
      <c r="E19" t="inlineStr">
        <is>
          <t>Yasuyama and Meinertzhagen, 1999, J. Comp. Neurol. 412(2): 193--202 (flybase.org/reports/FBrf0111143); Helfrich-Forster et al., 2002, J. Neurosci. 22(21): 9255--9266 (flybase.org/reports/FBrf0152146); Helfrich-Forster et al., 2007, J. Comp. Neurol. 500(1): 47--70 (flybase.org/reports/FBrf0193849)</t>
        </is>
      </c>
      <c r="F19" t="inlineStr"/>
      <c r="G19" t="inlineStr"/>
      <c r="H19" t="inlineStr"/>
    </row>
    <row r="20">
      <c r="A20">
        <f>HYPERLINK("https://www.ebi.ac.uk/ols/ontologies/fbbt/terms?iri=http://purl.obolibrary.org/obo/FBbt_00047644","FBbt:00047644")</f>
        <v/>
      </c>
      <c r="B20" t="inlineStr">
        <is>
          <t>descending neuron of the posterior brain DNp11</t>
        </is>
      </c>
      <c r="C20" t="inlineStr">
        <is>
          <t>DNp11</t>
        </is>
      </c>
      <c r="D20" t="inlineStr">
        <is>
          <t>Descending neuron belonging to the DNp group, having a cell body on the posterior surface of the brain. This neuron crosses the midline and descends on the contralateral side of the cervical connective. It has neurites in the lobula, antennal mechanosensory and motor center, posterior lateral protocerebrum, posterior ventrolateral protocerebrum, gnathal ganglion, upper tectulum, lower tectulum, abdominal neuromere, T1 leg neuropil and T2 leg neuropil. It fasciculates with the median tract of the dorsal cervical fascicle in the thoracico-abdominal ganglion. There is one of these cells per hemisphere.</t>
        </is>
      </c>
      <c r="E20" t="inlineStr">
        <is>
          <t>Namiki et al., 2018, eLife 7: e34272 (flybase.org/reports/FBrf0239335)</t>
        </is>
      </c>
      <c r="F20" t="inlineStr"/>
      <c r="G20" t="inlineStr"/>
      <c r="H20" t="inlineStr"/>
    </row>
    <row r="21">
      <c r="A21">
        <f>HYPERLINK("https://www.ebi.ac.uk/ols/ontologies/fbbt/terms?iri=http://purl.obolibrary.org/obo/FBbt_00047589","FBbt:00047589")</f>
        <v/>
      </c>
      <c r="B21" t="inlineStr">
        <is>
          <t>descending neuron of the pars intercerebralis DNc02</t>
        </is>
      </c>
      <c r="C21" t="inlineStr">
        <is>
          <t>DNc02</t>
        </is>
      </c>
      <c r="D21" t="inlineStr">
        <is>
          <t>Descending neuron belonging to the DNc group, having a cell body in the pars intercerebralis. This neuron crosses the midline and descends on the contralateral side of the cervical connective. It has neurites in the antennal lobe, medulla, lobula plate, lobula, mushroom body calyx,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is>
      </c>
      <c r="E21" t="inlineStr">
        <is>
          <t>Namiki et al., 2018, eLife 7: e34272 (flybase.org/reports/FBrf0239335)</t>
        </is>
      </c>
      <c r="F21" t="inlineStr"/>
      <c r="G21" t="inlineStr"/>
      <c r="H21" t="inlineStr"/>
    </row>
    <row r="22">
      <c r="A22">
        <f>HYPERLINK("https://www.ebi.ac.uk/ols/ontologies/fbbt/terms?iri=http://purl.obolibrary.org/obo/FBbt_00047588","FBbt:00047588")</f>
        <v/>
      </c>
      <c r="B22" t="inlineStr">
        <is>
          <t>descending neuron of the pars intercerebralis DNc01</t>
        </is>
      </c>
      <c r="C22" t="inlineStr">
        <is>
          <t>DNc01</t>
        </is>
      </c>
      <c r="D22" t="inlineStr">
        <is>
          <t>Descending neuron belonging to the DNc group, having a cell body in the pars intercerebralis. This neuron crosses the midline and descends on the contralateral side of the cervical connective. It has neurites in the antennal lobe, medulla, lobula plate, mushroom body calyx, mushroom body vertical lobe,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is>
      </c>
      <c r="E22" t="inlineStr">
        <is>
          <t>Namiki et al., 2018, eLife 7: e34272 (flybase.org/reports/FBrf0239335)</t>
        </is>
      </c>
      <c r="F22" t="inlineStr"/>
      <c r="G22" t="inlineStr"/>
      <c r="H22" t="inlineStr"/>
    </row>
    <row r="23">
      <c r="A23">
        <f>HYPERLINK("https://www.ebi.ac.uk/ols/ontologies/fbbt/terms?iri=http://purl.obolibrary.org/obo/FBbt_00111630","FBbt:00111630")</f>
        <v/>
      </c>
      <c r="B23" t="inlineStr">
        <is>
          <t>adult odd neuron of the lobula plate</t>
        </is>
      </c>
      <c r="C23" t="inlineStr">
        <is>
          <t>adult Odd neuron of the lobula plate</t>
        </is>
      </c>
      <c r="D23" t="inlineStr">
        <is>
          <t>Neuron of the adult brain that arborizes in the ventrolateral protocerebrum, wedge and lobula plate, forming pre- and postsynaptic terminals in the latter. The morphology of these neurons is varied regarding the hemisphere (ipsi- or contralateral) they arborize in. It expresses odd skipped (FBgn0002985). There are 3 of these neurons.</t>
        </is>
      </c>
      <c r="E23" t="inlineStr">
        <is>
          <t>Levy and Larsen, 2013, J. Comp. Neurol. 521(16): 3716--3740 (flybase.org/reports/FBrf0222803)</t>
        </is>
      </c>
      <c r="F23" t="inlineStr"/>
      <c r="G23" t="inlineStr"/>
      <c r="H23" t="inlineStr"/>
    </row>
    <row r="24">
      <c r="A24">
        <f>HYPERLINK("https://www.ebi.ac.uk/ols/ontologies/fbbt/terms?iri=http://purl.obolibrary.org/obo/FBbt_00048258","FBbt:00048258")</f>
        <v/>
      </c>
      <c r="B24" t="inlineStr">
        <is>
          <t>VES-LO neuron of the dopaminergic PPL2c cluster</t>
        </is>
      </c>
      <c r="C24" t="inlineStr">
        <is>
          <t>None</t>
        </is>
      </c>
      <c r="D24" t="inlineStr">
        <is>
          <t>Adult dopaminergic neuron with a cell body in the PPL2c cluster. It has major arborization sites in the vest and the lobula.</t>
        </is>
      </c>
      <c r="E24" t="inlineStr">
        <is>
          <t>Xie et al., 2018, Cell Rep. 23(2): 652--665 (flybase.org/reports/FBrf0238545)</t>
        </is>
      </c>
      <c r="F24" t="inlineStr"/>
      <c r="G24" t="inlineStr"/>
      <c r="H24" t="inlineStr"/>
    </row>
    <row r="25">
      <c r="A25">
        <f>HYPERLINK("https://www.ebi.ac.uk/ols/ontologies/fbbt/terms?iri=http://purl.obolibrary.org/obo/FBbt_00003910","FBbt:00003910")</f>
        <v/>
      </c>
      <c r="B25" t="inlineStr">
        <is>
          <t>lobula plate intrinsic neuron LPi</t>
        </is>
      </c>
      <c r="C25" t="inlineStr">
        <is>
          <t>LPi; lobula plate intrinsic neuron</t>
        </is>
      </c>
      <c r="D25" t="inlineStr">
        <is>
          <t>An interneuron that innervates only the lobula plate (Raghu and Borst, 2011).</t>
        </is>
      </c>
      <c r="E25" t="inlineStr">
        <is>
          <t>Raghu and Borst, 2011, PLoS ONE 6(5): e19472 (flybase.org/reports/FBrf0213690)</t>
        </is>
      </c>
      <c r="F25" t="inlineStr"/>
      <c r="G25" t="inlineStr"/>
      <c r="H25" t="inlineStr"/>
    </row>
    <row r="26">
      <c r="A26">
        <f>HYPERLINK("https://www.ebi.ac.uk/ols/ontologies/fbbt/terms?iri=http://purl.obolibrary.org/obo/FBbt_00047663","FBbt:00047663")</f>
        <v/>
      </c>
      <c r="B26" t="inlineStr">
        <is>
          <t>descending neuron of the posterior brain DNp30</t>
        </is>
      </c>
      <c r="C26" t="inlineStr">
        <is>
          <t>DNp30</t>
        </is>
      </c>
      <c r="D26" t="inlineStr">
        <is>
          <t>Descending neuron belonging to the DNp group, having a cell body on the posterior surface of the brain. This neuron crosses the midline and descends on the contralateral side of the cervical connective. It has neurites in the antennal lobe, medulla, superior clamp, saddle, antennal mechanosensory and motor center, superior medial protocerebrum, superior intermediate protocerebrum, anterior ventrolateral protocerebrum, posterior ventrolateral protocerebrum, epaulette, vest, gnathal ganglion, upper tectulum, wing sensory neuropil, T1 median ventral association center, T2 median ventral association center and T3 median ventral association center. It fasciculates with the median dorsal abdominal tract in the thoracico-abdominal ganglion. There is one of these cells per hemisphere.</t>
        </is>
      </c>
      <c r="E26" t="inlineStr">
        <is>
          <t>Namiki et al., 2018, eLife 7: e34272 (flybase.org/reports/FBrf0239335)</t>
        </is>
      </c>
      <c r="F26" t="inlineStr"/>
      <c r="G26" t="inlineStr"/>
      <c r="H26" t="inlineStr"/>
    </row>
    <row r="27">
      <c r="A27">
        <f>HYPERLINK("https://www.ebi.ac.uk/ols/ontologies/fbbt/terms?iri=http://purl.obolibrary.org/obo/FBbt_00047660","FBbt:00047660")</f>
        <v/>
      </c>
      <c r="B27" t="inlineStr">
        <is>
          <t>descending neuron of the posterior brain DNp27</t>
        </is>
      </c>
      <c r="C27" t="inlineStr">
        <is>
          <t>DNp27</t>
        </is>
      </c>
      <c r="D27" t="inlineStr">
        <is>
          <t>Descending neuron belonging to the DNp group, having a cell body on the posterior surface of the brain. This neuron crosses the midline and descends on the contralateral side of the cervical connective. It has neurites in the medulla, lobula plate, lobula, inferior clamp, superior clamp, inferior bridge, saddle, superior medial protocerebrum, superior intermediate protocerebrum, posterior lateral protocerebrum, anterior ventrolateral protocerebrum, wedge, posterior ventrolateral protocerebrum, superior posterior slope, gnathal ganglion, upper tectulum, lower tectulum and abdominal neuromere. It fasciculates with the dorsal lateral tract of the ventral cervical fascicle in the thoracico-abdominal ganglion. There is one of these cells per hemisphere.</t>
        </is>
      </c>
      <c r="E27" t="inlineStr">
        <is>
          <t>Namiki et al., 2018, eLife 7: e34272 (flybase.org/reports/FBrf0239335)</t>
        </is>
      </c>
      <c r="F27" t="inlineStr"/>
      <c r="G27" t="inlineStr"/>
      <c r="H27" t="inlineStr"/>
    </row>
    <row r="28">
      <c r="A28">
        <f>HYPERLINK("https://www.ebi.ac.uk/ols/ontologies/fbbt/terms?iri=http://purl.obolibrary.org/obo/FBbt_00111067","FBbt:00111067")</f>
        <v/>
      </c>
      <c r="B28" t="inlineStr">
        <is>
          <t>medulla non-directional M6 local neuron</t>
        </is>
      </c>
      <c r="C28" t="inlineStr">
        <is>
          <t>nondirectional M6-LN</t>
        </is>
      </c>
      <c r="D28" t="inlineStr">
        <is>
          <t>Local neuron that is restricted to layer 6 of the medulla. Its soma is in the ventral or dorsal regions of the lateral cell body rind. In contrast to directional M6 local neurons, dendrites and axon terminals are not segregated, and overlap. Thirteen subtypes are recognized, that differ in their location and column coverage.</t>
        </is>
      </c>
      <c r="E28" t="inlineStr">
        <is>
          <t>Chin et al., 2014, J. Comp. Neurol. 522(17): 3795--3816 (flybase.org/reports/FBrf0226257)</t>
        </is>
      </c>
      <c r="F28" t="inlineStr"/>
      <c r="G28" t="inlineStr"/>
      <c r="H28" t="inlineStr"/>
    </row>
    <row r="29">
      <c r="A29">
        <f>HYPERLINK("https://www.ebi.ac.uk/ols/ontologies/fbbt/terms?iri=http://purl.obolibrary.org/obo/FBbt_00111066","FBbt:00111066")</f>
        <v/>
      </c>
      <c r="B29" t="inlineStr">
        <is>
          <t>medulla directional M6 local neuron</t>
        </is>
      </c>
      <c r="C29" t="inlineStr">
        <is>
          <t>directional M6-LN</t>
        </is>
      </c>
      <c r="D29" t="inlineStr">
        <is>
          <t>Local neuron that is restricted to layer 6 of the medulla. Its soma is in the medial or dorsal regions of the lateral cell body rind. In contrast to non-directional M6 local neurons, dendrites and axon terminals are segregated. Putative dendrites are found in the anterior region of the M6 layer and axons at the posterior one. Individual neurons vary greatly on how many columns they cover, with a range between 65 and 157. This neuron type includes glutamatergic neurons, among other neurotransmitters.</t>
        </is>
      </c>
      <c r="E29" t="inlineStr">
        <is>
          <t>Chin et al., 2014, J. Comp. Neurol. 522(17): 3795--3816 (flybase.org/reports/FBrf0226257)</t>
        </is>
      </c>
      <c r="F29" t="inlineStr"/>
      <c r="G29" t="inlineStr"/>
      <c r="H29" t="inlineStr"/>
    </row>
    <row r="30">
      <c r="A30">
        <f>HYPERLINK("https://www.ebi.ac.uk/ols/ontologies/fbbt/terms?iri=http://purl.obolibrary.org/obo/FBbt_00003858","FBbt:00003858")</f>
        <v/>
      </c>
      <c r="B30" t="inlineStr">
        <is>
          <t>heterolateral columnar neuron</t>
        </is>
      </c>
      <c r="C30" t="inlineStr">
        <is>
          <t>HLCN</t>
        </is>
      </c>
      <c r="D30" t="inlineStr">
        <is>
          <t>An extrinsic columnar neuron that connects the two lobulas and projects via the great commissure.</t>
        </is>
      </c>
      <c r="E30" t="inlineStr">
        <is>
          <t>Fischbach and Dittrich, 1989, Cell Tissue Res. 258(3): 441--475 (flybase.org/reports/FBrf0049410)</t>
        </is>
      </c>
      <c r="F30" t="inlineStr"/>
      <c r="G30" t="inlineStr"/>
      <c r="H30" t="inlineStr"/>
    </row>
    <row r="31">
      <c r="A31">
        <f>HYPERLINK("https://www.ebi.ac.uk/ols/ontologies/fbbt/terms?iri=http://purl.obolibrary.org/obo/FBbt_00111497","FBbt:00111497")</f>
        <v/>
      </c>
      <c r="B31" t="inlineStr">
        <is>
          <t>antennal mechanosensory and motor center AMMC Db3b neuron</t>
        </is>
      </c>
      <c r="C31" t="inlineStr">
        <is>
          <t>AMMC-Db3b</t>
        </is>
      </c>
      <c r="D31" t="inlineStr">
        <is>
          <t>Subtype of the antennal mechanosensory and motor center AMMC-Db3a neuron whose ipsilateral innervation includes an additional short branch to the epaulette.</t>
        </is>
      </c>
      <c r="E31" t="inlineStr">
        <is>
          <t>Matsuo et al., 2016, J. Comp. Neurol. 524(6): 1099--1164 (flybase.org/reports/FBrf0230862)</t>
        </is>
      </c>
      <c r="F31" t="inlineStr"/>
      <c r="G31" t="inlineStr"/>
      <c r="H31" t="inlineStr"/>
    </row>
    <row r="32">
      <c r="A32">
        <f>HYPERLINK("https://www.ebi.ac.uk/ols/ontologies/fbbt/terms?iri=http://purl.obolibrary.org/obo/FBbt_00007578","FBbt:00007578")</f>
        <v/>
      </c>
      <c r="B32" t="inlineStr">
        <is>
          <t>intrinsic columnar neuron</t>
        </is>
      </c>
      <c r="C32" t="inlineStr">
        <is>
          <t>None</t>
        </is>
      </c>
      <c r="D32" t="inlineStr">
        <is>
          <t>A columnar neuron whose arborizations are restricted to the optic lobe.</t>
        </is>
      </c>
      <c r="E32" t="inlineStr">
        <is>
          <t>Fischbach and Dittrich, 1989, Cell Tissue Res. 258(3): 441--475 (flybase.org/reports/FBrf0049410)</t>
        </is>
      </c>
      <c r="F32" t="inlineStr"/>
      <c r="G32" t="inlineStr"/>
      <c r="H32" t="inlineStr"/>
    </row>
    <row r="33">
      <c r="A33">
        <f>HYPERLINK("https://www.ebi.ac.uk/ols/ontologies/fbbt/terms?iri=http://purl.obolibrary.org/obo/FBbt_00111498","FBbt:00111498")</f>
        <v/>
      </c>
      <c r="B33" t="inlineStr">
        <is>
          <t>antennal mechanosensory and motor center AMMC Db3c neuron</t>
        </is>
      </c>
      <c r="C33" t="inlineStr">
        <is>
          <t>AMMC-Db3c</t>
        </is>
      </c>
      <c r="D33" t="inlineStr">
        <is>
          <t>Subtype of the antennal mechanosensory and motor center AMMC-Db3a neuron whose ipsilateral innervation includes an additional short branch to the gorget.</t>
        </is>
      </c>
      <c r="E33" t="inlineStr">
        <is>
          <t>Matsuo et al., 2016, J. Comp. Neurol. 524(6): 1099--1164 (flybase.org/reports/FBrf0230862)</t>
        </is>
      </c>
      <c r="F33" t="inlineStr"/>
      <c r="G33" t="inlineStr"/>
      <c r="H33" t="inlineStr"/>
    </row>
    <row r="34">
      <c r="A34">
        <f>HYPERLINK("https://www.ebi.ac.uk/ols/ontologies/fbbt/terms?iri=http://purl.obolibrary.org/obo/FBbt_00047873","FBbt:00047873")</f>
        <v/>
      </c>
      <c r="B34" t="inlineStr">
        <is>
          <t>complex columnar visual projection neuron</t>
        </is>
      </c>
      <c r="C34" t="inlineStr">
        <is>
          <t>CC visual projection neuron; complex-type VPN</t>
        </is>
      </c>
      <c r="D34" t="inlineStr">
        <is>
          <t>Adult visual projection neuron with a columnar arborization pattern that connects multiple optic lobe neuropil domains (lobula, lobula plate, medulla) and projects to the central brain (Otsuna and Ito, 2006).</t>
        </is>
      </c>
      <c r="E34" t="inlineStr">
        <is>
          <t>Otsuna and Ito, 2006, J. Comp. Neurol. 497(6): 928--958 (flybase.org/reports/FBrf0193607)</t>
        </is>
      </c>
      <c r="F34" t="inlineStr"/>
      <c r="G34" t="inlineStr"/>
      <c r="H34" t="inlineStr"/>
    </row>
    <row r="35">
      <c r="A35">
        <f>HYPERLINK("https://www.ebi.ac.uk/ols/ontologies/fbbt/terms?iri=http://purl.obolibrary.org/obo/FBbt_00111766","FBbt:00111766")</f>
        <v/>
      </c>
      <c r="B35" t="inlineStr">
        <is>
          <t>lobula plate columnar neuron</t>
        </is>
      </c>
      <c r="C35" t="inlineStr">
        <is>
          <t>LPLC</t>
        </is>
      </c>
      <c r="D35" t="inlineStr">
        <is>
          <t>An extrinsic columnar neuron that innervates the lobula plate.</t>
        </is>
      </c>
      <c r="E35" t="inlineStr">
        <is>
          <t>Fischbach and Dittrich, 1989, Cell Tissue Res. 258(3): 441--475 (flybase.org/reports/FBrf0049410)</t>
        </is>
      </c>
      <c r="F35" t="inlineStr"/>
      <c r="G35" t="inlineStr"/>
      <c r="H35" t="inlineStr"/>
    </row>
    <row r="36">
      <c r="A36">
        <f>HYPERLINK("https://www.ebi.ac.uk/ols/ontologies/fbbt/terms?iri=http://purl.obolibrary.org/obo/FBbt_00003745","FBbt:00003745")</f>
        <v/>
      </c>
      <c r="B36" t="inlineStr">
        <is>
          <t>lamina tangential neuron</t>
        </is>
      </c>
      <c r="C36" t="inlineStr">
        <is>
          <t>Lat</t>
        </is>
      </c>
      <c r="D36" t="inlineStr">
        <is>
          <t>Tangential neuron of the optic lobe that projects and arborizes along the plane of one or more layers of the lamina.</t>
        </is>
      </c>
      <c r="E36" t="inlineStr">
        <is>
          <t>Fischbach and Dittrich, 1989, Cell Tissue Res. 258(3): 441--475 (flybase.org/reports/FBrf0049410)</t>
        </is>
      </c>
      <c r="F36" t="inlineStr"/>
      <c r="G36" t="inlineStr"/>
      <c r="H36" t="inlineStr"/>
    </row>
    <row r="37">
      <c r="A37">
        <f>HYPERLINK("https://www.ebi.ac.uk/ols/ontologies/fbbt/terms?iri=http://purl.obolibrary.org/obo/FBbt_00004207","FBbt:00004207")</f>
        <v/>
      </c>
      <c r="B37" t="inlineStr">
        <is>
          <t>dorsal margin photoreceptor</t>
        </is>
      </c>
      <c r="C37" t="inlineStr">
        <is>
          <t>None</t>
        </is>
      </c>
      <c r="D37" t="inlineStr">
        <is>
          <t>Any eye photoreceptor cell (FBbt:00006009) that is part of some dorsal margin ommatidium (FBbt:02000000).</t>
        </is>
      </c>
      <c r="E37" t="inlineStr">
        <is>
          <t>Fortini and Rubin, 1990, Genes Dev. 4: 444--463 (flybase.org/reports/FBrf0051852)</t>
        </is>
      </c>
      <c r="F37" t="inlineStr"/>
      <c r="G37" t="inlineStr"/>
      <c r="H37" t="inlineStr"/>
    </row>
    <row r="38">
      <c r="A38">
        <f>HYPERLINK("https://www.ebi.ac.uk/ols/ontologies/fbbt/terms?iri=http://purl.obolibrary.org/obo/FBbt_00048335","FBbt:00048335")</f>
        <v/>
      </c>
      <c r="B38" t="inlineStr">
        <is>
          <t>adult visual projection neuron to the mushroom body</t>
        </is>
      </c>
      <c r="C38" t="inlineStr">
        <is>
          <t>OLCT neuron; optic lobe-calycal tract neuron; VPN-MB</t>
        </is>
      </c>
      <c r="D38" t="inlineStr">
        <is>
          <t>Any adult visual projection neuron that has presynaptic terminals in the mushroom body (Vogt et al., 2016). These fasciculate with an optic lobe-calycal tract (Yagi et al., 2016).</t>
        </is>
      </c>
      <c r="E38" t="inlineStr">
        <is>
          <t>Vogt et al., 2016, eLife 5: e14009 (flybase.org/reports/FBrf0232492)</t>
        </is>
      </c>
      <c r="F38" t="inlineStr"/>
      <c r="G38" t="inlineStr"/>
      <c r="H38" t="inlineStr"/>
    </row>
    <row r="39">
      <c r="A39">
        <f>HYPERLINK("https://www.ebi.ac.uk/ols/ontologies/fbbt/terms?iri=http://purl.obolibrary.org/obo/FBbt_00003763","FBbt:00003763")</f>
        <v/>
      </c>
      <c r="B39" t="inlineStr">
        <is>
          <t>l-LNv neuron</t>
        </is>
      </c>
      <c r="C39" t="inlineStr">
        <is>
          <t>lLNv; large LNv; l-LNv; large pigment-dispersing hormone-immunoreactive neuron close to medulla; l-vLN</t>
        </is>
      </c>
      <c r="D39" t="inlineStr">
        <is>
          <t>Neuron of the period-expressing LNv cluster of the adult brain, with a large cell body and generally located more dorsally than the s-LNv neurons (Helfrich-Forster, 1998). There are four of these cells present in each cluster, all of which express Pdf (FBgn0023178). These neurons send dendrites through the posterior optic commissure to the contralateral optic lobe, where a few short fibers terminate in the accessory medulla, but most arborize extensively in the medulla itself (Helfrich-Forster, 2005; Helfrich-Forster et al., 2007). These arborizations in the medulla are associated with varicosities. These cells also project to the ipsilateral (adjacent) accessory medulla and its ventral extension, where they arborize extensively.</t>
        </is>
      </c>
      <c r="E39" t="inlineStr">
        <is>
          <t>Helfrich-Forster, 1998, J. Comp. Physiol. A, Sens. Neural. Behav. Physiol. 182(4): 435--453 (flybase.org/reports/FBrf0101921); Yang and Sehgal, 2001, Neuron 29(2): 453--467 (flybase.org/reports/FBrf0134807); Shafer et al., 2002, J. Neurosci. 22(14): 5946--5954 (flybase.org/reports/FBrf0151380); Helfrich-Forster, 2005, Genes Brain Behav. 4(2): 65--76 (flybase.org/reports/FBrf0183981); Helfrich-Forster et al., 2007, J. Comp. Neurol. 500(1): 47--70 (flybase.org/reports/FBrf0193849)</t>
        </is>
      </c>
      <c r="F39" t="inlineStr"/>
      <c r="G39" t="inlineStr"/>
      <c r="H39" t="inlineStr"/>
    </row>
    <row r="40">
      <c r="A40">
        <f>HYPERLINK("https://www.ebi.ac.uk/ols/ontologies/fbbt/terms?iri=http://purl.obolibrary.org/obo/FBbt_00005127","FBbt:00005127")</f>
        <v/>
      </c>
      <c r="B40" t="inlineStr">
        <is>
          <t>amacrine neuron</t>
        </is>
      </c>
      <c r="C40" t="inlineStr">
        <is>
          <t>amacrine cell</t>
        </is>
      </c>
      <c r="D40" t="inlineStr">
        <is>
          <t>None</t>
        </is>
      </c>
      <c r="E40" t="inlineStr">
        <is>
          <t>None</t>
        </is>
      </c>
      <c r="F40" t="inlineStr"/>
      <c r="G40" t="inlineStr"/>
      <c r="H40" t="inlineStr"/>
    </row>
    <row r="41">
      <c r="A41">
        <f>HYPERLINK("https://www.ebi.ac.uk/ols/ontologies/fbbt/terms?iri=http://purl.obolibrary.org/obo/FBbt_00003879","FBbt:00003879")</f>
        <v/>
      </c>
      <c r="B41" t="inlineStr">
        <is>
          <t>lobula complex columnar neuron</t>
        </is>
      </c>
      <c r="C41" t="inlineStr">
        <is>
          <t>Lccn; lobular complex columnar neuron; lobula plate-lobula neuron; lobula-lobula plate neuron; LPLC neuron; LLP neuron; LPL neuron</t>
        </is>
      </c>
      <c r="D41" t="inlineStr">
        <is>
          <t>Extrinsic columnar neuron of the optic lobe that innervates both the lobula and the lobula plate.</t>
        </is>
      </c>
      <c r="E41" t="inlineStr">
        <is>
          <t>Fischbach and Dittrich, 1989, Cell Tissue Res. 258(3): 441--475 (flybase.org/reports/FBrf0049410)</t>
        </is>
      </c>
      <c r="F41" t="inlineStr"/>
      <c r="G41" t="inlineStr"/>
      <c r="H41" t="inlineStr"/>
    </row>
    <row r="42">
      <c r="A42">
        <f>HYPERLINK("https://www.ebi.ac.uk/ols/ontologies/fbbt/terms?iri=http://purl.obolibrary.org/obo/FBbt_00003836","FBbt:00003836")</f>
        <v/>
      </c>
      <c r="B42" t="inlineStr">
        <is>
          <t>medullary tangential neuron</t>
        </is>
      </c>
      <c r="C42" t="inlineStr">
        <is>
          <t>Mt</t>
        </is>
      </c>
      <c r="D42" t="inlineStr">
        <is>
          <t>Tangential neuron of the optic lobe that projects and arborizes along the plane of one or more medulla layers.</t>
        </is>
      </c>
      <c r="E42" t="inlineStr">
        <is>
          <t>Fischbach and Dittrich, 1989, Cell Tissue Res. 258(3): 441--475 (flybase.org/reports/FBrf0049410)</t>
        </is>
      </c>
      <c r="F42" t="inlineStr"/>
      <c r="G42" t="inlineStr"/>
      <c r="H42" t="inlineStr"/>
    </row>
    <row r="43">
      <c r="A43">
        <f>HYPERLINK("https://www.ebi.ac.uk/ols/ontologies/fbbt/terms?iri=http://purl.obolibrary.org/obo/FBbt_00006007","FBbt:00006007")</f>
        <v/>
      </c>
      <c r="B43" t="inlineStr">
        <is>
          <t>outer photoreceptor cell</t>
        </is>
      </c>
      <c r="C43" t="inlineStr">
        <is>
          <t>photoreceptor cell R1-6</t>
        </is>
      </c>
      <c r="D43" t="inlineStr">
        <is>
          <t>An eye photoreceptor cell whose rhabdomere is part of the outer trapezoid of rhabdomeres of each ommatidium. There are six of these per ommatidium. Each has a single axon that projects along a single lamina optic cartridge within which it makes extensive synaptic connections before terminating in the proximal lamina. This axon is presynaptic to lamina monopolar cells L1, L2 and L3 (at tetrad synapses), but also postsynaptic at (dyad) feedback synapses from L4 (collaterals from adjacent columns) (Meinertzhagen and O'Neil, 1991).</t>
        </is>
      </c>
      <c r="E43" t="inlineStr">
        <is>
          <t>Meinertzhagen and O'Neil, 1991, J. Comp. Neurol. 305(2): 232--263 (flybase.org/reports/FBrf0054529); Wolff and Ready, 1993, Bate, Martinez Arias, 1993: 1277--1325 (flybase.org/reports/FBrf0064798)</t>
        </is>
      </c>
      <c r="F43" t="inlineStr"/>
      <c r="G43" t="inlineStr"/>
      <c r="H43" t="inlineStr"/>
    </row>
    <row r="44">
      <c r="A44">
        <f>HYPERLINK("https://www.ebi.ac.uk/ols/ontologies/fbbt/terms?iri=http://purl.obolibrary.org/obo/FBbt_00006008","FBbt:00006008")</f>
        <v/>
      </c>
      <c r="B44" t="inlineStr">
        <is>
          <t>inner photoreceptor cell</t>
        </is>
      </c>
      <c r="C44" t="inlineStr">
        <is>
          <t>None</t>
        </is>
      </c>
      <c r="D44" t="inlineStr">
        <is>
          <t>Eye photoreceptor cell whose rhabdomere is located in the center of each ommatidium.</t>
        </is>
      </c>
      <c r="E44" t="inlineStr">
        <is>
          <t>Wolff and Ready, 1993, Bate, Martinez Arias, 1993: 1277--1325 (flybase.org/reports/FBrf0064798)</t>
        </is>
      </c>
      <c r="F44" t="inlineStr"/>
      <c r="G44" t="inlineStr"/>
      <c r="H44" t="inlineStr"/>
    </row>
    <row r="45">
      <c r="A45">
        <f>HYPERLINK("https://www.ebi.ac.uk/ols/ontologies/fbbt/terms?iri=http://purl.obolibrary.org/obo/FBbt_00110089","FBbt:00110089")</f>
        <v/>
      </c>
      <c r="B45" t="inlineStr">
        <is>
          <t>lobula plate intrinsic neuron ChaLPinew1</t>
        </is>
      </c>
      <c r="C45" t="inlineStr">
        <is>
          <t>LPinew1; ChaLPinew1</t>
        </is>
      </c>
      <c r="D45" t="inlineStr">
        <is>
          <t>A lobula plate intrinsic neuron that arborizes in lobula plate layers 1 and 2. It is a cholinergic neuron (Varija Raghu et al., 2011).</t>
        </is>
      </c>
      <c r="E45" t="inlineStr">
        <is>
          <t>Varija Raghu et al., 2011, J. Comp. Neurol. 519(1): 162--176 (flybase.org/reports/FBrf0212356)</t>
        </is>
      </c>
      <c r="F45" t="inlineStr"/>
      <c r="G45" t="inlineStr"/>
      <c r="H45" t="inlineStr"/>
    </row>
    <row r="46">
      <c r="A46">
        <f>HYPERLINK("https://www.ebi.ac.uk/ols/ontologies/fbbt/terms?iri=http://purl.obolibrary.org/obo/FBbt_00111640","FBbt:00111640")</f>
        <v/>
      </c>
      <c r="B46" t="inlineStr">
        <is>
          <t>medulla columnar neuron</t>
        </is>
      </c>
      <c r="C46" t="inlineStr">
        <is>
          <t>None</t>
        </is>
      </c>
      <c r="D46" t="inlineStr">
        <is>
          <t>An extrinsic columnar neuron that innervates the medulla.</t>
        </is>
      </c>
      <c r="E46" t="inlineStr">
        <is>
          <t>Otsuna et al., 2014, Front. Neural Circuits 8: 8 (flybase.org/reports/FBrf0224242)</t>
        </is>
      </c>
      <c r="F46" t="inlineStr"/>
      <c r="G46" t="inlineStr"/>
      <c r="H46" t="inlineStr"/>
    </row>
    <row r="47">
      <c r="A47">
        <f>HYPERLINK("https://www.ebi.ac.uk/ols/ontologies/fbbt/terms?iri=http://purl.obolibrary.org/obo/FBbt_00110088","FBbt:00110088")</f>
        <v/>
      </c>
      <c r="B47" t="inlineStr">
        <is>
          <t>lobula plate intrinsic neuron LPi1</t>
        </is>
      </c>
      <c r="C47" t="inlineStr">
        <is>
          <t>LPi1</t>
        </is>
      </c>
      <c r="D47" t="inlineStr">
        <is>
          <t>A lobula plate intrinsic neuron that arborizes in lobula plate layers 2 to 4. It seems to be capable of both glutamatergic and GABAergic neurotransmission.</t>
        </is>
      </c>
      <c r="E47" t="inlineStr">
        <is>
          <t>Raghu and Borst, 2011, PLoS ONE 6(5): e19472 (flybase.org/reports/FBrf0213690); Raghu et al., 2013, J. Comp. Neurol. 521(1): 252--265 (flybase.org/reports/FBrf0220286)</t>
        </is>
      </c>
      <c r="F47" t="inlineStr"/>
      <c r="G47" t="inlineStr"/>
      <c r="H47" t="inlineStr"/>
    </row>
    <row r="48">
      <c r="A48">
        <f>HYPERLINK("https://www.ebi.ac.uk/ols/ontologies/fbbt/terms?iri=http://purl.obolibrary.org/obo/FBbt_00110136","FBbt:00110136")</f>
        <v/>
      </c>
      <c r="B48" t="inlineStr">
        <is>
          <t>narrow field columnar neuron</t>
        </is>
      </c>
      <c r="C48" t="inlineStr">
        <is>
          <t>None</t>
        </is>
      </c>
      <c r="D48" t="inlineStr">
        <is>
          <t>Columnar interneuron of the optic lobe whose collaterals are restricted to a single optic column.</t>
        </is>
      </c>
      <c r="E48" t="inlineStr">
        <is>
          <t>Fischbach and Dittrich, 1989, Cell Tissue Res. 258(3): 441--475 (flybase.org/reports/FBrf0049410); Morante and Desplan, 2008, Curr. Biol. 18(8): 553--565 (flybase.org/reports/FBrf0204652)</t>
        </is>
      </c>
      <c r="F48" t="inlineStr"/>
      <c r="G48" t="inlineStr"/>
      <c r="H48" t="inlineStr"/>
    </row>
    <row r="49">
      <c r="A49">
        <f>HYPERLINK("https://www.ebi.ac.uk/ols/ontologies/fbbt/terms?iri=http://purl.obolibrary.org/obo/FBbt_00110137","FBbt:00110137")</f>
        <v/>
      </c>
      <c r="B49" t="inlineStr">
        <is>
          <t>wide-field columnar neuron</t>
        </is>
      </c>
      <c r="C49" t="inlineStr">
        <is>
          <t>None</t>
        </is>
      </c>
      <c r="D49" t="inlineStr">
        <is>
          <t>Columnar interneuron of the optic lobe whose collaterals extend over more than one optic column.</t>
        </is>
      </c>
      <c r="E49" t="inlineStr">
        <is>
          <t>Fischbach and Dittrich, 1989, Cell Tissue Res. 258(3): 441--475 (flybase.org/reports/FBrf0049410); Morante and Desplan, 2008, Curr. Biol. 18(8): 553--565 (flybase.org/reports/FBrf0204652)</t>
        </is>
      </c>
      <c r="F49" t="inlineStr"/>
      <c r="G49" t="inlineStr"/>
      <c r="H49" t="inlineStr"/>
    </row>
    <row r="50">
      <c r="A50">
        <f>HYPERLINK("https://www.ebi.ac.uk/ols/ontologies/fbbt/terms?iri=http://purl.obolibrary.org/obo/FBbt_00003870","FBbt:00003870")</f>
        <v/>
      </c>
      <c r="B50" t="inlineStr">
        <is>
          <t>lobula columnar neuron</t>
        </is>
      </c>
      <c r="C50" t="inlineStr">
        <is>
          <t>LCN; lobular columnar neuron; Lcn; LC</t>
        </is>
      </c>
      <c r="D50" t="inlineStr">
        <is>
          <t>An extrinsic columnar neuron that innervates the lobula.</t>
        </is>
      </c>
      <c r="E50" t="inlineStr">
        <is>
          <t>Fischbach and Dittrich, 1989, Cell Tissue Res. 258(3): 441--475 (flybase.org/reports/FBrf0049410)</t>
        </is>
      </c>
      <c r="F50" t="inlineStr"/>
      <c r="G50" t="inlineStr"/>
      <c r="H50" t="inlineStr"/>
    </row>
    <row r="51">
      <c r="A51">
        <f>HYPERLINK("https://www.ebi.ac.uk/ols/ontologies/fbbt/terms?iri=http://purl.obolibrary.org/obo/FBbt_00111290","FBbt:00111290")</f>
        <v/>
      </c>
      <c r="B51" t="inlineStr">
        <is>
          <t>lobula plate tangential neuron Hx</t>
        </is>
      </c>
      <c r="C51" t="inlineStr">
        <is>
          <t>None</t>
        </is>
      </c>
      <c r="D51" t="inlineStr">
        <is>
          <t>A lobula plate tangential neuron whose cell body is found in the cell body rind of lateral neuropils. It arborizes in lobula plate layer 2 and projects contralaterally into the ventrolateral protocerebrum and anterior wedge. This neuron responds to front-to-back and back-to-front motion.</t>
        </is>
      </c>
      <c r="E51" t="inlineStr">
        <is>
          <t>Levy and Larsen, 2013, J. Comp. Neurol. 521(16): 3716--3740 (flybase.org/reports/FBrf0222803); Wasserman et al., 2015, Curr. Biol. 25(4): 467--472 (flybase.org/reports/FBrf0227594)</t>
        </is>
      </c>
      <c r="F51" t="inlineStr"/>
      <c r="G51" t="inlineStr"/>
      <c r="H51" t="inlineStr"/>
    </row>
    <row r="52">
      <c r="A52">
        <f>HYPERLINK("https://www.ebi.ac.uk/ols/ontologies/fbbt/terms?iri=http://purl.obolibrary.org/obo/FBbt_00003907","FBbt:00003907")</f>
        <v/>
      </c>
      <c r="B52" t="inlineStr">
        <is>
          <t>lobula plate tangential neuron</t>
        </is>
      </c>
      <c r="C52" t="inlineStr">
        <is>
          <t>LPTC; lobular plate tangential neuron; Lpt; lobula plate tangential cell</t>
        </is>
      </c>
      <c r="D52" t="inlineStr">
        <is>
          <t>Tangential neuron of the optic lobe that projects and arborizes along the plane of one or more layers of the lobula plate.</t>
        </is>
      </c>
      <c r="E52" t="inlineStr">
        <is>
          <t>Fischbach and Dittrich, 1989, Cell Tissue Res. 258(3): 441--475 (flybase.org/reports/FBrf0049410)</t>
        </is>
      </c>
      <c r="F52" t="inlineStr"/>
      <c r="G52" t="inlineStr"/>
      <c r="H52" t="inlineStr"/>
    </row>
    <row r="53">
      <c r="A53">
        <f>HYPERLINK("https://www.ebi.ac.uk/ols/ontologies/fbbt/terms?iri=http://purl.obolibrary.org/obo/FBbt_00003857","FBbt:00003857")</f>
        <v/>
      </c>
      <c r="B53" t="inlineStr">
        <is>
          <t>Olt neuron</t>
        </is>
      </c>
      <c r="C53" t="inlineStr">
        <is>
          <t>CT35</t>
        </is>
      </c>
      <c r="D53" t="inlineStr">
        <is>
          <t>Bilateral tangential neuron that arborizes across layers 2 and 3 of the lobula and that crosses the second optic chiasm and enters the medulla where it arborizes across layers M8 and M9. It also forms a few terminals in the lobula plate layer 1 and medulla layer M10.</t>
        </is>
      </c>
      <c r="E53" t="inlineStr">
        <is>
          <t>Fischbach and Dittrich, 1989, Cell Tissue Res. 258(3): 441--475 (flybase.org/reports/FBrf0049410)</t>
        </is>
      </c>
      <c r="F53" t="inlineStr"/>
      <c r="G53" t="inlineStr"/>
      <c r="H53" t="inlineStr"/>
    </row>
    <row r="54">
      <c r="A54">
        <f>HYPERLINK("https://www.ebi.ac.uk/ols/ontologies/fbbt/terms?iri=http://purl.obolibrary.org/obo/FBbt_00007583","FBbt:00007583")</f>
        <v/>
      </c>
      <c r="B54" t="inlineStr">
        <is>
          <t>lobula plate element lpi</t>
        </is>
      </c>
      <c r="C54" t="inlineStr">
        <is>
          <t>lobular plate element; Lpi</t>
        </is>
      </c>
      <c r="D54" t="inlineStr">
        <is>
          <t>A lobula plate amacrine neuron that has a wide, bushy arborization with both bleb-type and fine terminals in lobula plate layers 3 and 4.</t>
        </is>
      </c>
      <c r="E54" t="inlineStr">
        <is>
          <t>Fischbach and Dittrich, 1989, Cell Tissue Res. 258(3): 441--475 (flybase.org/reports/FBrf0049410)</t>
        </is>
      </c>
      <c r="F54" t="inlineStr"/>
      <c r="G54" t="inlineStr"/>
      <c r="H54" t="inlineStr"/>
    </row>
    <row r="55">
      <c r="A55">
        <f>HYPERLINK("https://www.ebi.ac.uk/ols/ontologies/fbbt/terms?iri=http://purl.obolibrary.org/obo/FBbt_00003859","FBbt:00003859")</f>
        <v/>
      </c>
      <c r="B55" t="inlineStr">
        <is>
          <t>lobula tangential neuron</t>
        </is>
      </c>
      <c r="C55" t="inlineStr">
        <is>
          <t>Lt; lobular tangential neuron</t>
        </is>
      </c>
      <c r="D55" t="inlineStr">
        <is>
          <t>Tangential neuron of the optic lobe that projects and arborizes along the plane of one or more layers of the lobula.</t>
        </is>
      </c>
      <c r="E55" t="inlineStr">
        <is>
          <t>Fischbach and Dittrich, 1989, Cell Tissue Res. 258(3): 441--475 (flybase.org/reports/FBrf0049410)</t>
        </is>
      </c>
      <c r="F55" t="inlineStr"/>
      <c r="G55" t="inlineStr"/>
      <c r="H55" t="inlineStr"/>
    </row>
    <row r="56">
      <c r="A56">
        <f>HYPERLINK("https://www.ebi.ac.uk/ols/ontologies/fbbt/terms?iri=http://purl.obolibrary.org/obo/FBbt_00007516","FBbt:00007516")</f>
        <v/>
      </c>
      <c r="B56" t="inlineStr">
        <is>
          <t>vertical system neuron</t>
        </is>
      </c>
      <c r="C56" t="inlineStr">
        <is>
          <t>VS neuron; VS</t>
        </is>
      </c>
      <c r="D56" t="inlineStr">
        <is>
          <t>Giant neuron of the lobula plate with a dendritic arbor that extends along the dorsal-ventral axis of the lobula plate and an axon terminal projecting to the protocerebral region (Scott et al., 2002). It receives synaptic input both in lobula plate layer 4, from LPi3-4, and in the protocerebrum. It has its synaptic output in the latter (Raghu et al., 2007). They innervate both the superior and inferior, posterior slope (Boergens et al., 2018). Cells of this class are involved in the optomotor response (Joesch et al., 2008) and exhibit directionally selective responses during the presentation of vertically moving periodic gratings. Each VS cell possesses its distinct receptive field (Joesch et al., 2008).</t>
        </is>
      </c>
      <c r="E56" t="inlineStr">
        <is>
          <t>Heisenberg et al., 1978, J. Comp. Physiol. 124(4): 287--296 (flybase.org/reports/FBrf0032046); Scott et al., 2002, J. Comp. Neurol. 454(4): 470--481 (flybase.org/reports/FBrf0155898); Raghu et al., 2007, J. Comp. Neurol. 502(4): 598--610 (flybase.org/reports/FBrf0200428); Joesch et al., 2008, Curr. Biol. 18(5): 368--374 (flybase.org/reports/FBrf0204334); Raghu et al., 2009, J. Neurogenet. 23(1): 200--209 (flybase.org/reports/FBrf0207482); Mauss et al., 2015, Cell 162(2): 351--362 (flybase.org/reports/FBrf0228988)</t>
        </is>
      </c>
      <c r="F56" t="inlineStr"/>
      <c r="G56" t="inlineStr"/>
      <c r="H56" t="inlineStr"/>
    </row>
    <row r="57">
      <c r="A57">
        <f>HYPERLINK("https://www.ebi.ac.uk/ols/ontologies/fbbt/terms?iri=http://purl.obolibrary.org/obo/FBbt_00110140","FBbt:00110140")</f>
        <v/>
      </c>
      <c r="B57" t="inlineStr">
        <is>
          <t>octopaminergic AL2i neuron</t>
        </is>
      </c>
      <c r="C57" t="inlineStr">
        <is>
          <t>ipsilateral octopaminergic neuron of the antennal lobe; OA-AL2i</t>
        </is>
      </c>
      <c r="D57" t="inlineStr">
        <is>
          <t>Octopaminergic neuron of the AL2 cluster which innervates the ipsilateral optic lobe. Secondary processes originating in the posterior slope terminate in the optic lobe, forming varicose terminals. In the posterior slope, thin processes branch off the neurite that projects to the optic lobe, innervating the ventral inferior posterior slope forming varicose terminals. There are four different subtypes of AL2i neurons, AL2i1-4, which differ in their arborization patterns (Busch et al., 2009).</t>
        </is>
      </c>
      <c r="E57" t="inlineStr">
        <is>
          <t>Busch et al., 2009, J. Comp. Neurol. 513(6): 643--667 (flybase.org/reports/FBrf0207458)</t>
        </is>
      </c>
      <c r="F57" t="inlineStr"/>
      <c r="G57" t="inlineStr"/>
      <c r="H57" t="inlineStr"/>
    </row>
    <row r="58">
      <c r="A58">
        <f>HYPERLINK("https://www.ebi.ac.uk/ols/ontologies/fbbt/terms?iri=http://purl.obolibrary.org/obo/FBbt_00111288","FBbt:00111288")</f>
        <v/>
      </c>
      <c r="B58" t="inlineStr">
        <is>
          <t>lobula plate intrinsic neuron LPi4-3</t>
        </is>
      </c>
      <c r="C58" t="inlineStr">
        <is>
          <t>LPi4-3</t>
        </is>
      </c>
      <c r="D58" t="inlineStr">
        <is>
          <t>A lobula plate intrinsic neuron whose cell body is on the ventral region of the cell body rind of the lobula plate. The primary neurite is short, terminating in lobula plate layers 3 and 4. It has presynaptic terminals in layer 3 and postsynaptic ones in layer 4. It is a glutamatergic neuron.</t>
        </is>
      </c>
      <c r="E58" t="inlineStr">
        <is>
          <t>Mauss et al., 2015, Cell 162(2): 351--362 (flybase.org/reports/FBrf0228988)</t>
        </is>
      </c>
      <c r="F58" t="inlineStr"/>
      <c r="G58" t="inlineStr"/>
      <c r="H58" t="inlineStr"/>
    </row>
    <row r="59">
      <c r="A59">
        <f>HYPERLINK("https://www.ebi.ac.uk/ols/ontologies/fbbt/terms?iri=http://purl.obolibrary.org/obo/FBbt_00111289","FBbt:00111289")</f>
        <v/>
      </c>
      <c r="B59" t="inlineStr">
        <is>
          <t>lobula plate intrinsic neuron LPi3-4</t>
        </is>
      </c>
      <c r="C59" t="inlineStr">
        <is>
          <t>LPi3-4</t>
        </is>
      </c>
      <c r="D59" t="inlineStr">
        <is>
          <t>A lobula plate intrinsic neuron whose cell body is on the cell body rind of medulla. The primary neurite traverses the medulla, from distal to proximal and terminates in lobula plate layers 3 and 4. It has presynaptic terminals in layer 4 and postsynaptic ones in layer 3. It receives input from the vertical system neurons in layer 4. It is a glutamatergic neuron.</t>
        </is>
      </c>
      <c r="E59" t="inlineStr">
        <is>
          <t>Mauss et al., 2015, Cell 162(2): 351--362 (flybase.org/reports/FBrf0228988)</t>
        </is>
      </c>
      <c r="F59" t="inlineStr"/>
      <c r="G59" t="inlineStr"/>
      <c r="H59" t="inlineStr"/>
    </row>
    <row r="60">
      <c r="A60">
        <f>HYPERLINK("https://www.ebi.ac.uk/ols/ontologies/fbbt/terms?iri=http://purl.obolibrary.org/obo/FBbt_00048245","FBbt:00048245")</f>
        <v/>
      </c>
      <c r="B60" t="inlineStr">
        <is>
          <t>tangential neuron CT1</t>
        </is>
      </c>
      <c r="C60" t="inlineStr">
        <is>
          <t>None</t>
        </is>
      </c>
      <c r="D60" t="inlineStr">
        <is>
          <t>Large tangential cell that spans the opposing faces of the medulla layer M10 and lobula layer 1. It has its cell body near the midline in the anterior central brain, close to the antennal lobes, and it projects to the contralateral optic lobe. Its terminal arbors show a regular pattern in each medulla and lobula column. It receives synaptic input from T4 neurons. There is one of these cells per hemisphere and they are GABAergic.</t>
        </is>
      </c>
      <c r="E60" t="inlineStr">
        <is>
          <t>Takemura et al., 2017, eLife 6: e24394 (flybase.org/reports/FBrf0235606)</t>
        </is>
      </c>
      <c r="F60" t="inlineStr"/>
      <c r="G60" t="inlineStr"/>
      <c r="H60" t="inlineStr"/>
    </row>
    <row r="61">
      <c r="A61">
        <f>HYPERLINK("https://www.ebi.ac.uk/ols/ontologies/fbbt/terms?iri=http://purl.obolibrary.org/obo/FBbt_00110145","FBbt:00110145")</f>
        <v/>
      </c>
      <c r="B61" t="inlineStr">
        <is>
          <t>octopaminergic AL2b neuron</t>
        </is>
      </c>
      <c r="C61" t="inlineStr">
        <is>
          <t>OA-AL2b; bilateral octopaminergic neuron of the antennal lobe; OA AL2b1</t>
        </is>
      </c>
      <c r="D61" t="inlineStr">
        <is>
          <t>Octopaminergic neuron of the AL2 cluster which innervates both the ipsilateral and contralateral optic lobes. Secondary processes originating in the esophagus foramen bilaterally innervate both lobulae. Additional processes branch off this neurite to innervate the posteriolateral, posterioinferior lateral and ventrolateral protocerebra, forming varicose terminals. There is one subtype of OA-AL2b neurons: AL2b1 (Busch et al., 2009).</t>
        </is>
      </c>
      <c r="E61" t="inlineStr">
        <is>
          <t>Busch et al., 2009, J. Comp. Neurol. 513(6): 643--667 (flybase.org/reports/FBrf0207458)</t>
        </is>
      </c>
      <c r="F61" t="inlineStr"/>
      <c r="G61" t="inlineStr"/>
      <c r="H61" t="inlineStr"/>
    </row>
    <row r="62">
      <c r="A62">
        <f>HYPERLINK("https://www.ebi.ac.uk/ols/ontologies/fbbt/terms?iri=http://purl.obolibrary.org/obo/FBbt_00007428","FBbt:00007428")</f>
        <v/>
      </c>
      <c r="B62" t="inlineStr">
        <is>
          <t>s-LNv neuron</t>
        </is>
      </c>
      <c r="C62" t="inlineStr">
        <is>
          <t>s-vLN neuron; small LNv; s-LNv; sLNv</t>
        </is>
      </c>
      <c r="D62" t="inlineStr">
        <is>
          <t>Neuron of the period-expressing LNv cluster of the adult brain, with a small cell body and generally located more ventrally than the l-LNv neurons (Helfrich-Forster, 1998). There are 5 cells present in each cluster, all except one of which express Pdf (FBgn0023178).</t>
        </is>
      </c>
      <c r="E62" t="inlineStr">
        <is>
          <t>Helfrich-Forster et al., 2007, J. Comp. Neurol. 500(1): 47--70 (flybase.org/reports/FBrf0193849)</t>
        </is>
      </c>
      <c r="F62" t="inlineStr"/>
      <c r="G62" t="inlineStr"/>
      <c r="H62" t="inlineStr"/>
    </row>
    <row r="63">
      <c r="A63">
        <f>HYPERLINK("https://www.ebi.ac.uk/ols/ontologies/fbbt/terms?iri=http://purl.obolibrary.org/obo/FBbt_00048125","FBbt:00048125")</f>
        <v/>
      </c>
      <c r="B63" t="inlineStr">
        <is>
          <t>centrifugal horizontal neuron</t>
        </is>
      </c>
      <c r="C63" t="inlineStr">
        <is>
          <t>centrifugal horizontal cell; CH cell</t>
        </is>
      </c>
      <c r="D63" t="inlineStr">
        <is>
          <t>Tangential cell of the horizontal system that innervates in the contralateral hemisphere. There are two of these cells and between them they arborize throughout lobula plate layer 1 with significant overlap. They also have dense arborization of the posterior slope (Boergens et al., 2018).</t>
        </is>
      </c>
      <c r="E63" t="inlineStr">
        <is>
          <t>Boergens et al., 2018, PLoS ONE 13(11): e0207828 (flybase.org/reports/FBrf0240805)</t>
        </is>
      </c>
      <c r="F63" t="inlineStr"/>
      <c r="G63" t="inlineStr"/>
      <c r="H63" t="inlineStr"/>
    </row>
    <row r="64">
      <c r="A64">
        <f>HYPERLINK("https://www.ebi.ac.uk/ols/ontologies/fbbt/terms?iri=http://purl.obolibrary.org/obo/FBbt_00003917","FBbt:00003917")</f>
        <v/>
      </c>
      <c r="B64" t="inlineStr">
        <is>
          <t>horizontal system neuron</t>
        </is>
      </c>
      <c r="C64" t="inlineStr">
        <is>
          <t>giant horizontal cell; HS cell</t>
        </is>
      </c>
      <c r="D64" t="inlineStr">
        <is>
          <t>Giant neuron whose arbor fans out widely over the dorsal, central or ventral part of lobula plate layer 1. The dendritic arborization in the lobula plate is flattened in the anterior-posterior axis, and the axon extends medially and ventrally to innervate the adult protocerebrum (Scott et al., 2002). It is involved in the optomotor response (Heisenberg et al., 1978) (Schnell et al., 2010) and respond to horizontal motion with graded membrane potential changes in a directional-selective way (Schnell et al., 2010).</t>
        </is>
      </c>
      <c r="E64"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Raghu et al., 2007, J. Comp. Neurol. 502(4): 598--610 (flybase.org/reports/FBrf0200428); Raghu et al., 2009, J. Neurogenet. 23(1): 200--209 (flybase.org/reports/FBrf0207482); Schnell et al., 2010, J. Neurophysiol. 103(3): 1646--1657 (flybase.org/reports/FBrf0210299)</t>
        </is>
      </c>
      <c r="F64" t="inlineStr"/>
      <c r="G64" t="inlineStr"/>
      <c r="H64" t="inlineStr"/>
    </row>
    <row r="65">
      <c r="A65">
        <f>HYPERLINK("https://www.ebi.ac.uk/ols/ontologies/fbbt/terms?iri=http://purl.obolibrary.org/obo/FBbt_00111496","FBbt:00111496")</f>
        <v/>
      </c>
      <c r="B65" t="inlineStr">
        <is>
          <t>antennal mechanosensory and motor center AMMC Db3a neuron</t>
        </is>
      </c>
      <c r="C65" t="inlineStr">
        <is>
          <t>AMMC-Db3a</t>
        </is>
      </c>
      <c r="D65" t="inlineStr">
        <is>
          <t>Subtype of the antennal mechanosensory and motor center AMMC-Db3a neuron whose ipsilateral innervation is restricted to the lobula, antennal mechanosensory and motor center (AMMC) zone B, wedge, anterior and posterior ventrolateral protocerebrum (AVLP and PVLP), including the glomerulus targeted by LC4 neurons and the non-glomerular regions, and posterior lateral protocerebrum (PLP).</t>
        </is>
      </c>
      <c r="E65" t="inlineStr">
        <is>
          <t>Matsuo et al., 2016, J. Comp. Neurol. 524(6): 1099--1164 (flybase.org/reports/FBrf0230862)</t>
        </is>
      </c>
      <c r="F65" t="inlineStr"/>
      <c r="G65" t="inlineStr"/>
      <c r="H65" t="inlineStr"/>
    </row>
    <row r="66">
      <c r="A66">
        <f>HYPERLINK("https://www.ebi.ac.uk/ols/ontologies/fbbt/terms?iri=http://purl.obolibrary.org/obo/FBbt_00003874","FBbt:00003874")</f>
        <v/>
      </c>
      <c r="B66" t="inlineStr">
        <is>
          <t>lobula columnar neuron Lcn4</t>
        </is>
      </c>
      <c r="C66" t="inlineStr">
        <is>
          <t>lobular columnar neuron Lcn4; LC4; ColA; LC04</t>
        </is>
      </c>
      <c r="D66" t="inlineStr">
        <is>
          <t>An extrinsic columnar neuron whose cell body is in an extended region of the lateral cell body rind. It has its main dendritic arbors in lobula layers 2 and 4, with some processes projecting to layer 1 and multiple branches passing through layer 3. The processes of adjacent cells overlap. It projects to an optic glomerulus in the PVLP that is medial to the one from Lcn12 and ventral to LPLC2 and LPLC1. There are an estimated 66 neurons of this type. It is a glutamatergic neuron (Raghu and Borst, 2011).</t>
        </is>
      </c>
      <c r="E66" t="inlineStr">
        <is>
          <t>Fischbach and Dittrich, 1989, Cell Tissue Res. 258(3): 441--475 (flybase.org/reports/FBrf0049410); Otsuna and Ito, 2006, J. Comp. Neurol. 497(6): 928--958 (flybase.org/reports/FBrf0193607); Raghu and Borst, 2011, PLoS ONE 6(5): e19472 (flybase.org/reports/FBrf0213690); Wu et al., 2016, eLife 5: e21022 (flybase.org/reports/FBrf0234700)</t>
        </is>
      </c>
      <c r="F66" t="inlineStr"/>
      <c r="G66" t="inlineStr"/>
      <c r="H66" t="inlineStr"/>
    </row>
    <row r="67">
      <c r="A67">
        <f>HYPERLINK("https://www.ebi.ac.uk/ols/ontologies/fbbt/terms?iri=http://purl.obolibrary.org/obo/FBbt_00003875","FBbt:00003875")</f>
        <v/>
      </c>
      <c r="B67" t="inlineStr">
        <is>
          <t>lobula columnar neuron Lcn5</t>
        </is>
      </c>
      <c r="C67" t="inlineStr">
        <is>
          <t>LC5; lobular columnar neuron Lcn5</t>
        </is>
      </c>
      <c r="D67" t="inlineStr">
        <is>
          <t>An extrinsic columnar neuron that branches in lobula layer 5 with the branches forming fine terminal arbors in lobula layers 4, 5 and 6. It seems to be capable of both glutamatergic and GABAergic neurotransmission.</t>
        </is>
      </c>
      <c r="E67" t="inlineStr">
        <is>
          <t>Fischbach and Dittrich, 1989, Cell Tissue Res. 258(3): 441--475 (flybase.org/reports/FBrf0049410); Raghu and Borst, 2011, PLoS ONE 6(5): e19472 (flybase.org/reports/FBrf0213690); Raghu et al., 2013, J. Comp. Neurol. 521(1): 252--265 (flybase.org/reports/FBrf0220286)</t>
        </is>
      </c>
      <c r="F67" t="inlineStr"/>
      <c r="G67" t="inlineStr"/>
      <c r="H67" t="inlineStr"/>
    </row>
    <row r="68">
      <c r="A68">
        <f>HYPERLINK("https://www.ebi.ac.uk/ols/ontologies/fbbt/terms?iri=http://purl.obolibrary.org/obo/FBbt_00111068","FBbt:00111068")</f>
        <v/>
      </c>
      <c r="B68" t="inlineStr">
        <is>
          <t>medulla non-directional M6 local neuron 1</t>
        </is>
      </c>
      <c r="C68" t="inlineStr">
        <is>
          <t>nondirectional M6-LN1</t>
        </is>
      </c>
      <c r="D68" t="inlineStr">
        <is>
          <t>Non-directional local neuron that is restricted to layer 6 of the medulla. Its soma is in the ventral region of the lateral cell body rind. This neuron arborizes in the anterior dorsal region of the M6 layer, covering around 60 columns. This neuron is GABAergic.</t>
        </is>
      </c>
      <c r="E68" t="inlineStr">
        <is>
          <t>Chin et al., 2014, J. Comp. Neurol. 522(17): 3795--3816 (flybase.org/reports/FBrf0226257)</t>
        </is>
      </c>
      <c r="F68" t="inlineStr"/>
      <c r="G68" t="inlineStr"/>
      <c r="H68" t="inlineStr"/>
    </row>
    <row r="69">
      <c r="A69">
        <f>HYPERLINK("https://www.ebi.ac.uk/ols/ontologies/fbbt/terms?iri=http://purl.obolibrary.org/obo/FBbt_00003872","FBbt:00003872")</f>
        <v/>
      </c>
      <c r="B69" t="inlineStr">
        <is>
          <t>lobula columnar neuron Lcn2</t>
        </is>
      </c>
      <c r="C69" t="inlineStr">
        <is>
          <t>LC2; lobular columnar neuron Lcn2</t>
        </is>
      </c>
      <c r="D69" t="inlineStr">
        <is>
          <t>An extrinsic columnar neuron that arborizes in lobula layers 3-5. The distal part of this arborization is fine and bushy while the proximal part has thick projections with bleb-type terminals. It is a cholinergic neuron (Varija Raghu et al., 2011).</t>
        </is>
      </c>
      <c r="E69" t="inlineStr">
        <is>
          <t>Fischbach and Dittrich, 1989, Cell Tissue Res. 258(3): 441--475 (flybase.org/reports/FBrf0049410); Varija Raghu et al., 2011, J. Comp. Neurol. 519(1): 162--176 (flybase.org/reports/FBrf0212356)</t>
        </is>
      </c>
      <c r="F69" t="inlineStr"/>
      <c r="G69" t="inlineStr"/>
      <c r="H69" t="inlineStr"/>
    </row>
    <row r="70">
      <c r="A70">
        <f>HYPERLINK("https://www.ebi.ac.uk/ols/ontologies/fbbt/terms?iri=http://purl.obolibrary.org/obo/FBbt_00003871","FBbt:00003871")</f>
        <v/>
      </c>
      <c r="B70" t="inlineStr">
        <is>
          <t>lobula columnar neuron Lcn1</t>
        </is>
      </c>
      <c r="C70" t="inlineStr">
        <is>
          <t>LC1; lobular columnar neuron Lcn1</t>
        </is>
      </c>
      <c r="D70" t="inlineStr">
        <is>
          <t>An extrinsic columnar neuron that arborizes with fine and bleb-type terminals in lobula layers 5 and 6. It is a cholinergic neuron (Varija Raghu et al., 2011).</t>
        </is>
      </c>
      <c r="E70" t="inlineStr">
        <is>
          <t>Fischbach and Dittrich, 1989, Cell Tissue Res. 258(3): 441--475 (flybase.org/reports/FBrf0049410); Varija Raghu et al., 2011, J. Comp. Neurol. 519(1): 162--176 (flybase.org/reports/FBrf0212356)</t>
        </is>
      </c>
      <c r="F70" t="inlineStr"/>
      <c r="G70" t="inlineStr"/>
      <c r="H70" t="inlineStr"/>
    </row>
    <row r="71">
      <c r="A71">
        <f>HYPERLINK("https://www.ebi.ac.uk/ols/ontologies/fbbt/terms?iri=http://purl.obolibrary.org/obo/FBbt_00003764","FBbt:00003764")</f>
        <v/>
      </c>
      <c r="B71" t="inlineStr">
        <is>
          <t>s-LNv Pdf neuron</t>
        </is>
      </c>
      <c r="C71" t="inlineStr">
        <is>
          <t>small pigment-dispersing hormone-immunoreactive neuron close to medulla; sLNv PDF; small Pdf neuron</t>
        </is>
      </c>
      <c r="D71" t="inlineStr">
        <is>
          <t>s-LNv neuron of the adult brain that expresses Pdf (FBgn0023178). There are four of these in each ventral cluster of LNs. Short, fine fibers lacking presynaptic sites contact the accessory medulla, whilst longer processes project toward the dorsal protocerebrum and terminate dorsofrontal to the mushroom body calyx close to the pars lateralis and close to the DN2 neurons (Helfrich-Forster et al., 2007) where they form both pre- and postsynaptic connections (Yasuyama and Meinertzhagen, 2010). Pdf rich dense-synaptic vesicles accumulate in terminal varicosities in these cells, but are not associated with presynaptic sites (Miskiewicz et al., 2004; Yasuyama and Meinertzhagen, 2010). They can be observed docked at the plasma membrane, suggesting paracrine release of Pdf.</t>
        </is>
      </c>
      <c r="E71" t="inlineStr">
        <is>
          <t>Miskiewicz et al., 2004, Neurosci. Lett. 363(1): 73--77 (flybase.org/reports/FBrf0179342); Rieger et al., 2006, J. Neurosci. 26(9): 2531--2543 (flybase.org/reports/FBrf0191052); Helfrich-Forster et al., 2007, J. Comp. Neurol. 500(1): 47--70 (flybase.org/reports/FBrf0193849); Yasuyama and Meinertzhagen, 2010, J. Comp. Neurol. 518(3): 292--304 (flybase.org/reports/FBrf0209462); Hermann-Luibl et al., 2014, J. Neurosci. 34(29): 9522--9536 (flybase.org/reports/FBrf0225654)</t>
        </is>
      </c>
      <c r="F71" t="inlineStr"/>
      <c r="G71" t="inlineStr"/>
      <c r="H71" t="inlineStr"/>
    </row>
    <row r="72">
      <c r="A72">
        <f>HYPERLINK("https://www.ebi.ac.uk/ols/ontologies/fbbt/terms?iri=http://purl.obolibrary.org/obo/FBbt_00111069","FBbt:00111069")</f>
        <v/>
      </c>
      <c r="B72" t="inlineStr">
        <is>
          <t>medulla non-directional M6 local neuron 2</t>
        </is>
      </c>
      <c r="C72" t="inlineStr">
        <is>
          <t>nondirectional M6-LN2</t>
        </is>
      </c>
      <c r="D72" t="inlineStr">
        <is>
          <t>Non-directional local neuron that is restricted to layer 6 of the medulla. Its soma is in the ventral region of the lateral cell body rind. This neuron arborizes in the posterior dorsal region of the M6 layer, covering around 80 columns. This neuron subtype includes GABAergic neurons, among other neurotransmitters.</t>
        </is>
      </c>
      <c r="E72" t="inlineStr">
        <is>
          <t>Chin et al., 2014, J. Comp. Neurol. 522(17): 3795--3816 (flybase.org/reports/FBrf0226257)</t>
        </is>
      </c>
      <c r="F72" t="inlineStr"/>
      <c r="G72" t="inlineStr"/>
      <c r="H72" t="inlineStr"/>
    </row>
    <row r="73">
      <c r="A73">
        <f>HYPERLINK("https://www.ebi.ac.uk/ols/ontologies/fbbt/terms?iri=http://purl.obolibrary.org/obo/FBbt_00003920","FBbt:00003920")</f>
        <v/>
      </c>
      <c r="B73" t="inlineStr">
        <is>
          <t>ventral giant horizontal cell HSS</t>
        </is>
      </c>
      <c r="C73" t="inlineStr">
        <is>
          <t>HSS; HS south; ventral horizontal neuron</t>
        </is>
      </c>
      <c r="D73" t="inlineStr">
        <is>
          <t>Horizontal system neuron whose dendritic arbor extends over the ventral lobula plate. It is a glutamatergic neuron (Raghu and Borst, 2011).</t>
        </is>
      </c>
      <c r="E73" t="inlineStr">
        <is>
          <t>Fischbach and Dittrich, 1989, Cell Tissue Res. 258(3): 441--475 (flybase.org/reports/FBrf0049410); Scott et al., 2002, J. Comp. Neurol. 454(4): 470--481 (flybase.org/reports/FBrf0155898); Raghu and Borst, 2011, PLoS ONE 6(5): e19472 (flybase.org/reports/FBrf0213690)</t>
        </is>
      </c>
      <c r="F73" t="inlineStr"/>
      <c r="G73" t="inlineStr"/>
      <c r="H73" t="inlineStr"/>
    </row>
    <row r="74">
      <c r="A74">
        <f>HYPERLINK("https://www.ebi.ac.uk/ols/ontologies/fbbt/terms?iri=http://purl.obolibrary.org/obo/FBbt_00004215","FBbt:00004215")</f>
        <v/>
      </c>
      <c r="B74" t="inlineStr">
        <is>
          <t>photoreceptor cell R2</t>
        </is>
      </c>
      <c r="C74" t="inlineStr">
        <is>
          <t>lamina receptor cell R2; receptor cell R2</t>
        </is>
      </c>
      <c r="D74" t="inlineStr">
        <is>
          <t>Outer photoreceptor cell of the adult eye whose rhabdomere is located in the middle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and surface glial cells The photoreceptor R2 receives input from L2, L4 (collaterals from adjacent columns), lamina intrinsic (amacrine) cells and lamina wide-field neurons Lawf (Rivera-Alba et al., 2011).</t>
        </is>
      </c>
      <c r="E74" t="inlineStr">
        <is>
          <t>Fischbach and Dittrich, 1989, Cell Tissue Res. 258(3): 441--475 (flybase.org/reports/FBrf0049410); Wolff and Ready, 1993, Bate, Martinez Arias, 1993: 1277--1325 (flybase.org/reports/FBrf0064798); Rivera-Alba et al., 2011, Curr. Biol. 21(23): 2000--2005 (flybase.org/reports/FBrf0216925)</t>
        </is>
      </c>
      <c r="F74" t="inlineStr"/>
      <c r="G74" t="inlineStr"/>
      <c r="H74" t="inlineStr"/>
    </row>
    <row r="75">
      <c r="A75">
        <f>HYPERLINK("https://www.ebi.ac.uk/ols/ontologies/fbbt/terms?iri=http://purl.obolibrary.org/obo/FBbt_00004213","FBbt:00004213")</f>
        <v/>
      </c>
      <c r="B75" t="inlineStr">
        <is>
          <t>photoreceptor cell R1</t>
        </is>
      </c>
      <c r="C75" t="inlineStr">
        <is>
          <t>lamina receptor cell R1; receptor cell R1</t>
        </is>
      </c>
      <c r="D75" t="inlineStr">
        <is>
          <t>Outer photoreceptor cell of the adult eye whose rhabdomere is located at the right angle vertex of the longer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lamina wide-field neurons Lawf, before terminating in the proximal lamina. It also establishes connections with epithelial, marginal and surface glial cells. The photoreceptor R1 receives input from L2, L4 (collaterals from adjacent columns) and Lawf (Rivera-Alba et al., 2011).</t>
        </is>
      </c>
      <c r="E75" t="inlineStr">
        <is>
          <t>Fischbach and Dittrich, 1989, Cell Tissue Res. 258(3): 441--475 (flybase.org/reports/FBrf0049410); Wolff and Ready, 1993, Bate, Martinez Arias, 1993: 1277--1325 (flybase.org/reports/FBrf0064798); Rivera-Alba et al., 2011, Curr. Biol. 21(23): 2000--2005 (flybase.org/reports/FBrf0216925)</t>
        </is>
      </c>
      <c r="F75" t="inlineStr"/>
      <c r="G75" t="inlineStr"/>
      <c r="H75" t="inlineStr"/>
    </row>
    <row r="76">
      <c r="A76">
        <f>HYPERLINK("https://www.ebi.ac.uk/ols/ontologies/fbbt/terms?iri=http://purl.obolibrary.org/obo/FBbt_00048132","FBbt:00048132")</f>
        <v/>
      </c>
      <c r="B76" t="inlineStr">
        <is>
          <t>translobula neuron</t>
        </is>
      </c>
      <c r="C76" t="inlineStr">
        <is>
          <t>translobular neuron; Tl</t>
        </is>
      </c>
      <c r="D76" t="inlineStr">
        <is>
          <t>An intrinsic columnar neuron of the optic lobe whose cell body lies in the cortex of the lobula, and that arborizes in the lobula and lobula plate.</t>
        </is>
      </c>
      <c r="E76" t="inlineStr">
        <is>
          <t>Fischbach and Dittrich, 1989, Cell Tissue Res. 258(3): 441--475 (flybase.org/reports/FBrf0049410)</t>
        </is>
      </c>
      <c r="F76" t="inlineStr"/>
      <c r="G76" t="inlineStr"/>
      <c r="H76" t="inlineStr"/>
    </row>
    <row r="77">
      <c r="A77">
        <f>HYPERLINK("https://www.ebi.ac.uk/ols/ontologies/fbbt/terms?iri=http://purl.obolibrary.org/obo/FBbt_00003878","FBbt:00003878")</f>
        <v/>
      </c>
      <c r="B77" t="inlineStr">
        <is>
          <t>lobula columnar neuron Lcn8</t>
        </is>
      </c>
      <c r="C77" t="inlineStr">
        <is>
          <t>LC8; lobular columnar neuron Lcn8</t>
        </is>
      </c>
      <c r="D77" t="inlineStr">
        <is>
          <t>An extrinsic columnar neuron that branches multiple times in layers 5 and 4 and forms a broad arborization in layer 3 with both bleb-type and fine terminals. It is a glutamatergic neuron (Raghu and Borst, 2011).</t>
        </is>
      </c>
      <c r="E77" t="inlineStr">
        <is>
          <t>Fischbach and Dittrich, 1989, Cell Tissue Res. 258(3): 441--475 (flybase.org/reports/FBrf0049410); Raghu and Borst, 2011, PLoS ONE 6(5): e19472 (flybase.org/reports/FBrf0213690)</t>
        </is>
      </c>
      <c r="F77" t="inlineStr"/>
      <c r="G77" t="inlineStr"/>
      <c r="H77" t="inlineStr"/>
    </row>
    <row r="78">
      <c r="A78">
        <f>HYPERLINK("https://www.ebi.ac.uk/ols/ontologies/fbbt/terms?iri=http://purl.obolibrary.org/obo/FBbt_00003746","FBbt:00003746")</f>
        <v/>
      </c>
      <c r="B78" t="inlineStr">
        <is>
          <t>lamina intrinsic neuron</t>
        </is>
      </c>
      <c r="C78" t="inlineStr">
        <is>
          <t>Lai; Am; amacrine cell</t>
        </is>
      </c>
      <c r="D78" t="inlineStr">
        <is>
          <t>Intrinsic neuron of the lamina with arborizations spanning the proximal and distal lamina, whose cell body lies proximal to the lamina (Fischbach and Dittrich, 1989; Meinertzhagen and Sorra, 2001). It has extensive arborizations forming presynaptic terminals with photoreceptors R2, R4 and R5, lamina monopolar cells L1-L5 (L4 collaterals from the same column), columnar neuron T1, centrifugal neurons C2 and C3 and epithelial glia. It receives input from photoreceptors R1-R6, lamina monopolar cell L4 (L4 collaterals from the same and adjacent columns), centrifugal neurons C2 and C3 and lamina wide-field cells (lawf). Connections are also present between branches of the same cell (Rivera-Alba et al., 2011).</t>
        </is>
      </c>
      <c r="E78" t="inlineStr">
        <is>
          <t>Fischbach and Dittrich, 1989, Cell Tissue Res. 258(3): 441--475 (flybase.org/reports/FBrf0049410); Meinertzhagen and Sorra, 2001, Prog. Brain Res. 131: 53--69 (flybase.org/reports/FBrf0159582); Rivera-Alba et al., 2011, Curr. Biol. 21(23): 2000--2005 (flybase.org/reports/FBrf0216925)</t>
        </is>
      </c>
      <c r="F78" t="inlineStr"/>
      <c r="G78" t="inlineStr"/>
      <c r="H78" t="inlineStr"/>
    </row>
    <row r="79">
      <c r="A79">
        <f>HYPERLINK("https://www.ebi.ac.uk/ols/ontologies/fbbt/terms?iri=http://purl.obolibrary.org/obo/FBbt_00003876","FBbt:00003876")</f>
        <v/>
      </c>
      <c r="B79" t="inlineStr">
        <is>
          <t>lobula columnar neuron Lcn6</t>
        </is>
      </c>
      <c r="C79" t="inlineStr">
        <is>
          <t>LC6; lobular columnar neuron Lcn6; S4; LC06</t>
        </is>
      </c>
      <c r="D79" t="inlineStr">
        <is>
          <t>An extrinsic columnar neuron whose cell body is in the dorsal lateral cell body rind. It has its main dendritic arbors in lobula layers 4 and 5B, with additional processes in layers 3, 5A and 6. There is some evidence of presynaptic sites in layers 4 and 5B. The processes of adjacent cells overlap. It fasciculates in the anterior optic tract, fasciculating with Lcn9 (Otsuna and Ito, 2006), and innervates an optic glomerulus in the dorsolateral PVLP, ventral to the one from LC16. There are around 77 cells of this type.</t>
        </is>
      </c>
      <c r="E79" t="inlineStr">
        <is>
          <t>Fischbach and Dittrich, 1989, Cell Tissue Res. 258(3): 441--475 (flybase.org/reports/FBrf0049410); Otsuna and Ito, 2006, J. Comp. Neurol. 497(6): 928--958 (flybase.org/reports/FBrf0193607); Wu et al., 2016, eLife 5: e21022 (flybase.org/reports/FBrf0234700)</t>
        </is>
      </c>
      <c r="F79" t="inlineStr"/>
      <c r="G79" t="inlineStr"/>
      <c r="H79" t="inlineStr"/>
    </row>
    <row r="80">
      <c r="A80">
        <f>HYPERLINK("https://www.ebi.ac.uk/ols/ontologies/fbbt/terms?iri=http://purl.obolibrary.org/obo/FBbt_00003877","FBbt:00003877")</f>
        <v/>
      </c>
      <c r="B80" t="inlineStr">
        <is>
          <t>lobula columnar neuron Lcn7</t>
        </is>
      </c>
      <c r="C80" t="inlineStr">
        <is>
          <t>LC7; lobular columnar neuron Lcn7</t>
        </is>
      </c>
      <c r="D80" t="inlineStr">
        <is>
          <t>An extrinsic columnar neuron that enters the lobula at its proximal surface. It has sparse, thin colaterals along its length up to layer 2 where it forms a broad arborization with blebs, and finer arborizations that extend into layer 3.</t>
        </is>
      </c>
      <c r="E80" t="inlineStr">
        <is>
          <t>Fischbach and Dittrich, 1989, Cell Tissue Res. 258(3): 441--475 (flybase.org/reports/FBrf0049410)</t>
        </is>
      </c>
      <c r="F80" t="inlineStr"/>
      <c r="G80" t="inlineStr"/>
      <c r="H80" t="inlineStr"/>
    </row>
    <row r="81">
      <c r="A81">
        <f>HYPERLINK("https://www.ebi.ac.uk/ols/ontologies/fbbt/terms?iri=http://purl.obolibrary.org/obo/FBbt_00003786","FBbt:00003786")</f>
        <v/>
      </c>
      <c r="B81" t="inlineStr">
        <is>
          <t>medullary intrinsic neuron Mi11</t>
        </is>
      </c>
      <c r="C81" t="inlineStr">
        <is>
          <t>Mi11</t>
        </is>
      </c>
      <c r="D81" t="inlineStr">
        <is>
          <t>Medullary intrinsic wide-field neuron with extensive fine arborizations in medulla layers M6, M8, M9, M10 and the serpentine layer (Morante and Desplan, 2008; Fischbach and Dittrich, 1989). It is a cholinergic neuron (Varija Raghu et al., 2011).</t>
        </is>
      </c>
      <c r="E81" t="inlineStr">
        <is>
          <t>Fischbach and Dittrich, 1989, Cell Tissue Res. 258(3): 441--475 (flybase.org/reports/FBrf0049410); Morante and Desplan, 2008, Curr. Biol. 18(8): 553--565 (flybase.org/reports/FBrf0204652); Varija Raghu et al., 2011, J. Comp. Neurol. 519(1): 162--176 (flybase.org/reports/FBrf0212356)</t>
        </is>
      </c>
      <c r="F81" t="inlineStr"/>
      <c r="G81" t="inlineStr"/>
      <c r="H81" t="inlineStr"/>
    </row>
    <row r="82">
      <c r="A82">
        <f>HYPERLINK("https://www.ebi.ac.uk/ols/ontologies/fbbt/terms?iri=http://purl.obolibrary.org/obo/FBbt_00047991","FBbt:00047991")</f>
        <v/>
      </c>
      <c r="B82" t="inlineStr">
        <is>
          <t>lobula plate tangential neuron H1</t>
        </is>
      </c>
      <c r="C82" t="inlineStr">
        <is>
          <t>H1 neuron; H1 visual interneuron; H1-cell; H1 cell; heterolateral H1 element</t>
        </is>
      </c>
      <c r="D82" t="inlineStr">
        <is>
          <t>Lobula-innervating tangential neuron that is activated by back-to-front motion during flight. It emerges from the back-to-front layer of the lobula plate, traverses the lobula and projects fronto-medially in close association with the anterior optic tract.</t>
        </is>
      </c>
      <c r="E82" t="inlineStr">
        <is>
          <t>Bausenwein et al., 1990, Brain Res. 509(1): 134--136 (flybase.org/reports/FBrf0051327)</t>
        </is>
      </c>
      <c r="F82" t="inlineStr"/>
      <c r="G82" t="inlineStr"/>
      <c r="H82" t="inlineStr"/>
    </row>
    <row r="83">
      <c r="A83">
        <f>HYPERLINK("https://www.ebi.ac.uk/ols/ontologies/fbbt/terms?iri=http://purl.obolibrary.org/obo/FBbt_00004219","FBbt:00004219")</f>
        <v/>
      </c>
      <c r="B83" t="inlineStr">
        <is>
          <t>photoreceptor cell R4</t>
        </is>
      </c>
      <c r="C83" t="inlineStr">
        <is>
          <t>lamina receptor cell R4; receptor cell R4</t>
        </is>
      </c>
      <c r="D83" t="inlineStr">
        <is>
          <t>Outer photoreceptor cell of the adult eye whose rhabdomere is located in the middle of the longer of the two non-parallel sides of trapezoid of rhabdomeres in each ommatidium, in between the rhabdomeres of R3 and R5. It has a single axon that projects along a single lamina optic cartridge (Fischbach and Dittrich, 1989; Wolff and Ready, 1993) within which it makes extensive presynaptic connections with the lamina monopolar cells L1-L3, lamina intrinsic (amacrine) cells and columnar neuron T1, before terminating in the proximal lamina. It also establishes connections with epithelial glial cells. The photoreceptor R4 receives input from L4 (collaterals from adjacent columns) and lamina intrinsic (amacrine) cells (Rivera-Alba et al., 2011).</t>
        </is>
      </c>
      <c r="E83" t="inlineStr">
        <is>
          <t>Fischbach and Dittrich, 1989, Cell Tissue Res. 258(3): 441--475 (flybase.org/reports/FBrf0049410); Wolff and Ready, 1993, Bate, Martinez Arias, 1993: 1277--1325 (flybase.org/reports/FBrf0064798); Rivera-Alba et al., 2011, Curr. Biol. 21(23): 2000--2005 (flybase.org/reports/FBrf0216925)</t>
        </is>
      </c>
      <c r="F83" t="inlineStr"/>
      <c r="G83" t="inlineStr"/>
      <c r="H83" t="inlineStr"/>
    </row>
    <row r="84">
      <c r="A84">
        <f>HYPERLINK("https://www.ebi.ac.uk/ols/ontologies/fbbt/terms?iri=http://purl.obolibrary.org/obo/FBbt_00003784","FBbt:00003784")</f>
        <v/>
      </c>
      <c r="B84" t="inlineStr">
        <is>
          <t>medullary intrinsic neuron Mi9</t>
        </is>
      </c>
      <c r="C84" t="inlineStr">
        <is>
          <t>Mi9</t>
        </is>
      </c>
      <c r="D84" t="inlineStr">
        <is>
          <t>Medullary intrinsic narrow field neuron with a bushy mix of bleb-type and fine terminal arborization in layers M2, M3 and M4 and in the lower medulla layers M9-M10. It establishes pre- and post-synaptic connections in both the inner and outer medulla layers (Morante and Desplan, 2008; Fischbach and Dittrich, 1989). It receives input from lamina monopolar neuron L3 and T neuron T4 (Takemura et al., 2013). It is glutamatergic (Takemura et al., 2017).</t>
        </is>
      </c>
      <c r="E84" t="inlineStr">
        <is>
          <t>Fischbach and Dittrich, 1989, Cell Tissue Res. 258(3): 441--475 (flybase.org/reports/FBrf0049410); Morante and Desplan, 2008, Curr. Biol. 18(8): 553--565 (flybase.org/reports/FBrf0204652); Takemura et al., 2013, Nature 500(7461): 175--181 (flybase.org/reports/FBrf0222324); Takemura et al., 2017, eLife 6: e24394 (flybase.org/reports/FBrf0235606)</t>
        </is>
      </c>
      <c r="F84" t="inlineStr"/>
      <c r="G84" t="inlineStr"/>
      <c r="H84" t="inlineStr"/>
    </row>
    <row r="85">
      <c r="A85">
        <f>HYPERLINK("https://www.ebi.ac.uk/ols/ontologies/fbbt/terms?iri=http://purl.obolibrary.org/obo/FBbt_00004217","FBbt:00004217")</f>
        <v/>
      </c>
      <c r="B85" t="inlineStr">
        <is>
          <t>photoreceptor cell R3</t>
        </is>
      </c>
      <c r="C85" t="inlineStr">
        <is>
          <t>lamina receptor cell R3; receptor cell R3</t>
        </is>
      </c>
      <c r="D85" t="inlineStr">
        <is>
          <t>Outer photoreceptor cell of the adult eye whose rhabdomere is located at the non-right angled vertex of the longer of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columnar neuron T1 and centrifugal neuron C3, before terminating in the proximal lamina. It also establishes connections with epithelial glial cells. The photoreceptor R3 receives input from L4 (collaterals from adjacent columns), centrifugal neuron C3 and lamina wide-field neurons Lawf (Rivera-Alba et al., 2011).</t>
        </is>
      </c>
      <c r="E85" t="inlineStr">
        <is>
          <t>Fischbach and Dittrich, 1989, Cell Tissue Res. 258(3): 441--475 (flybase.org/reports/FBrf0049410); Wolff and Ready, 1993, Bate, Martinez Arias, 1993: 1277--1325 (flybase.org/reports/FBrf0064798); Rivera-Alba et al., 2011, Curr. Biol. 21(23): 2000--2005 (flybase.org/reports/FBrf0216925)</t>
        </is>
      </c>
      <c r="F85" t="inlineStr"/>
      <c r="G85" t="inlineStr"/>
      <c r="H85" t="inlineStr"/>
    </row>
    <row r="86">
      <c r="A86">
        <f>HYPERLINK("https://www.ebi.ac.uk/ols/ontologies/fbbt/terms?iri=http://purl.obolibrary.org/obo/FBbt_00003862","FBbt:00003862")</f>
        <v/>
      </c>
      <c r="B86" t="inlineStr">
        <is>
          <t>lobula tangential neuron Lt3</t>
        </is>
      </c>
      <c r="C86" t="inlineStr">
        <is>
          <t>lobular tangential neuron Lt3; LT3</t>
        </is>
      </c>
      <c r="D86" t="inlineStr">
        <is>
          <t>A lobula tangential neuron that extends along the length of lobula layer 2, forming bleb-type terminals from short colaterals within the layer.</t>
        </is>
      </c>
      <c r="E86" t="inlineStr">
        <is>
          <t>Fischbach and Dittrich, 1989, Cell Tissue Res. 258(3): 441--475 (flybase.org/reports/FBrf0049410)</t>
        </is>
      </c>
      <c r="F86" t="inlineStr"/>
      <c r="G86" t="inlineStr"/>
      <c r="H86" t="inlineStr"/>
    </row>
    <row r="87">
      <c r="A87">
        <f>HYPERLINK("https://www.ebi.ac.uk/ols/ontologies/fbbt/terms?iri=http://purl.obolibrary.org/obo/FBbt_00003833","FBbt:00003833")</f>
        <v/>
      </c>
      <c r="B87" t="inlineStr">
        <is>
          <t>proximal medullary amacrine neuron Pm1</t>
        </is>
      </c>
      <c r="C87" t="inlineStr">
        <is>
          <t>Pm1</t>
        </is>
      </c>
      <c r="D87" t="inlineStr">
        <is>
          <t>Proximal medullary wide-field amacrine neuron that forms a broad terminal arbor with mixed morphology terminals that is restricted to medulla layer M9. This layer contains both dendrites and presynaptic terminals (Morante and Desplan, 2008; Fischbach and Dittrich, 1989). It is a cholinergic neuron (Varija Raghu et al., 2011).</t>
        </is>
      </c>
      <c r="E87" t="inlineStr">
        <is>
          <t>Fischbach and Dittrich, 1989, Cell Tissue Res. 258(3): 441--475 (flybase.org/reports/FBrf0049410); Morante and Desplan, 2008, Curr. Biol. 18(8): 553--565 (flybase.org/reports/FBrf0204652); Varija Raghu et al., 2011, J. Comp. Neurol. 519(1): 162--176 (flybase.org/reports/FBrf0212356)</t>
        </is>
      </c>
      <c r="F87" t="inlineStr"/>
      <c r="G87" t="inlineStr"/>
      <c r="H87" t="inlineStr"/>
    </row>
    <row r="88">
      <c r="A88">
        <f>HYPERLINK("https://www.ebi.ac.uk/ols/ontologies/fbbt/terms?iri=http://purl.obolibrary.org/obo/FBbt_00003741","FBbt:00003741")</f>
        <v/>
      </c>
      <c r="B88" t="inlineStr">
        <is>
          <t>lamina wide-field 1 neuron</t>
        </is>
      </c>
      <c r="C88" t="inlineStr">
        <is>
          <t>Lawf; Lawf1; lamina wide-field neuron; LaWF1</t>
        </is>
      </c>
      <c r="D88" t="inlineStr">
        <is>
          <t>An intrinsic columnar neuron of the visual system whose cell body is located in the medulla cortex and that has a main projection that ascends via the first optic chiasm into the lamina where it is restricted to a single column for most of its length before making wide-field arborizations in the distal lamina. These neurons also arborize on the distal surface of the medulla in a circular field of about 20 columns. Several linking fibers from this arborization descend into M4 where they form a wide arborization field covering about 30-40 columns (Fischbach and Dittrich, 1989; Morante and Desplan, 2008). In the lamina, it forms presynaptic terminals with photoreceptors R1-R3 and R6, lamina monopolar cells L1-L3 and L5, lamina amacrine neurons Lai, centrifugal neurons C2-C3 and columnar neuron T1. It also establishes connections with epithelial glial cells. It receives input from photoreceptor R1. Synaptic connections also exist between the different collaterals of Lawf in the lamina (Rivera-Alba et al., 2011).</t>
        </is>
      </c>
      <c r="E88" t="inlineStr">
        <is>
          <t>Fischbach and Dittrich, 1989, Cell Tissue Res. 258(3): 441--475 (flybase.org/reports/FBrf0049410); Morante and Desplan, 2008, Curr. Biol. 18(8): 553--565 (flybase.org/reports/FBrf0204652); Rivera-Alba et al., 2011, Curr. Biol. 21(23): 2000--2005 (flybase.org/reports/FBrf0216925)</t>
        </is>
      </c>
      <c r="F88" t="inlineStr"/>
      <c r="G88" t="inlineStr"/>
      <c r="H88" t="inlineStr"/>
    </row>
    <row r="89">
      <c r="A89">
        <f>HYPERLINK("https://www.ebi.ac.uk/ols/ontologies/fbbt/terms?iri=http://purl.obolibrary.org/obo/FBbt_00003863","FBbt:00003863")</f>
        <v/>
      </c>
      <c r="B89" t="inlineStr">
        <is>
          <t>lobula tangential neuron Lt4</t>
        </is>
      </c>
      <c r="C89" t="inlineStr">
        <is>
          <t>lobular tangential neuron Lt4; LT4</t>
        </is>
      </c>
      <c r="D89" t="inlineStr">
        <is>
          <t>A lobula tangential neuron that enters the lobula through its proximal side where it arborizes to cover much of layer 5 and 6 with distinctive bleb-type terminals from which short fine terminal branches project. It is a glutamatergic neuron (Raghu and Borst, 2011).</t>
        </is>
      </c>
      <c r="E89" t="inlineStr">
        <is>
          <t>Fischbach and Dittrich, 1989, Cell Tissue Res. 258(3): 441--475 (flybase.org/reports/FBrf0049410); Raghu and Borst, 2011, PLoS ONE 6(5): e19472 (flybase.org/reports/FBrf0213690)</t>
        </is>
      </c>
      <c r="F89" t="inlineStr"/>
      <c r="G89" t="inlineStr"/>
      <c r="H89" t="inlineStr"/>
    </row>
    <row r="90">
      <c r="A90">
        <f>HYPERLINK("https://www.ebi.ac.uk/ols/ontologies/fbbt/terms?iri=http://purl.obolibrary.org/obo/FBbt_00003860","FBbt:00003860")</f>
        <v/>
      </c>
      <c r="B90" t="inlineStr">
        <is>
          <t>lobula tangential neuron Lt1</t>
        </is>
      </c>
      <c r="C90" t="inlineStr">
        <is>
          <t>LT1; lobular tangential neuron 1; lobular tangential neuron Lt1</t>
        </is>
      </c>
      <c r="D90" t="inlineStr">
        <is>
          <t>A lobula tangential neuron that sends a thick projection into the proximal lobula that bifurcates with the combined terminal arbors of both branches covering the length of lobula layers 2 and 3 (Fischbach and Dittrich, 1989). Its axon innervates the ventrolateral protocerebrum (Otsuna and Ito, 2006).</t>
        </is>
      </c>
      <c r="E90" t="inlineStr">
        <is>
          <t>Fischbach and Dittrich, 1989, Cell Tissue Res. 258(3): 441--475 (flybase.org/reports/FBrf0049410); Otsuna and Ito, 2006, J. Comp. Neurol. 497(6): 928--958 (flybase.org/reports/FBrf0193607)</t>
        </is>
      </c>
      <c r="F90" t="inlineStr"/>
      <c r="G90" t="inlineStr"/>
      <c r="H90" t="inlineStr"/>
    </row>
    <row r="91">
      <c r="A91">
        <f>HYPERLINK("https://www.ebi.ac.uk/ols/ontologies/fbbt/terms?iri=http://purl.obolibrary.org/obo/FBbt_00111077","FBbt:00111077")</f>
        <v/>
      </c>
      <c r="B91" t="inlineStr">
        <is>
          <t>medulla non-directional M6 local neuron 10</t>
        </is>
      </c>
      <c r="C91" t="inlineStr">
        <is>
          <t>nondirectional M6-LN10</t>
        </is>
      </c>
      <c r="D91" t="inlineStr">
        <is>
          <t>Non-directional local neuron that is restricted to layer 6 of the medulla. Its soma is in the dorsal region of the lateral cell body rind. This neuron arborizes in the dorsoanterior region of the M6 layer, covering around 110 columns. It is a GABAergic neuron.</t>
        </is>
      </c>
      <c r="E91" t="inlineStr">
        <is>
          <t>Chin et al., 2014, J. Comp. Neurol. 522(17): 3795--3816 (flybase.org/reports/FBrf0226257)</t>
        </is>
      </c>
      <c r="F91" t="inlineStr"/>
      <c r="G91" t="inlineStr"/>
      <c r="H91" t="inlineStr"/>
    </row>
    <row r="92">
      <c r="A92">
        <f>HYPERLINK("https://www.ebi.ac.uk/ols/ontologies/fbbt/terms?iri=http://purl.obolibrary.org/obo/FBbt_00003835","FBbt:00003835")</f>
        <v/>
      </c>
      <c r="B92" t="inlineStr">
        <is>
          <t>proximal medullary amacrine neuron Pm2</t>
        </is>
      </c>
      <c r="C92" t="inlineStr">
        <is>
          <t>Pm2</t>
        </is>
      </c>
      <c r="D92" t="inlineStr">
        <is>
          <t>Proximal medullary wide-field amacrine neuron that projects along M7 and branches extensively at the M7/M8 boundary with each branch projecting into medulla layer M9 where it forms an arbor with mixed bleb-type and fine terminals (Morante and Desplan, 2008; Fischbach and Dittrich, 1989). It is a glutamatergic neuron (Raghu and Borst, 2011).</t>
        </is>
      </c>
      <c r="E92" t="inlineStr">
        <is>
          <t>Fischbach and Dittrich, 1989, Cell Tissue Res. 258(3): 441--475 (flybase.org/reports/FBrf0049410); Morante and Desplan, 2008, Curr. Biol. 18(8): 553--565 (flybase.org/reports/FBrf0204652); Raghu and Borst, 2011, PLoS ONE 6(5): e19472 (flybase.org/reports/FBrf0213690)</t>
        </is>
      </c>
      <c r="F92" t="inlineStr"/>
      <c r="G92" t="inlineStr"/>
      <c r="H92" t="inlineStr"/>
    </row>
    <row r="93">
      <c r="A93">
        <f>HYPERLINK("https://www.ebi.ac.uk/ols/ontologies/fbbt/terms?iri=http://purl.obolibrary.org/obo/FBbt_00111079","FBbt:00111079")</f>
        <v/>
      </c>
      <c r="B93" t="inlineStr">
        <is>
          <t>medulla non-directional M6 local neuron 12</t>
        </is>
      </c>
      <c r="C93" t="inlineStr">
        <is>
          <t>nondirectional M6-LN12</t>
        </is>
      </c>
      <c r="D93" t="inlineStr">
        <is>
          <t>Non-directional local neuron that is restricted to layer 6 of the medulla. Its soma is in the dorsal region of the lateral cell body rind. This neuron arborizes in the dorsoposterior region of the M6 layer, covering around 54 columns. It is a GABAergic neuron.</t>
        </is>
      </c>
      <c r="E93" t="inlineStr">
        <is>
          <t>Chin et al., 2014, J. Comp. Neurol. 522(17): 3795--3816 (flybase.org/reports/FBrf0226257)</t>
        </is>
      </c>
      <c r="F93" t="inlineStr"/>
      <c r="G93" t="inlineStr"/>
      <c r="H93" t="inlineStr"/>
    </row>
    <row r="94">
      <c r="A94">
        <f>HYPERLINK("https://www.ebi.ac.uk/ols/ontologies/fbbt/terms?iri=http://purl.obolibrary.org/obo/FBbt_00003861","FBbt:00003861")</f>
        <v/>
      </c>
      <c r="B94" t="inlineStr">
        <is>
          <t>lobula tangential neuron Lt2</t>
        </is>
      </c>
      <c r="C94" t="inlineStr">
        <is>
          <t>LT2; lobular tangential neuron Lt2</t>
        </is>
      </c>
      <c r="D94" t="inlineStr">
        <is>
          <t>Lobula tangential neuron that arborizes in the lobula.</t>
        </is>
      </c>
      <c r="E94" t="inlineStr">
        <is>
          <t>Fischbach and Dittrich, 1989, Cell Tissue Res. 258(3): 441--475 (flybase.org/reports/FBrf0049410)</t>
        </is>
      </c>
      <c r="F94" t="inlineStr"/>
      <c r="G94" t="inlineStr"/>
      <c r="H94" t="inlineStr"/>
    </row>
    <row r="95">
      <c r="A95">
        <f>HYPERLINK("https://www.ebi.ac.uk/ols/ontologies/fbbt/terms?iri=http://purl.obolibrary.org/obo/FBbt_00111078","FBbt:00111078")</f>
        <v/>
      </c>
      <c r="B95" t="inlineStr">
        <is>
          <t>medulla non-directional M6 local neuron 11</t>
        </is>
      </c>
      <c r="C95" t="inlineStr">
        <is>
          <t>nondirectional M6-LN11</t>
        </is>
      </c>
      <c r="D95" t="inlineStr">
        <is>
          <t>Non-directional local neuron that is restricted to layer 6 of the medulla. Its soma is in the dorsal region of the lateral cell body rind. This neuron arborizes in the most dorsal region of the M6 layer, covering around 51 columns. It is a GABAergic neuron.</t>
        </is>
      </c>
      <c r="E95" t="inlineStr">
        <is>
          <t>Chin et al., 2014, J. Comp. Neurol. 522(17): 3795--3816 (flybase.org/reports/FBrf0226257)</t>
        </is>
      </c>
      <c r="F95" t="inlineStr"/>
      <c r="G95" t="inlineStr"/>
      <c r="H95" t="inlineStr"/>
    </row>
    <row r="96">
      <c r="A96">
        <f>HYPERLINK("https://www.ebi.ac.uk/ols/ontologies/fbbt/terms?iri=http://purl.obolibrary.org/obo/FBbt_00003882","FBbt:00003882")</f>
        <v/>
      </c>
      <c r="B96" t="inlineStr">
        <is>
          <t>lobula intrinsic neuron</t>
        </is>
      </c>
      <c r="C96" t="inlineStr">
        <is>
          <t>lobular intrinsic neuron; Li</t>
        </is>
      </c>
      <c r="D96" t="inlineStr">
        <is>
          <t>Columnar neuron that innervates only the lobula.</t>
        </is>
      </c>
      <c r="E96" t="inlineStr">
        <is>
          <t>Fischbach and Dittrich, 1989, Cell Tissue Res. 258(3): 441--475 (flybase.org/reports/FBrf0049410)</t>
        </is>
      </c>
      <c r="F96" t="inlineStr"/>
      <c r="G96" t="inlineStr"/>
      <c r="H96" t="inlineStr"/>
    </row>
    <row r="97">
      <c r="A97">
        <f>HYPERLINK("https://www.ebi.ac.uk/ols/ontologies/fbbt/terms?iri=http://purl.obolibrary.org/obo/FBbt_00047871","FBbt:00047871")</f>
        <v/>
      </c>
      <c r="B97" t="inlineStr">
        <is>
          <t>type 1 lobula plate-lobula neuron</t>
        </is>
      </c>
      <c r="C97" t="inlineStr">
        <is>
          <t>type 1 LPL; LPL01</t>
        </is>
      </c>
      <c r="D97" t="inlineStr">
        <is>
          <t>Adult neuron that branches at the ventral side of the lobula, with one branch innervating the lobula and continuing to the lobula plate and one branch projecting to the central brain. Neurons of this class are characterized by a loose arrangement of branchlets that meander through lobula plate strata 2-5 (layers 2-4). In the lobula, it gives rise to stratified fields that nearly reach the lobula inner surface.</t>
        </is>
      </c>
      <c r="E97" t="inlineStr">
        <is>
          <t>Gilbert and Strausfeld, 1992, J. Comp. Neurol. 316(1): 56--71 (flybase.org/reports/FBrf0240360)</t>
        </is>
      </c>
      <c r="F97" t="inlineStr"/>
      <c r="G97" t="inlineStr"/>
      <c r="H97" t="inlineStr"/>
    </row>
    <row r="98">
      <c r="A98">
        <f>HYPERLINK("https://www.ebi.ac.uk/ols/ontologies/fbbt/terms?iri=http://purl.obolibrary.org/obo/FBbt_00111071","FBbt:00111071")</f>
        <v/>
      </c>
      <c r="B98" t="inlineStr">
        <is>
          <t>medulla non-directional M6 local neuron 4</t>
        </is>
      </c>
      <c r="C98" t="inlineStr">
        <is>
          <t>nondirectional M6-LN4</t>
        </is>
      </c>
      <c r="D98" t="inlineStr">
        <is>
          <t>Non-directional local neuron that is restricted to layer 6 of the medulla. Its soma is in the dorsal region of the lateral cell body rind. This neuron arborizes in the ventral region of the M6 layer, covering around 157 columns.</t>
        </is>
      </c>
      <c r="E98" t="inlineStr">
        <is>
          <t>Chin et al., 2014, J. Comp. Neurol. 522(17): 3795--3816 (flybase.org/reports/FBrf0226257)</t>
        </is>
      </c>
      <c r="F98" t="inlineStr"/>
      <c r="G98" t="inlineStr"/>
      <c r="H98" t="inlineStr"/>
    </row>
    <row r="99">
      <c r="A99">
        <f>HYPERLINK("https://www.ebi.ac.uk/ols/ontologies/fbbt/terms?iri=http://purl.obolibrary.org/obo/FBbt_00111072","FBbt:00111072")</f>
        <v/>
      </c>
      <c r="B99" t="inlineStr">
        <is>
          <t>medulla non-directional M6 local neuron 5</t>
        </is>
      </c>
      <c r="C99" t="inlineStr">
        <is>
          <t>nondirectional M6-LN5</t>
        </is>
      </c>
      <c r="D99" t="inlineStr">
        <is>
          <t>Non-directional local neuron that is restricted to layer 6 of the medulla. Its soma is in the ventral region of the lateral cell body rind. This neuron arborizes in the ventralmost region of the M6 layer, covering around 114 columns.</t>
        </is>
      </c>
      <c r="E99" t="inlineStr">
        <is>
          <t>Chin et al., 2014, J. Comp. Neurol. 522(17): 3795--3816 (flybase.org/reports/FBrf0226257)</t>
        </is>
      </c>
      <c r="F99" t="inlineStr"/>
      <c r="G99" t="inlineStr"/>
      <c r="H99" t="inlineStr"/>
    </row>
    <row r="100">
      <c r="A100">
        <f>HYPERLINK("https://www.ebi.ac.uk/ols/ontologies/fbbt/terms?iri=http://purl.obolibrary.org/obo/FBbt_00003869","FBbt:00003869")</f>
        <v/>
      </c>
      <c r="B100" t="inlineStr">
        <is>
          <t>lobula tangential neuron Lt10</t>
        </is>
      </c>
      <c r="C100" t="inlineStr">
        <is>
          <t>LT10; lobular tangential neuron Lt10</t>
        </is>
      </c>
      <c r="D100" t="inlineStr">
        <is>
          <t>A lobula tangential neuron that branches in lobula layer 6 to form linking fibers that arborize in lobula layers 2 and 3. The combined arbor covers the length of these layers. There is only a single neuron of this class per optic lobe. Its cell body is located in the dorsal area of the lateral cell body region.</t>
        </is>
      </c>
      <c r="E100" t="inlineStr">
        <is>
          <t>Fischbach and Dittrich, 1989, Cell Tissue Res. 258(3): 441--475 (flybase.org/reports/FBrf0049410)</t>
        </is>
      </c>
      <c r="F100" t="inlineStr"/>
      <c r="G100" t="inlineStr"/>
      <c r="H100" t="inlineStr"/>
    </row>
    <row r="101">
      <c r="A101">
        <f>HYPERLINK("https://www.ebi.ac.uk/ols/ontologies/fbbt/terms?iri=http://purl.obolibrary.org/obo/FBbt_00003780","FBbt:00003780")</f>
        <v/>
      </c>
      <c r="B101" t="inlineStr">
        <is>
          <t>medullary intrinsic neuron Mi5</t>
        </is>
      </c>
      <c r="C101" t="inlineStr">
        <is>
          <t>Mi5</t>
        </is>
      </c>
      <c r="D101" t="inlineStr">
        <is>
          <t>Medullary intrinsic narrow field neuron with both fine and bleb-type arborizations in medulla layer M8 and the serpentine layer, but with only fine arborizations in medulla layer M6 (Morante and Desplan, 2008; Fischbach and Dittrich, 1989).</t>
        </is>
      </c>
      <c r="E101" t="inlineStr">
        <is>
          <t>Fischbach and Dittrich, 1989, Cell Tissue Res. 258(3): 441--475 (flybase.org/reports/FBrf0049410); Morante and Desplan, 2008, Curr. Biol. 18(8): 553--565 (flybase.org/reports/FBrf0204652)</t>
        </is>
      </c>
      <c r="F101" t="inlineStr"/>
      <c r="G101" t="inlineStr"/>
      <c r="H101" t="inlineStr"/>
    </row>
    <row r="102">
      <c r="A102">
        <f>HYPERLINK("https://www.ebi.ac.uk/ols/ontologies/fbbt/terms?iri=http://purl.obolibrary.org/obo/FBbt_00111070","FBbt:00111070")</f>
        <v/>
      </c>
      <c r="B102" t="inlineStr">
        <is>
          <t>medulla non-directional M6 local neuron 3</t>
        </is>
      </c>
      <c r="C102" t="inlineStr">
        <is>
          <t>nondirectional M6-LN3</t>
        </is>
      </c>
      <c r="D102" t="inlineStr">
        <is>
          <t>Non-directional local neuron that is restricted to layer 6 of the medulla. Its soma is in the ventral region of the lateral cell body rind. This neuron arborizes in the posterior dorsal region of the M6 layer, covering around 148 columns. This neuron subtype includes GABAergic neurons, among other neurotransmitters.</t>
        </is>
      </c>
      <c r="E102" t="inlineStr">
        <is>
          <t>Chin et al., 2014, J. Comp. Neurol. 522(17): 3795--3816 (flybase.org/reports/FBrf0226257)</t>
        </is>
      </c>
      <c r="F102" t="inlineStr"/>
      <c r="G102" t="inlineStr"/>
      <c r="H102" t="inlineStr"/>
    </row>
    <row r="103">
      <c r="A103">
        <f>HYPERLINK("https://www.ebi.ac.uk/ols/ontologies/fbbt/terms?iri=http://purl.obolibrary.org/obo/FBbt_00003867","FBbt:00003867")</f>
        <v/>
      </c>
      <c r="B103" t="inlineStr">
        <is>
          <t>lobula tangential neuron Lt8</t>
        </is>
      </c>
      <c r="C103" t="inlineStr">
        <is>
          <t>LT8; lobular tangential neuron Lt8</t>
        </is>
      </c>
      <c r="D103" t="inlineStr">
        <is>
          <t>Lobula tangential neuron that arborizes in the lobula.</t>
        </is>
      </c>
      <c r="E103" t="inlineStr">
        <is>
          <t>Fischbach and Dittrich, 1989, Cell Tissue Res. 258(3): 441--475 (flybase.org/reports/FBrf0049410)</t>
        </is>
      </c>
      <c r="F103" t="inlineStr"/>
      <c r="G103" t="inlineStr"/>
      <c r="H103" t="inlineStr"/>
    </row>
    <row r="104">
      <c r="A104">
        <f>HYPERLINK("https://www.ebi.ac.uk/ols/ontologies/fbbt/terms?iri=http://purl.obolibrary.org/obo/FBbt_00003866","FBbt:00003866")</f>
        <v/>
      </c>
      <c r="B104" t="inlineStr">
        <is>
          <t>lobula tangential neuron Lt7</t>
        </is>
      </c>
      <c r="C104" t="inlineStr">
        <is>
          <t>lobular tangential neuron Lt7; LT7</t>
        </is>
      </c>
      <c r="D104" t="inlineStr">
        <is>
          <t>A lobula tangential neuron that branches extensively as it enters the lobula in layer 6, with each branch forming a fine, bushy arbor. Together, these arbors cover the whole width of layer 6.</t>
        </is>
      </c>
      <c r="E104" t="inlineStr">
        <is>
          <t>Fischbach and Dittrich, 1989, Cell Tissue Res. 258(3): 441--475 (flybase.org/reports/FBrf0049410)</t>
        </is>
      </c>
      <c r="F104" t="inlineStr"/>
      <c r="G104" t="inlineStr"/>
      <c r="H104" t="inlineStr"/>
    </row>
    <row r="105">
      <c r="A105">
        <f>HYPERLINK("https://www.ebi.ac.uk/ols/ontologies/fbbt/terms?iri=http://purl.obolibrary.org/obo/FBbt_00111075","FBbt:00111075")</f>
        <v/>
      </c>
      <c r="B105" t="inlineStr">
        <is>
          <t>medulla non-directional M6 local neuron 8</t>
        </is>
      </c>
      <c r="C105" t="inlineStr">
        <is>
          <t>nondirectional M6-LN8</t>
        </is>
      </c>
      <c r="D105" t="inlineStr">
        <is>
          <t>Non-directional local neuron that is restricted to layer 6 of the medulla. Its soma is in the dorsal region of the lateral cell body rind. This neuron arborizes in the dorsoanterior region of the M6 layer, covering around 148 columns. It is a GABAergic neuron.</t>
        </is>
      </c>
      <c r="E105" t="inlineStr">
        <is>
          <t>Chin et al., 2014, J. Comp. Neurol. 522(17): 3795--3816 (flybase.org/reports/FBrf0226257)</t>
        </is>
      </c>
      <c r="F105" t="inlineStr"/>
      <c r="G105" t="inlineStr"/>
      <c r="H105" t="inlineStr"/>
    </row>
    <row r="106">
      <c r="A106">
        <f>HYPERLINK("https://www.ebi.ac.uk/ols/ontologies/fbbt/terms?iri=http://purl.obolibrary.org/obo/FBbt_00003868","FBbt:00003868")</f>
        <v/>
      </c>
      <c r="B106" t="inlineStr">
        <is>
          <t>lobula tangential neuron Lt9</t>
        </is>
      </c>
      <c r="C106" t="inlineStr">
        <is>
          <t>LT9; lobular tangential neuron Lt9</t>
        </is>
      </c>
      <c r="D106" t="inlineStr">
        <is>
          <t>A lobula tangential neuron that arborizes throughout lobula layer 1. The dendrites of this neuron frequently form conspicuous loops extending into the second optic chiasm.</t>
        </is>
      </c>
      <c r="E106" t="inlineStr">
        <is>
          <t>Fischbach and Dittrich, 1989, Cell Tissue Res. 258(3): 441--475 (flybase.org/reports/FBrf0049410)</t>
        </is>
      </c>
      <c r="F106" t="inlineStr"/>
      <c r="G106" t="inlineStr"/>
      <c r="H106" t="inlineStr"/>
    </row>
    <row r="107">
      <c r="A107">
        <f>HYPERLINK("https://www.ebi.ac.uk/ols/ontologies/fbbt/terms?iri=http://purl.obolibrary.org/obo/FBbt_00111076","FBbt:00111076")</f>
        <v/>
      </c>
      <c r="B107" t="inlineStr">
        <is>
          <t>medulla non-directional M6 local neuron 9</t>
        </is>
      </c>
      <c r="C107" t="inlineStr">
        <is>
          <t>nondirectional M6-LN9</t>
        </is>
      </c>
      <c r="D107" t="inlineStr">
        <is>
          <t>Non-directional local neuron that is restricted to layer 6 of the medulla. Its soma is in the dorsal region of the lateral cell body rind. This neuron arborizes in the dorsoanterior region of the M6 layer, covering around 40 columns. It is a GABAergic neuron.</t>
        </is>
      </c>
      <c r="E107" t="inlineStr">
        <is>
          <t>Chin et al., 2014, J. Comp. Neurol. 522(17): 3795--3816 (flybase.org/reports/FBrf0226257)</t>
        </is>
      </c>
      <c r="F107" t="inlineStr"/>
      <c r="G107" t="inlineStr"/>
      <c r="H107" t="inlineStr"/>
    </row>
    <row r="108">
      <c r="A108">
        <f>HYPERLINK("https://www.ebi.ac.uk/ols/ontologies/fbbt/terms?iri=http://purl.obolibrary.org/obo/FBbt_00111073","FBbt:00111073")</f>
        <v/>
      </c>
      <c r="B108" t="inlineStr">
        <is>
          <t>medulla non-directional M6 local neuron 6</t>
        </is>
      </c>
      <c r="C108" t="inlineStr">
        <is>
          <t>nondirectional M6-LN6</t>
        </is>
      </c>
      <c r="D108" t="inlineStr">
        <is>
          <t>Non-directional local neuron that is restricted to layer 6 of the medulla. Its soma is in the ventral region of the lateral cell body rind. This neuron arborizes in the dorsalmost region of the M6 layer, covering around 102 columns.</t>
        </is>
      </c>
      <c r="E108" t="inlineStr">
        <is>
          <t>Chin et al., 2014, J. Comp. Neurol. 522(17): 3795--3816 (flybase.org/reports/FBrf0226257)</t>
        </is>
      </c>
      <c r="F108" t="inlineStr"/>
      <c r="G108" t="inlineStr"/>
      <c r="H108" t="inlineStr"/>
    </row>
    <row r="109">
      <c r="A109">
        <f>HYPERLINK("https://www.ebi.ac.uk/ols/ontologies/fbbt/terms?iri=http://purl.obolibrary.org/obo/FBbt_00003742","FBbt:00003742")</f>
        <v/>
      </c>
      <c r="B109" t="inlineStr">
        <is>
          <t>centrifugal neuron</t>
        </is>
      </c>
      <c r="C109" t="inlineStr">
        <is>
          <t>None</t>
        </is>
      </c>
      <c r="D109" t="inlineStr">
        <is>
          <t>Columnar neuron whose soma lies in the cortex between the medulla and the lobula plate that extends through a single column of the medulla and lamina.</t>
        </is>
      </c>
      <c r="E109" t="inlineStr">
        <is>
          <t>Fischbach and Dittrich, 1989, Cell Tissue Res. 258(3): 441--475 (flybase.org/reports/FBrf0049410)</t>
        </is>
      </c>
      <c r="F109" t="inlineStr"/>
      <c r="G109" t="inlineStr"/>
      <c r="H109" t="inlineStr"/>
    </row>
    <row r="110">
      <c r="A110">
        <f>HYPERLINK("https://www.ebi.ac.uk/ols/ontologies/fbbt/terms?iri=http://purl.obolibrary.org/obo/FBbt_00003864","FBbt:00003864")</f>
        <v/>
      </c>
      <c r="B110" t="inlineStr">
        <is>
          <t>lobula tangential neuron Lt5</t>
        </is>
      </c>
      <c r="C110" t="inlineStr">
        <is>
          <t>lobular tangential neuron Lt5; LT5</t>
        </is>
      </c>
      <c r="D110" t="inlineStr">
        <is>
          <t>A lobula tangential neuron that projects along the distal surface of the lobula (closest to the second optic chiasm), and send branches into lobula layer 2, where they form bleb-type terminals.</t>
        </is>
      </c>
      <c r="E110" t="inlineStr">
        <is>
          <t>Fischbach and Dittrich, 1989, Cell Tissue Res. 258(3): 441--475 (flybase.org/reports/FBrf0049410)</t>
        </is>
      </c>
      <c r="F110" t="inlineStr"/>
      <c r="G110" t="inlineStr"/>
      <c r="H110" t="inlineStr"/>
    </row>
    <row r="111">
      <c r="A111">
        <f>HYPERLINK("https://www.ebi.ac.uk/ols/ontologies/fbbt/terms?iri=http://purl.obolibrary.org/obo/FBbt_00111074","FBbt:00111074")</f>
        <v/>
      </c>
      <c r="B111" t="inlineStr">
        <is>
          <t>medulla non-directional M6 local neuron 7</t>
        </is>
      </c>
      <c r="C111" t="inlineStr">
        <is>
          <t>nondirectional M6-LN7</t>
        </is>
      </c>
      <c r="D111" t="inlineStr">
        <is>
          <t>Non-directional local neuron that is restricted to layer 6 of the medulla. Its soma is in the dorsal region of the lateral cell body rind. This neuron arborizes across the whole of the M6 layer, covering around 387 columns.</t>
        </is>
      </c>
      <c r="E111" t="inlineStr">
        <is>
          <t>Chin et al., 2014, J. Comp. Neurol. 522(17): 3795--3816 (flybase.org/reports/FBrf0226257)</t>
        </is>
      </c>
      <c r="F111" t="inlineStr"/>
      <c r="G111" t="inlineStr"/>
      <c r="H111" t="inlineStr"/>
    </row>
    <row r="112">
      <c r="A112">
        <f>HYPERLINK("https://www.ebi.ac.uk/ols/ontologies/fbbt/terms?iri=http://purl.obolibrary.org/obo/FBbt_00003865","FBbt:00003865")</f>
        <v/>
      </c>
      <c r="B112" t="inlineStr">
        <is>
          <t>lobula tangential neuron Lt6</t>
        </is>
      </c>
      <c r="C112" t="inlineStr">
        <is>
          <t>lobular tangential neuron Lt6; Lt6</t>
        </is>
      </c>
      <c r="D112" t="inlineStr">
        <is>
          <t>A lobula tangential neuron with a thick projection that branches extensively immediately after entering the proximal side of the lobula. Each branch extends across the lobula, with some bifurcating, before all form terminal arbors that collectively cover the length of lobula layers 2 to 6. Terminals are of mixed morphology. It is a GABAergic neuron.</t>
        </is>
      </c>
      <c r="E112" t="inlineStr">
        <is>
          <t>Fischbach and Dittrich, 1989, Cell Tissue Res. 258(3): 441--475 (flybase.org/reports/FBrf0049410); Raghu et al., 2013, J. Comp. Neurol. 521(1): 252--265 (flybase.org/reports/FBrf0220286)</t>
        </is>
      </c>
      <c r="F112" t="inlineStr"/>
      <c r="G112" t="inlineStr"/>
      <c r="H112" t="inlineStr"/>
    </row>
    <row r="113">
      <c r="A113">
        <f>HYPERLINK("https://www.ebi.ac.uk/ols/ontologies/fbbt/terms?iri=http://purl.obolibrary.org/obo/FBbt_00003774","FBbt:00003774")</f>
        <v/>
      </c>
      <c r="B113" t="inlineStr">
        <is>
          <t>distal medullary amacrine neuron Dm7</t>
        </is>
      </c>
      <c r="C113" t="inlineStr">
        <is>
          <t>Dm7</t>
        </is>
      </c>
      <c r="D113" t="inlineStr">
        <is>
          <t>Distal medullary amacrine neuron that branches in layer M6. The branches spread along the layer, forming an arbor in M6 with terminals of mixed morphology. Some collaterals from this arbor extend to M4 where they also spread to form an arbor with terminals of mixed morphology.</t>
        </is>
      </c>
      <c r="E113" t="inlineStr">
        <is>
          <t>Fischbach and Dittrich, 1989, Cell Tissue Res. 258(3): 441--475 (flybase.org/reports/FBrf0049410)</t>
        </is>
      </c>
      <c r="F113" t="inlineStr"/>
      <c r="G113" t="inlineStr"/>
      <c r="H113" t="inlineStr"/>
    </row>
    <row r="114">
      <c r="A114">
        <f>HYPERLINK("https://www.ebi.ac.uk/ols/ontologies/fbbt/terms?iri=http://purl.obolibrary.org/obo/FBbt_00003776","FBbt:00003776")</f>
        <v/>
      </c>
      <c r="B114" t="inlineStr">
        <is>
          <t>medullary intrinsic neuron Mi1</t>
        </is>
      </c>
      <c r="C114" t="inlineStr">
        <is>
          <t>small field unilateral tristratified neuron; Sut; Mi1; medullary intrinsic neuron 1</t>
        </is>
      </c>
      <c r="D114" t="inlineStr">
        <is>
          <t>Medullary intrinsic narrow field neuron with bushy, fine arborizations in medulla layers M1, M5-6 and M9-10, coinciding with the arborization domains of lamina monopolar neuron L1. The projection of this neuron branches at the inner-face of the medulla to form two to three varicose recurrent terminal specializations that extend back up to the inner border of layer M8 (Morante and Desplan, 2008; Fischbach and Dittrich, 1989). Pre-synaptic terminals are present in medulla layers M9-M10. It receives input from lamina monopolar neuron L1, L3 and L5, centrifugal neuron C2 and photoreceptor cell R8. It outputs to T neuron T4 and T2a, and transmedullary neuron Tm3a and Tm6 (Takemura et al., 2013). It is a cholinergic neuron (Hasegawa et al., 2011).</t>
        </is>
      </c>
      <c r="E114" t="inlineStr">
        <is>
          <t>Fischbach and Dittrich, 1989, Cell Tissue Res. 258(3): 441--475 (flybase.org/reports/FBrf0049410); Morante and Desplan, 2008, Curr. Biol. 18(8): 553--565 (flybase.org/reports/FBrf0204652); Hasegawa et al., 2011, Development 138(5): 983--993 (flybase.org/reports/FBrf0213020); Takemura et al., 2013, Nature 500(7461): 175--181 (flybase.org/reports/FBrf0222324)</t>
        </is>
      </c>
      <c r="F114" t="inlineStr"/>
      <c r="G114" t="inlineStr"/>
      <c r="H114" t="inlineStr"/>
    </row>
    <row r="115">
      <c r="A115">
        <f>HYPERLINK("https://www.ebi.ac.uk/ols/ontologies/fbbt/terms?iri=http://purl.obolibrary.org/obo/FBbt_00047872","FBbt:00047872")</f>
        <v/>
      </c>
      <c r="B115" t="inlineStr">
        <is>
          <t>complex columnar visual projection neuron CC1</t>
        </is>
      </c>
      <c r="C115" t="inlineStr">
        <is>
          <t>CC1 neuron</t>
        </is>
      </c>
      <c r="D115" t="inlineStr">
        <is>
          <t>Adult visual projection neuron with a cell body in the lateral cell body rind region (between the central brain and optic lobe) that innervates more than one neuropil domain of the optic lobe (lobula, lobula plate, medulla) and has a columnar pattern of arborization.</t>
        </is>
      </c>
      <c r="E115" t="inlineStr">
        <is>
          <t>Otsuna and Ito, 2006, J. Comp. Neurol. 497(6): 928--958 (flybase.org/reports/FBrf0193607)</t>
        </is>
      </c>
      <c r="F115" t="inlineStr"/>
      <c r="G115" t="inlineStr"/>
      <c r="H115" t="inlineStr"/>
    </row>
    <row r="116">
      <c r="A116">
        <f>HYPERLINK("https://www.ebi.ac.uk/ols/ontologies/fbbt/terms?iri=http://purl.obolibrary.org/obo/FBbt_00003771","FBbt:00003771")</f>
        <v/>
      </c>
      <c r="B116" t="inlineStr">
        <is>
          <t>distal medullary amacrine neuron Dm4</t>
        </is>
      </c>
      <c r="C116" t="inlineStr">
        <is>
          <t>Dm4</t>
        </is>
      </c>
      <c r="D116" t="inlineStr">
        <is>
          <t>Distal medullary wide-field amacrine neuron whose cell body is located in the anterior region of the cell body rind of the medulla. The main neurite extends into M6, and then turns back to arborize in the boundary between M5 and M6, and in M3B, with mixed morphology arborizations. The arbor varies in shape between cells, covering around 21 columns, but with these areas tiling. It is located in a central position in the column, surrounded by the terminal of photoreceptors R7 and R8, with the cell boundaries following the column boundaries. There are around 40 Dm4 neurons per hemisphere.</t>
        </is>
      </c>
      <c r="E116" t="inlineStr">
        <is>
          <t>Fischbach and Dittrich, 1989, Cell Tissue Res. 258(3): 441--475 (flybase.org/reports/FBrf0049410); Morante and Desplan, 2008, Curr. Biol. 18(8): 553--565 (flybase.org/reports/FBrf0204652); Nern et al., 2015, Proc. Natl. Acad. Sci. U.S.A. 112(22): E2967--E2976 (flybase.org/reports/FBrf0228639)</t>
        </is>
      </c>
      <c r="F116" t="inlineStr"/>
      <c r="G116" t="inlineStr"/>
      <c r="H116" t="inlineStr"/>
    </row>
    <row r="117">
      <c r="A117">
        <f>HYPERLINK("https://www.ebi.ac.uk/ols/ontologies/fbbt/terms?iri=http://purl.obolibrary.org/obo/FBbt_00003772","FBbt:00003772")</f>
        <v/>
      </c>
      <c r="B117" t="inlineStr">
        <is>
          <t>distal medullary amacrine neuron Dm5</t>
        </is>
      </c>
      <c r="C117" t="inlineStr">
        <is>
          <t>Dm5</t>
        </is>
      </c>
      <c r="D117" t="inlineStr">
        <is>
          <t>Distal medullary wide-field amacrine neuron that has a moderately broad, fine terminal arborization in layers M4-6. It is a glutamatergic neuron (Raghu and Borst, 2011).</t>
        </is>
      </c>
      <c r="E117" t="inlineStr">
        <is>
          <t>Fischbach and Dittrich, 1989, Cell Tissue Res. 258(3): 441--475 (flybase.org/reports/FBrf0049410); Morante and Desplan, 2008, Curr. Biol. 18(8): 553--565 (flybase.org/reports/FBrf0204652); Raghu and Borst, 2011, PLoS ONE 6(5): e19472 (flybase.org/reports/FBrf0213690)</t>
        </is>
      </c>
      <c r="F117" t="inlineStr"/>
      <c r="G117" t="inlineStr"/>
      <c r="H117" t="inlineStr"/>
    </row>
    <row r="118">
      <c r="A118">
        <f>HYPERLINK("https://www.ebi.ac.uk/ols/ontologies/fbbt/terms?iri=http://purl.obolibrary.org/obo/FBbt_00007433","FBbt:00007433")</f>
        <v/>
      </c>
      <c r="B118" t="inlineStr">
        <is>
          <t>Pdf negative s-LNv neuron</t>
        </is>
      </c>
      <c r="C118" t="inlineStr">
        <is>
          <t>PDH negative s-LNV neuron; PDH-negative s-LNV neuron; sLNv PDF-negative; PDF-negative s-LNv; 5th sLNv neuron</t>
        </is>
      </c>
      <c r="D118" t="inlineStr">
        <is>
          <t>s-LNv neuron of the adult brain that does not express Pdf (FBgn0023178). There is one of these in each ventral cluster of LN period neurons. It is located more dorsally than the s-LNv Pdf neurons (Helfrich-Forster, 2007; Rieger et al., 2006). It extends a single neurite through the medulla that invades the lamina, forming thin arborizations in the lamina cortex near the retina that terminate at the border of the fenestrated glia (Damulewicz and Pyza, 2011). In the central brain, it extends arborizations that predominantly terminate in the neuropil region close to the pars intercerebralis. This neuron also expresses ion transport peptide (ITP) (Schubert et al., 2017).</t>
        </is>
      </c>
      <c r="E118" t="inlineStr">
        <is>
          <t>Helfrich-Forster, 1998, J. Comp. Physiol. A, Sens. Neural. Behav. Physiol. 182(4): 435--453 (flybase.org/reports/FBrf0101921); Damulewicz and Pyza, 2011, PLoS ONE 6(6): e21258 (flybase.org/reports/FBrf0214354); Hermann-Luibl et al., 2014, J. Neurosci. 34(29): 9522--9536 (flybase.org/reports/FBrf0225654); Schubert et al., 2018, J. Comp. Neurol. 526(7): 1209--1231 (flybase.org/reports/FBrf0238313)</t>
        </is>
      </c>
      <c r="F118" t="inlineStr"/>
      <c r="G118" t="inlineStr"/>
      <c r="H118" t="inlineStr"/>
    </row>
    <row r="119">
      <c r="A119">
        <f>HYPERLINK("https://www.ebi.ac.uk/ols/ontologies/fbbt/terms?iri=http://purl.obolibrary.org/obo/FBbt_00003890","FBbt:00003890")</f>
        <v/>
      </c>
      <c r="B119" t="inlineStr">
        <is>
          <t>translobula plate neuron</t>
        </is>
      </c>
      <c r="C119" t="inlineStr">
        <is>
          <t>Tlp; translobula-plate neuron; translobullar plate neuron</t>
        </is>
      </c>
      <c r="D119" t="inlineStr">
        <is>
          <t>An intrinsic columnar neuron of the optic lobe whose cell body lies in the cortex of the lobula plate, and that arborizes in the lobula and lobula plate.</t>
        </is>
      </c>
      <c r="E119" t="inlineStr">
        <is>
          <t>Fischbach and Dittrich, 1989, Cell Tissue Res. 258(3): 441--475 (flybase.org/reports/FBrf0049410)</t>
        </is>
      </c>
      <c r="F119" t="inlineStr"/>
      <c r="G119" t="inlineStr"/>
      <c r="H119" t="inlineStr"/>
    </row>
    <row r="120">
      <c r="A120">
        <f>HYPERLINK("https://www.ebi.ac.uk/ols/ontologies/fbbt/terms?iri=http://purl.obolibrary.org/obo/FBbt_00003778","FBbt:00003778")</f>
        <v/>
      </c>
      <c r="B120" t="inlineStr">
        <is>
          <t>medullary intrinsic neuron Mi3</t>
        </is>
      </c>
      <c r="C120" t="inlineStr">
        <is>
          <t>Mi3</t>
        </is>
      </c>
      <c r="D120" t="inlineStr">
        <is>
          <t>Medullary intrinsic wide-field neuron with both fine and bleb-type arborizations in medulla layers M3, M6 and M8, but with only fine arborizations in medulla layer M9 (Morante and Desplan, 2008; Fischbach and Dittrich, 1989).</t>
        </is>
      </c>
      <c r="E120" t="inlineStr">
        <is>
          <t>Fischbach and Dittrich, 1989, Cell Tissue Res. 258(3): 441--475 (flybase.org/reports/FBrf0049410); Morante and Desplan, 2008, Curr. Biol. 18(8): 553--565 (flybase.org/reports/FBrf0204652)</t>
        </is>
      </c>
      <c r="F120" t="inlineStr"/>
      <c r="G120" t="inlineStr"/>
      <c r="H120" t="inlineStr"/>
    </row>
    <row r="121">
      <c r="A121">
        <f>HYPERLINK("https://www.ebi.ac.uk/ols/ontologies/fbbt/terms?iri=http://purl.obolibrary.org/obo/FBbt_00003919","FBbt:00003919")</f>
        <v/>
      </c>
      <c r="B121" t="inlineStr">
        <is>
          <t>equatorial giant horizontal cell HSE</t>
        </is>
      </c>
      <c r="C121" t="inlineStr">
        <is>
          <t>HSE; HS equatorial</t>
        </is>
      </c>
      <c r="D121" t="inlineStr">
        <is>
          <t>Horizontal system neuron whose dendritic arbor extends over the central lobula plate (Scott et al., 2002). It has both synaptic input and output in the axon terminal in the protocerebral region (Raghu et al., 2007). The area covered by its dendrite corresponds to the center of the large equatorial field of vision. It is electrically coupled to HSN and HSS (Schnell et al., 2010).</t>
        </is>
      </c>
      <c r="E121"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Raghu et al., 2007, J. Comp. Neurol. 502(4): 598--610 (flybase.org/reports/FBrf0200428); Raghu et al., 2009, J. Neurogenet. 23(1): 200--209 (flybase.org/reports/FBrf0207482); Schnell et al., 2010, J. Neurophysiol. 103(3): 1646--1657 (flybase.org/reports/FBrf0210299)</t>
        </is>
      </c>
      <c r="F121" t="inlineStr"/>
      <c r="G121" t="inlineStr"/>
      <c r="H121" t="inlineStr"/>
    </row>
    <row r="122">
      <c r="A122">
        <f>HYPERLINK("https://www.ebi.ac.uk/ols/ontologies/fbbt/terms?iri=http://purl.obolibrary.org/obo/FBbt_00003779","FBbt:00003779")</f>
        <v/>
      </c>
      <c r="B122" t="inlineStr">
        <is>
          <t>medullary intrinsic neuron Mi4</t>
        </is>
      </c>
      <c r="C122" t="inlineStr">
        <is>
          <t>Mi4</t>
        </is>
      </c>
      <c r="D122" t="inlineStr">
        <is>
          <t>Medullary intrinsic narrow field neuron with both fine and bleb-type arborizations in medulla layers M1, M2, M3 and M8, but with only fine arborizations in medulla layers M4 and M5, and only bleb-type arborizations in medulla layer M9 (Morante and Desplan, 2008; Fischbach and Dittrich, 1989). It receives input from the lamina monopolar neuron L5 (Takemura et al., 2013). It is a GABAergic neuron (Takemura et al., 2017).</t>
        </is>
      </c>
      <c r="E122" t="inlineStr">
        <is>
          <t>Fischbach and Dittrich, 1989, Cell Tissue Res. 258(3): 441--475 (flybase.org/reports/FBrf0049410); Morante and Desplan, 2008, Curr. Biol. 18(8): 553--565 (flybase.org/reports/FBrf0204652); Raghu and Borst, 2011, PLoS ONE 6(5): e19472 (flybase.org/reports/FBrf0213690); Takemura et al., 2013, Nature 500(7461): 175--181 (flybase.org/reports/FBrf0222324)</t>
        </is>
      </c>
      <c r="F122" t="inlineStr"/>
      <c r="G122" t="inlineStr"/>
      <c r="H122" t="inlineStr"/>
    </row>
    <row r="123">
      <c r="A123">
        <f>HYPERLINK("https://www.ebi.ac.uk/ols/ontologies/fbbt/terms?iri=http://purl.obolibrary.org/obo/FBbt_00003918","FBbt:00003918")</f>
        <v/>
      </c>
      <c r="B123" t="inlineStr">
        <is>
          <t>dorsal giant horizontal cell HSN</t>
        </is>
      </c>
      <c r="C123" t="inlineStr">
        <is>
          <t>HS north; HSN; horizontal system north; dorsal horizontal neuron</t>
        </is>
      </c>
      <c r="D123" t="inlineStr">
        <is>
          <t>Horizontal system neuron whose dendritic arbor extends over the dorsal lobula plate (Scott et al., 2002). The area covered by its dendrite corresponds to the center of the large dorsal field of vision. It is electrically coupled to HSE and HSS (Schnell et al., 2010).</t>
        </is>
      </c>
      <c r="E123" t="inlineStr">
        <is>
          <t>Heisenberg et al., 1978, J. Comp. Physiol. 124(4): 287--296 (flybase.org/reports/FBrf0032046); Fischbach and Dittrich, 1989, Cell Tissue Res. 258(3): 441--475 (flybase.org/reports/FBrf0049410); Scott et al., 2002, J. Comp. Neurol. 454(4): 470--481 (flybase.org/reports/FBrf0155898); Rajashekhar and Shamprasad, 2004, J. Biosci., Bangalore 29(1): 93--104 (flybase.org/reports/FBrf0179400); Schnell et al., 2010, J. Neurophysiol. 103(3): 1646--1657 (flybase.org/reports/FBrf0210299)</t>
        </is>
      </c>
      <c r="F123" t="inlineStr"/>
      <c r="G123" t="inlineStr"/>
      <c r="H123" t="inlineStr"/>
    </row>
    <row r="124">
      <c r="A124">
        <f>HYPERLINK("https://www.ebi.ac.uk/ols/ontologies/fbbt/terms?iri=http://purl.obolibrary.org/obo/FBbt_00048347","FBbt:00048347")</f>
        <v/>
      </c>
      <c r="B124" t="inlineStr">
        <is>
          <t>optic lobe-calycal tract 2 neuron 3</t>
        </is>
      </c>
      <c r="C124" t="inlineStr">
        <is>
          <t>OLCT2 cell; OLCT2 neuron 3</t>
        </is>
      </c>
      <c r="D124" t="inlineStr">
        <is>
          <t>Adult projection neuron that receives input in medulla layer 7 and the accessory medulla, then fasciculates with optic lobe-calycal tract 2 to arborize in the ventral accessory calyx (Yagi et al., 2016). It has its cell body near the accessory medulla (Yagi et al., 2016). It also projects to the posterior lateral protocerebrum (Yagi et al., 2016).</t>
        </is>
      </c>
      <c r="E124" t="inlineStr">
        <is>
          <t>Yagi et al., 2016, Sci. Rep. 6: 29481 (flybase.org/reports/FBrf0232885)</t>
        </is>
      </c>
      <c r="F124" t="inlineStr"/>
      <c r="G124" t="inlineStr"/>
      <c r="H124" t="inlineStr"/>
    </row>
    <row r="125">
      <c r="A125">
        <f>HYPERLINK("https://www.ebi.ac.uk/ols/ontologies/fbbt/terms?iri=http://purl.obolibrary.org/obo/FBbt_00048346","FBbt:00048346")</f>
        <v/>
      </c>
      <c r="B125" t="inlineStr">
        <is>
          <t>optic lobe-calycal tract 2 neuron 2</t>
        </is>
      </c>
      <c r="C125" t="inlineStr">
        <is>
          <t>OLCT2 cell; OLCT2 neuron 2</t>
        </is>
      </c>
      <c r="D125" t="inlineStr">
        <is>
          <t>Adult projection neuron that receives input in the ventralmost part of medulla layer 7 and the accessory medulla, then fasciculates with optic lobe-calycal tract 2 to arborize in the ventral accessory calyx (Yagi et al., 2016). It has its cell body near the accessory medulla (Yagi et al., 2016). It also projects to the posterior lateral protocerebrum and the superior posterior slope (Yagi et al., 2016).</t>
        </is>
      </c>
      <c r="E125" t="inlineStr">
        <is>
          <t>Yagi et al., 2016, Sci. Rep. 6: 29481 (flybase.org/reports/FBrf0232885)</t>
        </is>
      </c>
      <c r="F125" t="inlineStr"/>
      <c r="G125" t="inlineStr"/>
      <c r="H125" t="inlineStr"/>
    </row>
    <row r="126">
      <c r="A126">
        <f>HYPERLINK("https://www.ebi.ac.uk/ols/ontologies/fbbt/terms?iri=http://purl.obolibrary.org/obo/FBbt_00110086","FBbt:00110086")</f>
        <v/>
      </c>
      <c r="B126" t="inlineStr">
        <is>
          <t>lobula columnar neuron ChaLcnnew1</t>
        </is>
      </c>
      <c r="C126" t="inlineStr">
        <is>
          <t>Lcnnew1; ChaLcnnew1</t>
        </is>
      </c>
      <c r="D126" t="inlineStr">
        <is>
          <t>An extrinsic columnar neuron that arborizes in lobula layers 3, 4, 5 and 6 and extends its processes to the central brain. It is a cholinergic neuron (Varija Raghu et al., 2011).</t>
        </is>
      </c>
      <c r="E126" t="inlineStr">
        <is>
          <t>Fischbach and Dittrich, 1989, Cell Tissue Res. 258(3): 441--475 (flybase.org/reports/FBrf0049410); Varija Raghu et al., 2011, J. Comp. Neurol. 519(1): 162--176 (flybase.org/reports/FBrf0212356)</t>
        </is>
      </c>
      <c r="F126" t="inlineStr"/>
      <c r="G126" t="inlineStr"/>
      <c r="H126" t="inlineStr"/>
    </row>
    <row r="127">
      <c r="A127">
        <f>HYPERLINK("https://www.ebi.ac.uk/ols/ontologies/fbbt/terms?iri=http://purl.obolibrary.org/obo/FBbt_00003775","FBbt:00003775")</f>
        <v/>
      </c>
      <c r="B127" t="inlineStr">
        <is>
          <t>medullary intrinsic neuron</t>
        </is>
      </c>
      <c r="C127" t="inlineStr">
        <is>
          <t>Mi</t>
        </is>
      </c>
      <c r="D127" t="inlineStr">
        <is>
          <t>A columnar neuron whose cell body lies in the medulla cortex and that is intrinsic to the medulla.</t>
        </is>
      </c>
      <c r="E127" t="inlineStr">
        <is>
          <t>Fischbach and Dittrich, 1989, Cell Tissue Res. 258(3): 441--475 (flybase.org/reports/FBrf0049410)</t>
        </is>
      </c>
      <c r="F127" t="inlineStr"/>
      <c r="G127" t="inlineStr"/>
      <c r="H127" t="inlineStr"/>
    </row>
    <row r="128">
      <c r="A128">
        <f>HYPERLINK("https://www.ebi.ac.uk/ols/ontologies/fbbt/terms?iri=http://purl.obolibrary.org/obo/FBbt_00048342","FBbt:00048342")</f>
        <v/>
      </c>
      <c r="B128" t="inlineStr">
        <is>
          <t>optic lobe-calycal tract 2 neuron 1</t>
        </is>
      </c>
      <c r="C128" t="inlineStr">
        <is>
          <t>OLCT2 neuron 1; OLCT2 cell</t>
        </is>
      </c>
      <c r="D128" t="inlineStr">
        <is>
          <t>Adult projection neuron that receives input in medulla layer 7 and fasciculates with optic lobe-calycal tract 2 to arborize in the ventral accessory calyx (Yagi et al., 2016). It has its cell body near the accessory medulla (Yagi et al., 2016). It also projects to the posterior lateral protocerebrum (Yagi et al., 2016).</t>
        </is>
      </c>
      <c r="E128" t="inlineStr">
        <is>
          <t>Yagi et al., 2016, Sci. Rep. 6: 29481 (flybase.org/reports/FBrf0232885)</t>
        </is>
      </c>
      <c r="F128" t="inlineStr"/>
      <c r="G128" t="inlineStr"/>
      <c r="H128" t="inlineStr"/>
    </row>
    <row r="129">
      <c r="A129">
        <f>HYPERLINK("https://www.ebi.ac.uk/ols/ontologies/fbbt/terms?iri=http://purl.obolibrary.org/obo/FBbt_00110082","FBbt:00110082")</f>
        <v/>
      </c>
      <c r="B129" t="inlineStr">
        <is>
          <t>medullary tangential neuron ChaMtnew1</t>
        </is>
      </c>
      <c r="C129" t="inlineStr">
        <is>
          <t>ChaMtnew1; Mtnew1</t>
        </is>
      </c>
      <c r="D129" t="inlineStr">
        <is>
          <t>Medullary tangential neuron with extensive branching that covers the proximal medulla. It arborizes in layers M3 to M9. Its cell body lies outside the medulla rind, close to the serpentine layer. It is a cholinergic neuron (Varija Raghu et al., 2011).</t>
        </is>
      </c>
      <c r="E129" t="inlineStr">
        <is>
          <t>Varija Raghu et al., 2011, J. Comp. Neurol. 519(1): 162--176 (flybase.org/reports/FBrf0212356)</t>
        </is>
      </c>
      <c r="F129" t="inlineStr"/>
      <c r="G129" t="inlineStr"/>
      <c r="H129" t="inlineStr"/>
    </row>
    <row r="130">
      <c r="A130">
        <f>HYPERLINK("https://www.ebi.ac.uk/ols/ontologies/fbbt/terms?iri=http://purl.obolibrary.org/obo/FBbt_00007517","FBbt:00007517")</f>
        <v/>
      </c>
      <c r="B130" t="inlineStr">
        <is>
          <t>vertical system neuron 1</t>
        </is>
      </c>
      <c r="C130" t="inlineStr">
        <is>
          <t>VS1 neuron</t>
        </is>
      </c>
      <c r="D130" t="inlineStr">
        <is>
          <t>The outermost vertical system neuron. This neuron has a main dendritic shaft that produces one or a few dorsally projecting branches before sweeping ventrally. As the main shaft extends ventrally, it continues to produce smaller branches that combine to form a narrow band covering the most lateral part of the lobula plate. This cell is relatively flat but extends anteriorly in the dorsal aspect of its dendritic tree (Scott et al., 2002). Its receptive field of vision is the most frontal of all VS cells. It is electrically coupled to VS2 (Joesch et al., 2008). It extends a substantial proportion of processes into lobula plate layer 2 as well as layer 4 (Boergens et al., 2018).</t>
        </is>
      </c>
      <c r="E130" t="inlineStr">
        <is>
          <t>Scott et al., 2002, J. Comp. Neurol. 454(4): 470--481 (flybase.org/reports/FBrf0155898); Joesch et al., 2008, Curr. Biol. 18(5): 368--374 (flybase.org/reports/FBrf0204334)</t>
        </is>
      </c>
      <c r="F130" t="inlineStr"/>
      <c r="G130" t="inlineStr"/>
      <c r="H130" t="inlineStr"/>
    </row>
    <row r="131">
      <c r="A131">
        <f>HYPERLINK("https://www.ebi.ac.uk/ols/ontologies/fbbt/terms?iri=http://purl.obolibrary.org/obo/FBbt_00111080","FBbt:00111080")</f>
        <v/>
      </c>
      <c r="B131" t="inlineStr">
        <is>
          <t>medulla non-directional M6 local neuron 13</t>
        </is>
      </c>
      <c r="C131" t="inlineStr">
        <is>
          <t>nondirectional M6-LN13</t>
        </is>
      </c>
      <c r="D131" t="inlineStr">
        <is>
          <t>Non-directional local neuron that is restricted to layer 6 of the medulla. Its soma is in the dorsal region of the lateral cell body rind. This neuron arborizes in the posterior region of the M6 layer, extending anterioposteriorly, covering around 74 columns. It is a GABAergic neuron.</t>
        </is>
      </c>
      <c r="E131" t="inlineStr">
        <is>
          <t>Chin et al., 2014, J. Comp. Neurol. 522(17): 3795--3816 (flybase.org/reports/FBrf0226257)</t>
        </is>
      </c>
      <c r="F131" t="inlineStr"/>
      <c r="G131" t="inlineStr"/>
      <c r="H131" t="inlineStr"/>
    </row>
    <row r="132">
      <c r="A132">
        <f>HYPERLINK("https://www.ebi.ac.uk/ols/ontologies/fbbt/terms?iri=http://purl.obolibrary.org/obo/FBbt_00003912","FBbt:00003912")</f>
        <v/>
      </c>
      <c r="B132" t="inlineStr">
        <is>
          <t>Y neuron Y1</t>
        </is>
      </c>
      <c r="C132" t="inlineStr">
        <is>
          <t>Y1</t>
        </is>
      </c>
      <c r="D132" t="inlineStr">
        <is>
          <t>Wide-field Y neuron with a wide, unstratified arborization field in all layers of the lobula plate, a wide, thin, terminal arborization domain in lobula layer 5 and a small terminal arborization domain in medulla layer M8 (Morante and Desplan, 2008; Fischbach and Dittrich, 1989). It is a glutamatergic neuron (Raghu and Borst, 2011).</t>
        </is>
      </c>
      <c r="E132" t="inlineStr">
        <is>
          <t>Fischbach and Dittrich, 1989, Cell Tissue Res. 258(3): 441--475 (flybase.org/reports/FBrf0049410); Morante and Desplan, 2008, Curr. Biol. 18(8): 553--565 (flybase.org/reports/FBrf0204652); Raghu and Borst, 2011, PLoS ONE 6(5): e19472 (flybase.org/reports/FBrf0213690)</t>
        </is>
      </c>
      <c r="F132" t="inlineStr"/>
      <c r="G132" t="inlineStr"/>
      <c r="H132" t="inlineStr"/>
    </row>
    <row r="133">
      <c r="A133">
        <f>HYPERLINK("https://www.ebi.ac.uk/ols/ontologies/fbbt/terms?iri=http://purl.obolibrary.org/obo/FBbt_00007518","FBbt:00007518")</f>
        <v/>
      </c>
      <c r="B133" t="inlineStr">
        <is>
          <t>vertical system neuron 2</t>
        </is>
      </c>
      <c r="C133" t="inlineStr">
        <is>
          <t>VS2 neuron</t>
        </is>
      </c>
      <c r="D133" t="inlineStr">
        <is>
          <t>Vertical system neuron whose dendritic tree within the lobula plate partially overlaps with that of vertical system neuron 1 (VS1) but extends more medially. Its major dendritic shaft sweeps from dorsal to ventral. Its dendritic tree is less highly branched than that of VS1 and is very flattened in the anterior-posterior axis, with all of its dendritic structures among the posterior dendrites of the vertical system (Scott et al., 2002). Its receptive field of vision is in between the receptive fields of VS1 and VS3. It is electrically coupled to VS1 and VS3 (Joesch et al., 2008). There is a small patch of innervation into lobula plate layer 2, but the majority is in layer 4 (Boergens et al., 2018).</t>
        </is>
      </c>
      <c r="E133" t="inlineStr">
        <is>
          <t>Scott et al., 2002, J. Comp. Neurol. 454(4): 470--481 (flybase.org/reports/FBrf0155898); Joesch et al., 2008, Curr. Biol. 18(5): 368--374 (flybase.org/reports/FBrf0204334)</t>
        </is>
      </c>
      <c r="F133" t="inlineStr"/>
      <c r="G133" t="inlineStr"/>
      <c r="H133" t="inlineStr"/>
    </row>
    <row r="134">
      <c r="A134">
        <f>HYPERLINK("https://www.ebi.ac.uk/ols/ontologies/fbbt/terms?iri=http://purl.obolibrary.org/obo/FBbt_00007519","FBbt:00007519")</f>
        <v/>
      </c>
      <c r="B134" t="inlineStr">
        <is>
          <t>vertical system neuron 3</t>
        </is>
      </c>
      <c r="C134" t="inlineStr">
        <is>
          <t>VS3 neuron</t>
        </is>
      </c>
      <c r="D134" t="inlineStr">
        <is>
          <t>Vertical system neuron with both dorsally and ventrally sweeping major branches and whose dorsal dendritic tree extends anteriorly and posteriorly. Unlike vertical system neuron 2, its dorsal dendrites continue to slant laterally as they extend dorsally and have a major component that extends anteriorly (Scott et al., 2002). Its receptive field of vision is in between the receptive fields of VS2 (more frontal) and VS4 (more lateral). It is electrically coupled to VS2 and VS4 (Joesch et al., 2008).</t>
        </is>
      </c>
      <c r="E134" t="inlineStr">
        <is>
          <t>Scott et al., 2002, J. Comp. Neurol. 454(4): 470--481 (flybase.org/reports/FBrf0155898); Joesch et al., 2008, Curr. Biol. 18(5): 368--374 (flybase.org/reports/FBrf0204334)</t>
        </is>
      </c>
      <c r="F134" t="inlineStr"/>
      <c r="G134" t="inlineStr"/>
      <c r="H134" t="inlineStr"/>
    </row>
    <row r="135">
      <c r="A135">
        <f>HYPERLINK("https://www.ebi.ac.uk/ols/ontologies/fbbt/terms?iri=http://purl.obolibrary.org/obo/FBbt_00003914","FBbt:00003914")</f>
        <v/>
      </c>
      <c r="B135" t="inlineStr">
        <is>
          <t>Y neuron Y3</t>
        </is>
      </c>
      <c r="C135" t="inlineStr">
        <is>
          <t>Y3</t>
        </is>
      </c>
      <c r="D135" t="inlineStr">
        <is>
          <t>Wide-field Y neuron with a mix of bleb-type and fine arborizations in the lobula plate. These show some stratification, but cover all layers to some extent. The medulla branch has a relatively wide, terminal arborization field in M8-10 with a mix of bleb-type and fine arborization. The lobula innervating branch has narrow arborizations, also of mixed type in layers 2-5 (Morante and Desplan, 2008; Fischbach and Dittrich, 1989).</t>
        </is>
      </c>
      <c r="E135" t="inlineStr">
        <is>
          <t>Fischbach and Dittrich, 1989, Cell Tissue Res. 258(3): 441--475 (flybase.org/reports/FBrf0049410); Morante and Desplan, 2008, Curr. Biol. 18(8): 553--565 (flybase.org/reports/FBrf0204652)</t>
        </is>
      </c>
      <c r="F135" t="inlineStr"/>
      <c r="G135" t="inlineStr"/>
      <c r="H135" t="inlineStr"/>
    </row>
    <row r="136">
      <c r="A136">
        <f>HYPERLINK("https://www.ebi.ac.uk/ols/ontologies/fbbt/terms?iri=http://purl.obolibrary.org/obo/FBbt_00048336","FBbt:00048336")</f>
        <v/>
      </c>
      <c r="B136" t="inlineStr">
        <is>
          <t>optic lobe-calycal tract 1 neuron 1</t>
        </is>
      </c>
      <c r="C136" t="inlineStr">
        <is>
          <t>OLCT1 neuron 1; OCLT1 cell</t>
        </is>
      </c>
      <c r="D136" t="inlineStr">
        <is>
          <t>Adult projection neuron that receives input in the dorsal three-quarters of lobula layer 6 and fasciculates with optic lobe-calycal tract 1 to arborize in the ventral accessory calyx and the anterior part of the dorsal accessory calyx (Yagi et al., 2016). It has its cell body near the accessory medulla (Yagi et al., 2016). It also projects to the superior and inferior clamp, and the superior and posterior lateral protocerebrum (Yagi et al., 2016).</t>
        </is>
      </c>
      <c r="E136" t="inlineStr">
        <is>
          <t>Yagi et al., 2016, Sci. Rep. 6: 29481 (flybase.org/reports/FBrf0232885)</t>
        </is>
      </c>
      <c r="F136" t="inlineStr"/>
      <c r="G136" t="inlineStr"/>
      <c r="H136" t="inlineStr"/>
    </row>
    <row r="137">
      <c r="A137">
        <f>HYPERLINK("https://www.ebi.ac.uk/ols/ontologies/fbbt/terms?iri=http://purl.obolibrary.org/obo/FBbt_00110068","FBbt:00110068")</f>
        <v/>
      </c>
      <c r="B137" t="inlineStr">
        <is>
          <t>distal medullary amacrine neuron Dm8a</t>
        </is>
      </c>
      <c r="C137" t="inlineStr">
        <is>
          <t>Dm8a; Dm8</t>
        </is>
      </c>
      <c r="D137" t="inlineStr">
        <is>
          <t>Distal medullary wide-field amacrine neuron whose cell body is located in the cell body rind of the medulla. It branches extensively in medulla layer M6A and extends small centrifugal processes to medulla layer M4. The highest arbor density is found in the center of the cell, within one column, with these regions tiling, while the whole arbor overlaps considerably. In medulla layer M6A, it extends over 10-15 columns in both the anterior-posterior and dorsal-ventral axes. In layer M6A, it is postsynaptic to photoreceptor cells R7 (Gao et al., 2008; Takemura et al., 2013) and R8 (Jagadish et al., 2014) and presynaptic to Tm5c (Gao et al., 2008; Karuppudurai et al., 2014). It also makes synaptic contacts with Tm9 (in M4) (Gao et al., 2008). The contacts with Tm5c are clustered in the center of the dendritic field of Dm8a, which corresponds to approximately one column. It is a glutamatergic neuron (Gao et al., 2008; Karuppudurai et al., 2014).</t>
        </is>
      </c>
      <c r="E137" t="inlineStr">
        <is>
          <t>Fischbach and Dittrich, 1989, Cell Tissue Res. 258(3): 441--475 (flybase.org/reports/FBrf0049410); Morante and Desplan, 2008, Curr. Biol. 18(8): 553--565 (flybase.org/reports/FBrf0204652); Gao et al., 2008, Neuron 60(2): 328--342 (flybase.org/reports/FBrf0206213); Hasegawa et al., 2011, Development 138(5): 983--993 (flybase.org/reports/FBrf0213020); Takemura et al., 2013, Nature 500(7461): 175--181 (flybase.org/reports/FBrf0222324); Karuppudurai et al., 2014, Neuron 81(3): 603--615 (flybase.org/reports/FBrf0224070); Jagadish et al., 2014, Neuron 83(3): 630--644 (flybase.org/reports/FBrf0225846); Nern et al., 2015, Proc. Natl. Acad. Sci. U.S.A. 112(22): E2967--E2976 (flybase.org/reports/FBrf0228639)</t>
        </is>
      </c>
      <c r="F137" t="inlineStr"/>
      <c r="G137" t="inlineStr"/>
      <c r="H137" t="inlineStr"/>
    </row>
    <row r="138">
      <c r="A138">
        <f>HYPERLINK("https://www.ebi.ac.uk/ols/ontologies/fbbt/terms?iri=http://purl.obolibrary.org/obo/FBbt_00004221","FBbt:00004221")</f>
        <v/>
      </c>
      <c r="B138" t="inlineStr">
        <is>
          <t>photoreceptor cell R5</t>
        </is>
      </c>
      <c r="C138" t="inlineStr">
        <is>
          <t>receptor cell R5; lamina receptor cell R5</t>
        </is>
      </c>
      <c r="D138" t="inlineStr">
        <is>
          <t>Outer photoreceptor cell of the adult eye whose rhabdomere is located at a non-right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L1-L3, lamina intrinsic (amacrine) cells and centrifugal neuron C2, before terminating in the proximal lamina. It also establishes connections with epithelial and marginal glial cells. The photoreceptor R5 receives input from L4 (collaterals from the same and adjacent columns) and lamina intrinsic (amacrine) cells (Rivera-Alba et al., 2011).</t>
        </is>
      </c>
      <c r="E138" t="inlineStr">
        <is>
          <t>Fischbach and Dittrich, 1989, Cell Tissue Res. 258(3): 441--475 (flybase.org/reports/FBrf0049410); Wolff and Ready, 1993, Bate, Martinez Arias, 1993: 1277--1325 (flybase.org/reports/FBrf0064798); Rivera-Alba et al., 2011, Curr. Biol. 21(23): 2000--2005 (flybase.org/reports/FBrf0216925)</t>
        </is>
      </c>
      <c r="F138" t="inlineStr"/>
      <c r="G138" t="inlineStr"/>
      <c r="H138" t="inlineStr"/>
    </row>
    <row r="139">
      <c r="A139">
        <f>HYPERLINK("https://www.ebi.ac.uk/ols/ontologies/fbbt/terms?iri=http://purl.obolibrary.org/obo/FBbt_00110097","FBbt:00110097")</f>
        <v/>
      </c>
      <c r="B139" t="inlineStr">
        <is>
          <t>medullary tangential neuron vGlutMtnew1</t>
        </is>
      </c>
      <c r="C139" t="inlineStr">
        <is>
          <t>vGlutMtnew1; Mtnew1</t>
        </is>
      </c>
      <c r="D139" t="inlineStr">
        <is>
          <t>Medullary tangential neuron that branches extensively to cover the whole medulla, except for layers M1 and M10. It is a glutamatergic neuron (Raghu and Borst, 2011).</t>
        </is>
      </c>
      <c r="E139" t="inlineStr">
        <is>
          <t>Raghu and Borst, 2011, PLoS ONE 6(5): e19472 (flybase.org/reports/FBrf0213690)</t>
        </is>
      </c>
      <c r="F139" t="inlineStr"/>
      <c r="G139" t="inlineStr"/>
      <c r="H139" t="inlineStr"/>
    </row>
    <row r="140">
      <c r="A140">
        <f>HYPERLINK("https://www.ebi.ac.uk/ols/ontologies/fbbt/terms?iri=http://purl.obolibrary.org/obo/FBbt_00004209","FBbt:00004209")</f>
        <v/>
      </c>
      <c r="B140" t="inlineStr">
        <is>
          <t>dorsal margin photoreceptor cell R8</t>
        </is>
      </c>
      <c r="C140" t="inlineStr">
        <is>
          <t>None</t>
        </is>
      </c>
      <c r="D140" t="inlineStr">
        <is>
          <t>Any photoreceptor cell R8 (FBbt:00004227) that is part of some dorsal margin ommatidium (FBbt:02000000).</t>
        </is>
      </c>
      <c r="E140" t="inlineStr">
        <is>
          <t>Fortini and Rubin, 1990, Genes Dev. 4: 444--463 (flybase.org/reports/FBrf0051852)</t>
        </is>
      </c>
      <c r="F140" t="inlineStr"/>
      <c r="G140" t="inlineStr"/>
      <c r="H140" t="inlineStr"/>
    </row>
    <row r="141">
      <c r="A141">
        <f>HYPERLINK("https://www.ebi.ac.uk/ols/ontologies/fbbt/terms?iri=http://purl.obolibrary.org/obo/FBbt_00110098","FBbt:00110098")</f>
        <v/>
      </c>
      <c r="B141" t="inlineStr">
        <is>
          <t>medullary tangential neuron vGlutMtnew2</t>
        </is>
      </c>
      <c r="C141" t="inlineStr">
        <is>
          <t>vGlutMtnew2; Mtnew2</t>
        </is>
      </c>
      <c r="D141" t="inlineStr">
        <is>
          <t>Medullary tangential neuron that branches extensively in medulla layers M4 to M7. It is a glutamatergic neuron (Raghu and Borst, 2011).</t>
        </is>
      </c>
      <c r="E141" t="inlineStr">
        <is>
          <t>Raghu and Borst, 2011, PLoS ONE 6(5): e19472 (flybase.org/reports/FBrf0213690)</t>
        </is>
      </c>
      <c r="F141" t="inlineStr"/>
      <c r="G141" t="inlineStr"/>
      <c r="H141" t="inlineStr"/>
    </row>
    <row r="142">
      <c r="A142">
        <f>HYPERLINK("https://www.ebi.ac.uk/ols/ontologies/fbbt/terms?iri=http://purl.obolibrary.org/obo/FBbt_00003880","FBbt:00003880")</f>
        <v/>
      </c>
      <c r="B142" t="inlineStr">
        <is>
          <t>lobula complex columnar neuron Lccn1</t>
        </is>
      </c>
      <c r="C142" t="inlineStr">
        <is>
          <t>Lccn1; lobular complex columnar neuron Lccn1</t>
        </is>
      </c>
      <c r="D142" t="inlineStr">
        <is>
          <t>Extrinsic columnar neuron of the optic lobe that enters the lobula plate proximally. It bifurcates in the proximal lobula with both branches innervating the lobula and the lobula plate. Between them, these branches reach all layers of both regions. A branch is formed prior to entry into the lobula and this projects to the central brain.</t>
        </is>
      </c>
      <c r="E142" t="inlineStr">
        <is>
          <t>Fischbach and Dittrich, 1989, Cell Tissue Res. 258(3): 441--475 (flybase.org/reports/FBrf0049410)</t>
        </is>
      </c>
      <c r="F142" t="inlineStr"/>
      <c r="G142" t="inlineStr"/>
      <c r="H142" t="inlineStr"/>
    </row>
    <row r="143">
      <c r="A143">
        <f>HYPERLINK("https://www.ebi.ac.uk/ols/ontologies/fbbt/terms?iri=http://purl.obolibrary.org/obo/FBbt_00003881","FBbt:00003881")</f>
        <v/>
      </c>
      <c r="B143" t="inlineStr">
        <is>
          <t>lobula complex columnar neuron Lccn2</t>
        </is>
      </c>
      <c r="C143" t="inlineStr">
        <is>
          <t>Lccn2; lobular complex columnar neuron Lccn2</t>
        </is>
      </c>
      <c r="D143" t="inlineStr">
        <is>
          <t>Extrinsic columnar neuron of the optic lobe whose soma lies in the cortex of the lobula plate. It bifurcates close to the soma, with one branch entering the lobula plate, in which it arborizes with both fine and bleb-type terminals at layers 1-4. This branch terminates in lobula layer 4 with an arbor that also has both fine and bleb-type terminals. The other branch goes to the central brain. It is a GABAergic neuron.</t>
        </is>
      </c>
      <c r="E143" t="inlineStr">
        <is>
          <t>Fischbach and Dittrich, 1989, Cell Tissue Res. 258(3): 441--475 (flybase.org/reports/FBrf0049410); Raghu et al., 2013, J. Comp. Neurol. 521(1): 252--265 (flybase.org/reports/FBrf0220286)</t>
        </is>
      </c>
      <c r="F143" t="inlineStr"/>
      <c r="G143" t="inlineStr"/>
      <c r="H143" t="inlineStr"/>
    </row>
    <row r="144">
      <c r="A144">
        <f>HYPERLINK("https://www.ebi.ac.uk/ols/ontologies/fbbt/terms?iri=http://purl.obolibrary.org/obo/FBbt_00111769","FBbt:00111769")</f>
        <v/>
      </c>
      <c r="B144" t="inlineStr">
        <is>
          <t>medulla columnar neuron MC63</t>
        </is>
      </c>
      <c r="C144" t="inlineStr">
        <is>
          <t>VPN-MB1</t>
        </is>
      </c>
      <c r="D144" t="inlineStr">
        <is>
          <t>A medulla columnar neuron whose cell body is located on the lateral surface of the medulla cell body rind. It mainly arborizes in the ventral medulla, in layer 8. It projects to a small glomerulus in the lateral region of the optic glomeruli of the PVLP, dorsal to MC62. It also projects to the ventral accessory calyx (Vogt et al., 2016) via an optic lobe-calycal tract (Yagi et al., 2016).</t>
        </is>
      </c>
      <c r="E144" t="inlineStr">
        <is>
          <t>Vogt et al., 2016, eLife 5: e14009 (flybase.org/reports/FBrf0232492); Yagi et al., 2016, Sci. Rep. 6: 29481 (flybase.org/reports/FBrf0232885); Panser et al., 2016, Curr. Biol. 26(15): 1943--1954 (flybase.org/reports/FBrf0233032)</t>
        </is>
      </c>
      <c r="F144" t="inlineStr"/>
      <c r="G144" t="inlineStr"/>
      <c r="H144" t="inlineStr"/>
    </row>
    <row r="145">
      <c r="A145">
        <f>HYPERLINK("https://www.ebi.ac.uk/ols/ontologies/fbbt/terms?iri=http://purl.obolibrary.org/obo/FBbt_00048351","FBbt:00048351")</f>
        <v/>
      </c>
      <c r="B145" t="inlineStr">
        <is>
          <t>optic lobe-calycal tract 5 neuron 1</t>
        </is>
      </c>
      <c r="C145" t="inlineStr">
        <is>
          <t>OLCT5 neuron 1; OLCT5 cell</t>
        </is>
      </c>
      <c r="D145" t="inlineStr">
        <is>
          <t>Adult projection neuron that receives input in the dorsal three-quarters of medulla layer 7 and the accessory medulla and fasciculates with optic lobe-calycal tract 5 to arborize contralaterally in the ventral accessory calyx and the dorsal accessory calyx (Yagi et al., 2016). It has its cell body near the superior posterior slope (Yagi et al., 2016). It also projects to the superior medial protocerebrum, the antler, the superior and inferior clamp, and the superior and posterior lateral protocerebrum (Yagi et al., 2016).</t>
        </is>
      </c>
      <c r="E145" t="inlineStr">
        <is>
          <t>Yagi et al., 2016, Sci. Rep. 6: 29481 (flybase.org/reports/FBrf0232885)</t>
        </is>
      </c>
      <c r="F145" t="inlineStr"/>
      <c r="G145" t="inlineStr"/>
      <c r="H145" t="inlineStr"/>
    </row>
    <row r="146">
      <c r="A146">
        <f>HYPERLINK("https://www.ebi.ac.uk/ols/ontologies/fbbt/terms?iri=http://purl.obolibrary.org/obo/FBbt_00048350","FBbt:00048350")</f>
        <v/>
      </c>
      <c r="B146" t="inlineStr">
        <is>
          <t>optic lobe-calycal tract 4 neuron 1</t>
        </is>
      </c>
      <c r="C146" t="inlineStr">
        <is>
          <t>OLCT4 neuron 1; OLCT4 cell</t>
        </is>
      </c>
      <c r="D146" t="inlineStr">
        <is>
          <t>Adult projection neuron that receives input in lobula layer 6, medulla layer 7 and the accessory medulla, then fasciculates with optic lobe-calycal tract 4 to arborize in the ventral accessory calyx (Yagi et al., 2016). It has its cell body near the accessory medulla (Yagi et al., 2016). It also projects to the posterior lateral protocerebrum, the inferior clamp and the wedge (Yagi et al., 2016).</t>
        </is>
      </c>
      <c r="E146" t="inlineStr">
        <is>
          <t>Yagi et al., 2016, Sci. Rep. 6: 29481 (flybase.org/reports/FBrf0232885)</t>
        </is>
      </c>
      <c r="F146" t="inlineStr"/>
      <c r="G146" t="inlineStr"/>
      <c r="H146" t="inlineStr"/>
    </row>
    <row r="147">
      <c r="A147">
        <f>HYPERLINK("https://www.ebi.ac.uk/ols/ontologies/fbbt/terms?iri=http://purl.obolibrary.org/obo/FBbt_00004227","FBbt:00004227")</f>
        <v/>
      </c>
      <c r="B147" t="inlineStr">
        <is>
          <t>photoreceptor cell R8</t>
        </is>
      </c>
      <c r="C147" t="inlineStr">
        <is>
          <t>receptor cell R8; lamina receptor cell R8</t>
        </is>
      </c>
      <c r="D147" t="inlineStr">
        <is>
          <t>Inner photoreceptor cell of the ommatidium whose centrally located rhabdomere extends across the proximal third (approximately) of each ommatidium. Each has a single axon that extends through a single lamina optic cartridge (FBbt:00003747) without making synapses. This axon crosses the first optic chiasm and enters the equivalent column of the medulla, making presynaptic contacts in M1-3 and terminating in M3. Presynaptic contacts in M1 are mainly to lamina monopolar neurons L1 and L5 (Takemura et al., 2008). Other presynaptic contacts are to Tm9 (Gao et al., 2008), medullary intrinsic neuron Mi1, Mi4 and Mi15 (Takemura et al., 2013) and to Tm5c in M3 (Karuppudurai et al., 2014). Presynaptic contacts to photoreceptor R7 are more distal - concentrated in M3 (Takemura et al., 2008).</t>
        </is>
      </c>
      <c r="E147"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147" t="inlineStr"/>
      <c r="G147" t="inlineStr"/>
      <c r="H147" t="inlineStr"/>
    </row>
    <row r="148">
      <c r="A148">
        <f>HYPERLINK("https://www.ebi.ac.uk/ols/ontologies/fbbt/terms?iri=http://purl.obolibrary.org/obo/FBbt_00111768","FBbt:00111768")</f>
        <v/>
      </c>
      <c r="B148" t="inlineStr">
        <is>
          <t>medulla columnar neuron MC62</t>
        </is>
      </c>
      <c r="C148" t="inlineStr">
        <is>
          <t>None</t>
        </is>
      </c>
      <c r="D148" t="inlineStr">
        <is>
          <t>A medulla columnar neuron whose cell body is located on the lateral surface of the medulla cell body rind. It mainly arborizes in the ventral medulla. It projects to a small glomerulus in the lateral region of the optic glomeruli of the PVLP, posterior to LC16.</t>
        </is>
      </c>
      <c r="E148" t="inlineStr">
        <is>
          <t>Panser et al., 2016, Curr. Biol. 26(15): 1943--1954 (flybase.org/reports/FBrf0233032)</t>
        </is>
      </c>
      <c r="F148" t="inlineStr"/>
      <c r="G148" t="inlineStr"/>
      <c r="H148" t="inlineStr"/>
    </row>
    <row r="149">
      <c r="A149">
        <f>HYPERLINK("https://www.ebi.ac.uk/ols/ontologies/fbbt/terms?iri=http://purl.obolibrary.org/obo/FBbt_00004225","FBbt:00004225")</f>
        <v/>
      </c>
      <c r="B149" t="inlineStr">
        <is>
          <t>photoreceptor cell R7</t>
        </is>
      </c>
      <c r="C149" t="inlineStr">
        <is>
          <t>receptor cell R7; lamina receptor cell R7</t>
        </is>
      </c>
      <c r="D149" t="inlineStr">
        <is>
          <t>Inner photoreceptor cell of the ommatidium whose centrally located rhabdomere extends across the distal two thirds (approximately) of each ommatidium. Each has a single axon that extends through a single lamina optic cartridge without making synapses. This axon crosses the first optic chiasm and extends through a single column of the medulla where it makes pre-synaptic contacts, mainly with medulla layers M1 and M5 (Takemura et al., 2008) before terminating in M6. It also receives synaptic input from photoreceptor cell R8 (Takemura et al., 2008, 2013), mostly in M3, and is presynaptic to Dm8a (in M6). Its subtype, photoreceptor cell R7 of yellow ommatidium is also presynaptic to Tm5a (yellow ommatidium) and Tm5b (Gao et al., 2008; Karuppudurai et al., 2014).</t>
        </is>
      </c>
      <c r="E149" t="inlineStr">
        <is>
          <t>Fischbach and Dittrich, 1989, Cell Tissue Res. 258(3): 441--475 (flybase.org/reports/FBrf0049410); Wolff and Ready, 1993, Bate, Martinez Arias, 1993: 1277--1325 (flybase.org/reports/FBrf0064798); Takemura et al., 2008, J. Comp. Neurol. 509(5): 493--513 (flybase.org/reports/FBrf0205531); Gao et al., 2008, Neuron 60(2): 328--342 (flybase.org/reports/FBrf0206213); Takemura et al., 2013, Nature 500(7461): 175--181 (flybase.org/reports/FBrf0222324); Karuppudurai et al., 2014, Neuron 81(3): 603--615 (flybase.org/reports/FBrf0224070)</t>
        </is>
      </c>
      <c r="F149" t="inlineStr"/>
      <c r="G149" t="inlineStr"/>
      <c r="H149" t="inlineStr"/>
    </row>
    <row r="150">
      <c r="A150">
        <f>HYPERLINK("https://www.ebi.ac.uk/ols/ontologies/fbbt/terms?iri=http://purl.obolibrary.org/obo/FBbt_00004223","FBbt:00004223")</f>
        <v/>
      </c>
      <c r="B150" t="inlineStr">
        <is>
          <t>photoreceptor cell R6</t>
        </is>
      </c>
      <c r="C150" t="inlineStr">
        <is>
          <t>receptor cell R6; lamina receptor cell R6</t>
        </is>
      </c>
      <c r="D150" t="inlineStr">
        <is>
          <t>Outer photoreceptor cell of the adult eye whose rhabdomere is located at the right angle vertex of the shorter of the two parallel sides of the trapezoid of rhabdomeres in each ommatidium. It has a single axon that projects along a single lamina optic cartridge (Fischbach and Dittrich, 1989; Wolff and Ready, 1993) within which it makes extensive presynaptic connections with the lamina monopolar cells L1-L4 (L4 collaterals from adjacent columns) and lamina intrinsic (amacrine) cells, before terminating in the proximal lamina. It also establishes connections with epithelial and marginal glial cells. The photoreceptor R6 receives input from L4 (L4 collaterals from adjacent columns) and lamina wide-field neurons Lawf (Rivera-Alba et al., 2011).</t>
        </is>
      </c>
      <c r="E150" t="inlineStr">
        <is>
          <t>Fischbach and Dittrich, 1989, Cell Tissue Res. 258(3): 441--475 (flybase.org/reports/FBrf0049410); Wolff and Ready, 1993, Bate, Martinez Arias, 1993: 1277--1325 (flybase.org/reports/FBrf0064798); Rivera-Alba et al., 2011, Curr. Biol. 21(23): 2000--2005 (flybase.org/reports/FBrf0216925)</t>
        </is>
      </c>
      <c r="F150" t="inlineStr"/>
      <c r="G150" t="inlineStr"/>
      <c r="H150" t="inlineStr"/>
    </row>
    <row r="151">
      <c r="A151">
        <f>HYPERLINK("https://www.ebi.ac.uk/ols/ontologies/fbbt/terms?iri=http://purl.obolibrary.org/obo/FBbt_00048349","FBbt:00048349")</f>
        <v/>
      </c>
      <c r="B151" t="inlineStr">
        <is>
          <t>optic lobe-calycal tract 3 neuron 1</t>
        </is>
      </c>
      <c r="C151" t="inlineStr">
        <is>
          <t>OLCT3 neuron 1; OLCT3 cell</t>
        </is>
      </c>
      <c r="D151" t="inlineStr">
        <is>
          <t>Adult projection neuron that receives input in the accessory medulla and fasciculates with optic lobe-calycal tract 3 to arborize in the lateral accessory calyx (Yagi et al., 2016). It has its cell body near the superior lateral protocerebrum (Yagi et al., 2016). It also projects to the superior and posterior lateral protocerebrum (Yagi et al., 2016).</t>
        </is>
      </c>
      <c r="E151" t="inlineStr">
        <is>
          <t>Yagi et al., 2016, Sci. Rep. 6: 29481 (flybase.org/reports/FBrf0232885)</t>
        </is>
      </c>
      <c r="F151" t="inlineStr"/>
      <c r="G151" t="inlineStr"/>
      <c r="H151" t="inlineStr"/>
    </row>
    <row r="152">
      <c r="A152">
        <f>HYPERLINK("https://www.ebi.ac.uk/ols/ontologies/fbbt/terms?iri=http://purl.obolibrary.org/obo/FBbt_00048348","FBbt:00048348")</f>
        <v/>
      </c>
      <c r="B152" t="inlineStr">
        <is>
          <t>optic lobe-calycal tract 2 neuron 4</t>
        </is>
      </c>
      <c r="C152" t="inlineStr">
        <is>
          <t>OLCT2 cell; OLCT2 neuron 4</t>
        </is>
      </c>
      <c r="D152" t="inlineStr">
        <is>
          <t>Adult projection neuron that receives input in ventral parts of medulla layers 1-7 and the accessory medulla, then fasciculates with optic lobe-calycal tract 2 to arborize in the ventral accessory calyx (Yagi et al., 2016). It has its cell body near the accessory medulla (Yagi et al., 2016). It also projects to the posterior lateral protocerebrum and the inferior clamp (Yagi et al., 2016).</t>
        </is>
      </c>
      <c r="E152" t="inlineStr">
        <is>
          <t>Yagi et al., 2016, Sci. Rep. 6: 29481 (flybase.org/reports/FBrf0232885)</t>
        </is>
      </c>
      <c r="F152" t="inlineStr"/>
      <c r="G152" t="inlineStr"/>
      <c r="H152" t="inlineStr"/>
    </row>
    <row r="153">
      <c r="A153">
        <f>HYPERLINK("https://www.ebi.ac.uk/ols/ontologies/fbbt/terms?iri=http://purl.obolibrary.org/obo/FBbt_00003718","FBbt:00003718")</f>
        <v/>
      </c>
      <c r="B153" t="inlineStr">
        <is>
          <t>lamina monopolar neuron</t>
        </is>
      </c>
      <c r="C153" t="inlineStr">
        <is>
          <t>lamina monopolar cell; LMC; monopolar laminar cell</t>
        </is>
      </c>
      <c r="D153" t="inlineStr">
        <is>
          <t>A monopolar, intrinsic columnar neuron whose cell body lies in the cortex of the lamina and that has a single major projection that projects along a single lamina optic cartridge, crosses the first optic chiasm and terminates in the equivalent column of the medulla.</t>
        </is>
      </c>
      <c r="E153" t="inlineStr">
        <is>
          <t>Fischbach and Dittrich, 1989, Cell Tissue Res. 258(3): 441--475 (flybase.org/reports/FBrf0049410)</t>
        </is>
      </c>
      <c r="F153" t="inlineStr"/>
      <c r="G153" t="inlineStr"/>
      <c r="H153" t="inlineStr"/>
    </row>
    <row r="154">
      <c r="A154">
        <f>HYPERLINK("https://www.ebi.ac.uk/ols/ontologies/fbbt/terms?iri=http://purl.obolibrary.org/obo/FBbt_00013774","FBbt:00013774")</f>
        <v/>
      </c>
      <c r="B154" t="inlineStr">
        <is>
          <t>distal medullary amacrine neuron Dm8</t>
        </is>
      </c>
      <c r="C154" t="inlineStr">
        <is>
          <t>Dm8</t>
        </is>
      </c>
      <c r="D154" t="inlineStr">
        <is>
          <t>Distal medullary amacrine neuron that arborizes in layer M6, with arbors projecting back to layers 4 and 5.</t>
        </is>
      </c>
      <c r="E154" t="inlineStr">
        <is>
          <t>Fischbach and Dittrich, 1989, Cell Tissue Res. 258(3): 441--475 (flybase.org/reports/FBrf0049410)</t>
        </is>
      </c>
      <c r="F154" t="inlineStr"/>
      <c r="G154" t="inlineStr"/>
      <c r="H154" t="inlineStr"/>
    </row>
    <row r="155">
      <c r="A155">
        <f>HYPERLINK("https://www.ebi.ac.uk/ols/ontologies/fbbt/terms?iri=http://purl.obolibrary.org/obo/FBbt_00047183","FBbt:00047183")</f>
        <v/>
      </c>
      <c r="B155" t="inlineStr">
        <is>
          <t>extra l-LNv neuron</t>
        </is>
      </c>
      <c r="C155" t="inlineStr">
        <is>
          <t>l-LNv extra; l-LNvx</t>
        </is>
      </c>
      <c r="D155" t="inlineStr">
        <is>
          <t>One neuron per cluster of four l-LNv neurons characterized by its more restricted projection pattern on the surface of the ipsi- and contralateral medulla.</t>
        </is>
      </c>
      <c r="E155" t="inlineStr">
        <is>
          <t>Schubert et al., 2018, J. Comp. Neurol. 526(7): 1209--1231 (flybase.org/reports/FBrf0238313)</t>
        </is>
      </c>
      <c r="F155" t="inlineStr"/>
      <c r="G155" t="inlineStr"/>
      <c r="H155" t="inlineStr"/>
    </row>
    <row r="156">
      <c r="A156">
        <f>HYPERLINK("https://www.ebi.ac.uk/ols/ontologies/fbbt/terms?iri=http://purl.obolibrary.org/obo/FBbt_00003838","FBbt:00003838")</f>
        <v/>
      </c>
      <c r="B156" t="inlineStr">
        <is>
          <t>medullary tangential neuron Mt2</t>
        </is>
      </c>
      <c r="C156" t="inlineStr">
        <is>
          <t>Mt2</t>
        </is>
      </c>
      <c r="D156" t="inlineStr">
        <is>
          <t>Medullary tangential neuron with a giant projection that extends across the anterior-posterior length of medulla layer 10, with some bleb-type arborizations here. It extensively arborizes with both fine and bleb-type arborizations throughout the whole of medulla layer M8, and occasionally crosses into layer M9. It displays both fine and bleb-type arborizations in medulla layers M3, M5 and M6.</t>
        </is>
      </c>
      <c r="E156" t="inlineStr">
        <is>
          <t>Fischbach and Dittrich, 1989, Cell Tissue Res. 258(3): 441--475 (flybase.org/reports/FBrf0049410)</t>
        </is>
      </c>
      <c r="F156" t="inlineStr"/>
      <c r="G156" t="inlineStr"/>
      <c r="H156" t="inlineStr"/>
    </row>
    <row r="157">
      <c r="A157">
        <f>HYPERLINK("https://www.ebi.ac.uk/ols/ontologies/fbbt/terms?iri=http://purl.obolibrary.org/obo/FBbt_00111767","FBbt:00111767")</f>
        <v/>
      </c>
      <c r="B157" t="inlineStr">
        <is>
          <t>lobula plate columnar neuron LPC1</t>
        </is>
      </c>
      <c r="C157" t="inlineStr">
        <is>
          <t>None</t>
        </is>
      </c>
      <c r="D157" t="inlineStr">
        <is>
          <t>An extrinsic lobula plate columnar neuron whose cell body lies in the lobula plate cell body rind. It has its main arbors in lobula plate layer 2. It projects to a small glomerulus in the posterior region of the optic glomeruli of the PVLP, posterior to LC4 and ventral to LPLC3.</t>
        </is>
      </c>
      <c r="E157" t="inlineStr">
        <is>
          <t>Panser et al., 2016, Curr. Biol. 26(15): 1943--1954 (flybase.org/reports/FBrf0233032); Wu et al., 2016, eLife 5: e21022 (flybase.org/reports/FBrf0234700)</t>
        </is>
      </c>
      <c r="F157" t="inlineStr"/>
      <c r="G157" t="inlineStr"/>
      <c r="H157" t="inlineStr"/>
    </row>
    <row r="158">
      <c r="A158">
        <f>HYPERLINK("https://www.ebi.ac.uk/ols/ontologies/fbbt/terms?iri=http://purl.obolibrary.org/obo/FBbt_00003839","FBbt:00003839")</f>
        <v/>
      </c>
      <c r="B158" t="inlineStr">
        <is>
          <t>medullary tangential neuron Mt3</t>
        </is>
      </c>
      <c r="C158" t="inlineStr">
        <is>
          <t>Mt3</t>
        </is>
      </c>
      <c r="D158" t="inlineStr">
        <is>
          <t>Medullary tangential neuron which extends superficially throughout the anterior-posterior expanse of the distal medulla. It shows both fine and bleb-like arborizations throughout medulla layers M1, M2 and M3 (Morante and Desplan, 2008; Fischbach and Dittrich, 1989).</t>
        </is>
      </c>
      <c r="E158" t="inlineStr">
        <is>
          <t>Fischbach and Dittrich, 1989, Cell Tissue Res. 258(3): 441--475 (flybase.org/reports/FBrf0049410); Morante and Desplan, 2008, Curr. Biol. 18(8): 553--565 (flybase.org/reports/FBrf0204652)</t>
        </is>
      </c>
      <c r="F158" t="inlineStr"/>
      <c r="G158" t="inlineStr"/>
      <c r="H158" t="inlineStr"/>
    </row>
    <row r="159">
      <c r="A159">
        <f>HYPERLINK("https://www.ebi.ac.uk/ols/ontologies/fbbt/terms?iri=http://purl.obolibrary.org/obo/FBbt_00003837","FBbt:00003837")</f>
        <v/>
      </c>
      <c r="B159" t="inlineStr">
        <is>
          <t>medullary tangential neuron Mt1</t>
        </is>
      </c>
      <c r="C159" t="inlineStr">
        <is>
          <t>Mt1</t>
        </is>
      </c>
      <c r="D159" t="inlineStr">
        <is>
          <t>Neuron with a giant projection that extends along the serpentine layer sending out collaterals that arborize in medulla layers M4 to M9. It is a GABAergic neuron.</t>
        </is>
      </c>
      <c r="E159" t="inlineStr">
        <is>
          <t>Fischbach and Dittrich, 1989, Cell Tissue Res. 258(3): 441--475 (flybase.org/reports/FBrf0049410); Raghu et al., 2013, J. Comp. Neurol. 521(1): 252--265 (flybase.org/reports/FBrf0220286)</t>
        </is>
      </c>
      <c r="F159" t="inlineStr"/>
      <c r="G159" t="inlineStr"/>
      <c r="H159" t="inlineStr"/>
    </row>
    <row r="160">
      <c r="A160">
        <f>HYPERLINK("https://www.ebi.ac.uk/ols/ontologies/fbbt/terms?iri=http://purl.obolibrary.org/obo/FBbt_00003744","FBbt:00003744")</f>
        <v/>
      </c>
      <c r="B160" t="inlineStr">
        <is>
          <t>centrifugal neuron C3</t>
        </is>
      </c>
      <c r="C160" t="inlineStr">
        <is>
          <t>C3</t>
        </is>
      </c>
      <c r="D160" t="inlineStr">
        <is>
          <t>A centrifugal wide-field neuron with wide field arborizations in the medulla layers M1-2, M5, and M8-10 and more restricted arborizations in the lamina (Fischbach and Dittrich, 1989). In the lamina it is presynaptic to photoreceptor R3, lamina monopolar neurons L1-L2, lamina intrinsic (amacrine) cells and columnar neuron T1 (Meinertzhagen and O'Neil, 1991; Rivera-Alba et al., 2011; Morante and Desplan, 2008). It also establishes connections with epithelial glial cells. It forms postsynaptic terminals in the lamina (Morante and Desplan, 2008) with photoreceptor R3, lamina intrinsic (amacrine) cells and lamina wide-field cells Lawf. In the medulla it is presynaptic to monopolar lamina neuron L2 and, T1, Tm1 and Tm4, and postsynaptic to L1 (Takemura et al., 2008, 2013). Centrifugal neuron C3 is GABAergic (Fei et al., 2010).</t>
        </is>
      </c>
      <c r="E160" t="inlineStr">
        <is>
          <t>Fischbach and Dittrich, 1989, Cell Tissue Res. 258(3): 441--475 (flybase.org/reports/FBrf0049410); Meinertzhagen and O'Neil, 1991, J. Comp. Neurol. 305(2): 232--263 (flybase.org/reports/FBrf0054529); Morante and Desplan, 2008, Curr. Biol. 18(8): 553--565 (flybase.org/reports/FBrf0204652); Takemura et al., 2008, J. Comp. Neurol. 509(5): 493--513 (flybase.org/reports/FBrf0205531); Fei et al., 2010, J. Exp. Biol. 213(10): 1717--1730 (flybase.org/reports/FBrf0210635); Rivera-Alba et al., 2011, Curr. Biol. 21(23): 2000--2005 (flybase.org/reports/FBrf0216925); Takemura et al., 2013, Nature 500(7461): 175--181 (flybase.org/reports/FBrf0222324)</t>
        </is>
      </c>
      <c r="F160" t="inlineStr"/>
      <c r="G160" t="inlineStr"/>
      <c r="H160" t="inlineStr"/>
    </row>
    <row r="161">
      <c r="A161">
        <f>HYPERLINK("https://www.ebi.ac.uk/ols/ontologies/fbbt/terms?iri=http://purl.obolibrary.org/obo/FBbt_00003911","FBbt:00003911")</f>
        <v/>
      </c>
      <c r="B161" t="inlineStr">
        <is>
          <t>Y neuron</t>
        </is>
      </c>
      <c r="C161" t="inlineStr">
        <is>
          <t>Y; Y cell</t>
        </is>
      </c>
      <c r="D161" t="inlineStr">
        <is>
          <t>Intrinsic columnar neuron of the optic lobe that has a cell body in the cortex of the lobula plate and that arborizes in the lobula plate before bifurcating in the second optic chiasm, with one branch innervating the lobula and the other the proximal medulla.</t>
        </is>
      </c>
      <c r="E161" t="inlineStr">
        <is>
          <t>Fischbach and Dittrich, 1989, Cell Tissue Res. 258(3): 441--475 (flybase.org/reports/FBrf0049410)</t>
        </is>
      </c>
      <c r="F161" t="inlineStr"/>
      <c r="G161" t="inlineStr"/>
      <c r="H161" t="inlineStr"/>
    </row>
    <row r="162">
      <c r="A162">
        <f>HYPERLINK("https://www.ebi.ac.uk/ols/ontologies/fbbt/terms?iri=http://purl.obolibrary.org/obo/FBbt_00111770","FBbt:00111770")</f>
        <v/>
      </c>
      <c r="B162" t="inlineStr">
        <is>
          <t>medulla columnar neuron VPN-MB2</t>
        </is>
      </c>
      <c r="C162" t="inlineStr">
        <is>
          <t>None</t>
        </is>
      </c>
      <c r="D162" t="inlineStr">
        <is>
          <t>A medulla columnar neuron whose cell body is located on the lateral surface of the medulla cell body rind. It mainly arborizes in the ventral medulla, in layer 7. It also projects to the ventral accessory calyx (Vogt et al., 2016) via an optic lobe-calycal tract (Yagi et al., 2016).</t>
        </is>
      </c>
      <c r="E162" t="inlineStr">
        <is>
          <t>Vogt et al., 2016, eLife 5: e14009 (flybase.org/reports/FBrf0232492); Yagi et al., 2016, Sci. Rep. 6: 29481 (flybase.org/reports/FBrf0232885)</t>
        </is>
      </c>
      <c r="F162" t="inlineStr"/>
      <c r="G162" t="inlineStr"/>
      <c r="H162" t="inlineStr"/>
    </row>
    <row r="163">
      <c r="A163">
        <f>HYPERLINK("https://www.ebi.ac.uk/ols/ontologies/fbbt/terms?iri=http://purl.obolibrary.org/obo/FBbt_00003788","FBbt:00003788")</f>
        <v/>
      </c>
      <c r="B163" t="inlineStr">
        <is>
          <t>transmedullary neuron</t>
        </is>
      </c>
      <c r="C163" t="inlineStr">
        <is>
          <t>Tm neuron</t>
        </is>
      </c>
      <c r="D163" t="inlineStr">
        <is>
          <t>An intrinsic columnar neuron of the optic lobe whose cell body lies in the distal cortex of the medulla and that projects through the medulla and optic chiasm into the lobula. All neurons arborize in the lobula and most, but not all, in the medulla (Fischbach and Dittrich, 1989).</t>
        </is>
      </c>
      <c r="E163" t="inlineStr">
        <is>
          <t>Fischbach and Dittrich, 1989, Cell Tissue Res. 258(3): 441--475 (flybase.org/reports/FBrf0049410); Morante and Desplan, 2008, Curr. Biol. 18(8): 553--565 (flybase.org/reports/FBrf0204652)</t>
        </is>
      </c>
      <c r="F163" t="inlineStr"/>
      <c r="G163" t="inlineStr"/>
      <c r="H163" t="inlineStr"/>
    </row>
    <row r="164">
      <c r="A164">
        <f>HYPERLINK("https://www.ebi.ac.uk/ols/ontologies/fbbt/terms?iri=http://purl.obolibrary.org/obo/FBbt_00111641","FBbt:00111641")</f>
        <v/>
      </c>
      <c r="B164" t="inlineStr">
        <is>
          <t>medulla columnar neuron MC61</t>
        </is>
      </c>
      <c r="C164" t="inlineStr">
        <is>
          <t>Lcn10C; lobula columnar neuron LC10C</t>
        </is>
      </c>
      <c r="D164" t="inlineStr">
        <is>
          <t>A medulla columnar neuron whose cell body is located on the lateral surface of the medulla cell body rind. It arborizes in medulla layers 6 and 7, spanning around 8 columns, and then projects into the central brain to terminate in the anterior optic tubercle (AOTU). Presynaptic terminals are found in the serpentine and M6A medulla layers, and postsynaptic ones in the medulla sublayer M6B and AOTU. There is heterogeneity in the medulla arborization: it can extend over its entire cross section or be confined to the dorsal region.</t>
        </is>
      </c>
      <c r="E164" t="inlineStr">
        <is>
          <t>Otsuna et al., 2014, Front. Neural Circuits 8: 8 (flybase.org/reports/FBrf0224242)</t>
        </is>
      </c>
      <c r="F164" t="inlineStr"/>
      <c r="G164" t="inlineStr"/>
      <c r="H164" t="inlineStr"/>
    </row>
    <row r="165">
      <c r="A165">
        <f>HYPERLINK("https://www.ebi.ac.uk/ols/ontologies/fbbt/terms?iri=http://purl.obolibrary.org/obo/FBbt_00111749","FBbt:00111749")</f>
        <v/>
      </c>
      <c r="B165" t="inlineStr">
        <is>
          <t>lobula columnar neuron LC14b</t>
        </is>
      </c>
      <c r="C165" t="inlineStr">
        <is>
          <t>None</t>
        </is>
      </c>
      <c r="D165" t="inlineStr">
        <is>
          <t>An extrinsic columnar neuron whose cell body lies in the dorsal area of the lateral cell body rind. Similarly to LC14, it projects from the ipsilateral lobula, along the great commissure. On the contralateral hemisphere, it innervates both the lobula and the medulla.</t>
        </is>
      </c>
      <c r="E165" t="inlineStr">
        <is>
          <t>Wu et al., 2016, eLife 5: e21022 (flybase.org/reports/FBrf0234700)</t>
        </is>
      </c>
      <c r="F165" t="inlineStr"/>
      <c r="G165" t="inlineStr"/>
      <c r="H165" t="inlineStr"/>
    </row>
    <row r="166">
      <c r="A166">
        <f>HYPERLINK("https://www.ebi.ac.uk/ols/ontologies/fbbt/terms?iri=http://purl.obolibrary.org/obo/FBbt_00013789","FBbt:00013789")</f>
        <v/>
      </c>
      <c r="B166" t="inlineStr">
        <is>
          <t>narrow field transmedullary neuron</t>
        </is>
      </c>
      <c r="C166" t="inlineStr">
        <is>
          <t>None</t>
        </is>
      </c>
      <c r="D166" t="inlineStr">
        <is>
          <t>A transmedullary neuron that whose arborizations are restricted to a single column. Typically, wide-field transmedullary neurons that contact layers which photoreceptors R7 and R8 innervate, project to more superficial domains in the lobula compared to those wide-field transmedullary neurons that only have arborizations in the lower medulla, and do not contact the terminals of photoreceptors R7 and R8 (Morante and Desplan, 2008).</t>
        </is>
      </c>
      <c r="E166" t="inlineStr"/>
      <c r="F166" t="inlineStr"/>
      <c r="G166" t="inlineStr"/>
      <c r="H166" t="inlineStr"/>
    </row>
    <row r="167">
      <c r="A167">
        <f>HYPERLINK("https://www.ebi.ac.uk/ols/ontologies/fbbt/terms?iri=http://purl.obolibrary.org/obo/FBbt_00013788","FBbt:00013788")</f>
        <v/>
      </c>
      <c r="B167" t="inlineStr">
        <is>
          <t>wide field transmedullary neuron</t>
        </is>
      </c>
      <c r="C167" t="inlineStr">
        <is>
          <t>None</t>
        </is>
      </c>
      <c r="D167" t="inlineStr">
        <is>
          <t>A transmedullary neuron that arborizes across multiple columns. Typically, narrow field transmedullary neurons that contact only one of the medulla layers to which the photoreceptors R7 or R8 project to (mainly M6 and M3, respectively), have very discrete axonal projections with small terminals in the most superficial lobula layers; whereas narrow field transmedullary neurons that arborize in layers which are innervated by photoreceptors R7 and R8, project deeper to an intermediate layer of the lobula.</t>
        </is>
      </c>
      <c r="E167" t="inlineStr">
        <is>
          <t>Morante and Desplan, 2008, Curr. Biol. 18(8): 553--565 (flybase.org/reports/FBrf0204652)</t>
        </is>
      </c>
      <c r="F167" t="inlineStr"/>
      <c r="G167" t="inlineStr"/>
      <c r="H167" t="inlineStr"/>
    </row>
    <row r="168">
      <c r="A168">
        <f>HYPERLINK("https://www.ebi.ac.uk/ols/ontologies/fbbt/terms?iri=http://purl.obolibrary.org/obo/FBbt_00003730","FBbt:00003730")</f>
        <v/>
      </c>
      <c r="B168" t="inlineStr">
        <is>
          <t>T neuron T3</t>
        </is>
      </c>
      <c r="C168" t="inlineStr">
        <is>
          <t>T3</t>
        </is>
      </c>
      <c r="D168" t="inlineStr">
        <is>
          <t>Wide-field T neuron whose soma sits in the cortex adjacent to the gap between the medulla and lobula plate. Its cell body fiber project through this gap before branching in the second optic chiasm, with one branch forming a bushy, fine, terminal arborization in medulla layer M9 and the other forming a terminal arborization in lobula layers 2 and 3 with mix of bleb-type and fine terminal branches (Morante and Desplan, 2008; Fischbach and Dittrich, 1989). It seems to be capable of both glutamatergic and GABAergic neurotransmission.</t>
        </is>
      </c>
      <c r="E168" t="inlineStr">
        <is>
          <t>Fischbach and Dittrich, 1989, Cell Tissue Res. 258(3): 441--475 (flybase.org/reports/FBrf0049410); Morante and Desplan, 2008, Curr. Biol. 18(8): 553--565 (flybase.org/reports/FBrf0204652); Raghu and Borst, 2011, PLoS ONE 6(5): e19472 (flybase.org/reports/FBrf0213690); Raghu et al., 2013, J. Comp. Neurol. 521(1): 252--265 (flybase.org/reports/FBrf0220286)</t>
        </is>
      </c>
      <c r="F168" t="inlineStr"/>
      <c r="G168" t="inlineStr"/>
      <c r="H168" t="inlineStr"/>
    </row>
    <row r="169">
      <c r="A169">
        <f>HYPERLINK("https://www.ebi.ac.uk/ols/ontologies/fbbt/terms?iri=http://purl.obolibrary.org/obo/FBbt_00007520","FBbt:00007520")</f>
        <v/>
      </c>
      <c r="B169" t="inlineStr">
        <is>
          <t>vertical system neuron 4</t>
        </is>
      </c>
      <c r="C169" t="inlineStr">
        <is>
          <t>VS4 neuron</t>
        </is>
      </c>
      <c r="D169" t="inlineStr">
        <is>
          <t>Vertical system neuron with both dorsally and ventrally sweeping major branches and whose dorsal dendritic tree extends anteriorly and posteriorly. Unlike VS3, its dorsal dendrites curve so that they extend directly dorsally or even medially and have only a few simple anterior projections (Scott et al., 2002). Its receptive field of vision is in between the receptive fields of VS3 (more frontal) and VS5 (more lateral). It is electrically coupled to VS3 and VS5 (Joesch et al., 2008).</t>
        </is>
      </c>
      <c r="E169" t="inlineStr">
        <is>
          <t>Scott et al., 2002, J. Comp. Neurol. 454(4): 470--481 (flybase.org/reports/FBrf0155898); Joesch et al., 2008, Curr. Biol. 18(5): 368--374 (flybase.org/reports/FBrf0204334)</t>
        </is>
      </c>
      <c r="F169" t="inlineStr"/>
      <c r="G169" t="inlineStr"/>
      <c r="H169" t="inlineStr"/>
    </row>
    <row r="170">
      <c r="A170">
        <f>HYPERLINK("https://www.ebi.ac.uk/ols/ontologies/fbbt/terms?iri=http://purl.obolibrary.org/obo/FBbt_00007521","FBbt:00007521")</f>
        <v/>
      </c>
      <c r="B170" t="inlineStr">
        <is>
          <t>vertical system neuron 5</t>
        </is>
      </c>
      <c r="C170" t="inlineStr">
        <is>
          <t>VS5 neuron</t>
        </is>
      </c>
      <c r="D170" t="inlineStr">
        <is>
          <t>Vertical system neuron whose dendritic branching pattern is simple and predominantly limited to the dorsal lobula plate. This neuron projects at least two major dendritic branches dorsally, one from the initial dorsal extension, and one from a major branch that initially grows into the central lobula before contributing a dorsally extending branch. Its dendritic tree extends much more anteriorly than that of other ventral system neurons (Scott et al., 2002). Its receptive field of vision is in between the receptive fields of VS4 (more frontal) and VS6 (more lateral). It is electrically coupled to VS4 and VS6 (Joesch et al., 2008).</t>
        </is>
      </c>
      <c r="E170" t="inlineStr">
        <is>
          <t>Scott et al., 2002, J. Comp. Neurol. 454(4): 470--481 (flybase.org/reports/FBrf0155898); Joesch et al., 2008, Curr. Biol. 18(5): 368--374 (flybase.org/reports/FBrf0204334)</t>
        </is>
      </c>
      <c r="F170" t="inlineStr"/>
      <c r="G170" t="inlineStr"/>
      <c r="H170" t="inlineStr"/>
    </row>
    <row r="171">
      <c r="A171">
        <f>HYPERLINK("https://www.ebi.ac.uk/ols/ontologies/fbbt/terms?iri=http://purl.obolibrary.org/obo/FBbt_00007522","FBbt:00007522")</f>
        <v/>
      </c>
      <c r="B171" t="inlineStr">
        <is>
          <t>vertical system neuron 6</t>
        </is>
      </c>
      <c r="C171" t="inlineStr">
        <is>
          <t>VS6 neuron</t>
        </is>
      </c>
      <c r="D171" t="inlineStr">
        <is>
          <t>Vertical system neuron whose dendritic branching pattern is simple and predominantly limited to the dorsal lobula plate. This neuron has a single major dorsal branch that is an extension of the original dorsal arborization. Its dendritic tree extends anteriorly, but not as far as that of vertical system neuron 5.</t>
        </is>
      </c>
      <c r="E171" t="inlineStr">
        <is>
          <t>Scott et al., 2002, J. Comp. Neurol. 454(4): 470--481 (flybase.org/reports/FBrf0155898)</t>
        </is>
      </c>
      <c r="F171" t="inlineStr"/>
      <c r="G171" t="inlineStr"/>
      <c r="H171" t="inlineStr"/>
    </row>
    <row r="172">
      <c r="A172">
        <f>HYPERLINK("https://www.ebi.ac.uk/ols/ontologies/fbbt/terms?iri=http://purl.obolibrary.org/obo/FBbt_00110133","FBbt:00110133")</f>
        <v/>
      </c>
      <c r="B172" t="inlineStr">
        <is>
          <t>proximal medullary amacrine neuron PmLM7</t>
        </is>
      </c>
      <c r="C172" t="inlineStr">
        <is>
          <t>PmLM7</t>
        </is>
      </c>
      <c r="D172" t="inlineStr">
        <is>
          <t>Proximal medullary wide-field amacrine neuron that arborizes extensively in medulla layer M7 and a few in M8-M10. The finest terminals in the medulla are dendritic, forming post-synaptic terminals (Morante and Desplan, 2008).</t>
        </is>
      </c>
      <c r="E172" t="inlineStr">
        <is>
          <t>Morante and Desplan, 2008, Curr. Biol. 18(8): 553--565 (flybase.org/reports/FBrf0204652)</t>
        </is>
      </c>
      <c r="F172" t="inlineStr"/>
      <c r="G172" t="inlineStr"/>
      <c r="H172" t="inlineStr"/>
    </row>
    <row r="173">
      <c r="A173">
        <f>HYPERLINK("https://www.ebi.ac.uk/ols/ontologies/fbbt/terms?iri=http://purl.obolibrary.org/obo/FBbt_00110134","FBbt:00110134")</f>
        <v/>
      </c>
      <c r="B173" t="inlineStr">
        <is>
          <t>proximal medullary amacrine neuron Pm9-10</t>
        </is>
      </c>
      <c r="C173" t="inlineStr">
        <is>
          <t>Pm9-10</t>
        </is>
      </c>
      <c r="D173" t="inlineStr">
        <is>
          <t>Proximal medullary wide-field amacrine neuron that arborizes extensively in medulla layers M9 and M10. The terminals in the medulla form both pre- and post-synaptic terminals (Morante and Desplan, 2008).</t>
        </is>
      </c>
      <c r="E173" t="inlineStr">
        <is>
          <t>Morante and Desplan, 2008, Curr. Biol. 18(8): 553--565 (flybase.org/reports/FBrf0204652)</t>
        </is>
      </c>
      <c r="F173" t="inlineStr"/>
      <c r="G173" t="inlineStr"/>
      <c r="H173" t="inlineStr"/>
    </row>
    <row r="174">
      <c r="A174">
        <f>HYPERLINK("https://www.ebi.ac.uk/ols/ontologies/fbbt/terms?iri=http://purl.obolibrary.org/obo/FBbt_00110135","FBbt:00110135")</f>
        <v/>
      </c>
      <c r="B174" t="inlineStr">
        <is>
          <t>distal medullary amacrine neuron Dm10</t>
        </is>
      </c>
      <c r="C174" t="inlineStr">
        <is>
          <t>distal medullary amacrine neuron Dm1-5; Dm1-5</t>
        </is>
      </c>
      <c r="D174" t="inlineStr">
        <is>
          <t>Distal medullary wide-field amacrine neuron whose cell body is located in the cell body rind of the medulla. It has a distinct tri-stratified layer pattern, branching extensively in medulla layers M1, M3B and M5. Its arbor resembles an ellipse, with the long axis aligned with the dorsal-ventral axis, and covering less than 10 columns. The processes in M1 and M3B to M5 are located in an intracolumnar position. There are around 300 Dm10 neurons per hemisphere.</t>
        </is>
      </c>
      <c r="E174" t="inlineStr">
        <is>
          <t>Morante and Desplan, 2008, Curr. Biol. 18(8): 553--565 (flybase.org/reports/FBrf0204652); Takemura et al., 2013, Nature 500(7461): 175--181 (flybase.org/reports/FBrf0222324); Nern et al., 2015, Proc. Natl. Acad. Sci. U.S.A. 112(22): E2967--E2976 (flybase.org/reports/FBrf0228639)</t>
        </is>
      </c>
      <c r="F174" t="inlineStr"/>
      <c r="G174" t="inlineStr"/>
      <c r="H174" t="inlineStr"/>
    </row>
    <row r="175">
      <c r="A175">
        <f>HYPERLINK("https://www.ebi.ac.uk/ols/ontologies/fbbt/terms?iri=http://purl.obolibrary.org/obo/FBbt_00003851","FBbt:00003851")</f>
        <v/>
      </c>
      <c r="B175" t="inlineStr">
        <is>
          <t>medullary tangential neuron Mt15</t>
        </is>
      </c>
      <c r="C175" t="inlineStr">
        <is>
          <t>Mt15</t>
        </is>
      </c>
      <c r="D175" t="inlineStr">
        <is>
          <t>Medullary tangential neuron that extensively innervates the layers around the serpentine layer of the medulla.</t>
        </is>
      </c>
      <c r="E175" t="inlineStr">
        <is>
          <t>Fischbach and Dittrich, 1989, Cell Tissue Res. 258(3): 441--475 (flybase.org/reports/FBrf0049410)</t>
        </is>
      </c>
      <c r="F175" t="inlineStr"/>
      <c r="G175" t="inlineStr"/>
      <c r="H175" t="inlineStr"/>
    </row>
    <row r="176">
      <c r="A176">
        <f>HYPERLINK("https://www.ebi.ac.uk/ols/ontologies/fbbt/terms?iri=http://purl.obolibrary.org/obo/FBbt_00111279","FBbt:00111279")</f>
        <v/>
      </c>
      <c r="B176" t="inlineStr">
        <is>
          <t>distal medullary amacrine neuron Dm18</t>
        </is>
      </c>
      <c r="C176" t="inlineStr">
        <is>
          <t>None</t>
        </is>
      </c>
      <c r="D176" t="inlineStr">
        <is>
          <t>Distal medullary wide-field amacrine neuron whose cell body is located in the cell body rind of the medulla. Its primary neurite branches in the boundary between M1 and M2 layers, in the same sublayer as Dm1. The arbors form a grid-like arrangement and cover around 50-100 columns. The arbor is located in a peripheral intracolumnar position. There are around 20 Dm18 neurons per hemisphere.</t>
        </is>
      </c>
      <c r="E176" t="inlineStr">
        <is>
          <t>Nern et al., 2015, Proc. Natl. Acad. Sci. U.S.A. 112(22): E2967--E2976 (flybase.org/reports/FBrf0228639)</t>
        </is>
      </c>
      <c r="F176" t="inlineStr"/>
      <c r="G176" t="inlineStr"/>
      <c r="H176" t="inlineStr"/>
    </row>
    <row r="177">
      <c r="A177">
        <f>HYPERLINK("https://www.ebi.ac.uk/ols/ontologies/fbbt/terms?iri=http://purl.obolibrary.org/obo/FBbt_00048127","FBbt:00048127")</f>
        <v/>
      </c>
      <c r="B177" t="inlineStr">
        <is>
          <t>ventral centrifugal horizontal neuron</t>
        </is>
      </c>
      <c r="C177" t="inlineStr">
        <is>
          <t>vCH neuron</t>
        </is>
      </c>
      <c r="D177" t="inlineStr">
        <is>
          <t>Centrifugal horizontal neuron that arborizes in the ventral part of lobula plate layer 1.</t>
        </is>
      </c>
      <c r="E177" t="inlineStr">
        <is>
          <t>Boergens et al., 2018, PLoS ONE 13(11): e0207828 (flybase.org/reports/FBrf0240805)</t>
        </is>
      </c>
      <c r="F177" t="inlineStr"/>
      <c r="G177" t="inlineStr"/>
      <c r="H177" t="inlineStr"/>
    </row>
    <row r="178">
      <c r="A178">
        <f>HYPERLINK("https://www.ebi.ac.uk/ols/ontologies/fbbt/terms?iri=http://purl.obolibrary.org/obo/FBbt_00003821","FBbt:00003821")</f>
        <v/>
      </c>
      <c r="B178" t="inlineStr">
        <is>
          <t>transmedullary Y neuron TmY4</t>
        </is>
      </c>
      <c r="C178" t="inlineStr">
        <is>
          <t>TmY4</t>
        </is>
      </c>
      <c r="D178" t="inlineStr">
        <is>
          <t>Transmedullary Y wide-field neuron that terminates with both fine and bleb-type arborizations in lobula layer 4 and in lobula plate layers 2, 3 and 4, but shows only fine arborizations in lobula plate layer 1. It displays both fine and bleb-type arborizations in medulla layer M8, but has only fine arborizations in medulla layer M3 and M4 (Morante and Desplan, 2008; Fischbach and Dittrich, 1989).</t>
        </is>
      </c>
      <c r="E178" t="inlineStr">
        <is>
          <t>Fischbach and Dittrich, 1989, Cell Tissue Res. 258(3): 441--475 (flybase.org/reports/FBrf0049410); Morante and Desplan, 2008, Curr. Biol. 18(8): 553--565 (flybase.org/reports/FBrf0204652)</t>
        </is>
      </c>
      <c r="F178" t="inlineStr"/>
      <c r="G178" t="inlineStr"/>
      <c r="H178" t="inlineStr"/>
    </row>
    <row r="179">
      <c r="A179">
        <f>HYPERLINK("https://www.ebi.ac.uk/ols/ontologies/fbbt/terms?iri=http://purl.obolibrary.org/obo/FBbt_00048126","FBbt:00048126")</f>
        <v/>
      </c>
      <c r="B179" t="inlineStr">
        <is>
          <t>dorsal centrifugal horizontal neuron</t>
        </is>
      </c>
      <c r="C179" t="inlineStr">
        <is>
          <t>dCH neuron</t>
        </is>
      </c>
      <c r="D179" t="inlineStr">
        <is>
          <t>Centrifugal horizontal neuron that arborizes in the dorsal part of lobula plate layer 1.</t>
        </is>
      </c>
      <c r="E179" t="inlineStr">
        <is>
          <t>Boergens et al., 2018, PLoS ONE 13(11): e0207828 (flybase.org/reports/FBrf0240805)</t>
        </is>
      </c>
      <c r="F179" t="inlineStr"/>
      <c r="G179" t="inlineStr"/>
      <c r="H179" t="inlineStr"/>
    </row>
    <row r="180">
      <c r="A180">
        <f>HYPERLINK("https://www.ebi.ac.uk/ols/ontologies/fbbt/terms?iri=http://purl.obolibrary.org/obo/FBbt_00111277","FBbt:00111277")</f>
        <v/>
      </c>
      <c r="B180" t="inlineStr">
        <is>
          <t>distal medullary amacrine neuron Dm16</t>
        </is>
      </c>
      <c r="C180" t="inlineStr">
        <is>
          <t>None</t>
        </is>
      </c>
      <c r="D180" t="inlineStr">
        <is>
          <t>Distal medullary wide-field amacrine neuron whose cell body is located in the cell body rind of the medulla. Its primary neurite branches in both the M1/M2 and M2/M3 boundary regions. The arbor is elongated along the dorsal-ventral axis, with higher arbor density located at the dorsal end of the cell. The arbor is located in a peripheral columnar position. There are around 100 Dm16 neurons per hemisphere.</t>
        </is>
      </c>
      <c r="E180" t="inlineStr">
        <is>
          <t>Nern et al., 2015, Proc. Natl. Acad. Sci. U.S.A. 112(22): E2967--E2976 (flybase.org/reports/FBrf0228639)</t>
        </is>
      </c>
      <c r="F180" t="inlineStr"/>
      <c r="G180" t="inlineStr"/>
      <c r="H180" t="inlineStr"/>
    </row>
    <row r="181">
      <c r="A181">
        <f>HYPERLINK("https://www.ebi.ac.uk/ols/ontologies/fbbt/terms?iri=http://purl.obolibrary.org/obo/FBbt_00003850","FBbt:00003850")</f>
        <v/>
      </c>
      <c r="B181" t="inlineStr">
        <is>
          <t>medullary tangential neuron Mt14</t>
        </is>
      </c>
      <c r="C181" t="inlineStr">
        <is>
          <t>Mt14</t>
        </is>
      </c>
      <c r="D181" t="inlineStr">
        <is>
          <t>Medullary tangential neuron that extensively innervates the medulla. It does not seem to possess an axon.</t>
        </is>
      </c>
      <c r="E181" t="inlineStr">
        <is>
          <t>Fischbach and Dittrich, 1989, Cell Tissue Res. 258(3): 441--475 (flybase.org/reports/FBrf0049410)</t>
        </is>
      </c>
      <c r="F181" t="inlineStr"/>
      <c r="G181" t="inlineStr"/>
      <c r="H181" t="inlineStr"/>
    </row>
    <row r="182">
      <c r="A182">
        <f>HYPERLINK("https://www.ebi.ac.uk/ols/ontologies/fbbt/terms?iri=http://purl.obolibrary.org/obo/FBbt_00111278","FBbt:00111278")</f>
        <v/>
      </c>
      <c r="B182" t="inlineStr">
        <is>
          <t>distal medullary amacrine neuron Dm17</t>
        </is>
      </c>
      <c r="C182" t="inlineStr">
        <is>
          <t>None</t>
        </is>
      </c>
      <c r="D182" t="inlineStr">
        <is>
          <t>Distal medullary wide-field amacrine neuron whose cell body is located near the anterior edge of the medulla. Its primary neurite branches in the M2 layer, in the same sublayer as Dm14 and Dm19, and often shows bifurcations that cover separate medulla regions. It is a very large cell, with its arbor covering up to half of the whole M2 layer. The arbor is located in a intracolumnar position. There are 5 Dm17 neurons per hemisphere.</t>
        </is>
      </c>
      <c r="E182" t="inlineStr">
        <is>
          <t>Nern et al., 2015, Proc. Natl. Acad. Sci. U.S.A. 112(22): E2967--E2976 (flybase.org/reports/FBrf0228639)</t>
        </is>
      </c>
      <c r="F182" t="inlineStr"/>
      <c r="G182" t="inlineStr"/>
      <c r="H182" t="inlineStr"/>
    </row>
    <row r="183">
      <c r="A183">
        <f>HYPERLINK("https://www.ebi.ac.uk/ols/ontologies/fbbt/terms?iri=http://purl.obolibrary.org/obo/FBbt_00003827","FBbt:00003827")</f>
        <v/>
      </c>
      <c r="B183" t="inlineStr">
        <is>
          <t>transmedullary Y neuron TmY9</t>
        </is>
      </c>
      <c r="C183" t="inlineStr">
        <is>
          <t>TmY9</t>
        </is>
      </c>
      <c r="D183" t="inlineStr">
        <is>
          <t>Transmedullary Y wide-field neuron that terminates with both fine and bleb-type arborizations in lobula layer 5, and in lobula plate layers 1 and 2. It displays both fine and bleb-type arborizations in medulla layers M3 and M8, but has only fine arborizations in medulla layer M4 (Morante and Desplan, 2008; Fischbach and Dittrich, 1989). It seems to be capable of both cholinergic and GABAergic neurotransmission.</t>
        </is>
      </c>
      <c r="E183" t="inlineStr">
        <is>
          <t>Fischbach and Dittrich, 1989, Cell Tissue Res. 258(3): 441--475 (flybase.org/reports/FBrf0049410); Morante and Desplan, 2008, Curr. Biol. 18(8): 553--565 (flybase.org/reports/FBrf0204652); Varija Raghu et al., 2011, J. Comp. Neurol. 519(1): 162--176 (flybase.org/reports/FBrf0212356); Raghu et al., 2013, J. Comp. Neurol. 521(1): 252--265 (flybase.org/reports/FBrf0220286)</t>
        </is>
      </c>
      <c r="F183" t="inlineStr"/>
      <c r="G183" t="inlineStr"/>
      <c r="H183" t="inlineStr"/>
    </row>
    <row r="184">
      <c r="A184">
        <f>HYPERLINK("https://www.ebi.ac.uk/ols/ontologies/fbbt/terms?iri=http://purl.obolibrary.org/obo/FBbt_00111272","FBbt:00111272")</f>
        <v/>
      </c>
      <c r="B184" t="inlineStr">
        <is>
          <t>distal medullary amacrine neuron Dm11</t>
        </is>
      </c>
      <c r="C184" t="inlineStr">
        <is>
          <t>None</t>
        </is>
      </c>
      <c r="D184" t="inlineStr">
        <is>
          <t>Distal medullary wide-field amacrine neuron whose cell body is located in the dorsal region of the cell body rind of the medulla. Its primary neurite extends beyond M6A layer, and then turns back, forming recurrent processes from M6A to M1, and into the first optic chiasm. The arbor varies in shape between cells, covering around 9 columns and showing tiling. The terminals in M6A layer occupy the whole layer, whereas in the other layers the processes are thin, occupying only one column, and being associated with R7 and R8 photoreceptor axons. There are around 70 Dm11 neurons per hemisphere.</t>
        </is>
      </c>
      <c r="E184" t="inlineStr">
        <is>
          <t>Nern et al., 2015, Proc. Natl. Acad. Sci. U.S.A. 112(22): E2967--E2976 (flybase.org/reports/FBrf0228639)</t>
        </is>
      </c>
      <c r="F184" t="inlineStr"/>
      <c r="G184" t="inlineStr"/>
      <c r="H184" t="inlineStr"/>
    </row>
    <row r="185">
      <c r="A185">
        <f>HYPERLINK("https://www.ebi.ac.uk/ols/ontologies/fbbt/terms?iri=http://purl.obolibrary.org/obo/FBbt_00003829","FBbt:00003829")</f>
        <v/>
      </c>
      <c r="B185" t="inlineStr">
        <is>
          <t>transmedullary Y neuron TmY11</t>
        </is>
      </c>
      <c r="C185" t="inlineStr">
        <is>
          <t>TmY11</t>
        </is>
      </c>
      <c r="D185" t="inlineStr">
        <is>
          <t>Transmedullary Y wide-field neuron that terminates with fine arborizations in lobula plate layers 1 and 3, and has bleb-type arborizations in lobula layers 4 and 5, and in lobula plate layer 3. It displays both fine and bleb-type arborizations in medulla layer M3, and has only fine arborizations in medulla layer M8, M9 and M10 (Morante and Desplan, 2008; Fischbach and Dittrich, 1989). It is a cholinergic neuron (Varija Raghu et al., 2011).</t>
        </is>
      </c>
      <c r="E185" t="inlineStr">
        <is>
          <t>Fischbach and Dittrich, 1989, Cell Tissue Res. 258(3): 441--475 (flybase.org/reports/FBrf0049410); Morante and Desplan, 2008, Curr. Biol. 18(8): 553--565 (flybase.org/reports/FBrf0204652); Varija Raghu et al., 2011, J. Comp. Neurol. 519(1): 162--176 (flybase.org/reports/FBrf0212356)</t>
        </is>
      </c>
      <c r="F185" t="inlineStr"/>
      <c r="G185" t="inlineStr"/>
      <c r="H185" t="inlineStr"/>
    </row>
    <row r="186">
      <c r="A186">
        <f>HYPERLINK("https://www.ebi.ac.uk/ols/ontologies/fbbt/terms?iri=http://purl.obolibrary.org/obo/FBbt_00003832","FBbt:00003832")</f>
        <v/>
      </c>
      <c r="B186" t="inlineStr">
        <is>
          <t>proximal medullary amacrine neuron</t>
        </is>
      </c>
      <c r="C186" t="inlineStr">
        <is>
          <t>Pm</t>
        </is>
      </c>
      <c r="D186" t="inlineStr">
        <is>
          <t>An amacrine neuron that is intrinsic to the medulla and that branches and arborizes in the proximal medulla. Generally, the soma is located in the cortex adjacent to the medulla and that projects through the proximal surface of the medulla, to form wide (sometimes very wide) terminal arborizations mainly or completely restricted to a single layer of the medulla.</t>
        </is>
      </c>
      <c r="E186" t="inlineStr">
        <is>
          <t>Fischbach and Dittrich, 1989, Cell Tissue Res. 258(3): 441--475 (flybase.org/reports/FBrf0049410)</t>
        </is>
      </c>
      <c r="F186" t="inlineStr"/>
      <c r="G186" t="inlineStr"/>
      <c r="H186" t="inlineStr"/>
    </row>
    <row r="187">
      <c r="A187">
        <f>HYPERLINK("https://www.ebi.ac.uk/ols/ontologies/fbbt/terms?iri=http://purl.obolibrary.org/obo/FBbt_00111275","FBbt:00111275")</f>
        <v/>
      </c>
      <c r="B187" t="inlineStr">
        <is>
          <t>distal medullary amacrine neuron Dm14</t>
        </is>
      </c>
      <c r="C187" t="inlineStr">
        <is>
          <t>None</t>
        </is>
      </c>
      <c r="D187" t="inlineStr">
        <is>
          <t>Distal medullary wide-field amacrine neuron whose cell body is located in dorsal anterior region of the cell body rind of the medulla. Its primary neurite branches in the M2 layer, in the same sublayer as Dm17 and Dm19. The arbors overlap, forming a grid-like arrangement and covering around 50-100 columns. The arbor is located in a peripheral intracolumnar position. There are around 15 Dm14 neurons per hemisphere.</t>
        </is>
      </c>
      <c r="E187" t="inlineStr">
        <is>
          <t>Nern et al., 2015, Proc. Natl. Acad. Sci. U.S.A. 112(22): E2967--E2976 (flybase.org/reports/FBrf0228639)</t>
        </is>
      </c>
      <c r="F187" t="inlineStr"/>
      <c r="G187" t="inlineStr"/>
      <c r="H187" t="inlineStr"/>
    </row>
    <row r="188">
      <c r="A188">
        <f>HYPERLINK("https://www.ebi.ac.uk/ols/ontologies/fbbt/terms?iri=http://purl.obolibrary.org/obo/FBbt_00111276","FBbt:00111276")</f>
        <v/>
      </c>
      <c r="B188" t="inlineStr">
        <is>
          <t>distal medullary amacrine neuron Dm15</t>
        </is>
      </c>
      <c r="C188" t="inlineStr">
        <is>
          <t>None</t>
        </is>
      </c>
      <c r="D188" t="inlineStr">
        <is>
          <t>Distal medullary wide-field amacrine neuron whose cell body is located in the cell body rind of the medulla. Its primary neurite branches in the M2 layer, in the same sublayer as Dm14, Dm17 and Dm19 though its branches extend slightly deeper. The arbor resembles an ellipse, overlapping with that of other cells, and with the longer axis oriented at a slight angle to the anterior-posterior axis. It covers less than 10 columns. The arbor is located in a peripheral intracolumnar position. There are around 250 Dm15 neurons per hemisphere.</t>
        </is>
      </c>
      <c r="E188" t="inlineStr">
        <is>
          <t>Nern et al., 2015, Proc. Natl. Acad. Sci. U.S.A. 112(22): E2967--E2976 (flybase.org/reports/FBrf0228639)</t>
        </is>
      </c>
      <c r="F188" t="inlineStr"/>
      <c r="G188" t="inlineStr"/>
      <c r="H188" t="inlineStr"/>
    </row>
    <row r="189">
      <c r="A189">
        <f>HYPERLINK("https://www.ebi.ac.uk/ols/ontologies/fbbt/terms?iri=http://purl.obolibrary.org/obo/FBbt_00111273","FBbt:00111273")</f>
        <v/>
      </c>
      <c r="B189" t="inlineStr">
        <is>
          <t>distal medullary amacrine neuron Dm12</t>
        </is>
      </c>
      <c r="C189" t="inlineStr">
        <is>
          <t>None</t>
        </is>
      </c>
      <c r="D189" t="inlineStr">
        <is>
          <t>Distal medullary wide-field amacrine neuron whose cell body is located in the cell body rind of the medulla. Its primary neurite extends into the M6 layer, and then turns back to project to M3B. The arbor is circular in shape, overlapping and covering around 15-20 columns. The arbor is located in a peripheral intracolumnar position. There are around 120 Dm12 neurons per hemisphere.</t>
        </is>
      </c>
      <c r="E189" t="inlineStr">
        <is>
          <t>Nern et al., 2015, Proc. Natl. Acad. Sci. U.S.A. 112(22): E2967--E2976 (flybase.org/reports/FBrf0228639)</t>
        </is>
      </c>
      <c r="F189" t="inlineStr"/>
      <c r="G189" t="inlineStr"/>
      <c r="H189" t="inlineStr"/>
    </row>
    <row r="190">
      <c r="A190">
        <f>HYPERLINK("https://www.ebi.ac.uk/ols/ontologies/fbbt/terms?iri=http://purl.obolibrary.org/obo/FBbt_00111274","FBbt:00111274")</f>
        <v/>
      </c>
      <c r="B190" t="inlineStr">
        <is>
          <t>distal medullary amacrine neuron Dm13</t>
        </is>
      </c>
      <c r="C190" t="inlineStr">
        <is>
          <t>None</t>
        </is>
      </c>
      <c r="D190" t="inlineStr">
        <is>
          <t>Distal medullary wide-field amacrine neuron whose cell body is located in anterior region of the cell body rind of the medulla. Its primary neurite extends deeper into the medulla layer, and then turns back to form to branches in M4. The arbors overlap, forming a grid-like arrangement and covering around 50-100 columns. The arbor is located in a peripheral intracolumnar position. There are around 15-20 Dm13 neurons per hemisphere.</t>
        </is>
      </c>
      <c r="E190" t="inlineStr">
        <is>
          <t>Nern et al., 2015, Proc. Natl. Acad. Sci. U.S.A. 112(22): E2967--E2976 (flybase.org/reports/FBrf0228639)</t>
        </is>
      </c>
      <c r="F190" t="inlineStr"/>
      <c r="G190" t="inlineStr"/>
      <c r="H190" t="inlineStr"/>
    </row>
    <row r="191">
      <c r="A191">
        <f>HYPERLINK("https://www.ebi.ac.uk/ols/ontologies/fbbt/terms?iri=http://purl.obolibrary.org/obo/FBbt_00003826","FBbt:00003826")</f>
        <v/>
      </c>
      <c r="B191" t="inlineStr">
        <is>
          <t>transmedullary Y neuron TmY8</t>
        </is>
      </c>
      <c r="C191" t="inlineStr">
        <is>
          <t>TmY8</t>
        </is>
      </c>
      <c r="D191" t="inlineStr">
        <is>
          <t>Transmedullary Y wide-field neuron that terminates with bleb-type arborizations in lobula layers 4 and 5, and in lobula plate layers 1 and 3. It displays bleb-type arborizations in medulla layers M6 and M10, and has fine arborizations in medulla layers M1, M2, M4, M5 and M6 (Morante and Desplan, 2008; Fischbach and Dittrich, 1989).</t>
        </is>
      </c>
      <c r="E191" t="inlineStr">
        <is>
          <t>Fischbach and Dittrich, 1989, Cell Tissue Res. 258(3): 441--475 (flybase.org/reports/FBrf0049410); Morante and Desplan, 2008, Curr. Biol. 18(8): 553--565 (flybase.org/reports/FBrf0204652)</t>
        </is>
      </c>
      <c r="F191" t="inlineStr"/>
      <c r="G191" t="inlineStr"/>
      <c r="H191" t="inlineStr"/>
    </row>
    <row r="192">
      <c r="A192">
        <f>HYPERLINK("https://www.ebi.ac.uk/ols/ontologies/fbbt/terms?iri=http://purl.obolibrary.org/obo/FBbt_00100490","FBbt:00100490")</f>
        <v/>
      </c>
      <c r="B192" t="inlineStr">
        <is>
          <t>lobula tangential neuron Lt32</t>
        </is>
      </c>
      <c r="C192" t="inlineStr">
        <is>
          <t>LT32</t>
        </is>
      </c>
      <c r="D192" t="inlineStr">
        <is>
          <t>A lobula tangential neuron whose cell body is located lateral to the esophageal foramen. The cell body fiber runs posteriorly along the esophagus and turns upwards near the posterior end of the brain where it forms a Y-shaped branch. One branch runs laterally to project to the lobula, and the other crosses the midline to innervate the contralateral lobula. Along the trajectory towards the lobula, the fiber forms another collateral branch which innervates the posterior lateral protocerebrum. The main branch reaches the lobula and forms extensive tree-like arborizations with varicosities in lobula layers 5 and 6. There is only one neuron of this type per brain hemisphere.</t>
        </is>
      </c>
      <c r="E192" t="inlineStr">
        <is>
          <t>Otsuna and Ito, 2006, J. Comp. Neurol. 497(6): 928--958 (flybase.org/reports/FBrf0193607)</t>
        </is>
      </c>
      <c r="F192" t="inlineStr"/>
      <c r="G192" t="inlineStr"/>
      <c r="H192" t="inlineStr"/>
    </row>
    <row r="193">
      <c r="A193">
        <f>HYPERLINK("https://www.ebi.ac.uk/ols/ontologies/fbbt/terms?iri=http://purl.obolibrary.org/obo/FBbt_00111759","FBbt:00111759")</f>
        <v/>
      </c>
      <c r="B193" t="inlineStr">
        <is>
          <t>lobula columnar neuron LC24</t>
        </is>
      </c>
      <c r="C193" t="inlineStr">
        <is>
          <t>None</t>
        </is>
      </c>
      <c r="D193" t="inlineStr">
        <is>
          <t>An extrinsic columnar neuron whose cell body lies in the ventral area of the lateral cell body rind. It has its main dendritic arbors in lobula layers 5 and 6, with some processes in 4. Sparse presynaptic sites are observed throughout the lobula arbors. It projects to a small and dorsal optic glomerulus of the PVLP, posterior to LC6 and LC16 glomeruli. There are around 38 cells of this type.</t>
        </is>
      </c>
      <c r="E193" t="inlineStr">
        <is>
          <t>Panser et al., 2016, Curr. Biol. 26(15): 1943--1954 (flybase.org/reports/FBrf0233032); Wu et al., 2016, eLife 5: e21022 (flybase.org/reports/FBrf0234700)</t>
        </is>
      </c>
      <c r="F193" t="inlineStr"/>
      <c r="G193" t="inlineStr"/>
      <c r="H193" t="inlineStr"/>
    </row>
    <row r="194">
      <c r="A194">
        <f>HYPERLINK("https://www.ebi.ac.uk/ols/ontologies/fbbt/terms?iri=http://purl.obolibrary.org/obo/FBbt_00003818","FBbt:00003818")</f>
        <v/>
      </c>
      <c r="B194" t="inlineStr">
        <is>
          <t>transmedullary Y neuron TmY1</t>
        </is>
      </c>
      <c r="C194" t="inlineStr">
        <is>
          <t>TmY1</t>
        </is>
      </c>
      <c r="D194" t="inlineStr">
        <is>
          <t>Transmedullary Y wide-field neuron that terminates in lobula layers 2 and 4 with bleb-type arborizations, and in lobula plate layers 1 and 4 with fine arborizations. It displays fine arborizations in medulla layers M1, M2, M3, M4, M5, M6, M8, M9 and M10 (Morante and Desplan, 2008; Fischbach and Dittrich, 1989).</t>
        </is>
      </c>
      <c r="E194" t="inlineStr">
        <is>
          <t>Fischbach and Dittrich, 1989, Cell Tissue Res. 258(3): 441--475 (flybase.org/reports/FBrf0049410); Morante and Desplan, 2008, Curr. Biol. 18(8): 553--565 (flybase.org/reports/FBrf0204652)</t>
        </is>
      </c>
      <c r="F194" t="inlineStr"/>
      <c r="G194" t="inlineStr"/>
      <c r="H194" t="inlineStr"/>
    </row>
    <row r="195">
      <c r="A195">
        <f>HYPERLINK("https://www.ebi.ac.uk/ols/ontologies/fbbt/terms?iri=http://purl.obolibrary.org/obo/FBbt_00111758","FBbt:00111758")</f>
        <v/>
      </c>
      <c r="B195" t="inlineStr">
        <is>
          <t>lobula columnar neuron LC23</t>
        </is>
      </c>
      <c r="C195" t="inlineStr">
        <is>
          <t>None</t>
        </is>
      </c>
      <c r="D195" t="inlineStr">
        <is>
          <t>An extrinsic columnar neuron whose cell body lies in the dorsal area of the lateral cell body rind. It has its main arbors in lobula layers 2 and 4, covering only the anterior lobula. It projects to both ipsi- and contralateral hemispheres, terminating posterior to the antennal lobe.</t>
        </is>
      </c>
      <c r="E195" t="inlineStr">
        <is>
          <t>Wu et al., 2016, eLife 5: e21022 (flybase.org/reports/FBrf0234700)</t>
        </is>
      </c>
      <c r="F195" t="inlineStr"/>
      <c r="G195" t="inlineStr"/>
      <c r="H195" t="inlineStr"/>
    </row>
    <row r="196">
      <c r="A196">
        <f>HYPERLINK("https://www.ebi.ac.uk/ols/ontologies/fbbt/terms?iri=http://purl.obolibrary.org/obo/FBbt_00003819","FBbt:00003819")</f>
        <v/>
      </c>
      <c r="B196" t="inlineStr">
        <is>
          <t>transmedullary Y neuron TmY2</t>
        </is>
      </c>
      <c r="C196" t="inlineStr">
        <is>
          <t>TmY2</t>
        </is>
      </c>
      <c r="D196" t="inlineStr">
        <is>
          <t>Transmedullary Y wide-field neuron that terminates with bleb-type arborizations in lobula layers 3 and 4, and in lobula plate layer 1. It displays both fine and bleb-type arborizations in medulla layers M4, M5, M8 and M9, but has only fine arborizations in medulla layer M6 (Morante and Desplan, 2008; Fischbach and Dittrich, 1989). It is a cholinergic neuron (Varija Raghu et al., 2011).</t>
        </is>
      </c>
      <c r="E196" t="inlineStr">
        <is>
          <t>Fischbach and Dittrich, 1989, Cell Tissue Res. 258(3): 441--475 (flybase.org/reports/FBrf0049410); Morante and Desplan, 2008, Curr. Biol. 18(8): 553--565 (flybase.org/reports/FBrf0204652); Varija Raghu et al., 2011, J. Comp. Neurol. 519(1): 162--176 (flybase.org/reports/FBrf0212356)</t>
        </is>
      </c>
      <c r="F196" t="inlineStr"/>
      <c r="G196" t="inlineStr"/>
      <c r="H196" t="inlineStr"/>
    </row>
    <row r="197">
      <c r="A197">
        <f>HYPERLINK("https://www.ebi.ac.uk/ols/ontologies/fbbt/terms?iri=http://purl.obolibrary.org/obo/FBbt_00111755","FBbt:00111755")</f>
        <v/>
      </c>
      <c r="B197" t="inlineStr">
        <is>
          <t>lobula columnar neuron LC20</t>
        </is>
      </c>
      <c r="C197" t="inlineStr">
        <is>
          <t>None</t>
        </is>
      </c>
      <c r="D197" t="inlineStr">
        <is>
          <t>An extrinsic columnar neuron whose cell body lies in the anterior area of the lateral cell body rind. It has its main dendritic arbors in lobula layers 5A and 6, with minor branches in layers 4 and 5B. Presynaptic sites are observed in layers 5A and 6. It projects to a very small and posterior optic glomerulus of the PVLP, not closely associated to other glomeruli and variable in shape between individuals. The glomerulus region is dorsal to the one from LC13. There are around 29 cells of this type.</t>
        </is>
      </c>
      <c r="E197" t="inlineStr">
        <is>
          <t>Panser et al., 2016, Curr. Biol. 26(15): 1943--1954 (flybase.org/reports/FBrf0233032); Wu et al., 2016, eLife 5: e21022 (flybase.org/reports/FBrf0234700)</t>
        </is>
      </c>
      <c r="F197" t="inlineStr"/>
      <c r="G197" t="inlineStr"/>
      <c r="H197" t="inlineStr"/>
    </row>
    <row r="198">
      <c r="A198">
        <f>HYPERLINK("https://www.ebi.ac.uk/ols/ontologies/fbbt/terms?iri=http://purl.obolibrary.org/obo/FBbt_00110144","FBbt:00110144")</f>
        <v/>
      </c>
      <c r="B198" t="inlineStr">
        <is>
          <t>octopaminergic AL2i4 neuron</t>
        </is>
      </c>
      <c r="C198" t="inlineStr">
        <is>
          <t>ipsilateral octopaminergic neuron of the antennal lobe; OA-AL2i4</t>
        </is>
      </c>
      <c r="D198" t="inlineStr">
        <is>
          <t>Octopaminergic neuron of the AL2 cluster which innervates the ipsilateral inner medulla, forming varicose terminals (Busch et al., 2009).</t>
        </is>
      </c>
      <c r="E198" t="inlineStr">
        <is>
          <t>Busch et al., 2009, J. Comp. Neurol. 513(6): 643--667 (flybase.org/reports/FBrf0207458)</t>
        </is>
      </c>
      <c r="F198" t="inlineStr"/>
      <c r="G198" t="inlineStr"/>
      <c r="H198" t="inlineStr"/>
    </row>
    <row r="199">
      <c r="A199">
        <f>HYPERLINK("https://www.ebi.ac.uk/ols/ontologies/fbbt/terms?iri=http://purl.obolibrary.org/obo/FBbt_00003769","FBbt:00003769")</f>
        <v/>
      </c>
      <c r="B199" t="inlineStr">
        <is>
          <t>distal medullary amacrine neuron Dm2</t>
        </is>
      </c>
      <c r="C199" t="inlineStr">
        <is>
          <t>Dm2</t>
        </is>
      </c>
      <c r="D199" t="inlineStr">
        <is>
          <t>Distal medullary wide-field amacrine neuron whose cell body is located in the cell body rind of the medulla. It terminates with a small bushy arbor with mixed terminal morphology in layers M3-M6B. The arbors in M6B extend into neighboring columns on the dorsal side. The small arbors cover 2 columns in M6 and one in the other layers. In the medulla it receives input from lamina monopolar neuron L5 (Takemura et al., 2013).</t>
        </is>
      </c>
      <c r="E199" t="inlineStr">
        <is>
          <t>Fischbach and Dittrich, 1989, Cell Tissue Res. 258(3): 441--475 (flybase.org/reports/FBrf0049410); Morante and Desplan, 2008, Curr. Biol. 18(8): 553--565 (flybase.org/reports/FBrf0204652); Takemura et al., 2013, Nature 500(7461): 175--181 (flybase.org/reports/FBrf0222324); Nern et al., 2015, Proc. Natl. Acad. Sci. U.S.A. 112(22): E2967--E2976 (flybase.org/reports/FBrf0228639)</t>
        </is>
      </c>
      <c r="F199" t="inlineStr"/>
      <c r="G199" t="inlineStr"/>
      <c r="H199" t="inlineStr"/>
    </row>
    <row r="200">
      <c r="A200">
        <f>HYPERLINK("https://www.ebi.ac.uk/ols/ontologies/fbbt/terms?iri=http://purl.obolibrary.org/obo/FBbt_00111754","FBbt:00111754")</f>
        <v/>
      </c>
      <c r="B200" t="inlineStr">
        <is>
          <t>lobula columnar neuron LC19</t>
        </is>
      </c>
      <c r="C200" t="inlineStr">
        <is>
          <t>None</t>
        </is>
      </c>
      <c r="D200" t="inlineStr">
        <is>
          <t>An extrinsic columnar neuron whose cell body lies in the dorsal area of the lateral cell body rind. It has its main arbors in lobula layers 5 and 6, spreading across the whole lobula. It projects to the contralateral hemisphere, terminating posterior to the antennal lobe.</t>
        </is>
      </c>
      <c r="E200" t="inlineStr">
        <is>
          <t>Wu et al., 2016, eLife 5: e21022 (flybase.org/reports/FBrf0234700)</t>
        </is>
      </c>
      <c r="F200" t="inlineStr"/>
      <c r="G200" t="inlineStr"/>
      <c r="H200" t="inlineStr"/>
    </row>
    <row r="201">
      <c r="A201">
        <f>HYPERLINK("https://www.ebi.ac.uk/ols/ontologies/fbbt/terms?iri=http://purl.obolibrary.org/obo/FBbt_00110141","FBbt:00110141")</f>
        <v/>
      </c>
      <c r="B201" t="inlineStr">
        <is>
          <t>octopaminergic AL2i1 neuron</t>
        </is>
      </c>
      <c r="C201" t="inlineStr">
        <is>
          <t>OA-AL2i1; ipsilateral octopaminergic neuron of the antennal lobe</t>
        </is>
      </c>
      <c r="D201" t="inlineStr">
        <is>
          <t>Octopaminergic neuron of the AL2 cluster which innervates the ipsilateral medulla and lobula complex. Secondary processes branch off the neurite that projects from the posterior slope to the optic lobe and innervate the posteriolateral, posterioinferior medial and ventromedial protocerebra, and protocerebral bridge, forming varicose terminals (Busch et al., 2009).</t>
        </is>
      </c>
      <c r="E201" t="inlineStr">
        <is>
          <t>Busch et al., 2009, J. Comp. Neurol. 513(6): 643--667 (flybase.org/reports/FBrf0207458)</t>
        </is>
      </c>
      <c r="F201" t="inlineStr"/>
      <c r="G201" t="inlineStr"/>
      <c r="H201" t="inlineStr"/>
    </row>
    <row r="202">
      <c r="A202">
        <f>HYPERLINK("https://www.ebi.ac.uk/ols/ontologies/fbbt/terms?iri=http://purl.obolibrary.org/obo/FBbt_00111757","FBbt:00111757")</f>
        <v/>
      </c>
      <c r="B202" t="inlineStr">
        <is>
          <t>lobula columnar neuron LC22</t>
        </is>
      </c>
      <c r="C202" t="inlineStr">
        <is>
          <t>None</t>
        </is>
      </c>
      <c r="D202" t="inlineStr">
        <is>
          <t>An extrinsic columnar neuron whose cell body lies in the dorsal area of the lateral cell body rind. It has its main dendritic arbors in lobula layers 4, 5A and 6, with connecting processes likely to branch in 5B. Presynaptic sites are observed in layers 4 and 6. It projects to a posterior and medial optic glomerulus of the PVLP, closely associated (and possibly overlapping) with LPLC4 glomeruli. There are around 31 cells of this type.</t>
        </is>
      </c>
      <c r="E202" t="inlineStr">
        <is>
          <t>Panser et al., 2016, Curr. Biol. 26(15): 1943--1954 (flybase.org/reports/FBrf0233032); Wu et al., 2016, eLife 5: e21022 (flybase.org/reports/FBrf0234700)</t>
        </is>
      </c>
      <c r="F202" t="inlineStr"/>
      <c r="G202" t="inlineStr"/>
      <c r="H202" t="inlineStr"/>
    </row>
    <row r="203">
      <c r="A203">
        <f>HYPERLINK("https://www.ebi.ac.uk/ols/ontologies/fbbt/terms?iri=http://purl.obolibrary.org/obo/FBbt_00003909","FBbt:00003909")</f>
        <v/>
      </c>
      <c r="B203" t="inlineStr">
        <is>
          <t>lobula plate tangential neuron Lpt2</t>
        </is>
      </c>
      <c r="C203" t="inlineStr">
        <is>
          <t>PT2; Lpt2; lobular plate tangential neuron Lpt2</t>
        </is>
      </c>
      <c r="D203" t="inlineStr">
        <is>
          <t>A lobula plate tangential neuron that projects along lobula plate layer 4 and that has short branches along its length that terminate as blebs in lobula plate layers 3 and 4.</t>
        </is>
      </c>
      <c r="E203" t="inlineStr">
        <is>
          <t>Fischbach and Dittrich, 1989, Cell Tissue Res. 258(3): 441--475 (flybase.org/reports/FBrf0049410)</t>
        </is>
      </c>
      <c r="F203" t="inlineStr"/>
      <c r="G203" t="inlineStr"/>
      <c r="H203" t="inlineStr"/>
    </row>
    <row r="204">
      <c r="A204">
        <f>HYPERLINK("https://www.ebi.ac.uk/ols/ontologies/fbbt/terms?iri=http://purl.obolibrary.org/obo/FBbt_00110142","FBbt:00110142")</f>
        <v/>
      </c>
      <c r="B204" t="inlineStr">
        <is>
          <t>octopaminergic AL2i2 neuron</t>
        </is>
      </c>
      <c r="C204" t="inlineStr">
        <is>
          <t>ipsilateral octopaminergic neuron of the antennal lobe; OA-AL2i2</t>
        </is>
      </c>
      <c r="D204" t="inlineStr">
        <is>
          <t>Octopaminergic neuron of the AL2 cluster which innervates the ipsilateral inner medulla and lobula. Secondary processes branch off the neurite that projects from the posterior slope to the optic lobe and innervate the ipsilateral posteriolateral and ventromedial protocerebra, forming varicose terminals (Busch et al., 2009).</t>
        </is>
      </c>
      <c r="E204" t="inlineStr">
        <is>
          <t>Busch et al., 2009, J. Comp. Neurol. 513(6): 643--667 (flybase.org/reports/FBrf0207458)</t>
        </is>
      </c>
      <c r="F204" t="inlineStr"/>
      <c r="G204" t="inlineStr"/>
      <c r="H204" t="inlineStr"/>
    </row>
    <row r="205">
      <c r="A205">
        <f>HYPERLINK("https://www.ebi.ac.uk/ols/ontologies/fbbt/terms?iri=http://purl.obolibrary.org/obo/FBbt_00111756","FBbt:00111756")</f>
        <v/>
      </c>
      <c r="B205" t="inlineStr">
        <is>
          <t>lobula columnar neuron LC21</t>
        </is>
      </c>
      <c r="C205" t="inlineStr">
        <is>
          <t>None</t>
        </is>
      </c>
      <c r="D205" t="inlineStr">
        <is>
          <t>An extrinsic columnar neuron whose cell body lies along the dorsal posterior surface of the lobula, in the lobula rind. It has its main dendritic arbors in lobula layers boundaries 2/3, 3/4, 5A/5B and 5B/6. Presynaptic sites are observed in layers 3/4 and along the boundary of 5B. It projects to an elongated glomerulus in an intermediate position between the dorsal and ventral groups of optic glomeruli of the PVLP, lateral to LC11. There are around 87 cells of this type.</t>
        </is>
      </c>
      <c r="E205" t="inlineStr">
        <is>
          <t>Panser et al., 2016, Curr. Biol. 26(15): 1943--1954 (flybase.org/reports/FBrf0233032); Wu et al., 2016, eLife 5: e21022 (flybase.org/reports/FBrf0234700)</t>
        </is>
      </c>
      <c r="F205" t="inlineStr"/>
      <c r="G205" t="inlineStr"/>
      <c r="H205" t="inlineStr"/>
    </row>
    <row r="206">
      <c r="A206">
        <f>HYPERLINK("https://www.ebi.ac.uk/ols/ontologies/fbbt/terms?iri=http://purl.obolibrary.org/obo/FBbt_00110143","FBbt:00110143")</f>
        <v/>
      </c>
      <c r="B206" t="inlineStr">
        <is>
          <t>octopaminergic AL2i3 neuron</t>
        </is>
      </c>
      <c r="C206" t="inlineStr">
        <is>
          <t>OA-AL2i3; ipsilateral octopaminergic neuron of the antennal lobe</t>
        </is>
      </c>
      <c r="D206" t="inlineStr">
        <is>
          <t>Octopaminergic neuron of the AL2 cluster which innervates the ipsilateral outer medulla. Secondary processes branch off the neurite that projects from the posterior slope to the optic lobe and innervate the ipsilateral posteriolateral and ventromedial protocerebra, forming varicose terminals (Busch et al., 2009).</t>
        </is>
      </c>
      <c r="E206" t="inlineStr">
        <is>
          <t>Busch et al., 2009, J. Comp. Neurol. 513(6): 643--667 (flybase.org/reports/FBrf0207458)</t>
        </is>
      </c>
      <c r="F206" t="inlineStr"/>
      <c r="G206" t="inlineStr"/>
      <c r="H206" t="inlineStr"/>
    </row>
    <row r="207">
      <c r="A207">
        <f>HYPERLINK("https://www.ebi.ac.uk/ols/ontologies/fbbt/terms?iri=http://purl.obolibrary.org/obo/FBbt_00111751","FBbt:00111751")</f>
        <v/>
      </c>
      <c r="B207" t="inlineStr">
        <is>
          <t>lobula columnar neuron LC16</t>
        </is>
      </c>
      <c r="C207" t="inlineStr">
        <is>
          <t>None</t>
        </is>
      </c>
      <c r="D207" t="inlineStr">
        <is>
          <t>An extrinsic columnar neuron whose cell body lies in the ventral area of the lateral cell body rind. It has its main dendritic arbors in lobula layers 4, 5B and some processes in layer 5A. Presynaptic sites are observed in layers 4 and 5B. It projects to the most dorsal and lateral of optic glomeruli of the PVLP, dorsal to LC6. There are around 96 cells of this type.</t>
        </is>
      </c>
      <c r="E207" t="inlineStr">
        <is>
          <t>Panser et al., 2016, Curr. Biol. 26(15): 1943--1954 (flybase.org/reports/FBrf0233032); Wu et al., 2016, eLife 5: e21022 (flybase.org/reports/FBrf0234700)</t>
        </is>
      </c>
      <c r="F207" t="inlineStr"/>
      <c r="G207" t="inlineStr"/>
      <c r="H207" t="inlineStr"/>
    </row>
    <row r="208">
      <c r="A208">
        <f>HYPERLINK("https://www.ebi.ac.uk/ols/ontologies/fbbt/terms?iri=http://purl.obolibrary.org/obo/FBbt_00003908","FBbt:00003908")</f>
        <v/>
      </c>
      <c r="B208" t="inlineStr">
        <is>
          <t>lobula plate tangential neuron Lpt1</t>
        </is>
      </c>
      <c r="C208" t="inlineStr">
        <is>
          <t>Lpt1; lobular plate tangential neuron Lpt1</t>
        </is>
      </c>
      <c r="D208" t="inlineStr">
        <is>
          <t>A lobula plate tangential neuron that projects along and arborizes in lobula plate layer 4. This arborization remains very close to the projection and includes both bleb-type and fine terminals.</t>
        </is>
      </c>
      <c r="E208" t="inlineStr">
        <is>
          <t>Fischbach and Dittrich, 1989, Cell Tissue Res. 258(3): 441--475 (flybase.org/reports/FBrf0049410)</t>
        </is>
      </c>
      <c r="F208" t="inlineStr"/>
      <c r="G208" t="inlineStr"/>
      <c r="H208" t="inlineStr"/>
    </row>
    <row r="209">
      <c r="A209">
        <f>HYPERLINK("https://www.ebi.ac.uk/ols/ontologies/fbbt/terms?iri=http://purl.obolibrary.org/obo/FBbt_00111750","FBbt:00111750")</f>
        <v/>
      </c>
      <c r="B209" t="inlineStr">
        <is>
          <t>lobula columnar neuron LC15</t>
        </is>
      </c>
      <c r="C209" t="inlineStr">
        <is>
          <t>None</t>
        </is>
      </c>
      <c r="D209" t="inlineStr">
        <is>
          <t>An extrinsic columnar neuron whose cell body lies in the ventral area of the lateral cell body rind. It has a complex multilayer pattern in the lobula, with dense arbors in layers 2/3, 3/4, 5A/5B and 5B/6. Presynaptic sites are observed in layers 4 and 5. It projects to the most lateral of the dorsal optic glomeruli of the PVLP, ventral to LC16. There are around 70 cells of this type.</t>
        </is>
      </c>
      <c r="E209" t="inlineStr">
        <is>
          <t>Panser et al., 2016, Curr. Biol. 26(15): 1943--1954 (flybase.org/reports/FBrf0233032); Wu et al., 2016, eLife 5: e21022 (flybase.org/reports/FBrf0234700)</t>
        </is>
      </c>
      <c r="F209" t="inlineStr"/>
      <c r="G209" t="inlineStr"/>
      <c r="H209" t="inlineStr"/>
    </row>
    <row r="210">
      <c r="A210">
        <f>HYPERLINK("https://www.ebi.ac.uk/ols/ontologies/fbbt/terms?iri=http://purl.obolibrary.org/obo/FBbt_00110146","FBbt:00110146")</f>
        <v/>
      </c>
      <c r="B210" t="inlineStr">
        <is>
          <t>octopaminergic AL2b1 neuron</t>
        </is>
      </c>
      <c r="C210" t="inlineStr">
        <is>
          <t>OA-AL2b1; bilateral octopaminergic neuron of the antennal lobe</t>
        </is>
      </c>
      <c r="D210" t="inlineStr">
        <is>
          <t>Octopaminergic neuron of the AL2 cluster which innervates both the ipsilateral and contralateral lobulae. The neurite that innervates the lobulae originates in the dorsolateral esophagus foramen. Additional processes branch off this neurite and form varicose terminals in the posteriolateral, posterioinferior lateral and ventrolateral protocerebra (Busch et al., 2009).</t>
        </is>
      </c>
      <c r="E210" t="inlineStr">
        <is>
          <t>Busch et al., 2009, J. Comp. Neurol. 513(6): 643--667 (flybase.org/reports/FBrf0207458)</t>
        </is>
      </c>
      <c r="F210" t="inlineStr"/>
      <c r="G210" t="inlineStr"/>
      <c r="H210" t="inlineStr"/>
    </row>
    <row r="211">
      <c r="A211">
        <f>HYPERLINK("https://www.ebi.ac.uk/ols/ontologies/fbbt/terms?iri=http://purl.obolibrary.org/obo/FBbt_00111753","FBbt:00111753")</f>
        <v/>
      </c>
      <c r="B211" t="inlineStr">
        <is>
          <t>lobula columnar neuron LC18</t>
        </is>
      </c>
      <c r="C211" t="inlineStr">
        <is>
          <t>None</t>
        </is>
      </c>
      <c r="D211" t="inlineStr">
        <is>
          <t>An extrinsic columnar neuron whose cell body lies along the dorsal posterior surface of the lobula, in the lobula rind. It has its main arbors in lobula layers 2 (proximal region, near the boundary with layer 3), and in the boundary of layers 3/4. Presynaptic sites are observed in layers 3 and 4. It projects to the ventral optic glomeruli of the PVLP, dorsal to LC12. There are around 94 cells of this type.</t>
        </is>
      </c>
      <c r="E211" t="inlineStr">
        <is>
          <t>Panser et al., 2016, Curr. Biol. 26(15): 1943--1954 (flybase.org/reports/FBrf0233032); Wu et al., 2016, eLife 5: e21022 (flybase.org/reports/FBrf0234700)</t>
        </is>
      </c>
      <c r="F211" t="inlineStr"/>
      <c r="G211" t="inlineStr"/>
      <c r="H211" t="inlineStr"/>
    </row>
    <row r="212">
      <c r="A212">
        <f>HYPERLINK("https://www.ebi.ac.uk/ols/ontologies/fbbt/terms?iri=http://purl.obolibrary.org/obo/FBbt_00003906","FBbt:00003906")</f>
        <v/>
      </c>
      <c r="B212" t="inlineStr">
        <is>
          <t>lobula plate giant neuron</t>
        </is>
      </c>
      <c r="C212" t="inlineStr">
        <is>
          <t>Lpgn; lobular plate giant neuron</t>
        </is>
      </c>
      <c r="D212" t="inlineStr">
        <is>
          <t>A very large optic lobe tangential neuron with extensive arborization in the lobula plate.</t>
        </is>
      </c>
      <c r="E212" t="inlineStr">
        <is>
          <t>Fischbach and Dittrich, 1989, Cell Tissue Res. 258(3): 441--475 (flybase.org/reports/FBrf0049410); Scott et al., 2002, J. Comp. Neurol. 454(4): 470--481 (flybase.org/reports/FBrf0155898)</t>
        </is>
      </c>
      <c r="F212" t="inlineStr"/>
      <c r="G212" t="inlineStr"/>
      <c r="H212" t="inlineStr"/>
    </row>
    <row r="213">
      <c r="A213">
        <f>HYPERLINK("https://www.ebi.ac.uk/ols/ontologies/fbbt/terms?iri=http://purl.obolibrary.org/obo/FBbt_00110065","FBbt:00110065")</f>
        <v/>
      </c>
      <c r="B213" t="inlineStr">
        <is>
          <t>lamina wide-field 2 neuron</t>
        </is>
      </c>
      <c r="C213" t="inlineStr">
        <is>
          <t>Lawf2; Lawfl2</t>
        </is>
      </c>
      <c r="D213" t="inlineStr">
        <is>
          <t>An intrinsic columnar neuron of the visual system whose cell body is located in the medulla cortex and that has a main projection into the lamina making wide-field arborizations in the distal lamina, innervating 28 cartridges. These neurons also arborize in the medulla (Hasegawa et al., 2011). In the M1 layer, the branches are large and overlapping, encompassing around 120 cartridges. In medulla layers M8 to M10 the branches are smaller, encompassing around 17 cartridges and show less overlap. Putative cholinergic presynaptic sites are observed in the lamina.</t>
        </is>
      </c>
      <c r="E213" t="inlineStr">
        <is>
          <t>Hasegawa et al., 2011, Development 138(5): 983--993 (flybase.org/reports/FBrf0213020); Tuthill et al., 2014, Neuron 82(4): 887--895 (flybase.org/reports/FBrf0225131)</t>
        </is>
      </c>
      <c r="F213" t="inlineStr"/>
      <c r="G213" t="inlineStr"/>
      <c r="H213" t="inlineStr"/>
    </row>
    <row r="214">
      <c r="A214">
        <f>HYPERLINK("https://www.ebi.ac.uk/ols/ontologies/fbbt/terms?iri=http://purl.obolibrary.org/obo/FBbt_00111752","FBbt:00111752")</f>
        <v/>
      </c>
      <c r="B214" t="inlineStr">
        <is>
          <t>lobula columnar neuron LC17</t>
        </is>
      </c>
      <c r="C214" t="inlineStr">
        <is>
          <t>None</t>
        </is>
      </c>
      <c r="D214" t="inlineStr">
        <is>
          <t>An extrinsic columnar neuron whose cell body lies in the anterior area of the lateral cell body rind. It has its denser dendritic arbors in the boundary between lobula layers 2/3, and some diffuse branches near 3/4 and 5B. It projects to the most lateral of the ventral optic glomeruli of the PVLP, ventral to LC12. There are around 181 cells of this type.</t>
        </is>
      </c>
      <c r="E214" t="inlineStr">
        <is>
          <t>Panser et al., 2016, Curr. Biol. 26(15): 1943--1954 (flybase.org/reports/FBrf0233032); Wu et al., 2016, eLife 5: e21022 (flybase.org/reports/FBrf0234700)</t>
        </is>
      </c>
      <c r="F214" t="inlineStr"/>
      <c r="G214" t="inlineStr"/>
      <c r="H214" t="inlineStr"/>
    </row>
    <row r="215">
      <c r="A215">
        <f>HYPERLINK("https://www.ebi.ac.uk/ols/ontologies/fbbt/terms?iri=http://purl.obolibrary.org/obo/FBbt_00111760","FBbt:00111760")</f>
        <v/>
      </c>
      <c r="B215" t="inlineStr">
        <is>
          <t>lobula columnar neuron LC25</t>
        </is>
      </c>
      <c r="C215" t="inlineStr">
        <is>
          <t>None</t>
        </is>
      </c>
      <c r="D215" t="inlineStr">
        <is>
          <t>An extrinsic columnar neuron whose cell body lies in the ventral area of the lateral cell body rind. It has its main dendritic arbors in lobula layer boundary 5A/5B, with some processes extending deeper. Presynaptic sites are observed in the boundary 5A/5B. It projects to region near the LC15 optic glomerulus of the PVLP. There are around 45 cells of this type.</t>
        </is>
      </c>
      <c r="E215" t="inlineStr">
        <is>
          <t>Wu et al., 2016, eLife 5: e21022 (flybase.org/reports/FBrf0234700)</t>
        </is>
      </c>
      <c r="F215" t="inlineStr"/>
      <c r="G215" t="inlineStr"/>
      <c r="H215" t="inlineStr"/>
    </row>
    <row r="216">
      <c r="A216">
        <f>HYPERLINK("https://www.ebi.ac.uk/ols/ontologies/fbbt/terms?iri=http://purl.obolibrary.org/obo/FBbt_00111762","FBbt:00111762")</f>
        <v/>
      </c>
      <c r="B216" t="inlineStr">
        <is>
          <t>lobula complex columnar neuron LPLC1</t>
        </is>
      </c>
      <c r="C216" t="inlineStr">
        <is>
          <t>lobula plate and lobula columnar neuron 1</t>
        </is>
      </c>
      <c r="D216" t="inlineStr">
        <is>
          <t>An extrinsic columnar neuron whose cell body lies in the dorsal area of the lateral cell body rind. It has its main dendritic arbors in lobula layers 2 to 4, and 5B, with lower density in layer 3. Presynaptic sites are observed in the boundary of lobula layers 3/4. Its processes extend the full length of the lobula plate, being sparser in layer 1. It projects to a large optic glomerulus of the PVLP, posterior to LPLC2 and dorsal to LC4, and located at the PVLP and PLP border. There are around 62 cells of this type.</t>
        </is>
      </c>
      <c r="E216" t="inlineStr">
        <is>
          <t>Panser et al., 2016, Curr. Biol. 26(15): 1943--1954 (flybase.org/reports/FBrf0233032); Wu et al., 2016, eLife 5: e21022 (flybase.org/reports/FBrf0234700)</t>
        </is>
      </c>
      <c r="F216" t="inlineStr"/>
      <c r="G216" t="inlineStr"/>
      <c r="H216" t="inlineStr"/>
    </row>
    <row r="217">
      <c r="A217">
        <f>HYPERLINK("https://www.ebi.ac.uk/ols/ontologies/fbbt/terms?iri=http://purl.obolibrary.org/obo/FBbt_00111761","FBbt:00111761")</f>
        <v/>
      </c>
      <c r="B217" t="inlineStr">
        <is>
          <t>lobula columnar neuron LC26</t>
        </is>
      </c>
      <c r="C217" t="inlineStr">
        <is>
          <t>None</t>
        </is>
      </c>
      <c r="D217" t="inlineStr">
        <is>
          <t>An extrinsic columnar neuron whose cell body lies in the ventral area of the lateral cell body rind. It has its main dendritic arbors in lobula layers 4 and 5B, with minor processes in 5A and 6. It projects to a small glomerulus in the dorsal group of optic glomeruli of the PVLP, lateral to LC24. There are around 37 cells of this type.</t>
        </is>
      </c>
      <c r="E217" t="inlineStr">
        <is>
          <t>Wu et al., 2016, eLife 5: e21022 (flybase.org/reports/FBrf0234700)</t>
        </is>
      </c>
      <c r="F217" t="inlineStr"/>
      <c r="G217" t="inlineStr"/>
      <c r="H217" t="inlineStr"/>
    </row>
    <row r="218">
      <c r="A218">
        <f>HYPERLINK("https://www.ebi.ac.uk/ols/ontologies/fbbt/terms?iri=http://purl.obolibrary.org/obo/FBbt_00004449","FBbt:00004449")</f>
        <v/>
      </c>
      <c r="B218" t="inlineStr">
        <is>
          <t>dorsal margin photoreceptor cell R7</t>
        </is>
      </c>
      <c r="C218" t="inlineStr">
        <is>
          <t>None</t>
        </is>
      </c>
      <c r="D218" t="inlineStr">
        <is>
          <t>Any photoreceptor cell R7 (FBbt:00004225) that is part of some dorsal margin ommatidium (FBbt:02000000).</t>
        </is>
      </c>
      <c r="E218" t="inlineStr">
        <is>
          <t>Fortini and Rubin, 1990, Genes Dev. 4: 444--463 (flybase.org/reports/FBrf0051852)</t>
        </is>
      </c>
      <c r="F218" t="inlineStr"/>
      <c r="G218" t="inlineStr"/>
      <c r="H218" t="inlineStr"/>
    </row>
    <row r="219">
      <c r="A219">
        <f>HYPERLINK("https://www.ebi.ac.uk/ols/ontologies/fbbt/terms?iri=http://purl.obolibrary.org/obo/FBbt_00003767","FBbt:00003767")</f>
        <v/>
      </c>
      <c r="B219" t="inlineStr">
        <is>
          <t>distal medullary amacrine neuron</t>
        </is>
      </c>
      <c r="C219" t="inlineStr">
        <is>
          <t>Dm</t>
        </is>
      </c>
      <c r="D219" t="inlineStr">
        <is>
          <t>An amacrine neuron that is intrinsic to the medulla, whose soma is located in the cortex of the medulla and that branches and arborizes in the distal medulla. These neurons project through the distal surface of the medulla, to form wide (sometimes very wide) terminal arborizations mainly or completely restricted to a single layer of the medulla.</t>
        </is>
      </c>
      <c r="E219" t="inlineStr">
        <is>
          <t>Fischbach and Dittrich, 1989, Cell Tissue Res. 258(3): 441--475 (flybase.org/reports/FBrf0049410)</t>
        </is>
      </c>
      <c r="F219" t="inlineStr"/>
      <c r="G219" t="inlineStr"/>
      <c r="H219" t="inlineStr"/>
    </row>
    <row r="220">
      <c r="A220">
        <f>HYPERLINK("https://www.ebi.ac.uk/ols/ontologies/fbbt/terms?iri=http://purl.obolibrary.org/obo/FBbt_00100489","FBbt:00100489")</f>
        <v/>
      </c>
      <c r="B220" t="inlineStr">
        <is>
          <t>lobula tangential neuron Lt31</t>
        </is>
      </c>
      <c r="C220" t="inlineStr">
        <is>
          <t>LT31</t>
        </is>
      </c>
      <c r="D220" t="inlineStr">
        <is>
          <t>A lobula tangential neuron whose cell body is located in the central brain cortex, posterior to the posterior lateral protocerebrum (plpr). The cell body fiber runs anteriorly through the plpr neuropil and bifurcates in the ventrolateral protocerebrum. The lateral branch makes a turn and runs ventroposterior towards the neck of the lobula. From there the neuron forms extensive tree-like branches in lobula layer 4. The medial branch makes a right-angle turn to run ventroposterior towards the posterior plpr. It forms terminals in the area that is close to the position of the cell body. There is only a single neuron in this class per hemisphere.</t>
        </is>
      </c>
      <c r="E220" t="inlineStr">
        <is>
          <t>Otsuna and Ito, 2006, J. Comp. Neurol. 497(6): 928--958 (flybase.org/reports/FBrf0193607)</t>
        </is>
      </c>
      <c r="F220" t="inlineStr"/>
      <c r="G220" t="inlineStr"/>
      <c r="H220" t="inlineStr"/>
    </row>
    <row r="221">
      <c r="A221">
        <f>HYPERLINK("https://www.ebi.ac.uk/ols/ontologies/fbbt/terms?iri=http://purl.obolibrary.org/obo/FBbt_00003847","FBbt:00003847")</f>
        <v/>
      </c>
      <c r="B221" t="inlineStr">
        <is>
          <t>medullary tangential neuron Mt11</t>
        </is>
      </c>
      <c r="C221" t="inlineStr">
        <is>
          <t>Mt11</t>
        </is>
      </c>
      <c r="D221" t="inlineStr">
        <is>
          <t>Medullary tangential neuron that enters the medulla via Cuccatti's bundle at the level of the serpentine layer. It shows bleb-like terminals in the serpentine layer and medulla layer M6 and covers almost the whole visual field. It seems capable of both glutamatergic and GABAergic neurotransmission.</t>
        </is>
      </c>
      <c r="E221" t="inlineStr">
        <is>
          <t>Fischbach and Dittrich, 1989, Cell Tissue Res. 258(3): 441--475 (flybase.org/reports/FBrf0049410); Raghu and Borst, 2011, PLoS ONE 6(5): e19472 (flybase.org/reports/FBrf0213690); Raghu et al., 2013, J. Comp. Neurol. 521(1): 252--265 (flybase.org/reports/FBrf0220286)</t>
        </is>
      </c>
      <c r="F221" t="inlineStr"/>
      <c r="G221" t="inlineStr"/>
      <c r="H221" t="inlineStr"/>
    </row>
    <row r="222">
      <c r="A222">
        <f>HYPERLINK("https://www.ebi.ac.uk/ols/ontologies/fbbt/terms?iri=http://purl.obolibrary.org/obo/FBbt_00111284","FBbt:00111284")</f>
        <v/>
      </c>
      <c r="B222" t="inlineStr">
        <is>
          <t>medullary intrinsic neuron Mi14</t>
        </is>
      </c>
      <c r="C222" t="inlineStr">
        <is>
          <t>None</t>
        </is>
      </c>
      <c r="D222" t="inlineStr">
        <is>
          <t>Medullary intrinsic narrow field neuron whose cell body is located in the cell body rind of the medulla. It has extensive arborizations in M2-M5 and M8-M9 layers.</t>
        </is>
      </c>
      <c r="E222" t="inlineStr">
        <is>
          <t>Takemura et al., 2013, Nature 500(7461): 175--181 (flybase.org/reports/FBrf0222324)</t>
        </is>
      </c>
      <c r="F222" t="inlineStr"/>
      <c r="G222" t="inlineStr"/>
      <c r="H222" t="inlineStr"/>
    </row>
    <row r="223">
      <c r="A223">
        <f>HYPERLINK("https://www.ebi.ac.uk/ols/ontologies/fbbt/terms?iri=http://purl.obolibrary.org/obo/FBbt_00100486","FBbt:00100486")</f>
        <v/>
      </c>
      <c r="B223" t="inlineStr">
        <is>
          <t>lobula columnar neuron LC14</t>
        </is>
      </c>
      <c r="C223" t="inlineStr">
        <is>
          <t>Lcn14; DC neuron</t>
        </is>
      </c>
      <c r="D223" t="inlineStr">
        <is>
          <t>An extrinsic columnar neuron whose cell body lies in the dorsal area of the lateral cell body rind. It projects from the ipsilateral lobula, along the great commissure and contacts the surface of the contralateral lobula, but does not penetrate into any of its layers. Synaptic contacts are only observed in the lobula. There are 32-38 neurons in this group.</t>
        </is>
      </c>
      <c r="E223" t="inlineStr">
        <is>
          <t>Hassan et al., 2000, Neuron 25(3): 549--561 (flybase.org/reports/FBrf0127108); Otsuna and Ito, 2006, J. Comp. Neurol. 497(6): 928--958 (flybase.org/reports/FBrf0193607)</t>
        </is>
      </c>
      <c r="F223" t="inlineStr"/>
      <c r="G223" t="inlineStr"/>
      <c r="H223" t="inlineStr"/>
    </row>
    <row r="224">
      <c r="A224">
        <f>HYPERLINK("https://www.ebi.ac.uk/ols/ontologies/fbbt/terms?iri=http://purl.obolibrary.org/obo/FBbt_00100488","FBbt:00100488")</f>
        <v/>
      </c>
      <c r="B224" t="inlineStr">
        <is>
          <t>lobula tangential neuron Lt12</t>
        </is>
      </c>
      <c r="C224" t="inlineStr">
        <is>
          <t>LT12</t>
        </is>
      </c>
      <c r="D224" t="inlineStr">
        <is>
          <t>A lobula tangential neuron whose cell body is located in the anterior area of the lateral cell body region. The cell body fiber bifurcates at the neck of the lobula. The branch towards the lobula arborizes at the posterior edge of the lobula and enters the neuropil in lobula layer 4. The branch towards the central brain projects along the lobula/lobula-plate bundle and terminates in the medial ventrolateral protocerebrum. There is only one neuron of this type per hemisphere.</t>
        </is>
      </c>
      <c r="E224" t="inlineStr">
        <is>
          <t>Otsuna and Ito, 2006, J. Comp. Neurol. 497(6): 928--958 (flybase.org/reports/FBrf0193607)</t>
        </is>
      </c>
      <c r="F224" t="inlineStr"/>
      <c r="G224" t="inlineStr"/>
      <c r="H224" t="inlineStr"/>
    </row>
    <row r="225">
      <c r="A225">
        <f>HYPERLINK("https://www.ebi.ac.uk/ols/ontologies/fbbt/terms?iri=http://purl.obolibrary.org/obo/FBbt_00003848","FBbt:00003848")</f>
        <v/>
      </c>
      <c r="B225" t="inlineStr">
        <is>
          <t>medullary tangential neuron Mt12</t>
        </is>
      </c>
      <c r="C225" t="inlineStr">
        <is>
          <t>Mt12</t>
        </is>
      </c>
      <c r="D225" t="inlineStr">
        <is>
          <t>Medullary tangential neuron that innervates the proximal medulla.</t>
        </is>
      </c>
      <c r="E225" t="inlineStr">
        <is>
          <t>Fischbach and Dittrich, 1989, Cell Tissue Res. 258(3): 441--475 (flybase.org/reports/FBrf0049410)</t>
        </is>
      </c>
      <c r="F225" t="inlineStr"/>
      <c r="G225" t="inlineStr"/>
      <c r="H225" t="inlineStr"/>
    </row>
    <row r="226">
      <c r="A226">
        <f>HYPERLINK("https://www.ebi.ac.uk/ols/ontologies/fbbt/terms?iri=http://purl.obolibrary.org/obo/FBbt_00110100","FBbt:00110100")</f>
        <v/>
      </c>
      <c r="B226" t="inlineStr">
        <is>
          <t>lobula columnar neuron vGlutLcnnew2</t>
        </is>
      </c>
      <c r="C226" t="inlineStr">
        <is>
          <t>vGlutLcnnew2; Lcnnew2</t>
        </is>
      </c>
      <c r="D226" t="inlineStr">
        <is>
          <t>An extrinsic columnar neuron that arborizes in lobula layers 3, 4 and 5 and extends its processes to the central brain. It is a glutamatergic neuron (Raghu and Borst, 2011).</t>
        </is>
      </c>
      <c r="E226" t="inlineStr">
        <is>
          <t>Raghu and Borst, 2011, PLoS ONE 6(5): e19472 (flybase.org/reports/FBrf0213690)</t>
        </is>
      </c>
      <c r="F226" t="inlineStr"/>
      <c r="G226" t="inlineStr"/>
      <c r="H226" t="inlineStr"/>
    </row>
    <row r="227">
      <c r="A227">
        <f>HYPERLINK("https://www.ebi.ac.uk/ols/ontologies/fbbt/terms?iri=http://purl.obolibrary.org/obo/FBbt_00100485","FBbt:00100485")</f>
        <v/>
      </c>
      <c r="B227" t="inlineStr">
        <is>
          <t>lobula columnar neuron LC13</t>
        </is>
      </c>
      <c r="C227" t="inlineStr">
        <is>
          <t>Lcn13</t>
        </is>
      </c>
      <c r="D227" t="inlineStr">
        <is>
          <t>An extrinsic columnar neuron whose cell body lies in the ventral area of the lateral cell body rind. It has a complex multilayer pattern, with denser arbors in lobula layers 3 and 5B, and other arbors in layers 2, 4, 5A and 6. Presynaptic sites are observed in layers 3 and 4. It projects to a large, very posterior optic glomerulus of the PVLP, ventral to LC11. There are around 108 cells of this type.</t>
        </is>
      </c>
      <c r="E227" t="inlineStr">
        <is>
          <t>Otsuna and Ito, 2006, J. Comp. Neurol. 497(6): 928--958 (flybase.org/reports/FBrf0193607); Panser et al., 2016, Curr. Biol. 26(15): 1943--1954 (flybase.org/reports/FBrf0233032); Wu et al., 2016, eLife 5: e21022 (flybase.org/reports/FBrf0234700)</t>
        </is>
      </c>
      <c r="F227" t="inlineStr"/>
      <c r="G227" t="inlineStr"/>
      <c r="H227" t="inlineStr"/>
    </row>
    <row r="228">
      <c r="A228">
        <f>HYPERLINK("https://www.ebi.ac.uk/ols/ontologies/fbbt/terms?iri=http://purl.obolibrary.org/obo/FBbt_00111285","FBbt:00111285")</f>
        <v/>
      </c>
      <c r="B228" t="inlineStr">
        <is>
          <t>medullary intrinsic neuron Mi15</t>
        </is>
      </c>
      <c r="C228" t="inlineStr">
        <is>
          <t>None</t>
        </is>
      </c>
      <c r="D228" t="inlineStr">
        <is>
          <t>Medullary intrinsic narrow field neuron. The primary neurite bifurcates in the M1 layer, with each branch extending as far as the M7 layer, and several fine branches extending throughout. Extensive arbors are seen in M1 and M4-M7 layers. It receives input from photoreceptor cell R8.</t>
        </is>
      </c>
      <c r="E228" t="inlineStr">
        <is>
          <t>Takemura et al., 2013, Nature 500(7461): 175--181 (flybase.org/reports/FBrf0222324)</t>
        </is>
      </c>
      <c r="F228" t="inlineStr"/>
      <c r="G228" t="inlineStr"/>
      <c r="H228" t="inlineStr"/>
    </row>
    <row r="229">
      <c r="A229">
        <f>HYPERLINK("https://www.ebi.ac.uk/ols/ontologies/fbbt/terms?iri=http://purl.obolibrary.org/obo/FBbt_00100487","FBbt:00100487")</f>
        <v/>
      </c>
      <c r="B229" t="inlineStr">
        <is>
          <t>lobula tangential neuron Lt11</t>
        </is>
      </c>
      <c r="C229" t="inlineStr">
        <is>
          <t>lobular tangential neuron Lt11; LT11</t>
        </is>
      </c>
      <c r="D229" t="inlineStr">
        <is>
          <t>A lobula tangential neuron whose cell body is located in the anterior dorsal area of the lateral cell body region. It forms varicosities in lobula layers 3, 4 and 5, and in the ventrolateral protocerebrum. It is synapsed by Tm5a/b/c and Tm20 neurons, with a small number of synapses. There is only one neuron of this type per hemisphere.</t>
        </is>
      </c>
      <c r="E229" t="inlineStr">
        <is>
          <t>Otsuna and Ito, 2006, J. Comp. Neurol. 497(6): 928--958 (flybase.org/reports/FBrf0193607); Lin et al., 2016, J. Comp. Neurol. 524(2): 213--227 (flybase.org/reports/FBrf0230403)</t>
        </is>
      </c>
      <c r="F229" t="inlineStr"/>
      <c r="G229" t="inlineStr"/>
      <c r="H229" t="inlineStr"/>
    </row>
    <row r="230">
      <c r="A230">
        <f>HYPERLINK("https://www.ebi.ac.uk/ols/ontologies/fbbt/terms?iri=http://purl.obolibrary.org/obo/FBbt_00003845","FBbt:00003845")</f>
        <v/>
      </c>
      <c r="B230" t="inlineStr">
        <is>
          <t>medullary tangential neuron Mt9</t>
        </is>
      </c>
      <c r="C230" t="inlineStr">
        <is>
          <t>Mt9</t>
        </is>
      </c>
      <c r="D230" t="inlineStr">
        <is>
          <t>Medullary tangential neuron whose axon extends along the proximal side of the medulla, and then extends along the top of the medulla neuropil, only sparing the most posterior part of it. It displays bleb-like terminals throughout the top of medulla layer M1, with a few entering the proximal side of layer M2.</t>
        </is>
      </c>
      <c r="E230" t="inlineStr">
        <is>
          <t>Fischbach and Dittrich, 1989, Cell Tissue Res. 258(3): 441--475 (flybase.org/reports/FBrf0049410)</t>
        </is>
      </c>
      <c r="F230" t="inlineStr"/>
      <c r="G230" t="inlineStr"/>
      <c r="H230" t="inlineStr"/>
    </row>
    <row r="231">
      <c r="A231">
        <f>HYPERLINK("https://www.ebi.ac.uk/ols/ontologies/fbbt/terms?iri=http://purl.obolibrary.org/obo/FBbt_00100484","FBbt:00100484")</f>
        <v/>
      </c>
      <c r="B231" t="inlineStr">
        <is>
          <t>lobula columnar neuron LC12</t>
        </is>
      </c>
      <c r="C231" t="inlineStr">
        <is>
          <t>Lcn12</t>
        </is>
      </c>
      <c r="D231" t="inlineStr">
        <is>
          <t>An extrinsic columnar neuron whose cell body lies in the anterior area of the lateral cell body rind. It has its main dendritic arbors in lobula layers 2 (excluding most distal part) and 4, with connecting processes and some branches in layer 3. It projects to the second most lateral of the ventral optic glomerulus of the PVLP, medial to LC17. There are around 208 cells of this type.</t>
        </is>
      </c>
      <c r="E231" t="inlineStr">
        <is>
          <t>Otsuna and Ito, 2006, J. Comp. Neurol. 497(6): 928--958 (flybase.org/reports/FBrf0193607); Panser et al., 2016, Curr. Biol. 26(15): 1943--1954 (flybase.org/reports/FBrf0233032); Wu et al., 2016, eLife 5: e21022 (flybase.org/reports/FBrf0234700)</t>
        </is>
      </c>
      <c r="F231" t="inlineStr"/>
      <c r="G231" t="inlineStr"/>
      <c r="H231" t="inlineStr"/>
    </row>
    <row r="232">
      <c r="A232">
        <f>HYPERLINK("https://www.ebi.ac.uk/ols/ontologies/fbbt/terms?iri=http://purl.obolibrary.org/obo/FBbt_00003846","FBbt:00003846")</f>
        <v/>
      </c>
      <c r="B232" t="inlineStr">
        <is>
          <t>medullary tangential neuron Mt10</t>
        </is>
      </c>
      <c r="C232" t="inlineStr">
        <is>
          <t>Mt10</t>
        </is>
      </c>
      <c r="D232" t="inlineStr">
        <is>
          <t>Medullary tangential neuron that has bleb-like terminals in medulla layers M5 and M6. It is a cholinergic neuron (Varija Raghu et al., 2011).</t>
        </is>
      </c>
      <c r="E232" t="inlineStr">
        <is>
          <t>Fischbach and Dittrich, 1989, Cell Tissue Res. 258(3): 441--475 (flybase.org/reports/FBrf0049410); Varija Raghu et al., 2011, J. Comp. Neurol. 519(1): 162--176 (flybase.org/reports/FBrf0212356)</t>
        </is>
      </c>
      <c r="F232" t="inlineStr"/>
      <c r="G232" t="inlineStr"/>
      <c r="H232" t="inlineStr"/>
    </row>
    <row r="233">
      <c r="A233">
        <f>HYPERLINK("https://www.ebi.ac.uk/ols/ontologies/fbbt/terms?iri=http://purl.obolibrary.org/obo/FBbt_00111283","FBbt:00111283")</f>
        <v/>
      </c>
      <c r="B233" t="inlineStr">
        <is>
          <t>medullary intrinsic neuron Mi13</t>
        </is>
      </c>
      <c r="C233" t="inlineStr">
        <is>
          <t>None</t>
        </is>
      </c>
      <c r="D233" t="inlineStr">
        <is>
          <t>Medullary intrinsic narrow field neuron whose cell body is located in the cell body rind of the medulla. It has bushy arborizations in the boundary region between M1 and M2 layers, and additional arbors in M3 and M8-M10.</t>
        </is>
      </c>
      <c r="E233" t="inlineStr">
        <is>
          <t>Takemura et al., 2013, Nature 500(7461): 175--181 (flybase.org/reports/FBrf0222324)</t>
        </is>
      </c>
      <c r="F233" t="inlineStr"/>
      <c r="G233" t="inlineStr"/>
      <c r="H233" t="inlineStr"/>
    </row>
    <row r="234">
      <c r="A234">
        <f>HYPERLINK("https://www.ebi.ac.uk/ols/ontologies/fbbt/terms?iri=http://purl.obolibrary.org/obo/FBbt_00100483","FBbt:00100483")</f>
        <v/>
      </c>
      <c r="B234" t="inlineStr">
        <is>
          <t>lobula columnar neuron LC11</t>
        </is>
      </c>
      <c r="C234" t="inlineStr">
        <is>
          <t>L1CN; Lcn11</t>
        </is>
      </c>
      <c r="D234" t="inlineStr">
        <is>
          <t>An extrinsic columnar neuron whose cell body lies in the dorsal area of the lateral cell body rind It has its main dendritic arbors in lobula layers 2 (excluding most distal part), 3, 4 and 5B (from recurrent branches). Presynaptic sites are observed in layers 4 and 5B. It projects to an elongated optic glomerulus in the PVLP, located in an intermediate position between the dorsal LC6 (Lcn6) and the ventral LC4 (Lcn4) glomeruli. There are around 68 cells of this type.</t>
        </is>
      </c>
      <c r="E234" t="inlineStr">
        <is>
          <t>Otsuna and Ito, 2006, J. Comp. Neurol. 497(6): 928--958 (flybase.org/reports/FBrf0193607); Panser et al., 2016, Curr. Biol. 26(15): 1943--1954 (flybase.org/reports/FBrf0233032); Wu et al., 2016, eLife 5: e21022 (flybase.org/reports/FBrf0234700)</t>
        </is>
      </c>
      <c r="F234" t="inlineStr"/>
      <c r="G234" t="inlineStr"/>
      <c r="H234" t="inlineStr"/>
    </row>
    <row r="235">
      <c r="A235">
        <f>HYPERLINK("https://www.ebi.ac.uk/ols/ontologies/fbbt/terms?iri=http://purl.obolibrary.org/obo/FBbt_00100482","FBbt:00100482")</f>
        <v/>
      </c>
      <c r="B235" t="inlineStr">
        <is>
          <t>lobula columnar neuron LC10</t>
        </is>
      </c>
      <c r="C235" t="inlineStr">
        <is>
          <t>Lcn10; S3</t>
        </is>
      </c>
      <c r="D235" t="inlineStr">
        <is>
          <t>An extrinsic columnar neuron whose cell body lies in the dorsal region of the lateral cell body region. Its axon crosses ipsilaterally along the anterior optic tract, projecting to the anterior optic tubercle (AOTU). There are 2 main subtypes, which differ in how they project in the AOTU. For each subtype the relative order of the terminals along the dorsal/ventral axis of the AOTU matches the order along the anterior/posterior axis in the lobula.</t>
        </is>
      </c>
      <c r="E235" t="inlineStr">
        <is>
          <t>Otsuna and Ito, 2006, J. Comp. Neurol. 497(6): 928--958 (flybase.org/reports/FBrf0193607); Panser et al., 2016, Curr. Biol. 26(15): 1943--1954 (flybase.org/reports/FBrf0233032); Wu et al., 2016, eLife 5: e21022 (flybase.org/reports/FBrf0234700)</t>
        </is>
      </c>
      <c r="F235" t="inlineStr"/>
      <c r="G235" t="inlineStr"/>
      <c r="H235" t="inlineStr"/>
    </row>
    <row r="236">
      <c r="A236">
        <f>HYPERLINK("https://www.ebi.ac.uk/ols/ontologies/fbbt/terms?iri=http://purl.obolibrary.org/obo/FBbt_00003842","FBbt:00003842")</f>
        <v/>
      </c>
      <c r="B236" t="inlineStr">
        <is>
          <t>medullary tangential neuron Mt6</t>
        </is>
      </c>
      <c r="C236" t="inlineStr">
        <is>
          <t>Mt6</t>
        </is>
      </c>
      <c r="D236" t="inlineStr">
        <is>
          <t>Medullary tangential neuron that arborizes in the medulla.</t>
        </is>
      </c>
      <c r="E236" t="inlineStr">
        <is>
          <t>Fischbach and Dittrich, 1989, Cell Tissue Res. 258(3): 441--475 (flybase.org/reports/FBrf0049410)</t>
        </is>
      </c>
      <c r="F236" t="inlineStr"/>
      <c r="G236" t="inlineStr"/>
      <c r="H236" t="inlineStr"/>
    </row>
    <row r="237">
      <c r="A237">
        <f>HYPERLINK("https://www.ebi.ac.uk/ols/ontologies/fbbt/terms?iri=http://purl.obolibrary.org/obo/FBbt_00003844","FBbt:00003844")</f>
        <v/>
      </c>
      <c r="B237" t="inlineStr">
        <is>
          <t>medullary tangential neuron Mt8</t>
        </is>
      </c>
      <c r="C237" t="inlineStr">
        <is>
          <t>None</t>
        </is>
      </c>
      <c r="D237" t="inlineStr">
        <is>
          <t>Medullary tangential neuron that arborizes in the medulla.</t>
        </is>
      </c>
      <c r="E237" t="inlineStr">
        <is>
          <t>Fischbach and Dittrich, 1989, Cell Tissue Res. 258(3): 441--475 (flybase.org/reports/FBrf0049410)</t>
        </is>
      </c>
      <c r="F237" t="inlineStr"/>
      <c r="G237" t="inlineStr"/>
      <c r="H237" t="inlineStr"/>
    </row>
    <row r="238">
      <c r="A238">
        <f>HYPERLINK("https://www.ebi.ac.uk/ols/ontologies/fbbt/terms?iri=http://purl.obolibrary.org/obo/FBbt_00003843","FBbt:00003843")</f>
        <v/>
      </c>
      <c r="B238" t="inlineStr">
        <is>
          <t>medullary tangential neuron Mt7</t>
        </is>
      </c>
      <c r="C238" t="inlineStr">
        <is>
          <t>Mt7</t>
        </is>
      </c>
      <c r="D238" t="inlineStr">
        <is>
          <t>Medullary tangential neuron that enters the medulla through its proximal face at the level of the serpentine layer. It shows extensive fine and bleb-like arborizations in medulla layers M4, M5, M6, the serpentine layer and M8. It is a GABAergic neuron.</t>
        </is>
      </c>
      <c r="E238" t="inlineStr">
        <is>
          <t>Fischbach and Dittrich, 1989, Cell Tissue Res. 258(3): 441--475 (flybase.org/reports/FBrf0049410); Raghu et al., 2013, J. Comp. Neurol. 521(1): 252--265 (flybase.org/reports/FBrf0220286)</t>
        </is>
      </c>
      <c r="F238" t="inlineStr"/>
      <c r="G238" t="inlineStr"/>
      <c r="H238" t="inlineStr"/>
    </row>
    <row r="239">
      <c r="A239">
        <f>HYPERLINK("https://www.ebi.ac.uk/ols/ontologies/fbbt/terms?iri=http://purl.obolibrary.org/obo/FBbt_00111286","FBbt:00111286")</f>
        <v/>
      </c>
      <c r="B239" t="inlineStr">
        <is>
          <t>transmedullary Y neuron TmY14</t>
        </is>
      </c>
      <c r="C239" t="inlineStr">
        <is>
          <t>None</t>
        </is>
      </c>
      <c r="D239" t="inlineStr">
        <is>
          <t>Transmedullary Y wide-field neuron that terminates in the lobula and lobula plate. It displays fine arborizations in medulla layers M3-M5 and M8-M10. It projects to the central brain, an unusual feature in TmY neurons.</t>
        </is>
      </c>
      <c r="E239" t="inlineStr">
        <is>
          <t>Takemura et al., 2013, Nature 500(7461): 175--181 (flybase.org/reports/FBrf0222324)</t>
        </is>
      </c>
      <c r="F239" t="inlineStr"/>
      <c r="G239" t="inlineStr"/>
      <c r="H239" t="inlineStr"/>
    </row>
    <row r="240">
      <c r="A240">
        <f>HYPERLINK("https://www.ebi.ac.uk/ols/ontologies/fbbt/terms?iri=http://purl.obolibrary.org/obo/FBbt_00003840","FBbt:00003840")</f>
        <v/>
      </c>
      <c r="B240" t="inlineStr">
        <is>
          <t>medullary tangential neuron Mt4</t>
        </is>
      </c>
      <c r="C240" t="inlineStr">
        <is>
          <t>Mt4</t>
        </is>
      </c>
      <c r="D240" t="inlineStr">
        <is>
          <t>Medullary tangential neuron that principally extends along the border of the serpentine layer and medulla layer M8 for approximately their anterior two-thirds. It shows extensive fine and bleb-like arborizations in medulla layers M8 and M9, but only fine arborizations in the serpentine layer and layer M6. It is a cholinergic neuron (Varija Raghu et al., 2011).</t>
        </is>
      </c>
      <c r="E240" t="inlineStr">
        <is>
          <t>Fischbach and Dittrich, 1989, Cell Tissue Res. 258(3): 441--475 (flybase.org/reports/FBrf0049410); Varija Raghu et al., 2011, J. Comp. Neurol. 519(1): 162--176 (flybase.org/reports/FBrf0212356)</t>
        </is>
      </c>
      <c r="F240" t="inlineStr"/>
      <c r="G240" t="inlineStr"/>
      <c r="H240" t="inlineStr"/>
    </row>
    <row r="241">
      <c r="A241">
        <f>HYPERLINK("https://www.ebi.ac.uk/ols/ontologies/fbbt/terms?iri=http://purl.obolibrary.org/obo/FBbt_00100480","FBbt:00100480")</f>
        <v/>
      </c>
      <c r="B241" t="inlineStr">
        <is>
          <t>lobula columnar neuron LC9</t>
        </is>
      </c>
      <c r="C241" t="inlineStr">
        <is>
          <t>S4; Lcn9; LC09</t>
        </is>
      </c>
      <c r="D241" t="inlineStr">
        <is>
          <t>An extrinsic columnar neuron whose cell body is in the dorsal lateral cell body rind. It has its main dendritic arbors in lobula layers 3 and 5B, and other processes in layers 2 and 4. The arbors in layers 3 and 4 are mainly presynaptic. The axon of Lcn9 fasciculates in the anterior optic tract with Lcn6 and terminates in a dorsal and anterior glomeruli of the PVLP, medial to Lcn6. There are around 150 cells of this type.</t>
        </is>
      </c>
      <c r="E241" t="inlineStr">
        <is>
          <t>Otsuna and Ito, 2006, J. Comp. Neurol. 497(6): 928--958 (flybase.org/reports/FBrf0193607); Wu et al., 2016, eLife 5: e21022 (flybase.org/reports/FBrf0234700)</t>
        </is>
      </c>
      <c r="F241" t="inlineStr"/>
      <c r="G241" t="inlineStr"/>
      <c r="H241" t="inlineStr"/>
    </row>
    <row r="242">
      <c r="A242">
        <f>HYPERLINK("https://www.ebi.ac.uk/ols/ontologies/fbbt/terms?iri=http://purl.obolibrary.org/obo/FBbt_00111287","FBbt:00111287")</f>
        <v/>
      </c>
      <c r="B242" t="inlineStr">
        <is>
          <t>transmedullary Y neuron TmY13</t>
        </is>
      </c>
      <c r="C242" t="inlineStr">
        <is>
          <t>None</t>
        </is>
      </c>
      <c r="D242" t="inlineStr">
        <is>
          <t>Transmedullary Y wide-field neuron that terminates in lobula layers 4 and 5 and lobula plate layers 1 to 2. It displays fine arborizations in medulla layers M1, M3-M4 and M8.</t>
        </is>
      </c>
      <c r="E242" t="inlineStr">
        <is>
          <t>Fischbach and Dittrich, 1989, Cell Tissue Res. 258(3): 441--475 (flybase.org/reports/FBrf0049410)</t>
        </is>
      </c>
      <c r="F242" t="inlineStr"/>
      <c r="G242" t="inlineStr"/>
      <c r="H242" t="inlineStr"/>
    </row>
    <row r="243">
      <c r="A243">
        <f>HYPERLINK("https://www.ebi.ac.uk/ols/ontologies/fbbt/terms?iri=http://purl.obolibrary.org/obo/FBbt_00003841","FBbt:00003841")</f>
        <v/>
      </c>
      <c r="B243" t="inlineStr">
        <is>
          <t>medullary tangential neuron Mt5</t>
        </is>
      </c>
      <c r="C243" t="inlineStr">
        <is>
          <t>Mt5</t>
        </is>
      </c>
      <c r="D243" t="inlineStr">
        <is>
          <t>Medullary tangential neuron that extends along the proximal face of the medulla. It shows extensive fine and bleb-like arborizations in medulla layers M8, M9, and M10.</t>
        </is>
      </c>
      <c r="E243" t="inlineStr">
        <is>
          <t>Fischbach and Dittrich, 1989, Cell Tissue Res. 258(3): 441--475 (flybase.org/reports/FBrf0049410)</t>
        </is>
      </c>
      <c r="F243" t="inlineStr"/>
      <c r="G243" t="inlineStr"/>
      <c r="H243" t="inlineStr"/>
    </row>
    <row r="244">
      <c r="A244">
        <f>HYPERLINK("https://www.ebi.ac.uk/ols/ontologies/fbbt/terms?iri=http://purl.obolibrary.org/obo/FBbt_00110982","FBbt:00110982")</f>
        <v/>
      </c>
      <c r="B244" t="inlineStr">
        <is>
          <t>lobula tangential neuron vGATLtnew1</t>
        </is>
      </c>
      <c r="C244" t="inlineStr">
        <is>
          <t>Ltnew1; vGATLtnew1</t>
        </is>
      </c>
      <c r="D244" t="inlineStr">
        <is>
          <t>Lobula tangential neuron that arborizes in layers 2 to 4 of the lobula. It is a GABAergic neuron.</t>
        </is>
      </c>
      <c r="E244" t="inlineStr">
        <is>
          <t>Raghu et al., 2013, J. Comp. Neurol. 521(1): 252--265 (flybase.org/reports/FBrf0220286)</t>
        </is>
      </c>
      <c r="F244" t="inlineStr"/>
      <c r="G244" t="inlineStr"/>
      <c r="H244" t="inlineStr"/>
    </row>
    <row r="245">
      <c r="A245">
        <f>HYPERLINK("https://www.ebi.ac.uk/ols/ontologies/fbbt/terms?iri=http://purl.obolibrary.org/obo/FBbt_00110983","FBbt:00110983")</f>
        <v/>
      </c>
      <c r="B245" t="inlineStr">
        <is>
          <t>lobula tangential neuron vGATLtnew2</t>
        </is>
      </c>
      <c r="C245" t="inlineStr">
        <is>
          <t>Ltnew2; vGATLtnew2</t>
        </is>
      </c>
      <c r="D245" t="inlineStr">
        <is>
          <t>Lobula tangential neuron that branches in layer 1 of the lobula. It is a GABAergic neuron.</t>
        </is>
      </c>
      <c r="E245" t="inlineStr">
        <is>
          <t>Raghu et al., 2013, J. Comp. Neurol. 521(1): 252--265 (flybase.org/reports/FBrf0220286)</t>
        </is>
      </c>
      <c r="F245" t="inlineStr"/>
      <c r="G245" t="inlineStr"/>
      <c r="H245" t="inlineStr"/>
    </row>
    <row r="246">
      <c r="A246">
        <f>HYPERLINK("https://www.ebi.ac.uk/ols/ontologies/fbbt/terms?iri=http://purl.obolibrary.org/obo/FBbt_00111280","FBbt:00111280")</f>
        <v/>
      </c>
      <c r="B246" t="inlineStr">
        <is>
          <t>distal medullary amacrine neuron Dm19</t>
        </is>
      </c>
      <c r="C246" t="inlineStr">
        <is>
          <t>None</t>
        </is>
      </c>
      <c r="D246" t="inlineStr">
        <is>
          <t>Distal medullary wide-field amacrine neuron whose cell body is located in the dorsal region of the cell body rind of the medulla. Its primary neurite branches in the M2 layer, in the same sublayer as Dm14 and Dm17. The arbor is very large, covering 100-200 columns. The majority of processes are located in a central columnar position, similar to Dm6. There are around 15 Dm19 neurons per hemisphere.</t>
        </is>
      </c>
      <c r="E246" t="inlineStr">
        <is>
          <t>Nern et al., 2015, Proc. Natl. Acad. Sci. U.S.A. 112(22): E2967--E2976 (flybase.org/reports/FBrf0228639)</t>
        </is>
      </c>
      <c r="F246" t="inlineStr"/>
      <c r="G246" t="inlineStr"/>
      <c r="H246" t="inlineStr"/>
    </row>
    <row r="247">
      <c r="A247">
        <f>HYPERLINK("https://www.ebi.ac.uk/ols/ontologies/fbbt/terms?iri=http://purl.obolibrary.org/obo/FBbt_00003727","FBbt:00003727")</f>
        <v/>
      </c>
      <c r="B247" t="inlineStr">
        <is>
          <t>columnar neuron T1</t>
        </is>
      </c>
      <c r="C247" t="inlineStr">
        <is>
          <t>T1; T neuron T1</t>
        </is>
      </c>
      <c r="D247" t="inlineStr">
        <is>
          <t>An intrinsic columnar neuron whose cell body lies in the cortex of the medulla. The fiber of the T1 cell body branches at the medulla surface to form a T-shaped linking fiber between a bush-like arborization in the distal part of a medulla column (M1 and M2), and a bundle of climbing fibers in the equivalent column of the lamina (Fischbach and Dittrich, 1989). Synaptic connections in the lamina are exclusively postsynaptic and include connections to photoreceptors R2-R4, lamina amacrine neurons Lai, centrifugal cell C3 and lamina wide-field cells Lawf (Meinertzhagen and O'Neil, 1991; Rivera-Alba et al., 2011). In the medulla, it also forms exclusively postsynaptic connections with centrifugal neuron C3 in medulla layer M2 and lamina monopolar neuron L2 (Takemura et al., 2008, 2013). Oddly, no output synapses have been found.</t>
        </is>
      </c>
      <c r="E247"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2013, Nature 500(7461): 175--181 (flybase.org/reports/FBrf0222324)</t>
        </is>
      </c>
      <c r="F247" t="inlineStr"/>
      <c r="G247" t="inlineStr"/>
      <c r="H247" t="inlineStr"/>
    </row>
    <row r="248">
      <c r="A248">
        <f>HYPERLINK("https://www.ebi.ac.uk/ols/ontologies/fbbt/terms?iri=http://purl.obolibrary.org/obo/FBbt_00111281","FBbt:00111281")</f>
        <v/>
      </c>
      <c r="B248" t="inlineStr">
        <is>
          <t>distal medullary amacrine neuron Dm20</t>
        </is>
      </c>
      <c r="C248" t="inlineStr">
        <is>
          <t>None</t>
        </is>
      </c>
      <c r="D248" t="inlineStr">
        <is>
          <t>Distal medullary wide-field amacrine neuron whose cell body is located in the dorsal and ventral regions of the cell body rind of the medulla. Its arbor is mainly located in the M3B layer, though there are branches in more proximal and distal layers, and processes branch multiple times between the edge of M1 and M3B layers. The arbor varies in shape between cells, covering 50-100 columns, and overlapping considerably. The processes are located in a peripheral intracolumnar position, similar to Dm12. There are around 50 Dm20 neurons per hemisphere.</t>
        </is>
      </c>
      <c r="E248" t="inlineStr">
        <is>
          <t>Nern et al., 2015, Proc. Natl. Acad. Sci. U.S.A. 112(22): E2967--E2976 (flybase.org/reports/FBrf0228639)</t>
        </is>
      </c>
      <c r="F248" t="inlineStr"/>
      <c r="G248" t="inlineStr"/>
      <c r="H248" t="inlineStr"/>
    </row>
    <row r="249">
      <c r="A249">
        <f>HYPERLINK("https://www.ebi.ac.uk/ols/ontologies/fbbt/terms?iri=http://purl.obolibrary.org/obo/FBbt_00003849","FBbt:00003849")</f>
        <v/>
      </c>
      <c r="B249" t="inlineStr">
        <is>
          <t>medullary tangential neuron Mt13</t>
        </is>
      </c>
      <c r="C249" t="inlineStr">
        <is>
          <t>Mt13</t>
        </is>
      </c>
      <c r="D249" t="inlineStr">
        <is>
          <t>Medullary tangential neuron that extensively innervates the medulla.</t>
        </is>
      </c>
      <c r="E249" t="inlineStr">
        <is>
          <t>Fischbach and Dittrich, 1989, Cell Tissue Res. 258(3): 441--475 (flybase.org/reports/FBrf0049410)</t>
        </is>
      </c>
      <c r="F249" t="inlineStr"/>
      <c r="G249" t="inlineStr"/>
      <c r="H249" t="inlineStr"/>
    </row>
    <row r="250">
      <c r="A250">
        <f>HYPERLINK("https://www.ebi.ac.uk/ols/ontologies/fbbt/terms?iri=http://purl.obolibrary.org/obo/FBbt_00110980","FBbt:00110980")</f>
        <v/>
      </c>
      <c r="B250" t="inlineStr">
        <is>
          <t>medullary tangential neuron vGATMtnew</t>
        </is>
      </c>
      <c r="C250" t="inlineStr">
        <is>
          <t>Mtnew1; vGATMtnew</t>
        </is>
      </c>
      <c r="D250" t="inlineStr">
        <is>
          <t>Medullary tangential neuron with extensive branching that covers layers M7 to M10. It is a GABAergic neuron.</t>
        </is>
      </c>
      <c r="E250" t="inlineStr">
        <is>
          <t>Raghu et al., 2013, J. Comp. Neurol. 521(1): 252--265 (flybase.org/reports/FBrf0220286)</t>
        </is>
      </c>
      <c r="F250" t="inlineStr"/>
      <c r="G250" t="inlineStr"/>
      <c r="H250" t="inlineStr"/>
    </row>
    <row r="251">
      <c r="A251">
        <f>HYPERLINK("https://www.ebi.ac.uk/ols/ontologies/fbbt/terms?iri=http://purl.obolibrary.org/obo/FBbt_00003726","FBbt:00003726")</f>
        <v/>
      </c>
      <c r="B251" t="inlineStr">
        <is>
          <t>T neuron</t>
        </is>
      </c>
      <c r="C251" t="inlineStr">
        <is>
          <t>T</t>
        </is>
      </c>
      <c r="D251" t="inlineStr">
        <is>
          <t>An intrinsic columnar neuron of the optic lobe that has a cell body in the cortex of the lobula plate and that bifurcates in the second optic chiasm with the two branches innervating either the lobula plate and the lobula or the medulla and the lobula.</t>
        </is>
      </c>
      <c r="E251" t="inlineStr">
        <is>
          <t>Fischbach and Dittrich, 1989, Cell Tissue Res. 258(3): 441--475 (flybase.org/reports/FBrf0049410)</t>
        </is>
      </c>
      <c r="F251" t="inlineStr"/>
      <c r="G251" t="inlineStr"/>
      <c r="H251" t="inlineStr"/>
    </row>
    <row r="252">
      <c r="A252">
        <f>HYPERLINK("https://www.ebi.ac.uk/ols/ontologies/fbbt/terms?iri=http://purl.obolibrary.org/obo/FBbt_00111764","FBbt:00111764")</f>
        <v/>
      </c>
      <c r="B252" t="inlineStr">
        <is>
          <t>lobula complex columnar neuron LPLC3</t>
        </is>
      </c>
      <c r="C252" t="inlineStr">
        <is>
          <t>lobula plate and lobula columnar neuron 3</t>
        </is>
      </c>
      <c r="D252" t="inlineStr">
        <is>
          <t>An extrinsic columnar neuron whose cell body lies in the dorsal area of the lateral cell body rind. Its processes extend the throughout the ventral half of the lobula and lobula plate. It projects to a small, posterior and ventral optic glomerulus of the PVLP, dorsal to LPC1.</t>
        </is>
      </c>
      <c r="E252" t="inlineStr">
        <is>
          <t>Panser et al., 2016, Curr. Biol. 26(15): 1943--1954 (flybase.org/reports/FBrf0233032)</t>
        </is>
      </c>
      <c r="F252" t="inlineStr"/>
      <c r="G252" t="inlineStr"/>
      <c r="H252" t="inlineStr"/>
    </row>
    <row r="253">
      <c r="A253">
        <f>HYPERLINK("https://www.ebi.ac.uk/ols/ontologies/fbbt/terms?iri=http://purl.obolibrary.org/obo/FBbt_00111763","FBbt:00111763")</f>
        <v/>
      </c>
      <c r="B253" t="inlineStr">
        <is>
          <t>lobula complex columnar neuron LPLC2</t>
        </is>
      </c>
      <c r="C253" t="inlineStr">
        <is>
          <t>lobula plate and lobula columnar neuron 2</t>
        </is>
      </c>
      <c r="D253" t="inlineStr">
        <is>
          <t>An extrinsic columnar neuron whose cell body lies in the dorsal area of the lateral cell body rind. It has its main dendritic arbors in lobula layers 4 and 5B, with minor processes in layer 5A. Presynaptic sites are observed in the layer 4. Its processes extend the full length of the lobula plate. It projects to an optic glomerulus of the PVLP, anterior to LPLC1 and dorsal to LC4. There are around 81 cells of this type.</t>
        </is>
      </c>
      <c r="E253" t="inlineStr">
        <is>
          <t>Panser et al., 2016, Curr. Biol. 26(15): 1943--1954 (flybase.org/reports/FBrf0233032); Wu et al., 2016, eLife 5: e21022 (flybase.org/reports/FBrf0234700)</t>
        </is>
      </c>
      <c r="F253" t="inlineStr"/>
      <c r="G253" t="inlineStr"/>
      <c r="H253" t="inlineStr"/>
    </row>
    <row r="254">
      <c r="A254">
        <f>HYPERLINK("https://www.ebi.ac.uk/ols/ontologies/fbbt/terms?iri=http://purl.obolibrary.org/obo/FBbt_00111765","FBbt:00111765")</f>
        <v/>
      </c>
      <c r="B254" t="inlineStr">
        <is>
          <t>lobula complex columnar neuron LPLC4</t>
        </is>
      </c>
      <c r="C254" t="inlineStr">
        <is>
          <t>lobula plate and lobula columnar neuron 4</t>
        </is>
      </c>
      <c r="D254" t="inlineStr">
        <is>
          <t>An extrinsic columnar neuron whose cell body lies in the dorsal area of the lateral cell body rind. It projects to a posterior and ventral optic glomerulus of the PVLP, in the same area as LC22.</t>
        </is>
      </c>
      <c r="E254" t="inlineStr">
        <is>
          <t>Panser et al., 2016, Curr. Biol. 26(15): 1943--1954 (flybase.org/reports/FBrf0233032)</t>
        </is>
      </c>
      <c r="F254" t="inlineStr"/>
      <c r="G254" t="inlineStr"/>
      <c r="H254" t="inlineStr"/>
    </row>
    <row r="255">
      <c r="A255">
        <f>HYPERLINK("https://www.ebi.ac.uk/ols/ontologies/fbbt/terms?iri=http://purl.obolibrary.org/obo/FBbt_00110129","FBbt:00110129")</f>
        <v/>
      </c>
      <c r="B255" t="inlineStr">
        <is>
          <t>transmedullary neuron Tm3-6</t>
        </is>
      </c>
      <c r="C255" t="inlineStr">
        <is>
          <t>Tm3-6</t>
        </is>
      </c>
      <c r="D255" t="inlineStr">
        <is>
          <t>Transmedullary neuron that arborizes in medulla layers M3, M6, M7-M10, and projects to the lobula (Morante and Desplan, 2008).</t>
        </is>
      </c>
      <c r="E255" t="inlineStr">
        <is>
          <t>Morante and Desplan, 2008, Curr. Biol. 18(8): 553--565 (flybase.org/reports/FBrf0204652)</t>
        </is>
      </c>
      <c r="F255" t="inlineStr"/>
      <c r="G255" t="inlineStr"/>
      <c r="H255" t="inlineStr"/>
    </row>
    <row r="256">
      <c r="A256">
        <f>HYPERLINK("https://www.ebi.ac.uk/ols/ontologies/fbbt/terms?iri=http://purl.obolibrary.org/obo/FBbt_00110070","FBbt:00110070")</f>
        <v/>
      </c>
      <c r="B256" t="inlineStr">
        <is>
          <t>medullary intrinsic neuron Mi10b</t>
        </is>
      </c>
      <c r="C256" t="inlineStr">
        <is>
          <t>Mi10b</t>
        </is>
      </c>
      <c r="D256" t="inlineStr">
        <is>
          <t>Medullary intrinsic neuron with arborizations in medulla layers M1, M2, M4-M10 (Hasegawa et al., 2011).</t>
        </is>
      </c>
      <c r="E256" t="inlineStr">
        <is>
          <t>Hasegawa et al., 2011, Development 138(5): 983--993 (flybase.org/reports/FBrf0213020)</t>
        </is>
      </c>
      <c r="F256" t="inlineStr"/>
      <c r="G256" t="inlineStr"/>
      <c r="H256" t="inlineStr"/>
    </row>
    <row r="257">
      <c r="A257">
        <f>HYPERLINK("https://www.ebi.ac.uk/ols/ontologies/fbbt/terms?iri=http://purl.obolibrary.org/obo/FBbt_00003743","FBbt:00003743")</f>
        <v/>
      </c>
      <c r="B257" t="inlineStr">
        <is>
          <t>centrifugal neuron C2</t>
        </is>
      </c>
      <c r="C257" t="inlineStr">
        <is>
          <t>C2</t>
        </is>
      </c>
      <c r="D257" t="inlineStr">
        <is>
          <t>A centrifugal neuron with wide field arborizations in the medulla layers M1, M5, M8 and M10 and more restricted arborizations in the lamina (Fischbach and Dittrich, 1989). In the lamina it is presynaptic to lamina monopolar neuron L2 and lamina intrinsic (amacrine) cells, and postsynaptic to photoreceptor R5, lamina intrinsic (amacrine) cells and lamina wide-field cells Lawf (Meinertzhagen and O'Neil, 1991; Rivera-Alba et al., 2011). In the medulla, it is presynaptic to monopolar lamina neuron L2 and L3, and medullary intrinsic neuron Mi1. It makes reciprocal synaptic connections with L1 in M1 and with L5 (Takemura et al., 2008, 2013). It outputs to centrifugal neuron C3 (Takemura et al., 2013). Centrifugal neuron C2 is GABAergic (Fei et al., 2010).</t>
        </is>
      </c>
      <c r="E257" t="inlineStr">
        <is>
          <t>Fischbach and Dittrich, 1989, Cell Tissue Res. 258(3): 441--475 (flybase.org/reports/FBrf0049410); Meinertzhagen and O'Neil, 1991, J. Comp. Neurol. 305(2): 232--263 (flybase.org/reports/FBrf0054529); Takemura et al., 2008, J. Comp. Neurol. 509(5): 493--513 (flybase.org/reports/FBrf0205531); Fei et al., 2010, J. Exp. Biol. 213(10): 1717--1730 (flybase.org/reports/FBrf0210635); Rivera-Alba et al., 2011, Curr. Biol. 21(23): 2000--2005 (flybase.org/reports/FBrf0216925); Takemura et al., 2013, Nature 500(7461): 175--181 (flybase.org/reports/FBrf0222324)</t>
        </is>
      </c>
      <c r="F257" t="inlineStr"/>
      <c r="G257" t="inlineStr"/>
      <c r="H257" t="inlineStr"/>
    </row>
    <row r="258">
      <c r="A258">
        <f>HYPERLINK("https://www.ebi.ac.uk/ols/ontologies/fbbt/terms?iri=http://purl.obolibrary.org/obo/FBbt_00110079","FBbt:00110079")</f>
        <v/>
      </c>
      <c r="B258" t="inlineStr">
        <is>
          <t>transmedullary neuron ChaTmnew3</t>
        </is>
      </c>
      <c r="C258" t="inlineStr">
        <is>
          <t>Tmnew3; ChaTmnew3</t>
        </is>
      </c>
      <c r="D258" t="inlineStr">
        <is>
          <t>Transmedullary neuron that terminates in lobula layer 1. It also has arborizations in medulla layers M4, M5, M7, M8 and M9. It is a cholinergic neuron (Varija Raghu et al., 2011).</t>
        </is>
      </c>
      <c r="E258" t="inlineStr">
        <is>
          <t>Varija Raghu et al., 2011, J. Comp. Neurol. 519(1): 162--176 (flybase.org/reports/FBrf0212356)</t>
        </is>
      </c>
      <c r="F258" t="inlineStr"/>
      <c r="G258" t="inlineStr"/>
      <c r="H258" t="inlineStr"/>
    </row>
    <row r="259">
      <c r="A259">
        <f>HYPERLINK("https://www.ebi.ac.uk/ols/ontologies/fbbt/terms?iri=http://purl.obolibrary.org/obo/FBbt_00003803","FBbt:00003803")</f>
        <v/>
      </c>
      <c r="B259" t="inlineStr">
        <is>
          <t>transmedullary neuron Tm15</t>
        </is>
      </c>
      <c r="C259" t="inlineStr">
        <is>
          <t>Tm15</t>
        </is>
      </c>
      <c r="D259" t="inlineStr">
        <is>
          <t>Transmedullary neuron that terminates in lobula layer 5 with both fine and bleb-type arborizations. It displays fine arborizations in medulla layers M2, M3, M4, M5 and M10, and has bleb-type arborizations in layers M3 and M8. It is a cholinergic neuron (Varija Raghu et al., 2011).</t>
        </is>
      </c>
      <c r="E259" t="inlineStr">
        <is>
          <t>Fischbach and Dittrich, 1989, Cell Tissue Res. 258(3): 441--475 (flybase.org/reports/FBrf0049410); Varija Raghu et al., 2011, J. Comp. Neurol. 519(1): 162--176 (flybase.org/reports/FBrf0212356)</t>
        </is>
      </c>
      <c r="F259" t="inlineStr"/>
      <c r="G259" t="inlineStr"/>
      <c r="H259" t="inlineStr"/>
    </row>
    <row r="260">
      <c r="A260">
        <f>HYPERLINK("https://www.ebi.ac.uk/ols/ontologies/fbbt/terms?iri=http://purl.obolibrary.org/obo/FBbt_00110075","FBbt:00110075")</f>
        <v/>
      </c>
      <c r="B260" t="inlineStr">
        <is>
          <t>transmedullary neuron Tm4a</t>
        </is>
      </c>
      <c r="C260" t="inlineStr">
        <is>
          <t>Tm4a</t>
        </is>
      </c>
      <c r="D260" t="inlineStr">
        <is>
          <t>Transmedullary neuron that terminates in lobula layer 4. It also has arborizations in medulla layers M2, M3, M4 and M9. It is a cholinergic neuron (Varija Raghu et al., 2011).</t>
        </is>
      </c>
      <c r="E260" t="inlineStr">
        <is>
          <t>Varija Raghu et al., 2011, J. Comp. Neurol. 519(1): 162--176 (flybase.org/reports/FBrf0212356)</t>
        </is>
      </c>
      <c r="F260" t="inlineStr"/>
      <c r="G260" t="inlineStr"/>
      <c r="H260" t="inlineStr"/>
    </row>
    <row r="261">
      <c r="A261">
        <f>HYPERLINK("https://www.ebi.ac.uk/ols/ontologies/fbbt/terms?iri=http://purl.obolibrary.org/obo/FBbt_00003801","FBbt:00003801")</f>
        <v/>
      </c>
      <c r="B261" t="inlineStr">
        <is>
          <t>transmedullary neuron Tm13</t>
        </is>
      </c>
      <c r="C261" t="inlineStr">
        <is>
          <t>Tm13</t>
        </is>
      </c>
      <c r="D261" t="inlineStr">
        <is>
          <t>Transmedullary neuron that terminates in lobula layer 4 with both fine and bleb-type arborizations. It displays fine arborizations in medulla layers M1, M2, M3, M4 and M9, and has bleb-type arborizations in layers M2, M3 and M4.</t>
        </is>
      </c>
      <c r="E261" t="inlineStr">
        <is>
          <t>Fischbach and Dittrich, 1989, Cell Tissue Res. 258(3): 441--475 (flybase.org/reports/FBrf0049410)</t>
        </is>
      </c>
      <c r="F261" t="inlineStr"/>
      <c r="G261" t="inlineStr"/>
      <c r="H261" t="inlineStr"/>
    </row>
    <row r="262">
      <c r="A262">
        <f>HYPERLINK("https://www.ebi.ac.uk/ols/ontologies/fbbt/terms?iri=http://purl.obolibrary.org/obo/FBbt_00110077","FBbt:00110077")</f>
        <v/>
      </c>
      <c r="B262" t="inlineStr">
        <is>
          <t>transmedullary neuron ChaTmnew1</t>
        </is>
      </c>
      <c r="C262" t="inlineStr">
        <is>
          <t>Tmnew1; ChaTmnew1</t>
        </is>
      </c>
      <c r="D262" t="inlineStr">
        <is>
          <t>Transmedullary neuron that terminates in lobula layers 5 and 6. It also has arborizations in medulla layers M4, M5, M6 and M7. It is a cholinergic neuron (Varija Raghu et al., 2011).</t>
        </is>
      </c>
      <c r="E262" t="inlineStr">
        <is>
          <t>Varija Raghu et al., 2011, J. Comp. Neurol. 519(1): 162--176 (flybase.org/reports/FBrf0212356)</t>
        </is>
      </c>
      <c r="F262" t="inlineStr"/>
      <c r="G262" t="inlineStr"/>
      <c r="H262" t="inlineStr"/>
    </row>
    <row r="263">
      <c r="A263">
        <f>HYPERLINK("https://www.ebi.ac.uk/ols/ontologies/fbbt/terms?iri=http://purl.obolibrary.org/obo/FBbt_00003802","FBbt:00003802")</f>
        <v/>
      </c>
      <c r="B263" t="inlineStr">
        <is>
          <t>transmedullary neuron Tm14</t>
        </is>
      </c>
      <c r="C263" t="inlineStr">
        <is>
          <t>Tm14</t>
        </is>
      </c>
      <c r="D263" t="inlineStr">
        <is>
          <t>Transmedullary neuron that terminates in lobula layer 4 with bleb-type arborizations. It displays fine arborizations in medulla layers M1, M2, M3 and M9, and has bleb-type arborizations in layers M1 and M2.</t>
        </is>
      </c>
      <c r="E263" t="inlineStr">
        <is>
          <t>Fischbach and Dittrich, 1989, Cell Tissue Res. 258(3): 441--475 (flybase.org/reports/FBrf0049410)</t>
        </is>
      </c>
      <c r="F263" t="inlineStr"/>
      <c r="G263" t="inlineStr"/>
      <c r="H263" t="inlineStr"/>
    </row>
    <row r="264">
      <c r="A264">
        <f>HYPERLINK("https://www.ebi.ac.uk/ols/ontologies/fbbt/terms?iri=http://purl.obolibrary.org/obo/FBbt_00110078","FBbt:00110078")</f>
        <v/>
      </c>
      <c r="B264" t="inlineStr">
        <is>
          <t>transmedullary neuron ChaTmnew2</t>
        </is>
      </c>
      <c r="C264" t="inlineStr">
        <is>
          <t>Tmnew2; ChaTmnew2</t>
        </is>
      </c>
      <c r="D264" t="inlineStr">
        <is>
          <t>Transmedullary neuron that terminates in lobula layer 5. It also has arborizations in medulla layers M5, M6, M7, M8 and M9. It is a cholinergic neuron (Varija Raghu et al., 2011).</t>
        </is>
      </c>
      <c r="E264" t="inlineStr">
        <is>
          <t>Varija Raghu et al., 2011, J. Comp. Neurol. 519(1): 162--176 (flybase.org/reports/FBrf0212356)</t>
        </is>
      </c>
      <c r="F264" t="inlineStr"/>
      <c r="G264" t="inlineStr"/>
      <c r="H264" t="inlineStr"/>
    </row>
    <row r="265">
      <c r="A265">
        <f>HYPERLINK("https://www.ebi.ac.uk/ols/ontologies/fbbt/terms?iri=http://purl.obolibrary.org/obo/FBbt_00110071","FBbt:00110071")</f>
        <v/>
      </c>
      <c r="B265" t="inlineStr">
        <is>
          <t>transmedullary neuron Tm3b</t>
        </is>
      </c>
      <c r="C265" t="inlineStr">
        <is>
          <t>Tm3b</t>
        </is>
      </c>
      <c r="D265" t="inlineStr">
        <is>
          <t>Transmedullary neuron that terminates in lobula layers 1 and 4 with bleb-like terminal arborizations. It has fine arborizations in medulla layers M1, M4, and M5, and has bleb-type arborization in medulla layers M1, M4, M9 and M10 (Fischbach and Dittrich, 1989). It has a small branch at medulla layer M8 that projects towards medulla layer M10, which distinguishes it from the Tm3a (Tm3) neuron (Hasegawa et al., 2011).</t>
        </is>
      </c>
      <c r="E265" t="inlineStr">
        <is>
          <t>Fischbach and Dittrich, 1989, Cell Tissue Res. 258(3): 441--475 (flybase.org/reports/FBrf0049410); Hasegawa et al., 2011, Development 138(5): 983--993 (flybase.org/reports/FBrf0213020)</t>
        </is>
      </c>
      <c r="F265" t="inlineStr"/>
      <c r="G265" t="inlineStr"/>
      <c r="H265" t="inlineStr"/>
    </row>
    <row r="266">
      <c r="A266">
        <f>HYPERLINK("https://www.ebi.ac.uk/ols/ontologies/fbbt/terms?iri=http://purl.obolibrary.org/obo/FBbt_00110066","FBbt:00110066")</f>
        <v/>
      </c>
      <c r="B266" t="inlineStr">
        <is>
          <t>proximal medullary amacrine neuron Pm3</t>
        </is>
      </c>
      <c r="C266" t="inlineStr">
        <is>
          <t>Pm3</t>
        </is>
      </c>
      <c r="D266" t="inlineStr">
        <is>
          <t>Proximal medullary amacrine neuron that branches at the proximal surface of the medulla, with both branches forming a broad terminal arbor in medulla layer M9. The processes of different cells intermingle significantly, and the arbor density is heterogenous. It occupies a peripheral intracolumnar position.</t>
        </is>
      </c>
      <c r="E266" t="inlineStr">
        <is>
          <t>Hasegawa et al., 2011, Development 138(5): 983--993 (flybase.org/reports/FBrf0213020); Nern et al., 2015, Proc. Natl. Acad. Sci. U.S.A. 112(22): E2967--E2976 (flybase.org/reports/FBrf0228639)</t>
        </is>
      </c>
      <c r="F266" t="inlineStr"/>
      <c r="G266" t="inlineStr"/>
      <c r="H266" t="inlineStr"/>
    </row>
    <row r="267">
      <c r="A267">
        <f>HYPERLINK("https://www.ebi.ac.uk/ols/ontologies/fbbt/terms?iri=http://purl.obolibrary.org/obo/FBbt_00110083","FBbt:00110083")</f>
        <v/>
      </c>
      <c r="B267" t="inlineStr">
        <is>
          <t>medullary intrinsic neuron ChaMinew1</t>
        </is>
      </c>
      <c r="C267" t="inlineStr">
        <is>
          <t>Minew1; ChaMinew1</t>
        </is>
      </c>
      <c r="D267" t="inlineStr">
        <is>
          <t>Medullary intrinsic neuron which projects along one medulla column without forming many lateral branches until it reaches layers M9 and M10, where it arborizes extensively. It is a cholinergic neuron (Varija Raghu et al., 2011).</t>
        </is>
      </c>
      <c r="E267" t="inlineStr">
        <is>
          <t>Fischbach and Dittrich, 1989, Cell Tissue Res. 258(3): 441--475 (flybase.org/reports/FBrf0049410); Varija Raghu et al., 2011, J. Comp. Neurol. 519(1): 162--176 (flybase.org/reports/FBrf0212356)</t>
        </is>
      </c>
      <c r="F267" t="inlineStr"/>
      <c r="G267" t="inlineStr"/>
      <c r="H267" t="inlineStr"/>
    </row>
    <row r="268">
      <c r="A268">
        <f>HYPERLINK("https://www.ebi.ac.uk/ols/ontologies/fbbt/terms?iri=http://purl.obolibrary.org/obo/FBbt_00110084","FBbt:00110084")</f>
        <v/>
      </c>
      <c r="B268" t="inlineStr">
        <is>
          <t>medullary intrinsic neuron ChaMinew2</t>
        </is>
      </c>
      <c r="C268" t="inlineStr">
        <is>
          <t>Minew2; ChaMinew2</t>
        </is>
      </c>
      <c r="D268" t="inlineStr">
        <is>
          <t>Medullary intrinsic neuron that forms extensive fine layered arborizations in medulla layers M3, M4, M5, M8 and M9. It is very similar to Mi10, except for its fine arborization pattern. It is a cholinergic neuron (Varija Raghu et al., 2011).</t>
        </is>
      </c>
      <c r="E268" t="inlineStr">
        <is>
          <t>Fischbach and Dittrich, 1989, Cell Tissue Res. 258(3): 441--475 (flybase.org/reports/FBrf0049410); Varija Raghu et al., 2011, J. Comp. Neurol. 519(1): 162--176 (flybase.org/reports/FBrf0212356)</t>
        </is>
      </c>
      <c r="F268" t="inlineStr"/>
      <c r="G268" t="inlineStr"/>
      <c r="H268" t="inlineStr"/>
    </row>
    <row r="269">
      <c r="A269">
        <f>HYPERLINK("https://www.ebi.ac.uk/ols/ontologies/fbbt/terms?iri=http://purl.obolibrary.org/obo/FBbt_00048135","FBbt:00048135")</f>
        <v/>
      </c>
      <c r="B269" t="inlineStr">
        <is>
          <t>transmedullary neuron Tm1a</t>
        </is>
      </c>
      <c r="C269" t="inlineStr">
        <is>
          <t>Tm1a</t>
        </is>
      </c>
      <c r="D269" t="inlineStr">
        <is>
          <t>Transmedullary narrow field neuron that terminates in lobula layer 1 with a bleb-type terminal arborization (Fischbach and Dittrich, 1989).</t>
        </is>
      </c>
      <c r="E269" t="inlineStr">
        <is>
          <t>Fischbach and Dittrich, 1989, Cell Tissue Res. 258(3): 441--475 (flybase.org/reports/FBrf0049410)</t>
        </is>
      </c>
      <c r="F269" t="inlineStr"/>
      <c r="G269" t="inlineStr"/>
      <c r="H269" t="inlineStr"/>
    </row>
    <row r="270">
      <c r="A270">
        <f>HYPERLINK("https://www.ebi.ac.uk/ols/ontologies/fbbt/terms?iri=http://purl.obolibrary.org/obo/FBbt_00003736","FBbt:00003736")</f>
        <v/>
      </c>
      <c r="B270" t="inlineStr">
        <is>
          <t>T neuron T5</t>
        </is>
      </c>
      <c r="C270" t="inlineStr">
        <is>
          <t>T5</t>
        </is>
      </c>
      <c r="D270" t="inlineStr">
        <is>
          <t>T neuron whose cell body fiber projects through the lobula plate with little or no arborization before bifurcating in the second optic chiasm with one branch forming a fine terminal arborization in lobula layer 1 and the other doubling back to form bleb-type arborizations in the lobula plate. In lobula layer 1, it receives input from the transmedullary neuron Tm1, Tm2, Tm4 and Tm9. It is a cholinergic neuron (Mauss et al., 2014; Shinomiya et al., 2014). There are a large number of these cells, which are generated from neuroblasts that amplify by symmetric division (type III) before generating the T5 (and T4) neurons (Mora et al., 2018).</t>
        </is>
      </c>
      <c r="E270" t="inlineStr">
        <is>
          <t>Fischbach and Dittrich, 1989, Cell Tissue Res. 258(3): 441--475 (flybase.org/reports/FBrf0049410); Mauss et al., 2014, J. Neurosci. 34(6): 2254--2263 (flybase.org/reports/FBrf0224060); Shinomiya et al., 2014, Curr. Biol. 24(10): 1062--1070 (flybase.org/reports/FBrf0225094); Mora et al., 2018, Dev. Cell 45(1): 53--66.e5 (flybase.org/reports/FBrf0238554)</t>
        </is>
      </c>
      <c r="F270" t="inlineStr"/>
      <c r="G270" t="inlineStr"/>
      <c r="H270" t="inlineStr"/>
    </row>
    <row r="271">
      <c r="A271">
        <f>HYPERLINK("https://www.ebi.ac.uk/ols/ontologies/fbbt/terms?iri=http://purl.obolibrary.org/obo/FBbt_00110080","FBbt:00110080")</f>
        <v/>
      </c>
      <c r="B271" t="inlineStr">
        <is>
          <t>T neuron ChaTnew1</t>
        </is>
      </c>
      <c r="C271" t="inlineStr">
        <is>
          <t>Tnew1; ChaTnew1</t>
        </is>
      </c>
      <c r="D271" t="inlineStr">
        <is>
          <t>T neuron whose cell body sits in the cortex adjacent to the gap between the medulla and lobula plate. Its cell body fibers project through this gap before branching in the second optic chiasm. One branch projects into medulla layer M10, the other branch forms a terminal arborization in lobula layers 1 and 2 and lobula plate layer 1. It is a cholinergic neuron (Varija Raghu et al., 2011).</t>
        </is>
      </c>
      <c r="E271" t="inlineStr">
        <is>
          <t>Varija Raghu et al., 2011, J. Comp. Neurol. 519(1): 162--176 (flybase.org/reports/FBrf0212356)</t>
        </is>
      </c>
      <c r="F271" t="inlineStr"/>
      <c r="G271" t="inlineStr"/>
      <c r="H271" t="inlineStr"/>
    </row>
    <row r="272">
      <c r="A272">
        <f>HYPERLINK("https://www.ebi.ac.uk/ols/ontologies/fbbt/terms?iri=http://purl.obolibrary.org/obo/FBbt_00003731","FBbt:00003731")</f>
        <v/>
      </c>
      <c r="B272" t="inlineStr">
        <is>
          <t>T neuron T4</t>
        </is>
      </c>
      <c r="C272" t="inlineStr">
        <is>
          <t>T4</t>
        </is>
      </c>
      <c r="D272"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It receives input from the medullary intrinsic neuron Mi1 and transmedullary neuron Tm3a (Takemura et al., 2013). It is a cholinergic neuron (Mauss et al., 2014; Shinomiya et al., 2014). There are a large number of these cells, which are generated from neuroblasts that amplify by symmetric division (type III) before generating the T4 (and T5) neurons (Mora et al., 2018).</t>
        </is>
      </c>
      <c r="E272" t="inlineStr">
        <is>
          <t>Fischbach and Dittrich, 1989, Cell Tissue Res. 258(3): 441--475 (flybase.org/reports/FBrf0049410); Takemura et al., 2013, Nature 500(7461): 175--181 (flybase.org/reports/FBrf0222324); Mauss et al., 2014, J. Neurosci. 34(6): 2254--2263 (flybase.org/reports/FBrf0224060); Shinomiya et al., 2014, Curr. Biol. 24(10): 1062--1070 (flybase.org/reports/FBrf0225094); Mora et al., 2018, Dev. Cell 45(1): 53--66.e5 (flybase.org/reports/FBrf0238554)</t>
        </is>
      </c>
      <c r="F272" t="inlineStr"/>
      <c r="G272" t="inlineStr"/>
      <c r="H272" t="inlineStr"/>
    </row>
    <row r="273">
      <c r="A273">
        <f>HYPERLINK("https://www.ebi.ac.uk/ols/ontologies/fbbt/terms?iri=http://purl.obolibrary.org/obo/FBbt_00003915","FBbt:00003915")</f>
        <v/>
      </c>
      <c r="B273" t="inlineStr">
        <is>
          <t>Y neuron Y4</t>
        </is>
      </c>
      <c r="C273" t="inlineStr">
        <is>
          <t>Y4</t>
        </is>
      </c>
      <c r="D273" t="inlineStr">
        <is>
          <t>Y neuron whose cell body fiber projects through the lobula plate without arborizing. It branches extensively in the second optic chiasm, with one branch doubling back to form a fine terminal arborization in lobula plate layers 1 and 2, multiple branches arborizing throughout the lobula with a mix of terminal morphologies and a single branch projecting into the medulla where it forms a wide asymmetric terminal arbor that projects mainly along medulla layer M9.</t>
        </is>
      </c>
      <c r="E273" t="inlineStr">
        <is>
          <t>Fischbach and Dittrich, 1989, Cell Tissue Res. 258(3): 441--475 (flybase.org/reports/FBrf0049410)</t>
        </is>
      </c>
      <c r="F273" t="inlineStr"/>
      <c r="G273" t="inlineStr"/>
      <c r="H273" t="inlineStr"/>
    </row>
    <row r="274">
      <c r="A274">
        <f>HYPERLINK("https://www.ebi.ac.uk/ols/ontologies/fbbt/terms?iri=http://purl.obolibrary.org/obo/FBbt_00003916","FBbt:00003916")</f>
        <v/>
      </c>
      <c r="B274" t="inlineStr">
        <is>
          <t>Y neuron Y5</t>
        </is>
      </c>
      <c r="C274" t="inlineStr">
        <is>
          <t>Y5</t>
        </is>
      </c>
      <c r="D274" t="inlineStr">
        <is>
          <t>Y neuron that arborizes relatively broadly in all lobula plate layers and with a mix of terminal morphologies. Its branch in the lobula has a branched, terminal arborization with mixed terminal morphologies in lobula layers 1-3. Its branch in the medulla forms a mixed-morphology, highly branched, terminal arborization in medulla layers M7-10 with one or more very wide branches projecting along M10.</t>
        </is>
      </c>
      <c r="E274" t="inlineStr">
        <is>
          <t>Fischbach and Dittrich, 1989, Cell Tissue Res. 258(3): 441--475 (flybase.org/reports/FBrf0049410)</t>
        </is>
      </c>
      <c r="F274" t="inlineStr"/>
      <c r="G274" t="inlineStr"/>
      <c r="H274" t="inlineStr"/>
    </row>
    <row r="275">
      <c r="A275">
        <f>HYPERLINK("https://www.ebi.ac.uk/ols/ontologies/fbbt/terms?iri=http://purl.obolibrary.org/obo/FBbt_00003913","FBbt:00003913")</f>
        <v/>
      </c>
      <c r="B275" t="inlineStr">
        <is>
          <t>Y neuron Y2</t>
        </is>
      </c>
      <c r="C275" t="inlineStr">
        <is>
          <t>None</t>
        </is>
      </c>
      <c r="D275" t="inlineStr">
        <is>
          <t>.</t>
        </is>
      </c>
      <c r="E275" t="inlineStr">
        <is>
          <t>Fischbach and Dittrich, 1989, Cell Tissue Res. 258(3): 441--475 (flybase.org/reports/FBrf0049410)</t>
        </is>
      </c>
      <c r="F275" t="inlineStr"/>
      <c r="G275" t="inlineStr"/>
      <c r="H275" t="inlineStr"/>
    </row>
    <row r="276">
      <c r="A276">
        <f>HYPERLINK("https://www.ebi.ac.uk/ols/ontologies/fbbt/terms?iri=http://purl.obolibrary.org/obo/FBbt_00110085","FBbt:00110085")</f>
        <v/>
      </c>
      <c r="B276" t="inlineStr">
        <is>
          <t>medullary intrinsic neuron ChaMinew3</t>
        </is>
      </c>
      <c r="C276" t="inlineStr">
        <is>
          <t>Minew3; ChaMinew3</t>
        </is>
      </c>
      <c r="D276" t="inlineStr">
        <is>
          <t>Medullary intrinsic neuron that forms arborizations in medulla layers M3 to M7. It is very similar to Dm3, except that it shows blob-like protrusions in its terminals. It is a cholinergic neuron (Varija Raghu et al., 2011).</t>
        </is>
      </c>
      <c r="E276" t="inlineStr">
        <is>
          <t>Fischbach and Dittrich, 1989, Cell Tissue Res. 258(3): 441--475 (flybase.org/reports/FBrf0049410); Varija Raghu et al., 2011, J. Comp. Neurol. 519(1): 162--176 (flybase.org/reports/FBrf0212356)</t>
        </is>
      </c>
      <c r="F276" t="inlineStr"/>
      <c r="G276" t="inlineStr"/>
      <c r="H276" t="inlineStr"/>
    </row>
    <row r="277">
      <c r="A277">
        <f>HYPERLINK("https://www.ebi.ac.uk/ols/ontologies/fbbt/terms?iri=http://purl.obolibrary.org/obo/FBbt_00110095","FBbt:00110095")</f>
        <v/>
      </c>
      <c r="B277" t="inlineStr">
        <is>
          <t>distal medullary amacrine neuron vGlutDmnew1</t>
        </is>
      </c>
      <c r="C277" t="inlineStr">
        <is>
          <t>Dmnew1; vGlutDmnew1</t>
        </is>
      </c>
      <c r="D277" t="inlineStr">
        <is>
          <t>Distal medullary amacrine neuron that branches extensively in medulla layers M1 to M4, with blob-like protrusions at the terminals. It is a glutamatergic neuron (Raghu and Borst, 2011).</t>
        </is>
      </c>
      <c r="E277" t="inlineStr">
        <is>
          <t>Raghu and Borst, 2011, PLoS ONE 6(5): e19472 (flybase.org/reports/FBrf0213690)</t>
        </is>
      </c>
      <c r="F277" t="inlineStr"/>
      <c r="G277" t="inlineStr"/>
      <c r="H277" t="inlineStr"/>
    </row>
    <row r="278">
      <c r="A278">
        <f>HYPERLINK("https://www.ebi.ac.uk/ols/ontologies/fbbt/terms?iri=http://purl.obolibrary.org/obo/FBbt_00110094","FBbt:00110094")</f>
        <v/>
      </c>
      <c r="B278" t="inlineStr">
        <is>
          <t>medullary intrinsic neuron vGlutMinew1</t>
        </is>
      </c>
      <c r="C278" t="inlineStr">
        <is>
          <t>vGlutMinew1; Minew1</t>
        </is>
      </c>
      <c r="D278" t="inlineStr">
        <is>
          <t>Medullary intrinsic neuron which projects along one medulla column without forming many lateral branches until it reaches layers M8 and M9, where it arborizes extensively. It is a glutamatergic neuron (Raghu and Borst, 2011).</t>
        </is>
      </c>
      <c r="E278" t="inlineStr">
        <is>
          <t>Raghu and Borst, 2011, PLoS ONE 6(5): e19472 (flybase.org/reports/FBrf0213690)</t>
        </is>
      </c>
      <c r="F278" t="inlineStr"/>
      <c r="G278" t="inlineStr"/>
      <c r="H278" t="inlineStr"/>
    </row>
    <row r="279">
      <c r="A279">
        <f>HYPERLINK("https://www.ebi.ac.uk/ols/ontologies/fbbt/terms?iri=http://purl.obolibrary.org/obo/FBbt_00003898","FBbt:00003898")</f>
        <v/>
      </c>
      <c r="B279" t="inlineStr">
        <is>
          <t>translobula plate neuron Tlp8</t>
        </is>
      </c>
      <c r="C279" t="inlineStr">
        <is>
          <t>translobula-plate neuron Tpl8; translobula-plate neuron Tlp8; Tpl8; Tlp8; translobullar plate neuron Tpl8; translobullar plate neuron Tlp8</t>
        </is>
      </c>
      <c r="D279" t="inlineStr">
        <is>
          <t>Translobula plate neuron that arborizes in the lobula and lobula plate.</t>
        </is>
      </c>
      <c r="E279" t="inlineStr">
        <is>
          <t>Fischbach and Dittrich, 1989, Cell Tissue Res. 258(3): 441--475 (flybase.org/reports/FBrf0049410)</t>
        </is>
      </c>
      <c r="F279" t="inlineStr"/>
      <c r="G279" t="inlineStr"/>
      <c r="H279" t="inlineStr"/>
    </row>
    <row r="280">
      <c r="A280">
        <f>HYPERLINK("https://www.ebi.ac.uk/ols/ontologies/fbbt/terms?iri=http://purl.obolibrary.org/obo/FBbt_00003899","FBbt:00003899")</f>
        <v/>
      </c>
      <c r="B280" t="inlineStr">
        <is>
          <t>translobula plate neuron Tlp9</t>
        </is>
      </c>
      <c r="C280" t="inlineStr">
        <is>
          <t>translobula-plate neuron Tpl9; translobula-plate neuron Tlp9; Tpl9; Tlp9; translobullar plate neuron Tpl9; translobullar plate neuron Tlp9</t>
        </is>
      </c>
      <c r="D280" t="inlineStr">
        <is>
          <t>Translobula plate neuron that arborizes in the lobula and lobula plate.</t>
        </is>
      </c>
      <c r="E280" t="inlineStr">
        <is>
          <t>Fischbach and Dittrich, 1989, Cell Tissue Res. 258(3): 441--475 (flybase.org/reports/FBrf0049410)</t>
        </is>
      </c>
      <c r="F280" t="inlineStr"/>
      <c r="G280" t="inlineStr"/>
      <c r="H280" t="inlineStr"/>
    </row>
    <row r="281">
      <c r="A281">
        <f>HYPERLINK("https://www.ebi.ac.uk/ols/ontologies/fbbt/terms?iri=http://purl.obolibrary.org/obo/FBbt_00003896","FBbt:00003896")</f>
        <v/>
      </c>
      <c r="B281" t="inlineStr">
        <is>
          <t>translobula plate neuron Tlp6</t>
        </is>
      </c>
      <c r="C281" t="inlineStr">
        <is>
          <t>translobullar plate neuron Tpl6; translobullar plate neuron Tlp6; translobula-plate neuron Tpl6; translobula-plate neuron Tlp6; Tpl6; Tlp6</t>
        </is>
      </c>
      <c r="D281" t="inlineStr">
        <is>
          <t>Translobula plate neuron that arborizes in the lobula and lobula plate.</t>
        </is>
      </c>
      <c r="E281" t="inlineStr">
        <is>
          <t>Fischbach and Dittrich, 1989, Cell Tissue Res. 258(3): 441--475 (flybase.org/reports/FBrf0049410)</t>
        </is>
      </c>
      <c r="F281" t="inlineStr"/>
      <c r="G281" t="inlineStr"/>
      <c r="H281" t="inlineStr"/>
    </row>
    <row r="282">
      <c r="A282">
        <f>HYPERLINK("https://www.ebi.ac.uk/ols/ontologies/fbbt/terms?iri=http://purl.obolibrary.org/obo/FBbt_00110096","FBbt:00110096")</f>
        <v/>
      </c>
      <c r="B282" t="inlineStr">
        <is>
          <t>medullary intrinsic neuron vGlutMinew2</t>
        </is>
      </c>
      <c r="C282" t="inlineStr">
        <is>
          <t>Minew2; Mia; vGlutMinew2</t>
        </is>
      </c>
      <c r="D282" t="inlineStr">
        <is>
          <t>Medullary intrinsic neuron which arborizes in medulla layer M1 and then projects along one medulla column without forming many lateral branches until it reaches layers M7 to M9, where it arborizes extensively. In M1, it contacts 14-15 columns in both the anterior-posterior and dorsal-ventral axes. In M7-M9 it innervates four to five columns in the dorsal-ventral axis (Jagadish et al., 2014). It is a glutamatergic neuron (Raghu and Borst, 2011).</t>
        </is>
      </c>
      <c r="E282" t="inlineStr">
        <is>
          <t>Raghu and Borst, 2011, PLoS ONE 6(5): e19472 (flybase.org/reports/FBrf0213690); Jagadish et al., 2014, Neuron 83(3): 630--644 (flybase.org/reports/FBrf0225846)</t>
        </is>
      </c>
      <c r="F282" t="inlineStr"/>
      <c r="G282" t="inlineStr"/>
      <c r="H282" t="inlineStr"/>
    </row>
    <row r="283">
      <c r="A283">
        <f>HYPERLINK("https://www.ebi.ac.uk/ols/ontologies/fbbt/terms?iri=http://purl.obolibrary.org/obo/FBbt_00003897","FBbt:00003897")</f>
        <v/>
      </c>
      <c r="B283" t="inlineStr">
        <is>
          <t>translobula plate neuron Tlp7</t>
        </is>
      </c>
      <c r="C283" t="inlineStr">
        <is>
          <t>translobullar plate neuron Tpl7; translobullar plate neuron Tlp7; translobula-plate neuron Tpl7; translobula-plate neuron Tlp7; Tpl7; Tlp7</t>
        </is>
      </c>
      <c r="D283" t="inlineStr">
        <is>
          <t>Translobula plate neuron that arborizes in the lobula and lobula plate.</t>
        </is>
      </c>
      <c r="E283" t="inlineStr">
        <is>
          <t>Fischbach and Dittrich, 1989, Cell Tissue Res. 258(3): 441--475 (flybase.org/reports/FBrf0049410)</t>
        </is>
      </c>
      <c r="F283" t="inlineStr"/>
      <c r="G283" t="inlineStr"/>
      <c r="H283" t="inlineStr"/>
    </row>
    <row r="284">
      <c r="A284">
        <f>HYPERLINK("https://www.ebi.ac.uk/ols/ontologies/fbbt/terms?iri=http://purl.obolibrary.org/obo/FBbt_00003894","FBbt:00003894")</f>
        <v/>
      </c>
      <c r="B284" t="inlineStr">
        <is>
          <t>translobula plate neuron Tlp4</t>
        </is>
      </c>
      <c r="C284" t="inlineStr">
        <is>
          <t>Tlp4; translobullar plate neuron Tlp4; translobullar plate neuron Tpl4; translobula-plate neuron Tlp4; translobula-plate neuron Tpl4; Tpl4</t>
        </is>
      </c>
      <c r="D284" t="inlineStr">
        <is>
          <t>Translobula plate neuron that terminates in lobula layer 4 with fine terminals. It displays both fine and bleb-type arborizations in lobula plate layer 2, but only fine arborizations in lobula plate layer 3.</t>
        </is>
      </c>
      <c r="E284" t="inlineStr">
        <is>
          <t>Fischbach and Dittrich, 1989, Cell Tissue Res. 258(3): 441--475 (flybase.org/reports/FBrf0049410)</t>
        </is>
      </c>
      <c r="F284" t="inlineStr"/>
      <c r="G284" t="inlineStr"/>
      <c r="H284" t="inlineStr"/>
    </row>
    <row r="285">
      <c r="A285">
        <f>HYPERLINK("https://www.ebi.ac.uk/ols/ontologies/fbbt/terms?iri=http://purl.obolibrary.org/obo/FBbt_00003895","FBbt:00003895")</f>
        <v/>
      </c>
      <c r="B285" t="inlineStr">
        <is>
          <t>translobula plate neuron Tlp5</t>
        </is>
      </c>
      <c r="C285" t="inlineStr">
        <is>
          <t>translobullar plate neuron Tpl5; translobullar plate neuron Tlp5; Tlp5; translobula-plate neuron Tpl5; translobula-plate neuron Tlp5; Tpl5</t>
        </is>
      </c>
      <c r="D285" t="inlineStr">
        <is>
          <t>Translobula plate neuron that terminates in lobula layer 4 with bleb-type terminals. It displays both fine and bleb-type arborizations in lobula plate layers 1 and 2, but only fine arborizations in lobula plate layer 3.</t>
        </is>
      </c>
      <c r="E285" t="inlineStr">
        <is>
          <t>Fischbach and Dittrich, 1989, Cell Tissue Res. 258(3): 441--475 (flybase.org/reports/FBrf0049410)</t>
        </is>
      </c>
      <c r="F285" t="inlineStr"/>
      <c r="G285" t="inlineStr"/>
      <c r="H285" t="inlineStr"/>
    </row>
    <row r="286">
      <c r="A286">
        <f>HYPERLINK("https://www.ebi.ac.uk/ols/ontologies/fbbt/terms?iri=http://purl.obolibrary.org/obo/FBbt_00110090","FBbt:00110090")</f>
        <v/>
      </c>
      <c r="B286" t="inlineStr">
        <is>
          <t>transmedullary neuron vGlutTmnew1</t>
        </is>
      </c>
      <c r="C286" t="inlineStr">
        <is>
          <t>vGlutTmnew1; Tmnew1</t>
        </is>
      </c>
      <c r="D286" t="inlineStr">
        <is>
          <t>Transmedullary neuron that terminates in lobula layers 2 and 3. It also has arborizations in medulla layers M2, M4, M5, M6 and M7. It is a glutamatergic neuron (Raghu and Borst, 2011).</t>
        </is>
      </c>
      <c r="E286" t="inlineStr">
        <is>
          <t>Raghu and Borst, 2011, PLoS ONE 6(5): e19472 (flybase.org/reports/FBrf0213690)</t>
        </is>
      </c>
      <c r="F286" t="inlineStr"/>
      <c r="G286" t="inlineStr"/>
      <c r="H286" t="inlineStr"/>
    </row>
    <row r="287">
      <c r="A287">
        <f>HYPERLINK("https://www.ebi.ac.uk/ols/ontologies/fbbt/terms?iri=http://purl.obolibrary.org/obo/FBbt_00003891","FBbt:00003891")</f>
        <v/>
      </c>
      <c r="B287" t="inlineStr">
        <is>
          <t>translobula plate neuron Tlp1</t>
        </is>
      </c>
      <c r="C287" t="inlineStr">
        <is>
          <t>translobula-plate neuron Tlp1; translobula-plate neuron Tpl1; Tpl1; Tlp1; translobullar plate neuron Tlp1; translobullar plate neuron Tpl1</t>
        </is>
      </c>
      <c r="D287" t="inlineStr">
        <is>
          <t>Translobula plate neuron that terminates in lobula layer 5 with bleb-type terminals. It displays both fine and bleb-like extensive arborizations in lobula plate layers 1, 2 and 4, but only fine arborizations in lobula plate layer 3. It is a glutamatergic neuron (Raghu and Borst, 2011).</t>
        </is>
      </c>
      <c r="E287" t="inlineStr">
        <is>
          <t>Fischbach and Dittrich, 1989, Cell Tissue Res. 258(3): 441--475 (flybase.org/reports/FBrf0049410); Raghu and Borst, 2011, PLoS ONE 6(5): e19472 (flybase.org/reports/FBrf0213690)</t>
        </is>
      </c>
      <c r="F287" t="inlineStr"/>
      <c r="G287" t="inlineStr"/>
      <c r="H287" t="inlineStr"/>
    </row>
    <row r="288">
      <c r="A288">
        <f>HYPERLINK("https://www.ebi.ac.uk/ols/ontologies/fbbt/terms?iri=http://purl.obolibrary.org/obo/FBbt_00110093","FBbt:00110093")</f>
        <v/>
      </c>
      <c r="B288" t="inlineStr">
        <is>
          <t>medullary intrinsic amacrine neuron vGlutMi Amnew1</t>
        </is>
      </c>
      <c r="C288" t="inlineStr">
        <is>
          <t>Mi Amnew1; vGlutMi Amnew1</t>
        </is>
      </c>
      <c r="D288" t="inlineStr">
        <is>
          <t>Medullary intrinsic neuron that forms arborizations in medulla layers M5 to M7 and whose cell body is in the posterior part of the medulla. It is a glutamatergic neuron (Raghu and Borst, 2011).</t>
        </is>
      </c>
      <c r="E288" t="inlineStr">
        <is>
          <t>Raghu and Borst, 2011, PLoS ONE 6(5): e19472 (flybase.org/reports/FBrf0213690)</t>
        </is>
      </c>
      <c r="F288" t="inlineStr"/>
      <c r="G288" t="inlineStr"/>
      <c r="H288" t="inlineStr"/>
    </row>
    <row r="289">
      <c r="A289">
        <f>HYPERLINK("https://www.ebi.ac.uk/ols/ontologies/fbbt/terms?iri=http://purl.obolibrary.org/obo/FBbt_00003893","FBbt:00003893")</f>
        <v/>
      </c>
      <c r="B289" t="inlineStr">
        <is>
          <t>translobula plate neuron Tlp3</t>
        </is>
      </c>
      <c r="C289" t="inlineStr">
        <is>
          <t>Tpl3; translobullar plate neuron Tlp3; translobullar plate neuron Tpl3; Tlp3; translobula-plate neuron Tlp3; translobula-plate neuron Tpl3</t>
        </is>
      </c>
      <c r="D289" t="inlineStr">
        <is>
          <t>Translobula plate neuron that terminates in lobula layer 4 with both fine and bleb-type terminals. It displays both fine and bleb-type arborizations in lobula plate layer 3 and 4. It is a glutamatergic neuron (Raghu and Borst, 2011).</t>
        </is>
      </c>
      <c r="E289" t="inlineStr">
        <is>
          <t>Fischbach and Dittrich, 1989, Cell Tissue Res. 258(3): 441--475 (flybase.org/reports/FBrf0049410); Raghu and Borst, 2011, PLoS ONE 6(5): e19472 (flybase.org/reports/FBrf0213690)</t>
        </is>
      </c>
      <c r="F289" t="inlineStr"/>
      <c r="G289" t="inlineStr"/>
      <c r="H289" t="inlineStr"/>
    </row>
    <row r="290">
      <c r="A290">
        <f>HYPERLINK("https://www.ebi.ac.uk/ols/ontologies/fbbt/terms?iri=http://purl.obolibrary.org/obo/FBbt_00003892","FBbt:00003892")</f>
        <v/>
      </c>
      <c r="B290" t="inlineStr">
        <is>
          <t>translobula plate neuron Tlp2</t>
        </is>
      </c>
      <c r="C290" t="inlineStr">
        <is>
          <t>translobullar plate neuron Tlp2; translobullar plate neuron Tpl2; translobula-plate neuron Tlp2; translobula-plate neuron Tpl2; Tlp2</t>
        </is>
      </c>
      <c r="D290" t="inlineStr">
        <is>
          <t>Translobula plate neuron that terminates in lobula layer 4 with bleb-type terminals. It displays both fine and bleb-type arborizations in lobula plate layer 1, but only fine, bushy arborizations in lobula plate layer 2. It is a cholinergic neuron (Varija Raghu et al., 2011).</t>
        </is>
      </c>
      <c r="E290" t="inlineStr">
        <is>
          <t>Fischbach and Dittrich, 1989, Cell Tissue Res. 258(3): 441--475 (flybase.org/reports/FBrf0049410); Varija Raghu et al., 2011, J. Comp. Neurol. 519(1): 162--176 (flybase.org/reports/FBrf0212356)</t>
        </is>
      </c>
      <c r="F290" t="inlineStr"/>
      <c r="G290" t="inlineStr"/>
      <c r="H290" t="inlineStr"/>
    </row>
    <row r="291">
      <c r="A291">
        <f>HYPERLINK("https://www.ebi.ac.uk/ols/ontologies/fbbt/terms?iri=http://purl.obolibrary.org/obo/FBbt_00048128","FBbt:00048128")</f>
        <v/>
      </c>
      <c r="B291" t="inlineStr">
        <is>
          <t>vertical system-like neuron</t>
        </is>
      </c>
      <c r="C291" t="inlineStr">
        <is>
          <t>VSlike</t>
        </is>
      </c>
      <c r="D291" t="inlineStr">
        <is>
          <t>Lobular plate tangential neuron that resembles a vertical system neuron, but with a smaller diameter and sparser dendrites. They innervate the superior, but not inferior, posterior slope (Boergens et al., 2018).</t>
        </is>
      </c>
      <c r="E291" t="inlineStr">
        <is>
          <t>Boergens et al., 2018, PLoS ONE 13(11): e0207828 (flybase.org/reports/FBrf0240805)</t>
        </is>
      </c>
      <c r="F291" t="inlineStr"/>
      <c r="G291" t="inlineStr"/>
      <c r="H291" t="inlineStr"/>
    </row>
    <row r="292">
      <c r="A292">
        <f>HYPERLINK("https://www.ebi.ac.uk/ols/ontologies/fbbt/terms?iri=http://purl.obolibrary.org/obo/FBbt_00003768","FBbt:00003768")</f>
        <v/>
      </c>
      <c r="B292" t="inlineStr">
        <is>
          <t>distal medullary amacrine neuron Dm1</t>
        </is>
      </c>
      <c r="C292" t="inlineStr">
        <is>
          <t>Dm1</t>
        </is>
      </c>
      <c r="D292" t="inlineStr">
        <is>
          <t>Distal medullary wide-field amacrine neuron whose cell body is located in the anterior region of the cell body rind of the medulla. It branches extensively at the distal surface of the medulla forming a moderately broad arbor with each branch making a distinctive bouton-like terminal in the region between M1 and M2 (in the same sublayer as Dm18, and more proximal than Dm9 and Dm10 in M1), from which short, fine terminal branches project (Morante and Desplan, 2008; Fischbach and Dittrich, 1989). The arbor varies in shape between cells, covering around 20-30 columns, but with these areas overlapping. The size of the terminals of Dm1 is smaller than those of Dm18. There are around 40 Dm1 neurons per hemisphere.</t>
        </is>
      </c>
      <c r="E292" t="inlineStr">
        <is>
          <t>Fischbach and Dittrich, 1989, Cell Tissue Res. 258(3): 441--475 (flybase.org/reports/FBrf0049410); Morante and Desplan, 2008, Curr. Biol. 18(8): 553--565 (flybase.org/reports/FBrf0204652); Nern et al., 2015, Proc. Natl. Acad. Sci. U.S.A. 112(22): E2967--E2976 (flybase.org/reports/FBrf0228639)</t>
        </is>
      </c>
      <c r="F292" t="inlineStr"/>
      <c r="G292" t="inlineStr"/>
      <c r="H292" t="inlineStr"/>
    </row>
    <row r="293">
      <c r="A293">
        <f>HYPERLINK("https://www.ebi.ac.uk/ols/ontologies/fbbt/terms?iri=http://purl.obolibrary.org/obo/FBbt_00003805","FBbt:00003805")</f>
        <v/>
      </c>
      <c r="B293" t="inlineStr">
        <is>
          <t>transmedullary neuron Tm17</t>
        </is>
      </c>
      <c r="C293" t="inlineStr">
        <is>
          <t>Tm17</t>
        </is>
      </c>
      <c r="D293" t="inlineStr">
        <is>
          <t>Transmedullary wide-field neuron that terminates in lobula layer 4 with both fine and bleb-type arborizations. It displays fine arborizations in medulla layers M1, M3, M8 and M9 (Morante and Desplan, 2008; Fischbach and Dittrich, 1989).</t>
        </is>
      </c>
      <c r="E293" t="inlineStr">
        <is>
          <t>Fischbach and Dittrich, 1989, Cell Tissue Res. 258(3): 441--475 (flybase.org/reports/FBrf0049410); Morante and Desplan, 2008, Curr. Biol. 18(8): 553--565 (flybase.org/reports/FBrf0204652)</t>
        </is>
      </c>
      <c r="F293" t="inlineStr"/>
      <c r="G293" t="inlineStr"/>
      <c r="H293" t="inlineStr"/>
    </row>
    <row r="294">
      <c r="A294">
        <f>HYPERLINK("https://www.ebi.ac.uk/ols/ontologies/fbbt/terms?iri=http://purl.obolibrary.org/obo/FBbt_00003804","FBbt:00003804")</f>
        <v/>
      </c>
      <c r="B294" t="inlineStr">
        <is>
          <t>transmedullary neuron Tm16</t>
        </is>
      </c>
      <c r="C294" t="inlineStr">
        <is>
          <t>Tm16</t>
        </is>
      </c>
      <c r="D294" t="inlineStr">
        <is>
          <t>Transmedullary wide-field neuron that terminates in lobula layers 4, 5 and 6 with fine arborizations, and with bleb-type arborizations in layers 5 and 6. It displays fine arborizations in medulla layers M1, M3, M4, M5, M8 and M9, and has bleb-type arborizations in layers M3, M4, M5, M8 and M9 (Morante and Desplan, 2008; Fischbach and Dittrich, 1989).</t>
        </is>
      </c>
      <c r="E294" t="inlineStr">
        <is>
          <t>Fischbach and Dittrich, 1989, Cell Tissue Res. 258(3): 441--475 (flybase.org/reports/FBrf0049410); Morante and Desplan, 2008, Curr. Biol. 18(8): 553--565 (flybase.org/reports/FBrf0204652)</t>
        </is>
      </c>
      <c r="F294" t="inlineStr"/>
      <c r="G294" t="inlineStr"/>
      <c r="H294" t="inlineStr"/>
    </row>
    <row r="295">
      <c r="A295">
        <f>HYPERLINK("https://www.ebi.ac.uk/ols/ontologies/fbbt/terms?iri=http://purl.obolibrary.org/obo/FBbt_00110132","FBbt:00110132")</f>
        <v/>
      </c>
      <c r="B295" t="inlineStr">
        <is>
          <t>transmedullary neuron TmLM8</t>
        </is>
      </c>
      <c r="C295" t="inlineStr">
        <is>
          <t>TmLM8</t>
        </is>
      </c>
      <c r="D295" t="inlineStr">
        <is>
          <t>Transmedullary wide-field neuron that arborizes extensively in medulla layer M8, and also in M9-M10. The finest terminals in the medulla are dendritic, forming post-synaptic terminals. It projects to the lobula (Morante and Desplan, 2008).</t>
        </is>
      </c>
      <c r="E295" t="inlineStr">
        <is>
          <t>Morante and Desplan, 2008, Curr. Biol. 18(8): 553--565 (flybase.org/reports/FBrf0204652)</t>
        </is>
      </c>
      <c r="F295" t="inlineStr"/>
      <c r="G295" t="inlineStr"/>
      <c r="H295" t="inlineStr"/>
    </row>
    <row r="296">
      <c r="A296">
        <f>HYPERLINK("https://www.ebi.ac.uk/ols/ontologies/fbbt/terms?iri=http://purl.obolibrary.org/obo/FBbt_00110131","FBbt:00110131")</f>
        <v/>
      </c>
      <c r="B296" t="inlineStr">
        <is>
          <t>transmedullary neuron TmLM7</t>
        </is>
      </c>
      <c r="C296" t="inlineStr">
        <is>
          <t>TmLM7</t>
        </is>
      </c>
      <c r="D296" t="inlineStr">
        <is>
          <t>Transmedullary wide-field neuron that arborizes extensively in medulla layer M7, and also in M8-M10. The finest terminals in the medulla are dendritic, forming post-synaptic terminals. It projects to the lobula (Morante and Desplan, 2008).</t>
        </is>
      </c>
      <c r="E296" t="inlineStr">
        <is>
          <t>Morante and Desplan, 2008, Curr. Biol. 18(8): 553--565 (flybase.org/reports/FBrf0204652)</t>
        </is>
      </c>
      <c r="F296" t="inlineStr"/>
      <c r="G296" t="inlineStr"/>
      <c r="H296" t="inlineStr"/>
    </row>
    <row r="297">
      <c r="A297">
        <f>HYPERLINK("https://www.ebi.ac.uk/ols/ontologies/fbbt/terms?iri=http://purl.obolibrary.org/obo/FBbt_00003800","FBbt:00003800")</f>
        <v/>
      </c>
      <c r="B297" t="inlineStr">
        <is>
          <t>transmedullary neuron Tm12</t>
        </is>
      </c>
      <c r="C297" t="inlineStr">
        <is>
          <t>Tm12</t>
        </is>
      </c>
      <c r="D297" t="inlineStr">
        <is>
          <t>Transmedullary wide-field neuron that terminates in lobula layers 3 and 5 with bleb-type arborizations. It displays fine arborizations in medulla layers M1, M2, M3, M4, M5, M6, M8 and M9, and has bleb-type arborizations in layers M6 and M9 (Fischbach and Dittrich, 1989; Morante and Desplan, 2008). It is a cholinergic neuron (Varija Raghu et al., 2011).</t>
        </is>
      </c>
      <c r="E297" t="inlineStr">
        <is>
          <t>Fischbach and Dittrich, 1989, Cell Tissue Res. 258(3): 441--475 (flybase.org/reports/FBrf0049410); Morante and Desplan, 2008, Curr. Biol. 18(8): 553--565 (flybase.org/reports/FBrf0204652); Varija Raghu et al., 2011, J. Comp. Neurol. 519(1): 162--176 (flybase.org/reports/FBrf0212356)</t>
        </is>
      </c>
      <c r="F297" t="inlineStr"/>
      <c r="G297" t="inlineStr"/>
      <c r="H297" t="inlineStr"/>
    </row>
    <row r="298">
      <c r="A298">
        <f>HYPERLINK("https://www.ebi.ac.uk/ols/ontologies/fbbt/terms?iri=http://purl.obolibrary.org/obo/FBbt_00003770","FBbt:00003770")</f>
        <v/>
      </c>
      <c r="B298" t="inlineStr">
        <is>
          <t>distal medullary amacrine neuron Dm3</t>
        </is>
      </c>
      <c r="C298" t="inlineStr">
        <is>
          <t>Dm3</t>
        </is>
      </c>
      <c r="D298" t="inlineStr">
        <is>
          <t>Distal medullary wide-field amacrine neuron whose cell body is located in the cell body rind of the medulla. It projects asymmetrically along layers M2 and M3A forming mixed morphology arborizations (Morante and Desplan, 2008; Fischbach and Dittrich, 1989). The arborization is proximal to that of Dm15 in M2 and distal to Dm4, Dm12 and Dm20 in M3B. Its arbor has a distinct narrow and elongated shape, covering one column wide and 10 columns long. The arbors overlap significantly between cells, aligning with rows of medulla columns, and extending in one of two orthogonal orientations. It is a glutamatergic neuron (Raghu and Borst, 2011).</t>
        </is>
      </c>
      <c r="E298" t="inlineStr">
        <is>
          <t>Fischbach and Dittrich, 1989, Cell Tissue Res. 258(3): 441--475 (flybase.org/reports/FBrf0049410); Morante and Desplan, 2008, Curr. Biol. 18(8): 553--565 (flybase.org/reports/FBrf0204652); Raghu and Borst, 2011, PLoS ONE 6(5): e19472 (flybase.org/reports/FBrf0213690); Nern et al., 2015, Proc. Natl. Acad. Sci. U.S.A. 112(22): E2967--E2976 (flybase.org/reports/FBrf0228639)</t>
        </is>
      </c>
      <c r="F298" t="inlineStr"/>
      <c r="G298" t="inlineStr"/>
      <c r="H298" t="inlineStr"/>
    </row>
    <row r="299">
      <c r="A299">
        <f>HYPERLINK("https://www.ebi.ac.uk/ols/ontologies/fbbt/terms?iri=http://purl.obolibrary.org/obo/FBbt_00111516","FBbt:00111516")</f>
        <v/>
      </c>
      <c r="B299" t="inlineStr">
        <is>
          <t>lobula intrinsic neuron Li4</t>
        </is>
      </c>
      <c r="C299" t="inlineStr">
        <is>
          <t>Li4</t>
        </is>
      </c>
      <c r="D299" t="inlineStr">
        <is>
          <t>Neuron whose cell body lies in the cortex of the lobula. It arborizes over a large area of the lobula, mostly in layer 5 but with some branches in layer 4. It is synapsed by Tm5a/b/c and Tm20 neurons, with a large number of synapses.</t>
        </is>
      </c>
      <c r="E299" t="inlineStr">
        <is>
          <t>Lin et al., 2016, J. Comp. Neurol. 524(2): 213--227 (flybase.org/reports/FBrf0230403)</t>
        </is>
      </c>
      <c r="F299" t="inlineStr"/>
      <c r="G299" t="inlineStr"/>
      <c r="H299" t="inlineStr"/>
    </row>
    <row r="300">
      <c r="A300">
        <f>HYPERLINK("https://www.ebi.ac.uk/ols/ontologies/fbbt/terms?iri=http://purl.obolibrary.org/obo/FBbt_00110130","FBbt:00110130")</f>
        <v/>
      </c>
      <c r="B300" t="inlineStr">
        <is>
          <t>transmedullary neuron TmR7 P and Y</t>
        </is>
      </c>
      <c r="C300" t="inlineStr">
        <is>
          <t>TmR7 P and Y; TmP&amp;Y R7</t>
        </is>
      </c>
      <c r="D300" t="inlineStr">
        <is>
          <t>Transmedullary wide-field neuron that arborizes in medulla layers M3, M7 and M8. It enters the medulla along a specific column and then extending its arborizations to cover two to ten columns. It projects to the lobula (Morante and Desplan, 2008).</t>
        </is>
      </c>
      <c r="E300" t="inlineStr">
        <is>
          <t>Morante and Desplan, 2008, Curr. Biol. 18(8): 553--565 (flybase.org/reports/FBrf0204652)</t>
        </is>
      </c>
      <c r="F300" t="inlineStr"/>
      <c r="G300" t="inlineStr"/>
      <c r="H300" t="inlineStr"/>
    </row>
    <row r="301">
      <c r="A301">
        <f>HYPERLINK("https://www.ebi.ac.uk/ols/ontologies/fbbt/terms?iri=http://purl.obolibrary.org/obo/FBbt_00111515","FBbt:00111515")</f>
        <v/>
      </c>
      <c r="B301" t="inlineStr">
        <is>
          <t>lobula intrinsic neuron Li3</t>
        </is>
      </c>
      <c r="C301" t="inlineStr">
        <is>
          <t>Li3</t>
        </is>
      </c>
      <c r="D301" t="inlineStr">
        <is>
          <t>Neuron whose cell body lies in the cortex of the lobula. It arborizes in the anterior lobula, with a small bush-like display in layers 5 and 6.</t>
        </is>
      </c>
      <c r="E301" t="inlineStr">
        <is>
          <t>Lin et al., 2016, J. Comp. Neurol. 524(2): 213--227 (flybase.org/reports/FBrf0230403)</t>
        </is>
      </c>
      <c r="F301" t="inlineStr"/>
      <c r="G301" t="inlineStr"/>
      <c r="H301" t="inlineStr"/>
    </row>
    <row r="302">
      <c r="A302">
        <f>HYPERLINK("https://www.ebi.ac.uk/ols/ontologies/fbbt/terms?iri=http://purl.obolibrary.org/obo/FBbt_00110087","FBbt:00110087")</f>
        <v/>
      </c>
      <c r="B302" t="inlineStr">
        <is>
          <t>lobula intrinsic neuron ChaLinew1</t>
        </is>
      </c>
      <c r="C302" t="inlineStr">
        <is>
          <t>ChaLinew1; Loinew1; Linew1</t>
        </is>
      </c>
      <c r="D302" t="inlineStr">
        <is>
          <t>Lobula intrinsic neuron that arborizes in lobula layers 2, 3, 4 and 5 and extends its processes to the central brain. It is a cholinergic neuron (Varija Raghu et al., 2011).</t>
        </is>
      </c>
      <c r="E302" t="inlineStr">
        <is>
          <t>Fischbach and Dittrich, 1989, Cell Tissue Res. 258(3): 441--475 (flybase.org/reports/FBrf0049410); Varija Raghu et al., 2011, J. Comp. Neurol. 519(1): 162--176 (flybase.org/reports/FBrf0212356)</t>
        </is>
      </c>
      <c r="F302" t="inlineStr"/>
      <c r="G302" t="inlineStr"/>
      <c r="H302" t="inlineStr"/>
    </row>
    <row r="303">
      <c r="A303">
        <f>HYPERLINK("https://www.ebi.ac.uk/ols/ontologies/fbbt/terms?iri=http://purl.obolibrary.org/obo/FBbt_00111271","FBbt:00111271")</f>
        <v/>
      </c>
      <c r="B303" t="inlineStr">
        <is>
          <t>distal medullary amacrine neuron Dm9</t>
        </is>
      </c>
      <c r="C303" t="inlineStr">
        <is>
          <t>glia-like cell; Dm9</t>
        </is>
      </c>
      <c r="D303" t="inlineStr">
        <is>
          <t>Distal medullary wide-field amacrine neuron whose cell body is located in the ventral region of the cell body rind of the medulla. It as a tubular shape, and extends between the distal M1 and M6A layers. The arbors overlap in M1 and M6A, but otherwise tile. The processes in M2 and M5 occupy a central column position and are closely associated with R7 and R8 photoreceptor axons, covering around 7 columns. There are around 110 Dm9 neurons per hemisphere.</t>
        </is>
      </c>
      <c r="E303" t="inlineStr">
        <is>
          <t>Takemura et al., 2013, Nature 500(7461): 175--181 (flybase.org/reports/FBrf0222324); Nern et al., 2015, Proc. Natl. Acad. Sci. U.S.A. 112(22): E2967--E2976 (flybase.org/reports/FBrf0228639)</t>
        </is>
      </c>
      <c r="F303" t="inlineStr"/>
      <c r="G303" t="inlineStr"/>
      <c r="H303" t="inlineStr"/>
    </row>
    <row r="304">
      <c r="A304">
        <f>HYPERLINK("https://www.ebi.ac.uk/ols/ontologies/fbbt/terms?iri=http://purl.obolibrary.org/obo/FBbt_00003808","FBbt:00003808")</f>
        <v/>
      </c>
      <c r="B304" t="inlineStr">
        <is>
          <t>transmedullary neuron Tm20</t>
        </is>
      </c>
      <c r="C304" t="inlineStr">
        <is>
          <t>Tm20</t>
        </is>
      </c>
      <c r="D304" t="inlineStr">
        <is>
          <t>Transmedullary wide-field neuron that displays fine arborizations in medulla layers M1, M2, M3 and M8, and has bleb-type arborizations in layers M3 and M8 (Morante and Desplan, 2008; Fischbach and Dittrich, 1989). Axonal terminals are found in lobula layers 4 to 6. It receives input from lamina monopolar neuron L2 and L3 and photoreceptor cell R8 (Takemura et al., 2013). It provides input to the lobula intrinsic neuron Li4 via many synapses, and to the lobula tangential neuron Lt11 via fewer ones. It is a a cholinergic neuron (Gao et al., 2008).</t>
        </is>
      </c>
      <c r="E304" t="inlineStr">
        <is>
          <t>Fischbach and Dittrich, 1989, Cell Tissue Res. 258(3): 441--475 (flybase.org/reports/FBrf0049410); Morante and Desplan, 2008, Curr. Biol. 18(8): 553--565 (flybase.org/reports/FBrf0204652); Gao et al., 2008, Neuron 60(2): 328--342 (flybase.org/reports/FBrf0206213); Takemura et al., 2013, Nature 500(7461): 175--181 (flybase.org/reports/FBrf0222324); Lin et al., 2016, J. Comp. Neurol. 524(2): 213--227 (flybase.org/reports/FBrf0230403)</t>
        </is>
      </c>
      <c r="F304" t="inlineStr"/>
      <c r="G304" t="inlineStr"/>
      <c r="H304" t="inlineStr"/>
    </row>
    <row r="305">
      <c r="A305">
        <f>HYPERLINK("https://www.ebi.ac.uk/ols/ontologies/fbbt/terms?iri=http://purl.obolibrary.org/obo/FBbt_00003884","FBbt:00003884")</f>
        <v/>
      </c>
      <c r="B305" t="inlineStr">
        <is>
          <t>lobula intrinsic neuron Li2</t>
        </is>
      </c>
      <c r="C305" t="inlineStr">
        <is>
          <t>Li2; lobular intrinsic neuron Li2</t>
        </is>
      </c>
      <c r="D305" t="inlineStr">
        <is>
          <t>Neuron whose cell body lies in the cortex proximal to the lobula and that projects along the posterior edge of the lobula and then along the plane of lobula layer 1 where it arborizes with both fine and bleb-type terminals.</t>
        </is>
      </c>
      <c r="E305" t="inlineStr">
        <is>
          <t>Fischbach and Dittrich, 1989, Cell Tissue Res. 258(3): 441--475 (flybase.org/reports/FBrf0049410)</t>
        </is>
      </c>
      <c r="F305" t="inlineStr"/>
      <c r="G305" t="inlineStr"/>
      <c r="H305" t="inlineStr"/>
    </row>
    <row r="306">
      <c r="A306">
        <f>HYPERLINK("https://www.ebi.ac.uk/ols/ontologies/fbbt/terms?iri=http://purl.obolibrary.org/obo/FBbt_00003807","FBbt:00003807")</f>
        <v/>
      </c>
      <c r="B306" t="inlineStr">
        <is>
          <t>transmedullary neuron Tm19</t>
        </is>
      </c>
      <c r="C306" t="inlineStr">
        <is>
          <t>Tm19</t>
        </is>
      </c>
      <c r="D306" t="inlineStr">
        <is>
          <t>Transmedullary neuron that terminates in lobula layer 6 with both fine and bleb-type arborizations, and bleb-type arborizations in layers 4 and 5. It displays fine arborizations in medulla layers M2, M3, M8 and M10, and has bleb-type arborizations in layer M3.</t>
        </is>
      </c>
      <c r="E306" t="inlineStr">
        <is>
          <t>Fischbach and Dittrich, 1989, Cell Tissue Res. 258(3): 441--475 (flybase.org/reports/FBrf0049410)</t>
        </is>
      </c>
      <c r="F306" t="inlineStr"/>
      <c r="G306" t="inlineStr"/>
      <c r="H306" t="inlineStr"/>
    </row>
    <row r="307">
      <c r="A307">
        <f>HYPERLINK("https://www.ebi.ac.uk/ols/ontologies/fbbt/terms?iri=http://purl.obolibrary.org/obo/FBbt_00003809","FBbt:00003809")</f>
        <v/>
      </c>
      <c r="B307" t="inlineStr">
        <is>
          <t>transmedullary neuron Tm21</t>
        </is>
      </c>
      <c r="C307" t="inlineStr">
        <is>
          <t>Tm21</t>
        </is>
      </c>
      <c r="D307" t="inlineStr">
        <is>
          <t>Transmedullary neuron that terminates in lobula layer 2 and 3 with fine arborizations. It displays fine arborizations in medulla layers M1, M3, M8 and M9.</t>
        </is>
      </c>
      <c r="E307" t="inlineStr">
        <is>
          <t>Fischbach and Dittrich, 1989, Cell Tissue Res. 258(3): 441--475 (flybase.org/reports/FBrf0049410)</t>
        </is>
      </c>
      <c r="F307" t="inlineStr"/>
      <c r="G307" t="inlineStr"/>
      <c r="H307" t="inlineStr"/>
    </row>
    <row r="308">
      <c r="A308">
        <f>HYPERLINK("https://www.ebi.ac.uk/ols/ontologies/fbbt/terms?iri=http://purl.obolibrary.org/obo/FBbt_00003883","FBbt:00003883")</f>
        <v/>
      </c>
      <c r="B308" t="inlineStr">
        <is>
          <t>lobula intrinsic neuron Li1</t>
        </is>
      </c>
      <c r="C308" t="inlineStr">
        <is>
          <t>Li1; lobular intrinsic neuron Li1</t>
        </is>
      </c>
      <c r="D308" t="inlineStr">
        <is>
          <t>Neuron whose cell body lies in the cortex of the lobula. It displays both fine and bleb-like terminals in lobula layers 4, 5 and 6. It is a glutamatergic neuron (Raghu and Borst, 2011).</t>
        </is>
      </c>
      <c r="E308" t="inlineStr">
        <is>
          <t>Fischbach and Dittrich, 1989, Cell Tissue Res. 258(3): 441--475 (flybase.org/reports/FBrf0049410); Raghu and Borst, 2011, PLoS ONE 6(5): e19472 (flybase.org/reports/FBrf0213690)</t>
        </is>
      </c>
      <c r="F308" t="inlineStr"/>
      <c r="G308" t="inlineStr"/>
      <c r="H308" t="inlineStr"/>
    </row>
    <row r="309">
      <c r="A309">
        <f>HYPERLINK("https://www.ebi.ac.uk/ols/ontologies/fbbt/terms?iri=http://purl.obolibrary.org/obo/FBbt_00003806","FBbt:00003806")</f>
        <v/>
      </c>
      <c r="B309" t="inlineStr">
        <is>
          <t>transmedullary neuron Tm18</t>
        </is>
      </c>
      <c r="C309" t="inlineStr">
        <is>
          <t>Tm18</t>
        </is>
      </c>
      <c r="D309" t="inlineStr">
        <is>
          <t>Transmedullary neuron that terminates in lobula layer 4 bleb-type arborizations. It displays fine arborizations in medulla layers M1, M2m M3, M4 and M9, and has bleb-type arborizations in layers M4.</t>
        </is>
      </c>
      <c r="E309" t="inlineStr">
        <is>
          <t>Fischbach and Dittrich, 1989, Cell Tissue Res. 258(3): 441--475 (flybase.org/reports/FBrf0049410)</t>
        </is>
      </c>
      <c r="F309" t="inlineStr"/>
      <c r="G309" t="inlineStr"/>
      <c r="H309" t="inlineStr"/>
    </row>
    <row r="310">
      <c r="A310">
        <f>HYPERLINK("https://www.ebi.ac.uk/ols/ontologies/fbbt/terms?iri=http://purl.obolibrary.org/obo/FBbt_00110092","FBbt:00110092")</f>
        <v/>
      </c>
      <c r="B310" t="inlineStr">
        <is>
          <t>Y neuron vGlutYnew1</t>
        </is>
      </c>
      <c r="C310" t="inlineStr">
        <is>
          <t>vGlutYnew1; Ynew1</t>
        </is>
      </c>
      <c r="D310" t="inlineStr">
        <is>
          <t>Y neuron with arborizations in medulla layers M8, M9 and M10, and layer 1 of both lobula and lobula plate. It is a glutamatergic neuron (Raghu and Borst, 2011).</t>
        </is>
      </c>
      <c r="E310" t="inlineStr">
        <is>
          <t>Raghu and Borst, 2011, PLoS ONE 6(5): e19472 (flybase.org/reports/FBrf0213690)</t>
        </is>
      </c>
      <c r="F310" t="inlineStr"/>
      <c r="G310" t="inlineStr"/>
      <c r="H310" t="inlineStr"/>
    </row>
    <row r="311">
      <c r="A311">
        <f>HYPERLINK("https://www.ebi.ac.uk/ols/ontologies/fbbt/terms?iri=http://purl.obolibrary.org/obo/FBbt_00003817","FBbt:00003817")</f>
        <v/>
      </c>
      <c r="B311" t="inlineStr">
        <is>
          <t>transmedullary Y neuron</t>
        </is>
      </c>
      <c r="C311" t="inlineStr">
        <is>
          <t>TmY</t>
        </is>
      </c>
      <c r="D311" t="inlineStr">
        <is>
          <t>An intrinsic columnar neuron of the optic lobe whose cell body lies in the distal cortex of the medulla and that arborizes in the medulla and branches in the second optic chiasm with one branch innervating the lobula and the other the lobula plate.</t>
        </is>
      </c>
      <c r="E311" t="inlineStr">
        <is>
          <t>Fischbach and Dittrich, 1989, Cell Tissue Res. 258(3): 441--475 (flybase.org/reports/FBrf0049410)</t>
        </is>
      </c>
      <c r="F311" t="inlineStr"/>
      <c r="G311" t="inlineStr"/>
      <c r="H311" t="inlineStr"/>
    </row>
    <row r="312">
      <c r="A312">
        <f>HYPERLINK("https://www.ebi.ac.uk/ols/ontologies/fbbt/terms?iri=http://purl.obolibrary.org/obo/FBbt_00003815","FBbt:00003815")</f>
        <v/>
      </c>
      <c r="B312" t="inlineStr">
        <is>
          <t>transmedullary neuron Tm27</t>
        </is>
      </c>
      <c r="C312" t="inlineStr">
        <is>
          <t>Tm27</t>
        </is>
      </c>
      <c r="D312" t="inlineStr">
        <is>
          <t>Transmedullary neuron that terminates in lobula layer 4. It also has arborizations in medulla layers M1, M4, M5, M8, M9 and M10 (Hasegawa et al., 2011).</t>
        </is>
      </c>
      <c r="E312" t="inlineStr">
        <is>
          <t>Hasegawa et al., 2011, Development 138(5): 983--993 (flybase.org/reports/FBrf0213020)</t>
        </is>
      </c>
      <c r="F312" t="inlineStr"/>
      <c r="G312" t="inlineStr"/>
      <c r="H312" t="inlineStr"/>
    </row>
    <row r="313">
      <c r="A313">
        <f>HYPERLINK("https://www.ebi.ac.uk/ols/ontologies/fbbt/terms?iri=http://purl.obolibrary.org/obo/FBbt_00110099","FBbt:00110099")</f>
        <v/>
      </c>
      <c r="B313" t="inlineStr">
        <is>
          <t>translobula plate neuron vGlutTlpnew1</t>
        </is>
      </c>
      <c r="C313" t="inlineStr">
        <is>
          <t>vGlutTlpnew1; Tlpnew1</t>
        </is>
      </c>
      <c r="D313" t="inlineStr">
        <is>
          <t>Translobula plate neuron with dendritic terminals in lobula layers 4 to 6 and in all layers of the lobula plate. It is a glutamatergic neuron (Raghu and Borst, 2011).</t>
        </is>
      </c>
      <c r="E313" t="inlineStr">
        <is>
          <t>Raghu and Borst, 2011, PLoS ONE 6(5): e19472 (flybase.org/reports/FBrf0213690)</t>
        </is>
      </c>
      <c r="F313" t="inlineStr"/>
      <c r="G313" t="inlineStr"/>
      <c r="H313" t="inlineStr"/>
    </row>
    <row r="314">
      <c r="A314">
        <f>HYPERLINK("https://www.ebi.ac.uk/ols/ontologies/fbbt/terms?iri=http://purl.obolibrary.org/obo/FBbt_00003813","FBbt:00003813")</f>
        <v/>
      </c>
      <c r="B314" t="inlineStr">
        <is>
          <t>transmedullary neuron Tm25</t>
        </is>
      </c>
      <c r="C314" t="inlineStr">
        <is>
          <t>Tm25</t>
        </is>
      </c>
      <c r="D314" t="inlineStr">
        <is>
          <t>Transmedullary neuron that terminates in lobula layer 5 with bleb-type arborizations. It displays fine arborizations in medulla layers M1, M2, M4, M5, M6 and M9, and has bleb-type arborizations in layers M5 and M8. It is a GABAergic neuron.</t>
        </is>
      </c>
      <c r="E314" t="inlineStr">
        <is>
          <t>Fischbach and Dittrich, 1989, Cell Tissue Res. 258(3): 441--475 (flybase.org/reports/FBrf0049410); Raghu et al., 2013, J. Comp. Neurol. 521(1): 252--265 (flybase.org/reports/FBrf0220286)</t>
        </is>
      </c>
      <c r="F314" t="inlineStr"/>
      <c r="G314" t="inlineStr"/>
      <c r="H314" t="inlineStr"/>
    </row>
    <row r="315">
      <c r="A315">
        <f>HYPERLINK("https://www.ebi.ac.uk/ols/ontologies/fbbt/terms?iri=http://purl.obolibrary.org/obo/FBbt_00003810","FBbt:00003810")</f>
        <v/>
      </c>
      <c r="B315" t="inlineStr">
        <is>
          <t>transmedullary neuron Tm22</t>
        </is>
      </c>
      <c r="C315" t="inlineStr">
        <is>
          <t>Tm22</t>
        </is>
      </c>
      <c r="D315" t="inlineStr">
        <is>
          <t>Transmedullary neuron that terminates in lobula layer 6 fine arborizations, and in lobula layers 4 and 5 with bleb-type arborizations. It displays fine arborizations in medulla layers M4, M6 and M8, and has bleb-type arborizations in layers M6 and M8. It is a cholinergic neuron (Varija Raghu et al., 2011).</t>
        </is>
      </c>
      <c r="E315" t="inlineStr">
        <is>
          <t>Fischbach and Dittrich, 1989, Cell Tissue Res. 258(3): 441--475 (flybase.org/reports/FBrf0049410); Varija Raghu et al., 2011, J. Comp. Neurol. 519(1): 162--176 (flybase.org/reports/FBrf0212356)</t>
        </is>
      </c>
      <c r="F315" t="inlineStr"/>
      <c r="G315" t="inlineStr"/>
      <c r="H315" t="inlineStr"/>
    </row>
    <row r="316">
      <c r="A316">
        <f>HYPERLINK("https://www.ebi.ac.uk/ols/ontologies/fbbt/terms?iri=http://purl.obolibrary.org/obo/FBbt_00003811","FBbt:00003811")</f>
        <v/>
      </c>
      <c r="B316" t="inlineStr">
        <is>
          <t>transmedullary neuron Tm23</t>
        </is>
      </c>
      <c r="C316" t="inlineStr">
        <is>
          <t>Tm23</t>
        </is>
      </c>
      <c r="D316" t="inlineStr">
        <is>
          <t>Transmedullary neuron that terminates in lobula layers 1 and 2 with both fine and bleb-type arborizations. It does not show any arborization in the medulla.</t>
        </is>
      </c>
      <c r="E316" t="inlineStr">
        <is>
          <t>Fischbach and Dittrich, 1989, Cell Tissue Res. 258(3): 441--475 (flybase.org/reports/FBrf0049410)</t>
        </is>
      </c>
      <c r="F316" t="inlineStr"/>
      <c r="G316" t="inlineStr"/>
      <c r="H316" t="inlineStr"/>
    </row>
    <row r="317">
      <c r="A317">
        <f>HYPERLINK("https://www.ebi.ac.uk/ols/ontologies/fbbt/terms?iri=http://purl.obolibrary.org/obo/FBbt_00003785","FBbt:00003785")</f>
        <v/>
      </c>
      <c r="B317" t="inlineStr">
        <is>
          <t>medullary intrinsic neuron Mi10</t>
        </is>
      </c>
      <c r="C317" t="inlineStr">
        <is>
          <t>Mi10; medullary intrinsic neuron Mi10a; Mi10a</t>
        </is>
      </c>
      <c r="D317" t="inlineStr">
        <is>
          <t>Medullary intrinsic neuron with both fine and bleb-type arborizations in medulla layers M3, M4, M5 and M8, but with only fine arborizations in medulla layer M9. It is a GABAergic neuron.</t>
        </is>
      </c>
      <c r="E317" t="inlineStr">
        <is>
          <t>Fischbach and Dittrich, 1989, Cell Tissue Res. 258(3): 441--475 (flybase.org/reports/FBrf0049410); Raghu et al., 2013, J. Comp. Neurol. 521(1): 252--265 (flybase.org/reports/FBrf0220286)</t>
        </is>
      </c>
      <c r="F317" t="inlineStr"/>
      <c r="G317" t="inlineStr"/>
      <c r="H317" t="inlineStr"/>
    </row>
    <row r="318">
      <c r="A318">
        <f>HYPERLINK("https://www.ebi.ac.uk/ols/ontologies/fbbt/terms?iri=http://purl.obolibrary.org/obo/FBbt_00003787","FBbt:00003787")</f>
        <v/>
      </c>
      <c r="B318" t="inlineStr">
        <is>
          <t>medullary intrinsic neuron Mi12</t>
        </is>
      </c>
      <c r="C318" t="inlineStr">
        <is>
          <t>Mi12</t>
        </is>
      </c>
      <c r="D318" t="inlineStr">
        <is>
          <t>Medullary intrinsic neuron with fine, extensive and bushy arborizations in medulla layers M2, M8 and M9.</t>
        </is>
      </c>
      <c r="E318" t="inlineStr">
        <is>
          <t>Fischbach and Dittrich, 1989, Cell Tissue Res. 258(3): 441--475 (flybase.org/reports/FBrf0049410)</t>
        </is>
      </c>
      <c r="F318" t="inlineStr"/>
      <c r="G318" t="inlineStr"/>
      <c r="H318" t="inlineStr"/>
    </row>
    <row r="319">
      <c r="A319">
        <f>HYPERLINK("https://www.ebi.ac.uk/ols/ontologies/fbbt/terms?iri=http://purl.obolibrary.org/obo/FBbt_00111282","FBbt:00111282")</f>
        <v/>
      </c>
      <c r="B319" t="inlineStr">
        <is>
          <t>proximal medullary amacrine neuron Pm4</t>
        </is>
      </c>
      <c r="C319" t="inlineStr">
        <is>
          <t>Pm4</t>
        </is>
      </c>
      <c r="D319" t="inlineStr">
        <is>
          <t>Proximal medullary amacrine neuron that branches at the proximal surface of the medulla, in medulla layers M8 and M9. Its arbor covers around 11 columns. It occupies a central intracolumnar position. There are around 60 Pm4 neurons per hemisphere.</t>
        </is>
      </c>
      <c r="E319" t="inlineStr">
        <is>
          <t>Nern et al., 2015, Proc. Natl. Acad. Sci. U.S.A. 112(22): E2967--E2976 (flybase.org/reports/FBrf0228639)</t>
        </is>
      </c>
      <c r="F319" t="inlineStr"/>
      <c r="G319" t="inlineStr"/>
      <c r="H319" t="inlineStr"/>
    </row>
    <row r="320">
      <c r="A320">
        <f>HYPERLINK("https://www.ebi.ac.uk/ols/ontologies/fbbt/terms?iri=http://purl.obolibrary.org/obo/FBbt_00003783","FBbt:00003783")</f>
        <v/>
      </c>
      <c r="B320" t="inlineStr">
        <is>
          <t>medullary intrinsic neuron Mi8</t>
        </is>
      </c>
      <c r="C320" t="inlineStr">
        <is>
          <t>Mi8</t>
        </is>
      </c>
      <c r="D320" t="inlineStr">
        <is>
          <t>Medullary intrinsic neuron with a bushy mix of bleb-type and fine terminal arborization in layers M1-3. The projection of this neuron branches at the boundary with M10 to form varicose recurrent terminal specializations that extend back through M9.</t>
        </is>
      </c>
      <c r="E320" t="inlineStr">
        <is>
          <t>Fischbach and Dittrich, 1989, Cell Tissue Res. 258(3): 441--475 (flybase.org/reports/FBrf0049410); Raghu et al., 2013, J. Comp. Neurol. 521(1): 252--265 (flybase.org/reports/FBrf0220286)</t>
        </is>
      </c>
      <c r="F320" t="inlineStr"/>
      <c r="G320" t="inlineStr"/>
      <c r="H320" t="inlineStr"/>
    </row>
    <row r="321">
      <c r="A321">
        <f>HYPERLINK("https://www.ebi.ac.uk/ols/ontologies/fbbt/terms?iri=http://purl.obolibrary.org/obo/FBbt_00003834","FBbt:00003834")</f>
        <v/>
      </c>
      <c r="B321" t="inlineStr">
        <is>
          <t>proximal medullary amacrine neuron Pm1a</t>
        </is>
      </c>
      <c r="C321" t="inlineStr">
        <is>
          <t>Pm1a</t>
        </is>
      </c>
      <c r="D321" t="inlineStr">
        <is>
          <t>Proximal medullary amacrine neuron branches at the proximal surface of the medulla, with both branches forming a broad terminal arbor with mixed morphology terminals that is restricted to medulla layer M9. It is a cholinergic neuron (Varija Raghu et al., 2011).</t>
        </is>
      </c>
      <c r="E321" t="inlineStr">
        <is>
          <t>Fischbach and Dittrich, 1989, Cell Tissue Res. 258(3): 441--475 (flybase.org/reports/FBrf0049410); Varija Raghu et al., 2011, J. Comp. Neurol. 519(1): 162--176 (flybase.org/reports/FBrf0212356)</t>
        </is>
      </c>
      <c r="F321" t="inlineStr"/>
      <c r="G321" t="inlineStr"/>
      <c r="H321" t="inlineStr"/>
    </row>
    <row r="322">
      <c r="A322">
        <f>HYPERLINK("https://www.ebi.ac.uk/ols/ontologies/fbbt/terms?iri=http://purl.obolibrary.org/obo/FBbt_00003823","FBbt:00003823")</f>
        <v/>
      </c>
      <c r="B322" t="inlineStr">
        <is>
          <t>transmedullary Y neuron TmY5a</t>
        </is>
      </c>
      <c r="C322" t="inlineStr">
        <is>
          <t>TmY5a</t>
        </is>
      </c>
      <c r="D322" t="inlineStr">
        <is>
          <t>Transmedullary Y narrow field neuron that terminates with both fine and bleb-type arborizations in lobula layers 4, 5 and 6, and in lobula plate layer 3, but only has fine arborizations in lobula plate layer 1. It displays both fine and bleb-type arborizations in medulla layers M6 and M8, and has fine arborizations in medulla layers M2, M3, M4, M5 and M9 (Morante and Desplan, 2008; Fischbach and Dittrich (1989). It receives input from Tm4 (Takemura et al., 2013).</t>
        </is>
      </c>
      <c r="E322" t="inlineStr">
        <is>
          <t>Fischbach and Dittrich, 1989, Cell Tissue Res. 258(3): 441--475 (flybase.org/reports/FBrf0049410); Morante and Desplan, 2008, Curr. Biol. 18(8): 553--565 (flybase.org/reports/FBrf0204652); Takemura et al., 2013, Nature 500(7461): 175--181 (flybase.org/reports/FBrf0222324)</t>
        </is>
      </c>
      <c r="F322" t="inlineStr"/>
      <c r="G322" t="inlineStr"/>
      <c r="H322" t="inlineStr"/>
    </row>
    <row r="323">
      <c r="A323">
        <f>HYPERLINK("https://www.ebi.ac.uk/ols/ontologies/fbbt/terms?iri=http://purl.obolibrary.org/obo/FBbt_00003822","FBbt:00003822")</f>
        <v/>
      </c>
      <c r="B323" t="inlineStr">
        <is>
          <t>transmedullary Y neuron TmY5</t>
        </is>
      </c>
      <c r="C323" t="inlineStr">
        <is>
          <t>TmY5</t>
        </is>
      </c>
      <c r="D323" t="inlineStr">
        <is>
          <t>Transmedullary Y narrow field neuron that terminates with both fine and bleb-type arborizations in lobula layers 5 and 6, and in lobula plate layers 1, 2, 3 and 4, but it has only fine arborizations in lobula layer 4. It has both fine and bleb-type arborizations in medulla layer M10, but displays only fine arborizations in medulla layers M3, M5, M6, the serpentine layer, M8 and M9 (Morante and Desplan, 2008; Fischbach and Dittrich, 1989). It is a cholinergic neuron (Varija Raghu et al., 2011).</t>
        </is>
      </c>
      <c r="E323" t="inlineStr">
        <is>
          <t>Fischbach and Dittrich, 1989, Cell Tissue Res. 258(3): 441--475 (flybase.org/reports/FBrf0049410); Morante and Desplan, 2008, Curr. Biol. 18(8): 553--565 (flybase.org/reports/FBrf0204652); Varija Raghu et al., 2011, J. Comp. Neurol. 519(1): 162--176 (flybase.org/reports/FBrf0212356)</t>
        </is>
      </c>
      <c r="F323" t="inlineStr"/>
      <c r="G323" t="inlineStr"/>
      <c r="H323" t="inlineStr"/>
    </row>
    <row r="324">
      <c r="A324">
        <f>HYPERLINK("https://www.ebi.ac.uk/ols/ontologies/fbbt/terms?iri=http://purl.obolibrary.org/obo/FBbt_00003793","FBbt:00003793")</f>
        <v/>
      </c>
      <c r="B324" t="inlineStr">
        <is>
          <t>transmedullary neuron Tm5</t>
        </is>
      </c>
      <c r="C324" t="inlineStr">
        <is>
          <t>Tm5</t>
        </is>
      </c>
      <c r="D324" t="inlineStr">
        <is>
          <t>Transmedullary neuron that terminates in lobula layer 5 with bleb-type arborizations. It displays fine arborizations in medulla layers M3 and M6 and other, depending on the subtype. It has bleb-type terminals in layers M6 and M8. It has three subtypes.</t>
        </is>
      </c>
      <c r="E324" t="inlineStr">
        <is>
          <t>Fischbach and Dittrich, 1989, Cell Tissue Res. 258(3): 441--475 (flybase.org/reports/FBrf0049410); Morante and Desplan, 2008, Curr. Biol. 18(8): 553--565 (flybase.org/reports/FBrf0204652); Karuppudurai et al., 2014, Neuron 81(3): 603--615 (flybase.org/reports/FBrf0224070)</t>
        </is>
      </c>
      <c r="F324" t="inlineStr"/>
      <c r="G324" t="inlineStr"/>
      <c r="H324" t="inlineStr"/>
    </row>
    <row r="325">
      <c r="A325">
        <f>HYPERLINK("https://www.ebi.ac.uk/ols/ontologies/fbbt/terms?iri=http://purl.obolibrary.org/obo/FBbt_00003794","FBbt:00003794")</f>
        <v/>
      </c>
      <c r="B325" t="inlineStr">
        <is>
          <t>transmedullary neuron Tm6</t>
        </is>
      </c>
      <c r="C325" t="inlineStr">
        <is>
          <t>Tm6</t>
        </is>
      </c>
      <c r="D325" t="inlineStr">
        <is>
          <t>Transmedullary neuron that terminates in lobula layer 4 with bleb-type arborizations. It displays fine arborizations in medulla layers M1, M2, M3, M8 and M9, and has bleb-type arborizations in layers M1, M2, M8 and M9. It receives input from the medullary intrinsic neuron Mi1 and transmedullary neuron Tm3a (Takemura et al., 2013).</t>
        </is>
      </c>
      <c r="E325" t="inlineStr">
        <is>
          <t>Fischbach and Dittrich, 1989, Cell Tissue Res. 258(3): 441--475 (flybase.org/reports/FBrf0049410); Takemura et al., 2013, Nature 500(7461): 175--181 (flybase.org/reports/FBrf0222324)</t>
        </is>
      </c>
      <c r="F325" t="inlineStr"/>
      <c r="G325" t="inlineStr"/>
      <c r="H325" t="inlineStr"/>
    </row>
    <row r="326">
      <c r="A326">
        <f>HYPERLINK("https://www.ebi.ac.uk/ols/ontologies/fbbt/terms?iri=http://purl.obolibrary.org/obo/FBbt_00003777","FBbt:00003777")</f>
        <v/>
      </c>
      <c r="B326" t="inlineStr">
        <is>
          <t>medullary intrinsic neuron Mi2</t>
        </is>
      </c>
      <c r="C326" t="inlineStr">
        <is>
          <t>Mi2</t>
        </is>
      </c>
      <c r="D326" t="inlineStr">
        <is>
          <t>Medullary intrinsic neuron with both fine and bleb-type arborizations in medulla layers M1, M2 and M3, but with only fine arborizations in medulla layers M4, M5, M8 and M9. It is a cholinergic neuron (Varija Raghu et al., 2011).</t>
        </is>
      </c>
      <c r="E326" t="inlineStr">
        <is>
          <t>Fischbach and Dittrich, 1989, Cell Tissue Res. 258(3): 441--475 (flybase.org/reports/FBrf0049410); Varija Raghu et al., 2011, J. Comp. Neurol. 519(1): 162--176 (flybase.org/reports/FBrf0212356)</t>
        </is>
      </c>
      <c r="F326" t="inlineStr"/>
      <c r="G326" t="inlineStr"/>
      <c r="H326" t="inlineStr"/>
    </row>
    <row r="327">
      <c r="A327">
        <f>HYPERLINK("https://www.ebi.ac.uk/ols/ontologies/fbbt/terms?iri=http://purl.obolibrary.org/obo/FBbt_00003773","FBbt:00003773")</f>
        <v/>
      </c>
      <c r="B327" t="inlineStr">
        <is>
          <t>distal medullary amacrine neuron Dm6</t>
        </is>
      </c>
      <c r="C327" t="inlineStr">
        <is>
          <t>Dm6</t>
        </is>
      </c>
      <c r="D327" t="inlineStr">
        <is>
          <t>Distal medullary wide-field amacrine neuron whose cell body is located in the ventral region of the cell body rind of the medulla. It branches extensively at the distal surface of the medulla forming a broad arbor with each branch making a distinctive bleb-type terminal in the boundary between M1 and M2 layers from which short, fine terminal branches project into M2. The arborization overlaps with both the sublayers occupied by Dm1/Dm18, and Dm14/Dm17/Dm19. The arborizations in M1/M2 are enriched in presynaptic terminals. The arbor varies in shape between cells, covering around 30-40 columns, with these areas overlapping. It is located in a intracolumnar position, in the same region as the terminals of lamina monopolar neuron L2, and more central than that of Dm1 and Dm14. There are around 30 Dm6 neurons per hemisphere.</t>
        </is>
      </c>
      <c r="E327" t="inlineStr">
        <is>
          <t>Fischbach and Dittrich, 1989, Cell Tissue Res. 258(3): 441--475 (flybase.org/reports/FBrf0049410); Morante and Desplan, 2008, Curr. Biol. 18(8): 553--565 (flybase.org/reports/FBrf0204652); Nern et al., 2015, Proc. Natl. Acad. Sci. U.S.A. 112(22): E2967--E2976 (flybase.org/reports/FBrf0228639)</t>
        </is>
      </c>
      <c r="F327" t="inlineStr"/>
      <c r="G327" t="inlineStr"/>
      <c r="H327" t="inlineStr"/>
    </row>
    <row r="328">
      <c r="A328">
        <f>HYPERLINK("https://www.ebi.ac.uk/ols/ontologies/fbbt/terms?iri=http://purl.obolibrary.org/obo/FBbt_00003816","FBbt:00003816")</f>
        <v/>
      </c>
      <c r="B328" t="inlineStr">
        <is>
          <t>transmedullary neuron Tm28</t>
        </is>
      </c>
      <c r="C328" t="inlineStr">
        <is>
          <t>Tm28</t>
        </is>
      </c>
      <c r="D328" t="inlineStr">
        <is>
          <t>Transmedullary wide-field neuron that terminates in lobula layer with bleb-type arborizations. It displays fine arborizations in medulla layers M2 and M3 (Morante and Desplan, 2008; Fischbach and Dittrich, 1989).</t>
        </is>
      </c>
      <c r="E328" t="inlineStr">
        <is>
          <t>Fischbach and Dittrich, 1989, Cell Tissue Res. 258(3): 441--475 (flybase.org/reports/FBrf0049410); Morante and Desplan, 2008, Curr. Biol. 18(8): 553--565 (flybase.org/reports/FBrf0204652)</t>
        </is>
      </c>
      <c r="F328" t="inlineStr"/>
      <c r="G328" t="inlineStr"/>
      <c r="H328" t="inlineStr"/>
    </row>
    <row r="329">
      <c r="A329">
        <f>HYPERLINK("https://www.ebi.ac.uk/ols/ontologies/fbbt/terms?iri=http://purl.obolibrary.org/obo/FBbt_00003814","FBbt:00003814")</f>
        <v/>
      </c>
      <c r="B329" t="inlineStr">
        <is>
          <t>transmedullary neuron Tm26</t>
        </is>
      </c>
      <c r="C329" t="inlineStr">
        <is>
          <t>Tm26</t>
        </is>
      </c>
      <c r="D329" t="inlineStr">
        <is>
          <t>Transmedullary wide-field neuron that terminates in lobula layer 5 with both fine and bleb-type arborizations. It displays fine arborizations in medulla layers M2, M3, M4, M5, M6, the serpentine layer, M8 and M9, and has bleb-type arborizations in layer M8 (Morante and Desplan, 2008; Fischbach and Dittrich, 1989).</t>
        </is>
      </c>
      <c r="E329" t="inlineStr">
        <is>
          <t>Fischbach and Dittrich, 1989, Cell Tissue Res. 258(3): 441--475 (flybase.org/reports/FBrf0049410); Morante and Desplan, 2008, Curr. Biol. 18(8): 553--565 (flybase.org/reports/FBrf0204652)</t>
        </is>
      </c>
      <c r="F329" t="inlineStr"/>
      <c r="G329" t="inlineStr"/>
      <c r="H329" t="inlineStr"/>
    </row>
    <row r="330">
      <c r="A330">
        <f>HYPERLINK("https://www.ebi.ac.uk/ols/ontologies/fbbt/terms?iri=http://purl.obolibrary.org/obo/FBbt_00007580","FBbt:00007580")</f>
        <v/>
      </c>
      <c r="B330" t="inlineStr">
        <is>
          <t>Y neuron Y6</t>
        </is>
      </c>
      <c r="C330" t="inlineStr">
        <is>
          <t>Y6</t>
        </is>
      </c>
      <c r="D330" t="inlineStr">
        <is>
          <t>Y neuron that arborizes relatively broadly in all lobula plate layers and with a mix of terminal morphologies. Its branch in the lobula has narrow and mainly bleb-type arborizations in layers 1-4. Its branch in the lamina has a broader, bushy, fine, terminal arborization domain in layers M8-9.</t>
        </is>
      </c>
      <c r="E330" t="inlineStr">
        <is>
          <t>Fischbach and Dittrich, 1989, Cell Tissue Res. 258(3): 441--475 (flybase.org/reports/FBrf0049410)</t>
        </is>
      </c>
      <c r="F330" t="inlineStr"/>
      <c r="G330" t="inlineStr"/>
      <c r="H330" t="inlineStr"/>
    </row>
    <row r="331">
      <c r="A331">
        <f>HYPERLINK("https://www.ebi.ac.uk/ols/ontologies/fbbt/terms?iri=http://purl.obolibrary.org/obo/FBbt_00003812","FBbt:00003812")</f>
        <v/>
      </c>
      <c r="B331" t="inlineStr">
        <is>
          <t>transmedullary neuron Tm24</t>
        </is>
      </c>
      <c r="C331" t="inlineStr">
        <is>
          <t>Tm24</t>
        </is>
      </c>
      <c r="D331" t="inlineStr">
        <is>
          <t>Transmedullary wide-field neuron that terminates in lobula layers 4, 5 and 6 with both fine and bleb-type arborizations. It does not show any arborizations in the medulla (Morante and Desplan, 2008; Fischbach and Dittrich, 1989). It is a cholinergic neuron (Varija Raghu et al., 2011).</t>
        </is>
      </c>
      <c r="E331" t="inlineStr">
        <is>
          <t>Fischbach and Dittrich, 1989, Cell Tissue Res. 258(3): 441--475 (flybase.org/reports/FBrf0049410); Morante and Desplan, 2008, Curr. Biol. 18(8): 553--565 (flybase.org/reports/FBrf0204652); Varija Raghu et al., 2011, J. Comp. Neurol. 519(1): 162--176 (flybase.org/reports/FBrf0212356)</t>
        </is>
      </c>
      <c r="F331" t="inlineStr"/>
      <c r="G331" t="inlineStr"/>
      <c r="H331" t="inlineStr"/>
    </row>
    <row r="332">
      <c r="A332">
        <f>HYPERLINK("https://www.ebi.ac.uk/ols/ontologies/fbbt/terms?iri=http://purl.obolibrary.org/obo/FBbt_00003781","FBbt:00003781")</f>
        <v/>
      </c>
      <c r="B332" t="inlineStr">
        <is>
          <t>medullary intrinsic neuron Mi6</t>
        </is>
      </c>
      <c r="C332" t="inlineStr">
        <is>
          <t>Mi6</t>
        </is>
      </c>
      <c r="D332" t="inlineStr">
        <is>
          <t>Medullary intrinsic neuron with both fine and bleb-type arborizations in medulla layers M2, M5, M6 and M8, but with only fine arborizations in medulla layers M3 and M4.</t>
        </is>
      </c>
      <c r="E332" t="inlineStr">
        <is>
          <t>Fischbach and Dittrich, 1989, Cell Tissue Res. 258(3): 441--475 (flybase.org/reports/FBrf0049410)</t>
        </is>
      </c>
      <c r="F332" t="inlineStr"/>
      <c r="G332" t="inlineStr"/>
      <c r="H332" t="inlineStr"/>
    </row>
    <row r="333">
      <c r="A333">
        <f>HYPERLINK("https://www.ebi.ac.uk/ols/ontologies/fbbt/terms?iri=http://purl.obolibrary.org/obo/FBbt_00003782","FBbt:00003782")</f>
        <v/>
      </c>
      <c r="B333" t="inlineStr">
        <is>
          <t>medullary intrinsic neuron Mi7</t>
        </is>
      </c>
      <c r="C333" t="inlineStr">
        <is>
          <t>Mi7</t>
        </is>
      </c>
      <c r="D333" t="inlineStr">
        <is>
          <t>Medullary intrinsic neuron with both fine and bleb-type arborizations in medulla layer M6, but with only fine arborizations in medulla layers M1, M3, M5 and M8. It is a cholinergic neuron (Varija Raghu et al., 2011).</t>
        </is>
      </c>
      <c r="E333" t="inlineStr">
        <is>
          <t>Fischbach and Dittrich, 1989, Cell Tissue Res. 258(3): 441--475 (flybase.org/reports/FBrf0049410); Varija Raghu et al., 2011, J. Comp. Neurol. 519(1): 162--176 (flybase.org/reports/FBrf0212356)</t>
        </is>
      </c>
      <c r="F333" t="inlineStr"/>
      <c r="G333" t="inlineStr"/>
      <c r="H333" t="inlineStr"/>
    </row>
    <row r="334">
      <c r="A334">
        <f>HYPERLINK("https://www.ebi.ac.uk/ols/ontologies/fbbt/terms?iri=http://purl.obolibrary.org/obo/FBbt_02000006","FBbt:02000006")</f>
        <v/>
      </c>
      <c r="B334" t="inlineStr">
        <is>
          <t>photoreceptor cell R7 of pale ommatidium</t>
        </is>
      </c>
      <c r="C334" t="inlineStr">
        <is>
          <t>pR7</t>
        </is>
      </c>
      <c r="D334" t="inlineStr">
        <is>
          <t>Photoreceptor cell R7 that is part of a pale ommatidium and expresses Rhodopsin 3.</t>
        </is>
      </c>
      <c r="E334" t="inlineStr">
        <is>
          <t>Wernet and Desplan, 2004, Trends Cell Biol. 14(10): 576--584 (flybase.org/reports/FBrf0180690); Jukam et al., 2016, Development 143(13): 2389--2397 (flybase.org/reports/FBrf0232800)</t>
        </is>
      </c>
      <c r="F334" t="inlineStr"/>
      <c r="G334" t="inlineStr"/>
      <c r="H334" t="inlineStr"/>
    </row>
    <row r="335">
      <c r="A335">
        <f>HYPERLINK("https://www.ebi.ac.uk/ols/ontologies/fbbt/terms?iri=http://purl.obolibrary.org/obo/FBbt_02000005","FBbt:02000005")</f>
        <v/>
      </c>
      <c r="B335" t="inlineStr">
        <is>
          <t>photoreceptor cell R7 of yellow ommatidium</t>
        </is>
      </c>
      <c r="C335" t="inlineStr">
        <is>
          <t>yR7</t>
        </is>
      </c>
      <c r="D335" t="inlineStr">
        <is>
          <t>Photoreceptor cell R7 located in the yellow ommatidium. It outputs to transmedullary neuron Tm5a (Gao et al., 2008; Karuppudurai et al., 2014) and transmedullary Y neuron Rh4TmY. It expresses Rhodopsin 4.</t>
        </is>
      </c>
      <c r="E335" t="inlineStr">
        <is>
          <t>Wernet and Desplan, 2004, Trends Cell Biol. 14(10): 576--584 (flybase.org/reports/FBrf0180690); Gao et al., 2008, Neuron 60(2): 328--342 (flybase.org/reports/FBrf0206213); Karuppudurai et al., 2014, Neuron 81(3): 603--615 (flybase.org/reports/FBrf0224070); Jukam et al., 2016, Development 143(13): 2389--2397 (flybase.org/reports/FBrf0232800)</t>
        </is>
      </c>
      <c r="F335" t="inlineStr"/>
      <c r="G335" t="inlineStr"/>
      <c r="H335" t="inlineStr"/>
    </row>
    <row r="336">
      <c r="A336">
        <f>HYPERLINK("https://www.ebi.ac.uk/ols/ontologies/fbbt/terms?iri=http://purl.obolibrary.org/obo/FBbt_02000004","FBbt:02000004")</f>
        <v/>
      </c>
      <c r="B336" t="inlineStr">
        <is>
          <t>photoreceptor cell R8 of pale ommatidium</t>
        </is>
      </c>
      <c r="C336" t="inlineStr">
        <is>
          <t>pR8</t>
        </is>
      </c>
      <c r="D336" t="inlineStr">
        <is>
          <t>Photoreceptor cell R8 that is part of a pale ommatidium and expresses Rhodopsin 5.</t>
        </is>
      </c>
      <c r="E336" t="inlineStr">
        <is>
          <t>Wernet and Desplan, 2004, Trends Cell Biol. 14(10): 576--584 (flybase.org/reports/FBrf0180690); Jukam et al., 2016, Development 143(13): 2389--2397 (flybase.org/reports/FBrf0232800)</t>
        </is>
      </c>
      <c r="F336" t="inlineStr"/>
      <c r="G336" t="inlineStr"/>
      <c r="H336" t="inlineStr"/>
    </row>
    <row r="337">
      <c r="A337">
        <f>HYPERLINK("https://www.ebi.ac.uk/ols/ontologies/fbbt/terms?iri=http://purl.obolibrary.org/obo/FBbt_02000003","FBbt:02000003")</f>
        <v/>
      </c>
      <c r="B337" t="inlineStr">
        <is>
          <t>photoreceptor cell R8 of yellow ommatidium</t>
        </is>
      </c>
      <c r="C337" t="inlineStr">
        <is>
          <t>yR8</t>
        </is>
      </c>
      <c r="D337" t="inlineStr">
        <is>
          <t>Photoreceptor cell R8 that is part of a yellow ommatidium and expresses Rhodopsin 6.</t>
        </is>
      </c>
      <c r="E337" t="inlineStr">
        <is>
          <t>Wernet and Desplan, 2004, Trends Cell Biol. 14(10): 576--584 (flybase.org/reports/FBrf0180690); Jukam et al., 2016, Development 143(13): 2389--2397 (flybase.org/reports/FBrf0232800)</t>
        </is>
      </c>
      <c r="F337" t="inlineStr"/>
      <c r="G337" t="inlineStr"/>
      <c r="H337" t="inlineStr"/>
    </row>
    <row r="338">
      <c r="A338">
        <f>HYPERLINK("https://www.ebi.ac.uk/ols/ontologies/fbbt/terms?iri=http://purl.obolibrary.org/obo/FBbt_00003904","FBbt:00003904")</f>
        <v/>
      </c>
      <c r="B338" t="inlineStr">
        <is>
          <t>translobula plate neuron Tlp14</t>
        </is>
      </c>
      <c r="C338" t="inlineStr">
        <is>
          <t>translobullar plate neuron Tlp14; translobullar plate neuron Tpl14; Tpl14; Tlp14; translobula-plate neuron Tpl14; translobula-plate neuron Tlp14</t>
        </is>
      </c>
      <c r="D338" t="inlineStr">
        <is>
          <t>Translobula plate neuron that arborizes in the lobula and lobula plate.</t>
        </is>
      </c>
      <c r="E338" t="inlineStr">
        <is>
          <t>Fischbach and Dittrich, 1989, Cell Tissue Res. 258(3): 441--475 (flybase.org/reports/FBrf0049410)</t>
        </is>
      </c>
      <c r="F338" t="inlineStr"/>
      <c r="G338" t="inlineStr"/>
      <c r="H338" t="inlineStr"/>
    </row>
    <row r="339">
      <c r="A339">
        <f>HYPERLINK("https://www.ebi.ac.uk/ols/ontologies/fbbt/terms?iri=http://purl.obolibrary.org/obo/FBbt_00003905","FBbt:00003905")</f>
        <v/>
      </c>
      <c r="B339" t="inlineStr">
        <is>
          <t>translobula plate neuron Tlp15</t>
        </is>
      </c>
      <c r="C339" t="inlineStr">
        <is>
          <t>translobullar plate neuron Tpl15; translobullar plate neuron Tlp15; Tlp15; Tpl15; translobula-plate neuron Tlp15; translobula-plate neuron Tpl15</t>
        </is>
      </c>
      <c r="D339" t="inlineStr">
        <is>
          <t>Translobula plate neuron that arborizes in the lobula and lobula plate.</t>
        </is>
      </c>
      <c r="E339" t="inlineStr">
        <is>
          <t>Fischbach and Dittrich, 1989, Cell Tissue Res. 258(3): 441--475 (flybase.org/reports/FBrf0049410)</t>
        </is>
      </c>
      <c r="F339" t="inlineStr"/>
      <c r="G339" t="inlineStr"/>
      <c r="H339" t="inlineStr"/>
    </row>
    <row r="340">
      <c r="A340">
        <f>HYPERLINK("https://www.ebi.ac.uk/ols/ontologies/fbbt/terms?iri=http://purl.obolibrary.org/obo/FBbt_00003901","FBbt:00003901")</f>
        <v/>
      </c>
      <c r="B340" t="inlineStr">
        <is>
          <t>translobula plate neuron Tlp11</t>
        </is>
      </c>
      <c r="C340" t="inlineStr">
        <is>
          <t>Tlp11; Tpl11; translobula-plate neuron Tlp11; translobula-plate neuron Tpl11; translobullar plate neuron Tlp11; translobullar plate neuron Tpl11</t>
        </is>
      </c>
      <c r="D340" t="inlineStr">
        <is>
          <t>Translobula plate neuron that arborizes in the lobula and lobula plate.</t>
        </is>
      </c>
      <c r="E340" t="inlineStr">
        <is>
          <t>Fischbach and Dittrich, 1989, Cell Tissue Res. 258(3): 441--475 (flybase.org/reports/FBrf0049410)</t>
        </is>
      </c>
      <c r="F340" t="inlineStr"/>
      <c r="G340" t="inlineStr"/>
      <c r="H340" t="inlineStr"/>
    </row>
    <row r="341">
      <c r="A341">
        <f>HYPERLINK("https://www.ebi.ac.uk/ols/ontologies/fbbt/terms?iri=http://purl.obolibrary.org/obo/FBbt_00003903","FBbt:00003903")</f>
        <v/>
      </c>
      <c r="B341" t="inlineStr">
        <is>
          <t>translobula plate neuron Tlp13</t>
        </is>
      </c>
      <c r="C341" t="inlineStr">
        <is>
          <t>translobula-plate neuron Tlp13; translobula-plate neuron Tpl13; translobullar plate neuron Tlp13; translobullar plate neuron Tpl13; Tlp13; Tpl13</t>
        </is>
      </c>
      <c r="D341" t="inlineStr">
        <is>
          <t>Translobula plate neuron that arborizes in the lobula and lobula plate.</t>
        </is>
      </c>
      <c r="E341" t="inlineStr">
        <is>
          <t>Fischbach and Dittrich, 1989, Cell Tissue Res. 258(3): 441--475 (flybase.org/reports/FBrf0049410)</t>
        </is>
      </c>
      <c r="F341" t="inlineStr"/>
      <c r="G341" t="inlineStr"/>
      <c r="H341" t="inlineStr"/>
    </row>
    <row r="342">
      <c r="A342">
        <f>HYPERLINK("https://www.ebi.ac.uk/ols/ontologies/fbbt/terms?iri=http://purl.obolibrary.org/obo/FBbt_00003902","FBbt:00003902")</f>
        <v/>
      </c>
      <c r="B342" t="inlineStr">
        <is>
          <t>translobula plate neuron Tlp12</t>
        </is>
      </c>
      <c r="C342" t="inlineStr">
        <is>
          <t>translobula-plate neuron Tpl12; translobula-plate neuron Tlp12; translobullar plate neuron Tlp12; translobullar plate neuron Tpl12; Tpl12; Tlp12</t>
        </is>
      </c>
      <c r="D342" t="inlineStr">
        <is>
          <t>Translobula plate neuron that arborizes in the lobula and lobula plate.</t>
        </is>
      </c>
      <c r="E342" t="inlineStr">
        <is>
          <t>Fischbach and Dittrich, 1989, Cell Tissue Res. 258(3): 441--475 (flybase.org/reports/FBrf0049410)</t>
        </is>
      </c>
      <c r="F342" t="inlineStr"/>
      <c r="G342" t="inlineStr"/>
      <c r="H342" t="inlineStr"/>
    </row>
    <row r="343">
      <c r="A343">
        <f>HYPERLINK("https://www.ebi.ac.uk/ols/ontologies/fbbt/terms?iri=http://purl.obolibrary.org/obo/FBbt_00003725","FBbt:00003725")</f>
        <v/>
      </c>
      <c r="B343" t="inlineStr">
        <is>
          <t>lamina monopolar neuron L5</t>
        </is>
      </c>
      <c r="C343" t="inlineStr">
        <is>
          <t>L5; monopolar laminar cell L5</t>
        </is>
      </c>
      <c r="D343" t="inlineStr">
        <is>
          <t>A lamina monopolar neuron that hardly arborizes at all in the lamina, but forms a branched arborization in medulla layers M1 and M2 and a clump of terminals in M5. In the lamina it forms only a few postsynaptic connections with lamina monopolar cells L2 and L4 (collaterals from the same and adjacent columns), lamina intrinsic (amacrine) cells and lamina wide-field cells Lawf (Meinertzhagen and O'Neil, 1991; Rivera-Alba et al., 2011). In the medulla, it forms reciprocal synaptic connections with monopolar lamina neuron L1 and receives input from R8 in M1 (Takemura et al., 2008) and Tm2 (Takemura et al., 2013). It outputs to medullary intrinsic neuron Mi1 and M4, transmedullary neuron Tm3a and centrifugal neuron C2, C3, T neuron T2 and distal medullary amacrine neuron Dm2 (Takemura et al., 2013).</t>
        </is>
      </c>
      <c r="E343"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2013, Nature 500(7461): 175--181 (flybase.org/reports/FBrf0222324)</t>
        </is>
      </c>
      <c r="F343" t="inlineStr"/>
      <c r="G343" t="inlineStr"/>
      <c r="H343" t="inlineStr"/>
    </row>
    <row r="344">
      <c r="A344">
        <f>HYPERLINK("https://www.ebi.ac.uk/ols/ontologies/fbbt/terms?iri=http://purl.obolibrary.org/obo/FBbt_00003721","FBbt:00003721")</f>
        <v/>
      </c>
      <c r="B344" t="inlineStr">
        <is>
          <t>lamina monopolar neuron L3</t>
        </is>
      </c>
      <c r="C344" t="inlineStr">
        <is>
          <t>monopolar laminar cell L3; L3</t>
        </is>
      </c>
      <c r="D344" t="inlineStr">
        <is>
          <t>A lamina monopolar neuron with short spines that project to one side of the main projection as it extends through the lamina optic cartridge. It terminates with an arborization in medulla layer M3. Its cell body is located in the layer between the basement membrane of the compound eye and the lamina neuropil. In the lamina it is postsynaptic to photoreceptors R1-R6, lamina monopolar cell L4 (collaterals from adjacent columns), lamina intrinsic (amacrine) cells and lamina wide-field neurons Lawf (Meinertzhagen and O'Neil, 1991; Rivera-Alba et al., 2011). It forms presynaptic terminals at its terminal arborization in medulla layer M3 (Takemura et al., 2008) receiving input from centrifugal neuron C2. It makes presynaptic contacts with Tm5a, Tm9 (Gao et al., 2008), Tm20, Mi1 and Mi9 (Takemura et al., 2013). It is a GABA-ergic neuron.</t>
        </is>
      </c>
      <c r="E344" t="inlineStr">
        <is>
          <t>Fischbach and Dittrich, 1989, Cell Tissue Res. 258(3): 441--475 (flybase.org/reports/FBrf0049410); Meinertzhagen and O'Neil, 1991, J. Comp. Neurol. 305(2): 232--263 (flybase.org/reports/FBrf0054529); Takemura et al., 2008, J. Comp. Neurol. 509(5): 493--513 (flybase.org/reports/FBrf0205531); Gao et al., 2008, Neuron 60(2): 328--342 (flybase.org/reports/FBrf0206213); Rivera-Alba et al., 2011, Curr. Biol. 21(23): 2000--2005 (flybase.org/reports/FBrf0216925); Raghu et al., 2013, J. Comp. Neurol. 521(1): 252--265 (flybase.org/reports/FBrf0220286); Takemura et al., 2013, Nature 500(7461): 175--181 (flybase.org/reports/FBrf0222324)</t>
        </is>
      </c>
      <c r="F344" t="inlineStr"/>
      <c r="G344" t="inlineStr"/>
      <c r="H344" t="inlineStr"/>
    </row>
    <row r="345">
      <c r="A345">
        <f>HYPERLINK("https://www.ebi.ac.uk/ols/ontologies/fbbt/terms?iri=http://purl.obolibrary.org/obo/FBbt_00003722","FBbt:00003722")</f>
        <v/>
      </c>
      <c r="B345" t="inlineStr">
        <is>
          <t>lamina monopolar neuron L4</t>
        </is>
      </c>
      <c r="C345" t="inlineStr">
        <is>
          <t>monopolar laminar cell L4; monopolar laminar cell L4y; monopolar laminar cell L4x; L4</t>
        </is>
      </c>
      <c r="D345" t="inlineStr">
        <is>
          <t>A lamina monopolar neuron that arborizes in the proximal lamina, forms a spreading arbor in medulla layer M2 and a small terminal arbor in M4-M5 that penetrates adjacent columns (Fischbach and Dittrich, 1989; Takemura et al., 2008; Takemura et al., 2011). In the proximal lamina it receives synaptic input from photoreceptor R6, lamina monopolar L2 (within the same column and adjacent columns), L4 (collaterals from adjacent columns) and lamina intrinsic (amacrine) cells (Meinertzhagen and O'Neil, 1991; Rivera-Alba et al., 2011). It forms presynaptic terminals in the lamina with photoreceptors R1-R6, L2-L5 (L4 collaterals from adjacent columns), and lamina intrinsic (amacrine) cells (Rivera-Alba et al., 2011). In the medulla it forms presynaptic terminals in both M2 and M4-M5 with transmedullary neuron Tm2. Three L4 neurons, one from the parent column and two from the posterior ones contact the same Tm2 neuron (Takemura et al., 2008; Takemura et al., 2011). It seems to be capable of both cholinergic and GABAergic neurotransmission.</t>
        </is>
      </c>
      <c r="E345" t="inlineStr">
        <is>
          <t>Fischbach and Dittrich, 1989, Cell Tissue Res. 258(3): 441--475 (flybase.org/reports/FBrf0049410); Meinertzhagen and O'Neil, 1991, J. Comp. Neurol. 305(2): 232--263 (flybase.org/reports/FBrf0054529); Takemura et al., 2008, J. Comp. Neurol. 509(5): 493--513 (flybase.org/reports/FBrf0205531); Rivera-Alba et al., 2011, Curr. Biol. 21(23): 2000--2005 (flybase.org/reports/FBrf0216925); Takemura et al., 2011, Curr. Biol. 21(24): 2077--2084 (flybase.org/reports/FBrf0217052); Raghu et al., 2013, J. Comp. Neurol. 521(1): 252--265 (flybase.org/reports/FBrf0220286)</t>
        </is>
      </c>
      <c r="F345" t="inlineStr"/>
      <c r="G345" t="inlineStr"/>
      <c r="H345" t="inlineStr"/>
    </row>
    <row r="346">
      <c r="A346">
        <f>HYPERLINK("https://www.ebi.ac.uk/ols/ontologies/fbbt/terms?iri=http://purl.obolibrary.org/obo/FBbt_00003720","FBbt:00003720")</f>
        <v/>
      </c>
      <c r="B346" t="inlineStr">
        <is>
          <t>lamina monopolar neuron L2</t>
        </is>
      </c>
      <c r="C346" t="inlineStr">
        <is>
          <t>monopolar laminar cell L2; L2</t>
        </is>
      </c>
      <c r="D346" t="inlineStr">
        <is>
          <t>A lamina monopolar neuron with short collaterals that project radially from the main projection in the lamina and that arborizes in medulla layer M2. In the lamina it receives input from photoreceptors R1-R6, lamina monopolar neuron L4 (collaterals from the same and adjacent columns), lamina intrinsic (amacrine) cells, centrifugal neurons C2 and C3 and lamina wide-field neurons Lawf. It forms postsynaptic connections in the lamina with photoreceptors R1 and R2 and lamina monopolar cells L1, L4 and L5 (Meinertzhagen and O'Neil, 1991; Rivera-Alba et al., 2011). It has both pre- and postsynaptic connections in medulla layer M2, with synaptic input coming from centrifugal neurons C2 and C3 (Takemura et al., 2008) and transmedullary neuron Tm1. It outputs to lamina monopolar neuron L5, columnar neuron T1, and transmedullary neurons Tm1, Tm2, Tm4 and Tm20 (Takemura et al., 2013). It is a cholinergic neuron (Takemura et al., 2011) and is electrically synapsed to lamina monopolar neuron L1 (Joesch et al., 2010).</t>
        </is>
      </c>
      <c r="E346" t="inlineStr">
        <is>
          <t>Fischbach and Dittrich, 1989, Cell Tissue Res. 258(3): 441--475 (flybase.org/reports/FBrf0049410); Meinertzhagen and O'Neil, 1991, J. Comp. Neurol. 305(2): 232--263 (flybase.org/reports/FBrf0054529); Takemura et al., 2008, J. Comp. Neurol. 509(5): 493--513 (flybase.org/reports/FBrf0205531); Joesch et al., 2010, Nature 468(7321): 300--304 (flybase.org/reports/FBrf0212262); Rivera-Alba et al., 2011, Curr. Biol. 21(23): 2000--2005 (flybase.org/reports/FBrf0216925); Takemura et al., 2011, Curr. Biol. 21(24): 2077--2084 (flybase.org/reports/FBrf0217052); Takemura et al., 2013, Nature 500(7461): 175--181 (flybase.org/reports/FBrf0222324)</t>
        </is>
      </c>
      <c r="F346" t="inlineStr"/>
      <c r="G346" t="inlineStr"/>
      <c r="H346" t="inlineStr"/>
    </row>
    <row r="347">
      <c r="A347">
        <f>HYPERLINK("https://www.ebi.ac.uk/ols/ontologies/fbbt/terms?iri=http://purl.obolibrary.org/obo/FBbt_00003796","FBbt:00003796")</f>
        <v/>
      </c>
      <c r="B347" t="inlineStr">
        <is>
          <t>transmedullary neuron Tm8</t>
        </is>
      </c>
      <c r="C347" t="inlineStr">
        <is>
          <t>Tm8</t>
        </is>
      </c>
      <c r="D347" t="inlineStr">
        <is>
          <t>Transmedullary wide-field neuron that terminates in lobula layers 5 and 6 with bleb-type arborizations. It displays fine arborizations in medulla layers M4, M6, M8 and M9, and has bleb-type arborizations in layers M4 and M8 (Morante and Desplan, 2008; Fischbach and Dittrich, 1989). It is a cholinergic neuron (Varija Raghu et al., 2011).</t>
        </is>
      </c>
      <c r="E347" t="inlineStr">
        <is>
          <t>Fischbach and Dittrich, 1989, Cell Tissue Res. 258(3): 441--475 (flybase.org/reports/FBrf0049410); Morante and Desplan, 2008, Curr. Biol. 18(8): 553--565 (flybase.org/reports/FBrf0204652); Varija Raghu et al., 2011, J. Comp. Neurol. 519(1): 162--176 (flybase.org/reports/FBrf0212356)</t>
        </is>
      </c>
      <c r="F347" t="inlineStr"/>
      <c r="G347" t="inlineStr"/>
      <c r="H347" t="inlineStr"/>
    </row>
    <row r="348">
      <c r="A348">
        <f>HYPERLINK("https://www.ebi.ac.uk/ols/ontologies/fbbt/terms?iri=http://purl.obolibrary.org/obo/FBbt_00003795","FBbt:00003795")</f>
        <v/>
      </c>
      <c r="B348" t="inlineStr">
        <is>
          <t>transmedullary neuron Tm7</t>
        </is>
      </c>
      <c r="C348" t="inlineStr">
        <is>
          <t>Tm7</t>
        </is>
      </c>
      <c r="D348" t="inlineStr">
        <is>
          <t>Transmedullary wide-field neuron that terminates in lobula layer 5 with both fine and bleb-type arborizations. It has fine arborizations in medulla layers M3, M4, M6 and M8, and bleb-type arborizations in layer M6 (Fischbach and Dittrich, 1989; Morante and Desplan, 2008). It is a cholinergic neuron (Varija Raghu et al., 2011).</t>
        </is>
      </c>
      <c r="E348" t="inlineStr">
        <is>
          <t>Fischbach and Dittrich, 1989, Cell Tissue Res. 258(3): 441--475 (flybase.org/reports/FBrf0049410); Morante and Desplan, 2008, Curr. Biol. 18(8): 553--565 (flybase.org/reports/FBrf0204652); Varija Raghu et al., 2011, J. Comp. Neurol. 519(1): 162--176 (flybase.org/reports/FBrf0212356)</t>
        </is>
      </c>
      <c r="F348" t="inlineStr"/>
      <c r="G348" t="inlineStr"/>
      <c r="H348" t="inlineStr"/>
    </row>
    <row r="349">
      <c r="A349">
        <f>HYPERLINK("https://www.ebi.ac.uk/ols/ontologies/fbbt/terms?iri=http://purl.obolibrary.org/obo/FBbt_00003792","FBbt:00003792")</f>
        <v/>
      </c>
      <c r="B349" t="inlineStr">
        <is>
          <t>transmedullary neuron Tm4</t>
        </is>
      </c>
      <c r="C349" t="inlineStr">
        <is>
          <t>Tm4</t>
        </is>
      </c>
      <c r="D349" t="inlineStr">
        <is>
          <t>Transmedullary narrow field neuron that terminates in lobula layers 1, 2 and 4 with bleb-type arborizations, and with fine arborizations in layer 3. It displays fine arborizations in medulla layers M2, M3, M4 and M9, and has bleb-type arborizations in layers M2, M4, and M9 (Morante and Desplan, 2008; Fischbach and Dittrich, 1989). It receives input from lamina monopolar neuron L2 and centrifugal neuron C3 (Takemura et al., 2013) and outputs to transmedullary Y neuron TmY5a (Takemura et al., 2013). In lobula layer 1, it outputs to T neuron T5 (Shinomiya et al., 2014). It seems to be capable of both cholinergic and GABAergic neurotransmission.</t>
        </is>
      </c>
      <c r="E349" t="inlineStr">
        <is>
          <t>Fischbach and Dittrich, 1989, Cell Tissue Res. 258(3): 441--475 (flybase.org/reports/FBrf0049410); Morante and Desplan, 2008, Curr. Biol. 18(8): 553--565 (flybase.org/reports/FBrf0204652); Varija Raghu et al., 2011, J. Comp. Neurol. 519(1): 162--176 (flybase.org/reports/FBrf0212356); Raghu et al., 2013, J. Comp. Neurol. 521(1): 252--265 (flybase.org/reports/FBrf0220286); Takemura et al., 2013, Nature 500(7461): 175--181 (flybase.org/reports/FBrf0222324); Shinomiya et al., 2014, Curr. Biol. 24(10): 1062--1070 (flybase.org/reports/FBrf0225094)</t>
        </is>
      </c>
      <c r="F349" t="inlineStr"/>
      <c r="G349" t="inlineStr"/>
      <c r="H349" t="inlineStr"/>
    </row>
    <row r="350">
      <c r="A350">
        <f>HYPERLINK("https://www.ebi.ac.uk/ols/ontologies/fbbt/terms?iri=http://purl.obolibrary.org/obo/FBbt_00003791","FBbt:00003791")</f>
        <v/>
      </c>
      <c r="B350" t="inlineStr">
        <is>
          <t>transmedullary neuron Tm3a</t>
        </is>
      </c>
      <c r="C350" t="inlineStr">
        <is>
          <t>Tm3a; Tm3; transmedullary neuron Tm3</t>
        </is>
      </c>
      <c r="D350" t="inlineStr">
        <is>
          <t>Transmedullary narrow field neuron that terminates in lobula layers 1 and 4 with bleb-like terminal arborizations. It has fine arborizations in medulla layers M1, M4, and M5, and has bleb-type arborization in medulla layers M1, M4, M9 and M10 (Morante and Desplan, 2008; Fischbach and Dittrich, 1989). It receives input from lamina monopolar neuron L1 and L5 and medullary intrinsic neuron Mi1. It outputs to T neuron T4 (Takemura et al., 2013). It seems to be capable of both cholinergic (Pankova &amp; Borst, 2017) and GABAergic neurotransmission.</t>
        </is>
      </c>
      <c r="E350" t="inlineStr">
        <is>
          <t>Fischbach and Dittrich, 1989, Cell Tissue Res. 258(3): 441--475 (flybase.org/reports/FBrf0049410); Morante and Desplan, 2008, Curr. Biol. 18(8): 553--565 (flybase.org/reports/FBrf0204652); Hasegawa et al., 2011, Development 138(5): 983--993 (flybase.org/reports/FBrf0213020); Raghu et al., 2013, J. Comp. Neurol. 521(1): 252--265 (flybase.org/reports/FBrf0220286); Takemura et al., 2013, Nature 500(7461): 175--181 (flybase.org/reports/FBrf0222324); Pankova and Borst, 2017, J. Exp. Biol. 220(8): 1405--1410 (flybase.org/reports/FBrf0235353)</t>
        </is>
      </c>
      <c r="F350" t="inlineStr"/>
      <c r="G350" t="inlineStr"/>
      <c r="H350" t="inlineStr"/>
    </row>
    <row r="351">
      <c r="A351">
        <f>HYPERLINK("https://www.ebi.ac.uk/ols/ontologies/fbbt/terms?iri=http://purl.obolibrary.org/obo/FBbt_00003790","FBbt:00003790")</f>
        <v/>
      </c>
      <c r="B351" t="inlineStr">
        <is>
          <t>transmedullary neuron Tm2</t>
        </is>
      </c>
      <c r="C351" t="inlineStr">
        <is>
          <t>Tm2</t>
        </is>
      </c>
      <c r="D351" t="inlineStr">
        <is>
          <t>Transmedullary narrow field neuron that terminates with bleb-type terminal arborizations in lobula layers 1 and 2. It displays fine arborizations in medulla layer M1 and M2, and has bleb-like arborizations in layers M3, M4 and M9 (Fischbach and Dittrich, 1989; Takemura et al., 2011). In M2 it receives synaptic input from lamina monopolar cell L2 and in M4-M5 from L4. Each Tm2 neuron forms 3 connections with L4: one from the L4 in the parent column and two from L4 cells in two posterior columns (Takemura et al., 2011). In the medulla it outputs to lamina monopolar neuron L5 and T neuron T2 (Takemura et al., 2013). In lobula layer 1, it outputs to T neuron T5 (Shinomiya et al., 2014). It is a cholinergic neuron (Varija Raghu et al., 2011; Gao et al., 2008; Takemura et al., 2011).</t>
        </is>
      </c>
      <c r="E351" t="inlineStr">
        <is>
          <t>Fischbach and Dittrich, 1989, Cell Tissue Res. 258(3): 441--475 (flybase.org/reports/FBrf0049410); Morante and Desplan, 2008, Curr. Biol. 18(8): 553--565 (flybase.org/reports/FBrf0204652); Gao et al., 2008, Neuron 60(2): 328--342 (flybase.org/reports/FBrf0206213); Varija Raghu et al., 2011, J. Comp. Neurol. 519(1): 162--176 (flybase.org/reports/FBrf0212356); Takemura et al., 2011, Curr. Biol. 21(24): 2077--2084 (flybase.org/reports/FBrf0217052); Takemura et al., 2013, Nature 500(7461): 175--181 (flybase.org/reports/FBrf0222324); Shinomiya et al., 2014, Curr. Biol. 24(10): 1062--1070 (flybase.org/reports/FBrf0225094)</t>
        </is>
      </c>
      <c r="F351" t="inlineStr"/>
      <c r="G351" t="inlineStr"/>
      <c r="H351" t="inlineStr"/>
    </row>
    <row r="352">
      <c r="A352">
        <f>HYPERLINK("https://www.ebi.ac.uk/ols/ontologies/fbbt/terms?iri=http://purl.obolibrary.org/obo/FBbt_00003728","FBbt:00003728")</f>
        <v/>
      </c>
      <c r="B352" t="inlineStr">
        <is>
          <t>T neuron T2</t>
        </is>
      </c>
      <c r="C352" t="inlineStr">
        <is>
          <t>T2</t>
        </is>
      </c>
      <c r="D352" t="inlineStr">
        <is>
          <t>T neuron whose cell body fiber soma sits in the cortex adjacent to the gap between the medulla and lobula plate. Their cell body fibers project through this gap before branching in the second optic chiasm. One branch projects into a medulla column, where it forms a bushy, fine, arborization in medulla layer M9 and then projects through the rest of the medulla column, forming fine arborizations in M1, M2 and M5. The other branch forms a terminal arborization in lobula layer 3 that is much wider than a single column and has bleb-type terminal branches. In the medulla it receives input from lamina monopolar neuron L5 and Tm2 (Takemura et al., 2013). It seems to be capable of cholinergic and GABAergic neurotransmission.</t>
        </is>
      </c>
      <c r="E352" t="inlineStr">
        <is>
          <t>Fischbach and Dittrich, 1989, Cell Tissue Res. 258(3): 441--475 (flybase.org/reports/FBrf0049410); Varija Raghu et al., 2011, J. Comp. Neurol. 519(1): 162--176 (flybase.org/reports/FBrf0212356); Raghu et al., 2013, J. Comp. Neurol. 521(1): 252--265 (flybase.org/reports/FBrf0220286); Takemura et al., 2013, Nature 500(7461): 175--181 (flybase.org/reports/FBrf0222324)</t>
        </is>
      </c>
      <c r="F352" t="inlineStr"/>
      <c r="G352" t="inlineStr"/>
      <c r="H352" t="inlineStr"/>
    </row>
    <row r="353">
      <c r="A353">
        <f>HYPERLINK("https://www.ebi.ac.uk/ols/ontologies/fbbt/terms?iri=http://purl.obolibrary.org/obo/FBbt_00003799","FBbt:00003799")</f>
        <v/>
      </c>
      <c r="B353" t="inlineStr">
        <is>
          <t>transmedullary neuron Tm11</t>
        </is>
      </c>
      <c r="C353" t="inlineStr">
        <is>
          <t>Tm11</t>
        </is>
      </c>
      <c r="D353" t="inlineStr">
        <is>
          <t>Transmedullary wide-field neuron that terminates in lobula layer 5 with both fine and bleb-type arborizations. It displays fine arborizations in medulla layers M6, M8 and M9, and has bleb-type arborizations in layers M6 and M8 (Morante and Desplan, 2008; Fischbach and Dittrich, 1989). It is a cholinergic neuron (Varija Raghu et al., 2011).</t>
        </is>
      </c>
      <c r="E353" t="inlineStr">
        <is>
          <t>Fischbach and Dittrich, 1989, Cell Tissue Res. 258(3): 441--475 (flybase.org/reports/FBrf0049410); Morante and Desplan, 2008, Curr. Biol. 18(8): 553--565 (flybase.org/reports/FBrf0204652); Varija Raghu et al., 2011, J. Comp. Neurol. 519(1): 162--176 (flybase.org/reports/FBrf0212356)</t>
        </is>
      </c>
      <c r="F353" t="inlineStr"/>
      <c r="G353" t="inlineStr"/>
      <c r="H353" t="inlineStr"/>
    </row>
    <row r="354">
      <c r="A354">
        <f>HYPERLINK("https://www.ebi.ac.uk/ols/ontologies/fbbt/terms?iri=http://purl.obolibrary.org/obo/FBbt_00003797","FBbt:00003797")</f>
        <v/>
      </c>
      <c r="B354" t="inlineStr">
        <is>
          <t>transmedullary neuron Tm9</t>
        </is>
      </c>
      <c r="C354" t="inlineStr">
        <is>
          <t>Tm9</t>
        </is>
      </c>
      <c r="D354" t="inlineStr">
        <is>
          <t>Transmedullary narrow field neuron that terminates in lobula layer 1 with bleb-type arborizations. It displays fine arborizations in medulla layers M2 and M3, and has bleb-type arborizations in layers M3 and M4. It receives synaptic contacts from photoreceptor cell R8, laminar cell L3 and Dm8a (in M4) (Gao et al., 2008). In lobula layer 1, it outputs to T neuron T5 (Shinomiya et al., 2014). It is a a cholinergic neuron (Gao et al., 2008; Shinomiya et al., 2014).</t>
        </is>
      </c>
      <c r="E354" t="inlineStr">
        <is>
          <t>Fischbach and Dittrich, 1989, Cell Tissue Res. 258(3): 441--475 (flybase.org/reports/FBrf0049410); Morante and Desplan, 2008, Curr. Biol. 18(8): 553--565 (flybase.org/reports/FBrf0204652); Gao et al., 2008, Neuron 60(2): 328--342 (flybase.org/reports/FBrf0206213); Shinomiya et al., 2014, Curr. Biol. 24(10): 1062--1070 (flybase.org/reports/FBrf0225094)</t>
        </is>
      </c>
      <c r="F354" t="inlineStr"/>
      <c r="G354" t="inlineStr"/>
      <c r="H354" t="inlineStr"/>
    </row>
    <row r="355">
      <c r="A355">
        <f>HYPERLINK("https://www.ebi.ac.uk/ols/ontologies/fbbt/terms?iri=http://purl.obolibrary.org/obo/FBbt_00110933","FBbt:00110933")</f>
        <v/>
      </c>
      <c r="B355" t="inlineStr">
        <is>
          <t>lobula columnar neuron LC10A</t>
        </is>
      </c>
      <c r="C355" t="inlineStr">
        <is>
          <t>Lcn10A</t>
        </is>
      </c>
      <c r="D355" t="inlineStr">
        <is>
          <t>Lobula columnar neuron LC10 subtype that enters the medial zone of the anterior optic tubercle (AOTU). There are 2 subtypes, which differ in their arborization in the lobula.</t>
        </is>
      </c>
      <c r="E355" t="inlineStr">
        <is>
          <t>Otsuna and Ito, 2006, J. Comp. Neurol. 497(6): 928--958 (flybase.org/reports/FBrf0193607); Wu et al., 2016, eLife 5: e21022 (flybase.org/reports/FBrf0234700)</t>
        </is>
      </c>
      <c r="F355" t="inlineStr"/>
      <c r="G355" t="inlineStr"/>
      <c r="H355" t="inlineStr"/>
    </row>
    <row r="356">
      <c r="A356">
        <f>HYPERLINK("https://www.ebi.ac.uk/ols/ontologies/fbbt/terms?iri=http://purl.obolibrary.org/obo/FBbt_00110934","FBbt:00110934")</f>
        <v/>
      </c>
      <c r="B356" t="inlineStr">
        <is>
          <t>lobula columnar neuron LC10B</t>
        </is>
      </c>
      <c r="C356" t="inlineStr">
        <is>
          <t>None</t>
        </is>
      </c>
      <c r="D356" t="inlineStr">
        <is>
          <t>Lobula columnar neuron LC10 subtype whose axon fans out near the anterior optic tubercle (AOTU). It enters it in the medial region, along most of its dorsal/ventral axis.</t>
        </is>
      </c>
      <c r="E356" t="inlineStr">
        <is>
          <t>Otsuna and Ito, 2006, J. Comp. Neurol. 497(6): 928--958 (flybase.org/reports/FBrf0193607); Wu et al., 2016, eLife 5: e21022 (flybase.org/reports/FBrf0234700)</t>
        </is>
      </c>
      <c r="F356" t="inlineStr"/>
      <c r="G356" t="inlineStr"/>
      <c r="H356" t="inlineStr"/>
    </row>
    <row r="357">
      <c r="A357">
        <f>HYPERLINK("https://www.ebi.ac.uk/ols/ontologies/fbbt/terms?iri=http://purl.obolibrary.org/obo/FBbt_00003798","FBbt:00003798")</f>
        <v/>
      </c>
      <c r="B357" t="inlineStr">
        <is>
          <t>transmedullary neuron Tm10</t>
        </is>
      </c>
      <c r="C357" t="inlineStr">
        <is>
          <t>Tm10</t>
        </is>
      </c>
      <c r="D357" t="inlineStr">
        <is>
          <t>Transmedullary neuron that terminates in lobula layers 2, 3 and 4 with both fine and bleb-type arborizations. It displays fine arborizations in medulla layers M1, M3, M6 and M9, and has bleb-type arborizations in layer M1.</t>
        </is>
      </c>
      <c r="E357" t="inlineStr">
        <is>
          <t>Fischbach and Dittrich, 1989, Cell Tissue Res. 258(3): 441--475 (flybase.org/reports/FBrf0049410)</t>
        </is>
      </c>
      <c r="F357" t="inlineStr"/>
      <c r="G357" t="inlineStr"/>
      <c r="H357" t="inlineStr"/>
    </row>
    <row r="358">
      <c r="A358">
        <f>HYPERLINK("https://www.ebi.ac.uk/ols/ontologies/fbbt/terms?iri=http://purl.obolibrary.org/obo/FBbt_00048134","FBbt:00048134")</f>
        <v/>
      </c>
      <c r="B358" t="inlineStr">
        <is>
          <t>translobula neuron 2</t>
        </is>
      </c>
      <c r="C358" t="inlineStr">
        <is>
          <t>Tl2</t>
        </is>
      </c>
      <c r="D358" t="inlineStr">
        <is>
          <t>Translobula neuron that bifurcates and arborizes in the middle layers of the lobula. Both branches innervate all layers of the lobula plate.</t>
        </is>
      </c>
      <c r="E358" t="inlineStr">
        <is>
          <t>Fischbach and Dittrich, 1989, Cell Tissue Res. 258(3): 441--475 (flybase.org/reports/FBrf0049410)</t>
        </is>
      </c>
      <c r="F358" t="inlineStr"/>
      <c r="G358" t="inlineStr"/>
      <c r="H358" t="inlineStr"/>
    </row>
    <row r="359">
      <c r="A359">
        <f>HYPERLINK("https://www.ebi.ac.uk/ols/ontologies/fbbt/terms?iri=http://purl.obolibrary.org/obo/FBbt_00048133","FBbt:00048133")</f>
        <v/>
      </c>
      <c r="B359" t="inlineStr">
        <is>
          <t>translobula neuron 1</t>
        </is>
      </c>
      <c r="C359" t="inlineStr">
        <is>
          <t>Tl1</t>
        </is>
      </c>
      <c r="D359" t="inlineStr">
        <is>
          <t>Translobula neuron found at least in the columns subserving the most frontal visual field. It arborizes in most layers of the lobula and lobula plate.</t>
        </is>
      </c>
      <c r="E359" t="inlineStr">
        <is>
          <t>Fischbach and Dittrich, 1989, Cell Tissue Res. 258(3): 441--475 (flybase.org/reports/FBrf0049410)</t>
        </is>
      </c>
      <c r="F359" t="inlineStr"/>
      <c r="G359" t="inlineStr"/>
      <c r="H359" t="inlineStr"/>
    </row>
    <row r="360">
      <c r="A360">
        <f>HYPERLINK("https://www.ebi.ac.uk/ols/ontologies/fbbt/terms?iri=http://purl.obolibrary.org/obo/FBbt_00110981","FBbt:00110981")</f>
        <v/>
      </c>
      <c r="B360" t="inlineStr">
        <is>
          <t>transmedullary neuron vGATTmnew</t>
        </is>
      </c>
      <c r="C360" t="inlineStr">
        <is>
          <t>Tmnew1; vGATTmnew</t>
        </is>
      </c>
      <c r="D360" t="inlineStr">
        <is>
          <t>Transmedullary neuron that terminates branches in layers M4 and M5, and terminates in lobula layer 6. It is a GABAergic neuron (Varija Raghu et al., 2011). It is a GABAergic neuron.</t>
        </is>
      </c>
      <c r="E360" t="inlineStr">
        <is>
          <t>Raghu et al., 2013, J. Comp. Neurol. 521(1): 252--265 (flybase.org/reports/FBrf0220286)</t>
        </is>
      </c>
      <c r="F360" t="inlineStr"/>
      <c r="G360" t="inlineStr"/>
      <c r="H360" t="inlineStr"/>
    </row>
    <row r="361">
      <c r="A361">
        <f>HYPERLINK("https://www.ebi.ac.uk/ols/ontologies/fbbt/terms?iri=http://purl.obolibrary.org/obo/FBbt_00003831","FBbt:00003831")</f>
        <v/>
      </c>
      <c r="B361" t="inlineStr">
        <is>
          <t>transmedullary neuron Tm5Y</t>
        </is>
      </c>
      <c r="C361" t="inlineStr">
        <is>
          <t>None</t>
        </is>
      </c>
      <c r="D361" t="inlineStr">
        <is>
          <t>Transmedullary narrow field neuron that terminates in lobula layers 4 and 5 with bleb-type arborizations. It displays fine arborizations in medulla layers M3, M4, M5, M6, M8 and the serpentine layer, and has bleb-type terminals in layers M6 and M8 (Morante and Desplan, 2008; Fischbach and Dittrich, 1989). It differs from transmedullary neuron Tm and transmedullary Y neuron TmY5 in that individuals of a retinotopic set may or may not form branches in the lobula plate (Fischbach and Dittrich, 1989).</t>
        </is>
      </c>
      <c r="E361" t="inlineStr">
        <is>
          <t>Fischbach and Dittrich, 1989, Cell Tissue Res. 258(3): 441--475 (flybase.org/reports/FBrf0049410); Morante and Desplan, 2008, Curr. Biol. 18(8): 553--565 (flybase.org/reports/FBrf0204652)</t>
        </is>
      </c>
      <c r="F361" t="inlineStr"/>
      <c r="G361" t="inlineStr"/>
      <c r="H361" t="inlineStr"/>
    </row>
    <row r="362">
      <c r="A362">
        <f>HYPERLINK("https://www.ebi.ac.uk/ols/ontologies/fbbt/terms?iri=http://purl.obolibrary.org/obo/FBbt_00003719","FBbt:00003719")</f>
        <v/>
      </c>
      <c r="B362" t="inlineStr">
        <is>
          <t>lamina monopolar neuron L1</t>
        </is>
      </c>
      <c r="C362" t="inlineStr">
        <is>
          <t>monopolar laminar cell L1; L1</t>
        </is>
      </c>
      <c r="D362" t="inlineStr">
        <is>
          <t>A lamina monopolar neuron with short collaterals that project radially from the main projection in the lamina and arborizes in medulla layers M1 and M5 (Fischbach and Dittrich, 1989). In the lamina, these short collaterals are postsynaptic to the terminals of photoreceptors R1-6, lamina monopolar neuron L2, lamina intrinsic (amacrine) cells, centrifugal neuron C3 and lamina wide-field neurons Lawf (Meinertzhagen and O'Neil, 1991, Rivera-Alba et al., 2011). In the medulla, it receives synaptic input from photoreceptor R8 (in M1), makes reciprocal synaptic connections with lamina monopolar cell L5 and centrifugal neuron C2, and makes presynaptic contacts with centrifugal neuron C3 (Takemura et al., 2008), Mi1 and Tm3 cells (Takemura et al., 2013). It is also electrically synapsed to lamina monopolar neuron L2 (Joesch et al., 2010). It is a glutamatergic neuron (Gao et al., 2008; Takemura et al., 2011).</t>
        </is>
      </c>
      <c r="E362" t="inlineStr">
        <is>
          <t>Fischbach and Dittrich, 1989, Cell Tissue Res. 258(3): 441--475 (flybase.org/reports/FBrf0049410); Meinertzhagen and O'Neil, 1991, J. Comp. Neurol. 305(2): 232--263 (flybase.org/reports/FBrf0054529); Takemura et al., 2008, J. Comp. Neurol. 509(5): 493--513 (flybase.org/reports/FBrf0205531); Gao et al., 2008, Neuron 60(2): 328--342 (flybase.org/reports/FBrf0206213); Joesch et al., 2010, Nature 468(7321): 300--304 (flybase.org/reports/FBrf0212262); Rivera-Alba et al., 2011, Curr. Biol. 21(23): 2000--2005 (flybase.org/reports/FBrf0216925); Takemura et al., 2011, Curr. Biol. 21(24): 2077--2084 (flybase.org/reports/FBrf0217052); Takemura et al., 2013, Nature 500(7461): 175--181 (flybase.org/reports/FBrf0222324)</t>
        </is>
      </c>
      <c r="F362" t="inlineStr"/>
      <c r="G362" t="inlineStr"/>
      <c r="H362" t="inlineStr"/>
    </row>
    <row r="363">
      <c r="A363">
        <f>HYPERLINK("https://www.ebi.ac.uk/ols/ontologies/fbbt/terms?iri=http://purl.obolibrary.org/obo/FBbt_00110069","FBbt:00110069")</f>
        <v/>
      </c>
      <c r="B363" t="inlineStr">
        <is>
          <t>distal medullary amacrine neuron Dm8b</t>
        </is>
      </c>
      <c r="C363" t="inlineStr">
        <is>
          <t>Dm8b</t>
        </is>
      </c>
      <c r="D363" t="inlineStr">
        <is>
          <t>Distal medullary amacrine neuron that branches in medulla layers M6, M7 and M8 (Hasegawa et al., 2011).</t>
        </is>
      </c>
      <c r="E363" t="inlineStr">
        <is>
          <t>Hasegawa et al., 2011, Development 138(5): 983--993 (flybase.org/reports/FBrf0213020)</t>
        </is>
      </c>
      <c r="F363" t="inlineStr"/>
      <c r="G363" t="inlineStr"/>
      <c r="H363" t="inlineStr"/>
    </row>
    <row r="364">
      <c r="A364">
        <f>HYPERLINK("https://www.ebi.ac.uk/ols/ontologies/fbbt/terms?iri=http://purl.obolibrary.org/obo/FBbt_00003900","FBbt:00003900")</f>
        <v/>
      </c>
      <c r="B364" t="inlineStr">
        <is>
          <t>translobula plate neuron Tlp10</t>
        </is>
      </c>
      <c r="C364" t="inlineStr">
        <is>
          <t>Tlp10; translobula-plate neuron Tlp10; translobullar plate neuron Tlp10</t>
        </is>
      </c>
      <c r="D364" t="inlineStr">
        <is>
          <t>Translobula plate neuron that arborizes in the lobula and lobula plate.</t>
        </is>
      </c>
      <c r="E364" t="inlineStr">
        <is>
          <t>Fischbach and Dittrich, 1989, Cell Tissue Res. 258(3): 441--475 (flybase.org/reports/FBrf0049410)</t>
        </is>
      </c>
      <c r="F364" t="inlineStr"/>
      <c r="G364" t="inlineStr"/>
      <c r="H364" t="inlineStr"/>
    </row>
    <row r="365">
      <c r="A365">
        <f>HYPERLINK("https://www.ebi.ac.uk/ols/ontologies/fbbt/terms?iri=http://purl.obolibrary.org/obo/FBbt_00003789","FBbt:00003789")</f>
        <v/>
      </c>
      <c r="B365" t="inlineStr">
        <is>
          <t>transmedullary neuron Tm1</t>
        </is>
      </c>
      <c r="C365" t="inlineStr">
        <is>
          <t>Tm1</t>
        </is>
      </c>
      <c r="D365" t="inlineStr">
        <is>
          <t>Transmedullary narrow field neuron that terminates in lobula layer 1 with a bleb-type terminal arborization and that has fine arborizations in medulla layer M2 and bleb-type arborizations in M3 and M9 (Fischbach and Dittrich, 1989; Takemura et al., 2011). In M2, it receives synaptic input from lamina monopolar neuron L2 and centrifugal neuron C3 (Takemura et al., 2011, 2013). It outputs to lamina monopolar neuron L5 (Takemura et al., 2013), and in lobula layer 1 to T neuron T5 (Shinomiya et al., 2014). It is a cholinergic neuron (Varija Raghu et al., 2011; Shinomiya et al., 2014).</t>
        </is>
      </c>
      <c r="E365" t="inlineStr">
        <is>
          <t>Fischbach and Dittrich, 1989, Cell Tissue Res. 258(3): 441--475 (flybase.org/reports/FBrf0049410); Morante and Desplan, 2008, Curr. Biol. 18(8): 553--565 (flybase.org/reports/FBrf0204652); Varija Raghu et al., 2011, J. Comp. Neurol. 519(1): 162--176 (flybase.org/reports/FBrf0212356); Takemura et al., 2011, Curr. Biol. 21(24): 2077--2084 (flybase.org/reports/FBrf0217052); Takemura et al., 2013, Nature 500(7461): 175--181 (flybase.org/reports/FBrf0222324); Shinomiya et al., 2014, Curr. Biol. 24(10): 1062--1070 (flybase.org/reports/FBrf0225094)</t>
        </is>
      </c>
      <c r="F365" t="inlineStr"/>
      <c r="G365" t="inlineStr"/>
      <c r="H365" t="inlineStr"/>
    </row>
    <row r="366">
      <c r="A366">
        <f>HYPERLINK("https://www.ebi.ac.uk/ols/ontologies/fbbt/terms?iri=http://purl.obolibrary.org/obo/FBbt_00110067","FBbt:00110067")</f>
        <v/>
      </c>
      <c r="B366" t="inlineStr">
        <is>
          <t>transmedullary Y neuron Tm27Y</t>
        </is>
      </c>
      <c r="C366" t="inlineStr">
        <is>
          <t>Tm27Y</t>
        </is>
      </c>
      <c r="D366" t="inlineStr">
        <is>
          <t>Transmedullary Y neuron that terminates in lobula layer 4 and lobula plate. It displays arborizations in medulla layers M1, M4, M5, M8, M9 and M10 (Hasegawa et al., 2011).</t>
        </is>
      </c>
      <c r="E366" t="inlineStr">
        <is>
          <t>Hasegawa et al., 2011, Development 138(5): 983--993 (flybase.org/reports/FBrf0213020)</t>
        </is>
      </c>
      <c r="F366" t="inlineStr"/>
      <c r="G366" t="inlineStr"/>
      <c r="H366" t="inlineStr"/>
    </row>
    <row r="367">
      <c r="A367">
        <f>HYPERLINK("https://www.ebi.ac.uk/ols/ontologies/fbbt/terms?iri=http://purl.obolibrary.org/obo/FBbt_00003740","FBbt:00003740")</f>
        <v/>
      </c>
      <c r="B367" t="inlineStr">
        <is>
          <t>T neuron T5d</t>
        </is>
      </c>
      <c r="C367" t="inlineStr">
        <is>
          <t>T5d</t>
        </is>
      </c>
      <c r="D367" t="inlineStr">
        <is>
          <t>T neuron T5 with a largely bleb-type terminal arborization in lobula plate layer 4.</t>
        </is>
      </c>
      <c r="E367" t="inlineStr">
        <is>
          <t>Fischbach and Dittrich, 1989, Cell Tissue Res. 258(3): 441--475 (flybase.org/reports/FBrf0049410)</t>
        </is>
      </c>
      <c r="F367" t="inlineStr"/>
      <c r="G367" t="inlineStr"/>
      <c r="H367" t="inlineStr"/>
    </row>
    <row r="368">
      <c r="A368">
        <f>HYPERLINK("https://www.ebi.ac.uk/ols/ontologies/fbbt/terms?iri=http://purl.obolibrary.org/obo/FBbt_00110074","FBbt:00110074")</f>
        <v/>
      </c>
      <c r="B368" t="inlineStr">
        <is>
          <t>transmedullary neuron Tm5c</t>
        </is>
      </c>
      <c r="C368" t="inlineStr">
        <is>
          <t>None</t>
        </is>
      </c>
      <c r="D368" t="inlineStr">
        <is>
          <t>Subtype of the transmedullary neuron Tm5. It extends multiple fine dendritic processes that span around eight medulla columns in the M1, M3 and M6 layers. Its axon often bifurcates in lobula layer 4 to terminate in layers 4 to 6. Arbors are found both in columns that contain the photoreceptor axons of yellow and pale ommatidia. It receives input from the photoreceptor cell R8, mostly from terminals in layer M3, but also in M1 and M2, and from the distal medullary amacrine neuron Dm8a in layer M6. It provides input to the lobula intrinsic neuron Li4 via many synapses, and to the lobula tangential neuron Lt11 via fewer ones. It differs from the subtypes Tm5a and Tm5b by its arborization pattern by arborizing in medulla layer M1. It is a glutamatergic neuron (Gao et al., 2008; Karuppudurai et al., 2014).</t>
        </is>
      </c>
      <c r="E368"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368" t="inlineStr"/>
      <c r="G368" t="inlineStr"/>
      <c r="H368" t="inlineStr"/>
    </row>
    <row r="369">
      <c r="A369">
        <f>HYPERLINK("https://www.ebi.ac.uk/ols/ontologies/fbbt/terms?iri=http://purl.obolibrary.org/obo/FBbt_00111746","FBbt:00111746")</f>
        <v/>
      </c>
      <c r="B369" t="inlineStr">
        <is>
          <t>lobula columnar neuron LC10c</t>
        </is>
      </c>
      <c r="C369" t="inlineStr">
        <is>
          <t>None</t>
        </is>
      </c>
      <c r="D369" t="inlineStr">
        <is>
          <t>Subtype of lobula columnar neuron LC10A. It has its main arbors in lobula layer 5B, some branches in 6 and some processes reaching into 5A. It projects to the most lateral of the dorsal optic glomeruli of the PVLP, ventral to LC16. There are around 70 cells of this type.</t>
        </is>
      </c>
      <c r="E369" t="inlineStr">
        <is>
          <t>Wu et al., 2016, eLife 5: e21022 (flybase.org/reports/FBrf0234700)</t>
        </is>
      </c>
      <c r="F369" t="inlineStr"/>
      <c r="G369" t="inlineStr"/>
      <c r="H369" t="inlineStr"/>
    </row>
    <row r="370">
      <c r="A370">
        <f>HYPERLINK("https://www.ebi.ac.uk/ols/ontologies/fbbt/terms?iri=http://purl.obolibrary.org/obo/FBbt_00110033","FBbt:00110033")</f>
        <v/>
      </c>
      <c r="B370" t="inlineStr">
        <is>
          <t>medullary intrinsic neuron vGlutMinew1a</t>
        </is>
      </c>
      <c r="C370" t="inlineStr">
        <is>
          <t>vGlutMinew1a; Minew1a</t>
        </is>
      </c>
      <c r="D370" t="inlineStr">
        <is>
          <t>Medullary intrinsic neuron which projects along one medulla column forming some small lateral branches in layers M1-M5, until it reaches layers M8 and M9, where it arborizes extensively. It is a glutamatergic neuron (Raghu and Borst, 2011).</t>
        </is>
      </c>
      <c r="E370" t="inlineStr">
        <is>
          <t>Raghu and Borst, 2011, PLoS ONE 6(5): e19472 (flybase.org/reports/FBrf0213690)</t>
        </is>
      </c>
      <c r="F370" t="inlineStr"/>
      <c r="G370" t="inlineStr"/>
      <c r="H370" t="inlineStr"/>
    </row>
    <row r="371">
      <c r="A371">
        <f>HYPERLINK("https://www.ebi.ac.uk/ols/ontologies/fbbt/terms?iri=http://purl.obolibrary.org/obo/FBbt_00111748","FBbt:00111748")</f>
        <v/>
      </c>
      <c r="B371" t="inlineStr">
        <is>
          <t>lobula columnar neuron LC10d</t>
        </is>
      </c>
      <c r="C371" t="inlineStr">
        <is>
          <t>None</t>
        </is>
      </c>
      <c r="D371" t="inlineStr">
        <is>
          <t>Subtype of lobula columnar neuron LC10B. It has its main arbors in lobula layers 4 to 6, with less dense arbors in 5B than in layers 4, 6 or 5A (in contrast to LC10a). Presynaptic sites are observed in layers 4 and 6 (less numerous than LC10a in layer 3 and LC10b in layer 6). Its arbor is much smaller than LC10b. There are around 84 cells of this type.</t>
        </is>
      </c>
      <c r="E371" t="inlineStr">
        <is>
          <t>Wu et al., 2016, eLife 5: e21022 (flybase.org/reports/FBrf0234700)</t>
        </is>
      </c>
      <c r="F371" t="inlineStr"/>
      <c r="G371" t="inlineStr"/>
      <c r="H371" t="inlineStr"/>
    </row>
    <row r="372">
      <c r="A372">
        <f>HYPERLINK("https://www.ebi.ac.uk/ols/ontologies/fbbt/terms?iri=http://purl.obolibrary.org/obo/FBbt_00111747","FBbt:00111747")</f>
        <v/>
      </c>
      <c r="B372" t="inlineStr">
        <is>
          <t>lobula columnar neuron LC10a</t>
        </is>
      </c>
      <c r="C372" t="inlineStr">
        <is>
          <t>None</t>
        </is>
      </c>
      <c r="D372" t="inlineStr">
        <is>
          <t>Subtype of lobula columnar neuron LC10B. It has its main arbors in lobula layers 3, 4 and 5B, with some processes extending into layer 2 and some branches in layers 5 and 6. Presynaptic sites are observed in layer 3.</t>
        </is>
      </c>
      <c r="E372" t="inlineStr">
        <is>
          <t>Wu et al., 2016, eLife 5: e21022 (flybase.org/reports/FBrf0234700)</t>
        </is>
      </c>
      <c r="F372" t="inlineStr"/>
      <c r="G372" t="inlineStr"/>
      <c r="H372" t="inlineStr"/>
    </row>
    <row r="373">
      <c r="A373">
        <f>HYPERLINK("https://www.ebi.ac.uk/ols/ontologies/fbbt/terms?iri=http://purl.obolibrary.org/obo/FBbt_00110072","FBbt:00110072")</f>
        <v/>
      </c>
      <c r="B373" t="inlineStr">
        <is>
          <t>transmedullary neuron Tm5a</t>
        </is>
      </c>
      <c r="C373" t="inlineStr">
        <is>
          <t>None</t>
        </is>
      </c>
      <c r="D373" t="inlineStr">
        <is>
          <t>Subtype of the transmedullary neuron Tm5. It extends a single primary neurite along the photoreceptor axon and arborizes into many fine processes in the M3, M6 and M8 layers. Arbors are only found in columns that contain the photoreceptor axons of yellow ommatidia. Its axon makes a sharp turn and branches out in lobula layers 4 to 6. It receives synaptic contacts from the photoreceptor cell R7 and lamina monopolar neuron L3 (Gao et al., 2008) and projects to lobula layers 4-6. It provides input to the lobula intrinsic neuron Li4 via many synapses, and to the lobula tangential neuron Lt11 via fewer ones. It is very similar to the subtype Tm5b, differing from it by the size, shape of its arborization and the type of photoreceptor columns it arborizes in. It is a cholinergic neuron (Karuppudurai et al., 2014).</t>
        </is>
      </c>
      <c r="E373"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373" t="inlineStr"/>
      <c r="G373" t="inlineStr"/>
      <c r="H373" t="inlineStr"/>
    </row>
    <row r="374">
      <c r="A374">
        <f>HYPERLINK("https://www.ebi.ac.uk/ols/ontologies/fbbt/terms?iri=http://purl.obolibrary.org/obo/FBbt_00111745","FBbt:00111745")</f>
        <v/>
      </c>
      <c r="B374" t="inlineStr">
        <is>
          <t>lobula columnar neuron LC10b</t>
        </is>
      </c>
      <c r="C374" t="inlineStr">
        <is>
          <t>None</t>
        </is>
      </c>
      <c r="D374" t="inlineStr">
        <is>
          <t>Subtype of lobula columnar neuron LC10A. It has its main arbors in lobula layers 4 to 6, with arbors denser in the latter, and many parallel processes exist between the two layers. Presynaptic sites are mainly observed in layer 6, with some in layers 4 and 5A.</t>
        </is>
      </c>
      <c r="E374" t="inlineStr">
        <is>
          <t>Wu et al., 2016, eLife 5: e21022 (flybase.org/reports/FBrf0234700)</t>
        </is>
      </c>
      <c r="F374" t="inlineStr"/>
      <c r="G374" t="inlineStr"/>
      <c r="H374" t="inlineStr"/>
    </row>
    <row r="375">
      <c r="A375">
        <f>HYPERLINK("https://www.ebi.ac.uk/ols/ontologies/fbbt/terms?iri=http://purl.obolibrary.org/obo/FBbt_00110073","FBbt:00110073")</f>
        <v/>
      </c>
      <c r="B375" t="inlineStr">
        <is>
          <t>transmedullary neuron Tm5b</t>
        </is>
      </c>
      <c r="C375" t="inlineStr">
        <is>
          <t>None</t>
        </is>
      </c>
      <c r="D375" t="inlineStr">
        <is>
          <t>Subtype of the transmedullary neuron Tm5. It extends two or three main dendritic branches along the photoreceptor axons and arborizes into many fine processes in the M3, M6 and M8. Arbors are found both in columns that contain the photoreceptor axons of yellow and pale ommatidia. Its axonal terminal forms from multiple short branches in the lobula layers 4 to 6. It receives synaptic contacts from the photoreceptor cell R7, pale or yellow ommatidia. It provides input to the lobula intrinsic neuron Li4 via many synapses, and to the lobula tangential neuron Lt11 via fewer ones. It is very similar to the subtype Tm5a, differing from it by the size, shape of its arborization and the type of photoreceptor columns it arborizes in. It is a cholinergic neuron (Karuppudurai et al., 2014).</t>
        </is>
      </c>
      <c r="E375" t="inlineStr">
        <is>
          <t>Fischbach and Dittrich, 1989, Cell Tissue Res. 258(3): 441--475 (flybase.org/reports/FBrf0049410); Gao et al., 2008, Neuron 60(2): 328--342 (flybase.org/reports/FBrf0206213); Karuppudurai et al., 2014, Neuron 81(3): 603--615 (flybase.org/reports/FBrf0224070); Lin et al., 2016, J. Comp. Neurol. 524(2): 213--227 (flybase.org/reports/FBrf0230403)</t>
        </is>
      </c>
      <c r="F375" t="inlineStr"/>
      <c r="G375" t="inlineStr"/>
      <c r="H375" t="inlineStr"/>
    </row>
    <row r="376">
      <c r="A376">
        <f>HYPERLINK("https://www.ebi.ac.uk/ols/ontologies/fbbt/terms?iri=http://purl.obolibrary.org/obo/FBbt_00110076","FBbt:00110076")</f>
        <v/>
      </c>
      <c r="B376" t="inlineStr">
        <is>
          <t>transmedullary Y neuron TmY12</t>
        </is>
      </c>
      <c r="C376" t="inlineStr">
        <is>
          <t>TmY12</t>
        </is>
      </c>
      <c r="D376" t="inlineStr">
        <is>
          <t>Transmedullary Y neuron that terminates in lobula layer 3 and lobula plate layer 1. It displays arborizations in medulla layers M2, M3 and M9. It is a cholinergic neuron (Varija Raghu et al., 2011).</t>
        </is>
      </c>
      <c r="E376" t="inlineStr">
        <is>
          <t>Varija Raghu et al., 2011, J. Comp. Neurol. 519(1): 162--176 (flybase.org/reports/FBrf0212356)</t>
        </is>
      </c>
      <c r="F376" t="inlineStr"/>
      <c r="G376" t="inlineStr"/>
      <c r="H376" t="inlineStr"/>
    </row>
    <row r="377">
      <c r="A377">
        <f>HYPERLINK("https://www.ebi.ac.uk/ols/ontologies/fbbt/terms?iri=http://purl.obolibrary.org/obo/FBbt_00003737","FBbt:00003737")</f>
        <v/>
      </c>
      <c r="B377" t="inlineStr">
        <is>
          <t>T neuron T5a</t>
        </is>
      </c>
      <c r="C377" t="inlineStr">
        <is>
          <t>T5a</t>
        </is>
      </c>
      <c r="D377" t="inlineStr">
        <is>
          <t>T neuron T5 with a largely bleb-type terminal arborization in lobula plate layer 1.</t>
        </is>
      </c>
      <c r="E377" t="inlineStr">
        <is>
          <t>Fischbach and Dittrich, 1989, Cell Tissue Res. 258(3): 441--475 (flybase.org/reports/FBrf0049410)</t>
        </is>
      </c>
      <c r="F377" t="inlineStr"/>
      <c r="G377" t="inlineStr"/>
      <c r="H377" t="inlineStr"/>
    </row>
    <row r="378">
      <c r="A378">
        <f>HYPERLINK("https://www.ebi.ac.uk/ols/ontologies/fbbt/terms?iri=http://purl.obolibrary.org/obo/FBbt_00003738","FBbt:00003738")</f>
        <v/>
      </c>
      <c r="B378" t="inlineStr">
        <is>
          <t>T neuron T5b</t>
        </is>
      </c>
      <c r="C378" t="inlineStr">
        <is>
          <t>T5b</t>
        </is>
      </c>
      <c r="D378" t="inlineStr">
        <is>
          <t>T neuron T5 with a largely bleb-type terminal arborization in lobula plate layer 2.</t>
        </is>
      </c>
      <c r="E378" t="inlineStr">
        <is>
          <t>Fischbach and Dittrich, 1989, Cell Tissue Res. 258(3): 441--475 (flybase.org/reports/FBrf0049410)</t>
        </is>
      </c>
      <c r="F378" t="inlineStr"/>
      <c r="G378" t="inlineStr"/>
      <c r="H378" t="inlineStr"/>
    </row>
    <row r="379">
      <c r="A379">
        <f>HYPERLINK("https://www.ebi.ac.uk/ols/ontologies/fbbt/terms?iri=http://purl.obolibrary.org/obo/FBbt_00003735","FBbt:00003735")</f>
        <v/>
      </c>
      <c r="B379" t="inlineStr">
        <is>
          <t>T neuron T4d</t>
        </is>
      </c>
      <c r="C379" t="inlineStr">
        <is>
          <t>T4d</t>
        </is>
      </c>
      <c r="D379"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4.</t>
        </is>
      </c>
      <c r="E379" t="inlineStr">
        <is>
          <t>Fischbach and Dittrich, 1989, Cell Tissue Res. 258(3): 441--475 (flybase.org/reports/FBrf0049410)</t>
        </is>
      </c>
      <c r="F379" t="inlineStr"/>
      <c r="G379" t="inlineStr"/>
      <c r="H379" t="inlineStr"/>
    </row>
    <row r="380">
      <c r="A380">
        <f>HYPERLINK("https://www.ebi.ac.uk/ols/ontologies/fbbt/terms?iri=http://purl.obolibrary.org/obo/FBbt_00003733","FBbt:00003733")</f>
        <v/>
      </c>
      <c r="B380" t="inlineStr">
        <is>
          <t>T neuron T4b</t>
        </is>
      </c>
      <c r="C380" t="inlineStr">
        <is>
          <t>T4b</t>
        </is>
      </c>
      <c r="D380"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2.</t>
        </is>
      </c>
      <c r="E380" t="inlineStr">
        <is>
          <t>Fischbach and Dittrich, 1989, Cell Tissue Res. 258(3): 441--475 (flybase.org/reports/FBrf0049410)</t>
        </is>
      </c>
      <c r="F380" t="inlineStr"/>
      <c r="G380" t="inlineStr"/>
      <c r="H380" t="inlineStr"/>
    </row>
    <row r="381">
      <c r="A381">
        <f>HYPERLINK("https://www.ebi.ac.uk/ols/ontologies/fbbt/terms?iri=http://purl.obolibrary.org/obo/FBbt_00003734","FBbt:00003734")</f>
        <v/>
      </c>
      <c r="B381" t="inlineStr">
        <is>
          <t>T neuron T4c</t>
        </is>
      </c>
      <c r="C381" t="inlineStr">
        <is>
          <t>T4c</t>
        </is>
      </c>
      <c r="D381"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3.</t>
        </is>
      </c>
      <c r="E381" t="inlineStr">
        <is>
          <t>Fischbach and Dittrich, 1989, Cell Tissue Res. 258(3): 441--475 (flybase.org/reports/FBrf0049410)</t>
        </is>
      </c>
      <c r="F381" t="inlineStr"/>
      <c r="G381" t="inlineStr"/>
      <c r="H381" t="inlineStr"/>
    </row>
    <row r="382">
      <c r="A382">
        <f>HYPERLINK("https://www.ebi.ac.uk/ols/ontologies/fbbt/terms?iri=http://purl.obolibrary.org/obo/FBbt_00003732","FBbt:00003732")</f>
        <v/>
      </c>
      <c r="B382" t="inlineStr">
        <is>
          <t>T neuron T4a</t>
        </is>
      </c>
      <c r="C382" t="inlineStr">
        <is>
          <t>T4a</t>
        </is>
      </c>
      <c r="D382" t="inlineStr">
        <is>
          <t>T neuron whose cell body fiber projects through the lobula plate with little or no arborization before bifurcating in the second optic chiasm with one branch forming a fine terminal arborization in medulla layer M9 and M10 and the other branch doubling back to form bleb-type arborizations in the lobula plate layer 1.</t>
        </is>
      </c>
      <c r="E382" t="inlineStr">
        <is>
          <t>Fischbach and Dittrich, 1989, Cell Tissue Res. 258(3): 441--475 (flybase.org/reports/FBrf0049410)</t>
        </is>
      </c>
      <c r="F382" t="inlineStr"/>
      <c r="G382" t="inlineStr"/>
      <c r="H382" t="inlineStr"/>
    </row>
    <row r="383">
      <c r="A383">
        <f>HYPERLINK("https://www.ebi.ac.uk/ols/ontologies/fbbt/terms?iri=http://purl.obolibrary.org/obo/FBbt_00003739","FBbt:00003739")</f>
        <v/>
      </c>
      <c r="B383" t="inlineStr">
        <is>
          <t>T neuron T5c</t>
        </is>
      </c>
      <c r="C383" t="inlineStr">
        <is>
          <t>T5c</t>
        </is>
      </c>
      <c r="D383" t="inlineStr">
        <is>
          <t>T neuron T5 with a bleb-type terminal arborization in lobula plate layer 3.</t>
        </is>
      </c>
      <c r="E383" t="inlineStr">
        <is>
          <t>Fischbach and Dittrich, 1989, Cell Tissue Res. 258(3): 441--475 (flybase.org/reports/FBrf0049410)</t>
        </is>
      </c>
      <c r="F383" t="inlineStr"/>
      <c r="G383" t="inlineStr"/>
      <c r="H383" t="inlineStr"/>
    </row>
    <row r="384">
      <c r="A384">
        <f>HYPERLINK("https://www.ebi.ac.uk/ols/ontologies/fbbt/terms?iri=http://purl.obolibrary.org/obo/FBbt_00110081","FBbt:00110081")</f>
        <v/>
      </c>
      <c r="B384" t="inlineStr">
        <is>
          <t>transmedullary Y neuron ChaTmYnew1</t>
        </is>
      </c>
      <c r="C384" t="inlineStr">
        <is>
          <t>TmYnew1; ChaTmYnew1</t>
        </is>
      </c>
      <c r="D384" t="inlineStr">
        <is>
          <t>Transmedullary Y neuron that terminates in lobula layers 2, 3 and 4 and layer 1 of lobula plate. It displays arborizations in medulla layers M4 to M9. It is a cholinergic neuron (Varija Raghu et al., 2011).</t>
        </is>
      </c>
      <c r="E384" t="inlineStr">
        <is>
          <t>Varija Raghu et al., 2011, J. Comp. Neurol. 519(1): 162--176 (flybase.org/reports/FBrf0212356)</t>
        </is>
      </c>
      <c r="F384" t="inlineStr"/>
      <c r="G384" t="inlineStr"/>
      <c r="H384" t="inlineStr"/>
    </row>
    <row r="385">
      <c r="A385">
        <f>HYPERLINK("https://www.ebi.ac.uk/ols/ontologies/fbbt/terms?iri=http://purl.obolibrary.org/obo/FBbt_00110091","FBbt:00110091")</f>
        <v/>
      </c>
      <c r="B385" t="inlineStr">
        <is>
          <t>transmedullary Y neuron vGlutTmYnew1</t>
        </is>
      </c>
      <c r="C385" t="inlineStr">
        <is>
          <t>vGlutTmYnew1; TmYnew1</t>
        </is>
      </c>
      <c r="D385" t="inlineStr">
        <is>
          <t>Transmedullary Y neuron that terminates in lobula layer 1 and in the four layers of the lobula plate. It displays arborizations in medulla layers M7-M10 (Jagadish et al., 2014, Raghu and Borst, 2011). It is a glutamatergic neuron (Raghu and Borst, 2011).</t>
        </is>
      </c>
      <c r="E385" t="inlineStr">
        <is>
          <t>Raghu and Borst, 2011, PLoS ONE 6(5): e19472 (flybase.org/reports/FBrf0213690); Jagadish et al., 2014, Neuron 83(3): 630--644 (flybase.org/reports/FBrf0225846)</t>
        </is>
      </c>
      <c r="F385" t="inlineStr"/>
      <c r="G385" t="inlineStr"/>
      <c r="H385" t="inlineStr"/>
    </row>
    <row r="386">
      <c r="A386">
        <f>HYPERLINK("https://www.ebi.ac.uk/ols/ontologies/fbbt/terms?iri=http://purl.obolibrary.org/obo/FBbt_00003830","FBbt:00003830")</f>
        <v/>
      </c>
      <c r="B386" t="inlineStr">
        <is>
          <t>transmedullary neuron Tm3Y</t>
        </is>
      </c>
      <c r="C386" t="inlineStr">
        <is>
          <t>Tm3Y</t>
        </is>
      </c>
      <c r="D386" t="inlineStr">
        <is>
          <t>Transmedullary neuron that terminates in lobula layer 4 with bleb-like terminal arborizations. It has fine arborizations in medulla layers M1, M4, and M5, and has bleb-type arborization in medulla layers M1, M4, M9 and M10. It differs from the transmedullary neuron Tm3 or TmY3 in that an individual of a retinotopic set may or may not form branches in the lobula plate.</t>
        </is>
      </c>
      <c r="E386" t="inlineStr">
        <is>
          <t>Fischbach and Dittrich, 1989, Cell Tissue Res. 258(3): 441--475 (flybase.org/reports/FBrf0049410)</t>
        </is>
      </c>
      <c r="F386" t="inlineStr"/>
      <c r="G386" t="inlineStr"/>
      <c r="H386" t="inlineStr"/>
    </row>
    <row r="387">
      <c r="A387">
        <f>HYPERLINK("https://www.ebi.ac.uk/ols/ontologies/fbbt/terms?iri=http://purl.obolibrary.org/obo/FBbt_00003824","FBbt:00003824")</f>
        <v/>
      </c>
      <c r="B387" t="inlineStr">
        <is>
          <t>transmedullary Y neuron TmY6</t>
        </is>
      </c>
      <c r="C387" t="inlineStr">
        <is>
          <t>None</t>
        </is>
      </c>
      <c r="D387" t="inlineStr">
        <is>
          <t>Transmedullary Y neuron that arborizes in the lobula, lobula plate and medulla.</t>
        </is>
      </c>
      <c r="E387" t="inlineStr">
        <is>
          <t>Fischbach and Dittrich, 1989, Cell Tissue Res. 258(3): 441--475 (flybase.org/reports/FBrf0049410)</t>
        </is>
      </c>
      <c r="F387" t="inlineStr"/>
      <c r="G387" t="inlineStr"/>
      <c r="H387" t="inlineStr"/>
    </row>
    <row r="388">
      <c r="A388">
        <f>HYPERLINK("https://www.ebi.ac.uk/ols/ontologies/fbbt/terms?iri=http://purl.obolibrary.org/obo/FBbt_00003820","FBbt:00003820")</f>
        <v/>
      </c>
      <c r="B388" t="inlineStr">
        <is>
          <t>transmedullary Y neuron TmY3</t>
        </is>
      </c>
      <c r="C388" t="inlineStr">
        <is>
          <t>TmY3</t>
        </is>
      </c>
      <c r="D388" t="inlineStr">
        <is>
          <t>Transmedullary Y neuron that terminates with bleb-type arborizations in lobula layers 4 and lobula plate layer 4. It displays fine arborizations in medulla layers M1, M2, M4, M5, M6, M8, and M10, and has bleb-type arborizations in medulla layers M5 and M10.</t>
        </is>
      </c>
      <c r="E388" t="inlineStr">
        <is>
          <t>Fischbach and Dittrich, 1989, Cell Tissue Res. 258(3): 441--475 (flybase.org/reports/FBrf0049410)</t>
        </is>
      </c>
      <c r="F388" t="inlineStr"/>
      <c r="G388" t="inlineStr"/>
      <c r="H388" t="inlineStr"/>
    </row>
    <row r="389">
      <c r="A389">
        <f>HYPERLINK("https://www.ebi.ac.uk/ols/ontologies/fbbt/terms?iri=http://purl.obolibrary.org/obo/FBbt_00003828","FBbt:00003828")</f>
        <v/>
      </c>
      <c r="B389" t="inlineStr">
        <is>
          <t>transmedullary Y neuron TmY10</t>
        </is>
      </c>
      <c r="C389" t="inlineStr">
        <is>
          <t>TmY10</t>
        </is>
      </c>
      <c r="D389" t="inlineStr">
        <is>
          <t>Transmedullary Y neuron that terminates with bleb-type arborizations in lobula layers 5 and 6, and in lobula plate layer 1. It displays both fine and bleb-type arborizations in medulla layers M3, M6 and M8, but has only fine arborizations in medulla layer M4 and the serpentine layer. It is a cholinergic neuron (Varija Raghu et al., 2011).</t>
        </is>
      </c>
      <c r="E389" t="inlineStr">
        <is>
          <t>Fischbach and Dittrich, 1989, Cell Tissue Res. 258(3): 441--475 (flybase.org/reports/FBrf0049410); Varija Raghu et al., 2011, J. Comp. Neurol. 519(1): 162--176 (flybase.org/reports/FBrf0212356)</t>
        </is>
      </c>
      <c r="F389" t="inlineStr"/>
      <c r="G389" t="inlineStr"/>
      <c r="H389" t="inlineStr"/>
    </row>
    <row r="390">
      <c r="A390">
        <f>HYPERLINK("https://www.ebi.ac.uk/ols/ontologies/fbbt/terms?iri=http://purl.obolibrary.org/obo/FBbt_00003825","FBbt:00003825")</f>
        <v/>
      </c>
      <c r="B390" t="inlineStr">
        <is>
          <t>transmedullary Y neuron TmY7</t>
        </is>
      </c>
      <c r="C390" t="inlineStr">
        <is>
          <t>TmY7</t>
        </is>
      </c>
      <c r="D390" t="inlineStr">
        <is>
          <t>Transmedullary Y neuron that terminates with both fine and bleb-type arborizations in lobula layer 5, and in lobula plate layer 4, but only with fine arborizations in lobula layer 4 and lobula plate layer 3. It displays fine arborizations in medulla layers M1, M3, M8, and M9.</t>
        </is>
      </c>
      <c r="E390" t="inlineStr">
        <is>
          <t>Fischbach and Dittrich, 1989, Cell Tissue Res. 258(3): 441--475 (flybase.org/reports/FBrf0049410)</t>
        </is>
      </c>
      <c r="F390" t="inlineStr"/>
      <c r="G390" t="inlineStr"/>
      <c r="H390" t="inlineStr"/>
    </row>
    <row r="391">
      <c r="A391">
        <f>HYPERLINK("https://www.ebi.ac.uk/ols/ontologies/fbbt/terms?iri=http://purl.obolibrary.org/obo/FBbt_00003729","FBbt:00003729")</f>
        <v/>
      </c>
      <c r="B391" t="inlineStr">
        <is>
          <t>T neuron T2a</t>
        </is>
      </c>
      <c r="C391" t="inlineStr">
        <is>
          <t>T2a</t>
        </is>
      </c>
      <c r="D391" t="inlineStr">
        <is>
          <t>T neuron whose soma sits in the cortex adjacent to the gap between the medulla and lobula plate. Its cell body fibers project through this gap before branching in the second optic chiasm. One branch projects into a medulla column, where it forms a bushy, fine, arborization in medulla layer M9 and then projects through the rest of the medulla column, bifurcating in medulla layer M5 and forming fine arbors throughout layers M1-4. The other branch forms a terminal arborization in lobula layer 3 that is much wider than a single column and has bleb-type terminal branches. It receives input from the medullary intrinsic neuron Mi1 and transmedullary neuron Tm3a (Takemura et al., 2013).</t>
        </is>
      </c>
      <c r="E391" t="inlineStr">
        <is>
          <t>Fischbach and Dittrich, 1989, Cell Tissue Res. 258(3): 441--475 (flybase.org/reports/FBrf0049410); Takemura et al., 2013, Nature 500(7461): 175--181 (flybase.org/reports/FBrf0222324)</t>
        </is>
      </c>
      <c r="F391" t="inlineStr"/>
      <c r="G391" t="inlineStr"/>
      <c r="H391" t="inlineStr"/>
    </row>
    <row r="392">
      <c r="A392">
        <f>HYPERLINK("https://www.ebi.ac.uk/ols/ontologies/fbbt/terms?iri=http://purl.obolibrary.org/obo/FBbt_00048131","FBbt:00048131")</f>
        <v/>
      </c>
      <c r="B392" t="inlineStr">
        <is>
          <t>vertical system-like neuron 3</t>
        </is>
      </c>
      <c r="C392" t="inlineStr">
        <is>
          <t>VSlike3</t>
        </is>
      </c>
      <c r="D392" t="inlineStr">
        <is>
          <t>Lobular plate tangential neuron that resembles vertical system neuron 3, with a dorsal extension to the border of lobula plate layers 1 and 2. Its ventral dendrite is slightly more medial than that of vertical system-like 2 (Boergens et al., 2018).</t>
        </is>
      </c>
      <c r="E392" t="inlineStr">
        <is>
          <t>Boergens et al., 2018, PLoS ONE 13(11): e0207828 (flybase.org/reports/FBrf0240805)</t>
        </is>
      </c>
      <c r="F392" t="inlineStr"/>
      <c r="G392" t="inlineStr"/>
      <c r="H392" t="inlineStr"/>
    </row>
    <row r="393">
      <c r="A393">
        <f>HYPERLINK("https://www.ebi.ac.uk/ols/ontologies/fbbt/terms?iri=http://purl.obolibrary.org/obo/FBbt_00048130","FBbt:00048130")</f>
        <v/>
      </c>
      <c r="B393" t="inlineStr">
        <is>
          <t>vertical system-like neuron 2</t>
        </is>
      </c>
      <c r="C393" t="inlineStr">
        <is>
          <t>VSlike2</t>
        </is>
      </c>
      <c r="D393" t="inlineStr">
        <is>
          <t>Lobular plate tangential neuron that resembles vertical system neuron 3, with a dorsal extension to the border of lobula plate layers 1 and 2. Its ventral dendrite is slightly more lateral than that of vertical system-like 3 (Boergens et al., 2018).</t>
        </is>
      </c>
      <c r="E393" t="inlineStr">
        <is>
          <t>Boergens et al., 2018, PLoS ONE 13(11): e0207828 (flybase.org/reports/FBrf0240805)</t>
        </is>
      </c>
      <c r="F393" t="inlineStr"/>
      <c r="G393" t="inlineStr"/>
      <c r="H393" t="inlineStr"/>
    </row>
    <row r="394">
      <c r="A394">
        <f>HYPERLINK("https://www.ebi.ac.uk/ols/ontologies/fbbt/terms?iri=http://purl.obolibrary.org/obo/FBbt_00048246","FBbt:00048246")</f>
        <v/>
      </c>
      <c r="B394" t="inlineStr">
        <is>
          <t>transmedullary Y neuron TmY15</t>
        </is>
      </c>
      <c r="C394" t="inlineStr">
        <is>
          <t>None</t>
        </is>
      </c>
      <c r="D394" t="inlineStr">
        <is>
          <t>Transmedullary Y neuron that arborizes in multiple layers of the medulla. In layer M10, it spans more than 10 columns and its branches do not show obvious columnar subdivisions. It receives synaptic input from T4 neurons. It also arborizes in the lobula and lobula plate. It is GABAergic</t>
        </is>
      </c>
      <c r="E394" t="inlineStr">
        <is>
          <t>Takemura et al., 2017, eLife 6: e24394 (flybase.org/reports/FBrf0235606)</t>
        </is>
      </c>
      <c r="F394" t="inlineStr"/>
      <c r="G394" t="inlineStr"/>
      <c r="H394" t="inlineStr"/>
    </row>
    <row r="395">
      <c r="A395">
        <f>HYPERLINK("https://www.ebi.ac.uk/ols/ontologies/fbbt/terms?iri=http://purl.obolibrary.org/obo/FBbt_00048129","FBbt:00048129")</f>
        <v/>
      </c>
      <c r="B395" t="inlineStr">
        <is>
          <t>vertical system-like neuron 1</t>
        </is>
      </c>
      <c r="C395" t="inlineStr">
        <is>
          <t>VSlike1</t>
        </is>
      </c>
      <c r="D395" t="inlineStr">
        <is>
          <t>Lobular plate tangential neuron that resembles vertical system neuron 2, with few extensions outside lobula plate layer 4. It additionally has a main branch in the ventral part of the dendrite as well as a smaller diameter and sparser dendrites (Boergens et al., 2018).</t>
        </is>
      </c>
      <c r="E395" t="inlineStr">
        <is>
          <t>Boergens et al., 2018, PLoS ONE 13(11): e0207828 (flybase.org/reports/FBrf0240805)</t>
        </is>
      </c>
      <c r="F395" t="inlineStr"/>
      <c r="G395" t="inlineStr"/>
      <c r="H395" t="inlineStr"/>
    </row>
    <row r="396">
      <c r="A396">
        <f>HYPERLINK("https://www.ebi.ac.uk/ols/ontologies/fbbt/terms?iri=http://purl.obolibrary.org/obo/FBbt_00110989","FBbt:00110989")</f>
        <v/>
      </c>
      <c r="B396" t="inlineStr">
        <is>
          <t>transmedullary Y neuron Rh6TmY</t>
        </is>
      </c>
      <c r="C396" t="inlineStr">
        <is>
          <t>Rh6TmY</t>
        </is>
      </c>
      <c r="D396" t="inlineStr">
        <is>
          <t>Transmedullary Y neuron that projects to medulla layers M7-M10, to all four lobula plate layers and to the innermost lobula layer (Lo1) in a columnar manner. In the medulla, it contacts two to three columns while in the lobula it is three columns. It is synapsed by the photoreceptor cell R8 of yellow ommatidium.</t>
        </is>
      </c>
      <c r="E396" t="inlineStr">
        <is>
          <t>Jagadish et al., 2014, Neuron 83(3): 630--644 (flybase.org/reports/FBrf0225846)</t>
        </is>
      </c>
      <c r="F396" t="inlineStr"/>
      <c r="G396" t="inlineStr"/>
      <c r="H396" t="inlineStr"/>
    </row>
    <row r="397">
      <c r="A397">
        <f>HYPERLINK("https://www.ebi.ac.uk/ols/ontologies/fbbt/terms?iri=http://purl.obolibrary.org/obo/FBbt_00110987","FBbt:00110987")</f>
        <v/>
      </c>
      <c r="B397" t="inlineStr">
        <is>
          <t>transmedullary Y neuron Rh4TmY</t>
        </is>
      </c>
      <c r="C397" t="inlineStr">
        <is>
          <t>Rh4TmY</t>
        </is>
      </c>
      <c r="D397"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R7 of yellow ommatidium.</t>
        </is>
      </c>
      <c r="E397" t="inlineStr">
        <is>
          <t>Jagadish et al., 2014, Neuron 83(3): 630--644 (flybase.org/reports/FBrf0225846)</t>
        </is>
      </c>
      <c r="F397" t="inlineStr"/>
      <c r="G397" t="inlineStr"/>
      <c r="H397" t="inlineStr"/>
    </row>
    <row r="398">
      <c r="A398">
        <f>HYPERLINK("https://www.ebi.ac.uk/ols/ontologies/fbbt/terms?iri=http://purl.obolibrary.org/obo/FBbt_00110988","FBbt:00110988")</f>
        <v/>
      </c>
      <c r="B398" t="inlineStr">
        <is>
          <t>transmedullary Y neuron Rh5TmY</t>
        </is>
      </c>
      <c r="C398" t="inlineStr">
        <is>
          <t>Rh5TmY</t>
        </is>
      </c>
      <c r="D398"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R8 of pale ommatidium.</t>
        </is>
      </c>
      <c r="E398" t="inlineStr">
        <is>
          <t>Jagadish et al., 2014, Neuron 83(3): 630--644 (flybase.org/reports/FBrf0225846)</t>
        </is>
      </c>
      <c r="F398" t="inlineStr"/>
      <c r="G398" t="inlineStr"/>
      <c r="H398" t="inlineStr"/>
    </row>
    <row r="399">
      <c r="A399">
        <f>HYPERLINK("https://www.ebi.ac.uk/ols/ontologies/fbbt/terms?iri=http://purl.obolibrary.org/obo/FBbt_00110986","FBbt:00110986")</f>
        <v/>
      </c>
      <c r="B399" t="inlineStr">
        <is>
          <t>transmedullary Y neuron Rh3TmY</t>
        </is>
      </c>
      <c r="C399" t="inlineStr">
        <is>
          <t>Rh3TmY</t>
        </is>
      </c>
      <c r="D399" t="inlineStr">
        <is>
          <t>Transmedullary Y neuron that projects to medulla layers M7-M10, to all four lobula plate layers and to the innermost lobula layer (Lo1) in a columnar manner. In the medulla, it contacts to two to three columns while in the lobula it is three columns. It is synapsed by the photoreceptor cell R7 of pale ommatidium.</t>
        </is>
      </c>
      <c r="E399" t="inlineStr">
        <is>
          <t>Jagadish et al., 2014, Neuron 83(3): 630--644 (flybase.org/reports/FBrf0225846)</t>
        </is>
      </c>
      <c r="F399" t="inlineStr"/>
      <c r="G399" t="inlineStr"/>
      <c r="H399" t="inlineStr"/>
    </row>
    <row r="400">
      <c r="A400">
        <f>HYPERLINK("https://www.ebi.ac.uk/ols/ontologies/fbbt/terms?iri=http://purl.obolibrary.org/obo/FBbt_00048234","FBbt:00048234")</f>
        <v/>
      </c>
      <c r="B400" t="inlineStr">
        <is>
          <t>fruitless-expressing lobula columnar neuron LC10a</t>
        </is>
      </c>
      <c r="C400" t="inlineStr">
        <is>
          <t>fru+ LC10a neuron</t>
        </is>
      </c>
      <c r="D400" t="inlineStr">
        <is>
          <t>LC10a neuron that expresses fruitless. In the male, neurons of this class are thought to be involved in female tracking and the orientation of courtship behavior towards the female (Ribeiro et al., 2018).</t>
        </is>
      </c>
      <c r="E400" t="inlineStr">
        <is>
          <t>Ribeiro et al., 2018, Cell 174(3): 607--621.e18 (flybase.org/reports/FBrf0239559)</t>
        </is>
      </c>
      <c r="F400" t="inlineStr"/>
      <c r="G400" t="inlineStr"/>
      <c r="H400"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2019-08-09T10:01:26Z</dcterms:created>
  <dcterms:modified xsi:type="dcterms:W3CDTF">2019-08-09T10:01:26Z</dcterms:modified>
</cp:coreProperties>
</file>