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48"/>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HYPERLINK("https://www.ebi.ac.uk/ols/ontologies/fbbt/terms?iri=http://purl.obolibrary.org/obo/FBbt_00047965","FBbt:00047965")</f>
        <v/>
      </c>
      <c r="B2" t="inlineStr">
        <is>
          <t>larval mushroom body output neuron a1</t>
        </is>
      </c>
      <c r="C2" t="inlineStr">
        <is>
          <t>larval MBON-a1</t>
        </is>
      </c>
      <c r="D2" t="inlineStr">
        <is>
          <t>One of the contralaterally extending larval odd neurons of the calyx. It has presynaptic terminals in the ipsilateral and contralateral centroposterior medial compartment (posterior inferior protocerebrum) and centroposterior intermediate compartment (clamp) and postsynaptic terminals in the calyx.</t>
        </is>
      </c>
      <c r="E2" t="inlineStr">
        <is>
          <t>Saumweber et al., 2018, Nat. Commun. 9(1): 1104 (flybase.org/reports/FBrf0238440)</t>
        </is>
      </c>
      <c r="F2" t="inlineStr"/>
      <c r="G2" t="inlineStr"/>
      <c r="H2" t="inlineStr"/>
    </row>
    <row r="3">
      <c r="A3">
        <f>HYPERLINK("https://www.ebi.ac.uk/ols/ontologies/fbbt/terms?iri=http://purl.obolibrary.org/obo/FBbt_00100459","FBbt:00100459")</f>
        <v/>
      </c>
      <c r="B3" t="inlineStr">
        <is>
          <t>larval uniglomerular projection neuron 30a-M4</t>
        </is>
      </c>
      <c r="C3" t="inlineStr">
        <is>
          <t>larval uniglomerular projection neuron 30a</t>
        </is>
      </c>
      <c r="D3" t="inlineStr">
        <is>
          <t>Larval projection neuron whose dendrites innervate larval antennal lobe glomerulus 30a. It projects to larval mushroom body calyx glomerulus M4.</t>
        </is>
      </c>
      <c r="E3" t="inlineStr">
        <is>
          <t>Masuda-Nakagawa et al., 2009, Proc. Natl. Acad. Sci. U.S.A. 106(25): 10314--10319 (flybase.org/reports/FBrf0208205)</t>
        </is>
      </c>
      <c r="F3" t="inlineStr"/>
      <c r="G3" t="inlineStr"/>
      <c r="H3" t="inlineStr"/>
    </row>
    <row r="4">
      <c r="A4">
        <f>HYPERLINK("https://www.ebi.ac.uk/ols/ontologies/fbbt/terms?iri=http://purl.obolibrary.org/obo/FBbt_00047966","FBbt:00047966")</f>
        <v/>
      </c>
      <c r="B4" t="inlineStr">
        <is>
          <t>larval mushroom body output neuron a2</t>
        </is>
      </c>
      <c r="C4" t="inlineStr">
        <is>
          <t>larval MBON-a2</t>
        </is>
      </c>
      <c r="D4" t="inlineStr">
        <is>
          <t>One of the contralaterally extending larval odd neurons of the calyx. It has presynaptic terminals in the ipsilateral and contralateral centroposterior medial compartment (posterior inferior protocerebrum) and centroposterior intermediate compartment (clamp) and postsynaptic terminals in the calyx.</t>
        </is>
      </c>
      <c r="E4" t="inlineStr">
        <is>
          <t>Saumweber et al., 2018, Nat. Commun. 9(1): 1104 (flybase.org/reports/FBrf0238440)</t>
        </is>
      </c>
      <c r="F4" t="inlineStr"/>
      <c r="G4" t="inlineStr"/>
      <c r="H4" t="inlineStr"/>
    </row>
    <row r="5">
      <c r="A5">
        <f>HYPERLINK("https://www.ebi.ac.uk/ols/ontologies/fbbt/terms?iri=http://purl.obolibrary.org/obo/FBbt_00110944","FBbt:00110944")</f>
        <v/>
      </c>
      <c r="B5" t="inlineStr">
        <is>
          <t>larval serotonergic LP1 neuron</t>
        </is>
      </c>
      <c r="C5" t="inlineStr">
        <is>
          <t>larval serotonergic LP1-1 neuron; larval serotonergic LP1 neuron 1</t>
        </is>
      </c>
      <c r="D5" t="inlineStr">
        <is>
          <t>Serotonergic LP neuron of the larva. It has a cell body located in the mid-lateral region, at the optic lobe margin and an axon that crosses the midline (Valles and White, 1988). It has medial projections to the basolateral brain area (Huser et al., 2012).</t>
        </is>
      </c>
      <c r="E5" t="inlineStr">
        <is>
          <t>Valles and White, 1988, J. Comp. Neurol. 268(3): 414--428 (flybase.org/reports/FBrf0048551); Huser et al., 2012, PLoS ONE 7(10): e47518 (flybase.org/reports/FBrf0219731)</t>
        </is>
      </c>
      <c r="F5" t="inlineStr"/>
      <c r="G5" t="inlineStr"/>
      <c r="H5" t="inlineStr"/>
    </row>
    <row r="6">
      <c r="A6">
        <f>HYPERLINK("https://www.ebi.ac.uk/ols/ontologies/fbbt/terms?iri=http://purl.obolibrary.org/obo/FBbt_00100457","FBbt:00100457")</f>
        <v/>
      </c>
      <c r="B6" t="inlineStr">
        <is>
          <t>larval uniglomerular projection neuron 24a</t>
        </is>
      </c>
      <c r="C6" t="inlineStr">
        <is>
          <t>larval uPN 24a</t>
        </is>
      </c>
      <c r="D6" t="inlineStr">
        <is>
          <t>Larval projection neuron whose dendrites innervate larval antennal lobe glomerulus 24a. It projects to larval mushroom body calyx glomerulus L2. It receives input from the larval ORN Or24a, broad and keystone neurons. It outputs mostly to local and multiglomerular projection neurons.</t>
        </is>
      </c>
      <c r="E6" t="inlineStr">
        <is>
          <t>Masuda-Nakagawa et al., 2009, Proc. Natl. Acad. Sci. U.S.A. 106(25): 10314--10319 (flybase.org/reports/FBrf0208205); Das et al., 2013, Dev. Biol. 373(2): 322--337 (flybase.org/reports/FBrf0220443); Berck et al., 2016, eLife 5: e14859 (flybase.org/reports/FBrf0232785)</t>
        </is>
      </c>
      <c r="F6" t="inlineStr"/>
      <c r="G6" t="inlineStr"/>
      <c r="H6" t="inlineStr"/>
    </row>
    <row r="7">
      <c r="A7">
        <f>HYPERLINK("https://www.ebi.ac.uk/ols/ontologies/fbbt/terms?iri=http://purl.obolibrary.org/obo/FBbt_00110943","FBbt:00110943")</f>
        <v/>
      </c>
      <c r="B7" t="inlineStr">
        <is>
          <t>larval serotonergic IP1 neuron 3</t>
        </is>
      </c>
      <c r="C7" t="inlineStr">
        <is>
          <t>larval serotonergic IP1-3 neuron</t>
        </is>
      </c>
      <c r="D7" t="inlineStr">
        <is>
          <t>Larval serotonergic IP neuron whose cell body is located anteriorly to the dorsal basolateral protocerebrum. A primary neurite projects posteriorly, bifurcates and innervates the basomedial brain regions.</t>
        </is>
      </c>
      <c r="E7" t="inlineStr">
        <is>
          <t>Huser et al., 2012, PLoS ONE 7(10): e47518 (flybase.org/reports/FBrf0219731)</t>
        </is>
      </c>
      <c r="F7" t="inlineStr"/>
      <c r="G7" t="inlineStr"/>
      <c r="H7" t="inlineStr"/>
    </row>
    <row r="8">
      <c r="A8">
        <f>HYPERLINK("https://www.ebi.ac.uk/ols/ontologies/fbbt/terms?iri=http://purl.obolibrary.org/obo/FBbt_00100458","FBbt:00100458")</f>
        <v/>
      </c>
      <c r="B8" t="inlineStr">
        <is>
          <t>larval uniglomerular projection neuron 30a-L6</t>
        </is>
      </c>
      <c r="C8" t="inlineStr">
        <is>
          <t>larval uniglomerular projection neuron 30a</t>
        </is>
      </c>
      <c r="D8" t="inlineStr">
        <is>
          <t>Larval projection neuron whose dendrites innervate larval antennal lobe glomerulus 30a. It projects to larval mushroom body calyx glomerulus L6.</t>
        </is>
      </c>
      <c r="E8" t="inlineStr">
        <is>
          <t>Masuda-Nakagawa et al., 2009, Proc. Natl. Acad. Sci. U.S.A. 106(25): 10314--10319 (flybase.org/reports/FBrf0208205)</t>
        </is>
      </c>
      <c r="F8" t="inlineStr"/>
      <c r="G8" t="inlineStr"/>
      <c r="H8" t="inlineStr"/>
    </row>
    <row r="9">
      <c r="A9">
        <f>HYPERLINK("https://www.ebi.ac.uk/ols/ontologies/fbbt/terms?iri=http://purl.obolibrary.org/obo/FBbt_00100454","FBbt:00100454")</f>
        <v/>
      </c>
      <c r="B9" t="inlineStr">
        <is>
          <t>larval uniglomerular projection neuron 1a-A4+L8</t>
        </is>
      </c>
      <c r="C9" t="inlineStr">
        <is>
          <t>None</t>
        </is>
      </c>
      <c r="D9" t="inlineStr">
        <is>
          <t>Larval projection neuron whose dendrites innervate larval antennal lobe glomerulus 1a. It projects to larval mushroom body calyx glomeruli A4 and L8.</t>
        </is>
      </c>
      <c r="E9" t="inlineStr">
        <is>
          <t>Masuda-Nakagawa et al., 2009, Proc. Natl. Acad. Sci. U.S.A. 106(25): 10314--10319 (flybase.org/reports/FBrf0208205)</t>
        </is>
      </c>
      <c r="F9" t="inlineStr"/>
      <c r="G9" t="inlineStr"/>
      <c r="H9" t="inlineStr"/>
    </row>
    <row r="10">
      <c r="A10">
        <f>HYPERLINK("https://www.ebi.ac.uk/ols/ontologies/fbbt/terms?iri=http://purl.obolibrary.org/obo/FBbt_00100455","FBbt:00100455")</f>
        <v/>
      </c>
      <c r="B10" t="inlineStr">
        <is>
          <t>larval uniglomerular projection neuron 13a</t>
        </is>
      </c>
      <c r="C10" t="inlineStr">
        <is>
          <t>larval uPN 13a</t>
        </is>
      </c>
      <c r="D10" t="inlineStr">
        <is>
          <t>Larval projection neuron whose dendrites innervate larval antennal lobe glomerulus 13a. It projects to larval mushroom body calyx glomerulus L1. It receives input from the larval ORN Or13a and from the broad local neurons. It outputs to local and multiglomerular projection neurons (mPNs).</t>
        </is>
      </c>
      <c r="E10" t="inlineStr">
        <is>
          <t>Masuda-Nakagawa et al., 2009, Proc. Natl. Acad. Sci. U.S.A. 106(25): 10314--10319 (flybase.org/reports/FBrf0208205); Das et al., 2013, Dev. Biol. 373(2): 322--337 (flybase.org/reports/FBrf0220443); Berck et al., 2016, eLife 5: e14859 (flybase.org/reports/FBrf0232785)</t>
        </is>
      </c>
      <c r="F10" t="inlineStr"/>
      <c r="G10" t="inlineStr"/>
      <c r="H10" t="inlineStr"/>
    </row>
    <row r="11">
      <c r="A11">
        <f>HYPERLINK("https://www.ebi.ac.uk/ols/ontologies/fbbt/terms?iri=http://purl.obolibrary.org/obo/FBbt_00100456","FBbt:00100456")</f>
        <v/>
      </c>
      <c r="B11" t="inlineStr">
        <is>
          <t>larval uniglomerular projection neuron 22c</t>
        </is>
      </c>
      <c r="C11" t="inlineStr">
        <is>
          <t>larval uPN 22c</t>
        </is>
      </c>
      <c r="D11" t="inlineStr">
        <is>
          <t>Larval projection neuron whose dendrites innervate larval antennal lobe glomerulus 22c. It projects to larval mushroom body calyx glomerulus L4. It receives input mostly from the larval ORN Or22c but also some from ORN Or82a and broad neurons. It outputs mostly to broad neurons.</t>
        </is>
      </c>
      <c r="E11" t="inlineStr">
        <is>
          <t>Masuda-Nakagawa et al., 2009, Proc. Natl. Acad. Sci. U.S.A. 106(25): 10314--10319 (flybase.org/reports/FBrf0208205); Das et al., 2013, Dev. Biol. 373(2): 322--337 (flybase.org/reports/FBrf0220443); Berck et al., 2016, eLife 5: e14859 (flybase.org/reports/FBrf0232785)</t>
        </is>
      </c>
      <c r="F11" t="inlineStr"/>
      <c r="G11" t="inlineStr"/>
      <c r="H11" t="inlineStr"/>
    </row>
    <row r="12">
      <c r="A12">
        <f>HYPERLINK("https://www.ebi.ac.uk/ols/ontologies/fbbt/terms?iri=http://purl.obolibrary.org/obo/FBbt_00110941","FBbt:00110941")</f>
        <v/>
      </c>
      <c r="B12" t="inlineStr">
        <is>
          <t>larval serotonergic IP1 neuron 2</t>
        </is>
      </c>
      <c r="C12" t="inlineStr">
        <is>
          <t>larval serotonergic IP1-2 neuron</t>
        </is>
      </c>
      <c r="D12" t="inlineStr">
        <is>
          <t>Larval serotonergic IP neuron whose cell body is located anteriorly to the dorsal basolateral protocerebrum. A primary neurite projects to and innervates the antennal lobe. Another process projects dorsally to innervate the lateral and medial region of the posterior brain, including the region around the mushroom body. A single neurite crosses the midline and arborizes extensively in the contralateral posterior dorsolateral and anterior basolateral regions.</t>
        </is>
      </c>
      <c r="E12" t="inlineStr">
        <is>
          <t>Huser et al., 2012, PLoS ONE 7(10): e47518 (flybase.org/reports/FBrf0219731)</t>
        </is>
      </c>
      <c r="F12" t="inlineStr"/>
      <c r="G12" t="inlineStr"/>
      <c r="H12" t="inlineStr"/>
    </row>
    <row r="13">
      <c r="A13">
        <f>HYPERLINK("https://www.ebi.ac.uk/ols/ontologies/fbbt/terms?iri=http://purl.obolibrary.org/obo/FBbt_00100453","FBbt:00100453")</f>
        <v/>
      </c>
      <c r="B13" t="inlineStr">
        <is>
          <t>larval uniglomerular projection neuron 1a-A4</t>
        </is>
      </c>
      <c r="C13" t="inlineStr">
        <is>
          <t>None</t>
        </is>
      </c>
      <c r="D13" t="inlineStr">
        <is>
          <t>Larval projection neuron whose dendrites innervate larval antennal lobe glomerulus 1a. It projects to larval mushroom body calyx glomerulus A4.</t>
        </is>
      </c>
      <c r="E13" t="inlineStr">
        <is>
          <t>Masuda-Nakagawa et al., 2009, Proc. Natl. Acad. Sci. U.S.A. 106(25): 10314--10319 (flybase.org/reports/FBrf0208205)</t>
        </is>
      </c>
      <c r="F13" t="inlineStr"/>
      <c r="G13" t="inlineStr"/>
      <c r="H13" t="inlineStr"/>
    </row>
    <row r="14">
      <c r="A14">
        <f>HYPERLINK("https://www.ebi.ac.uk/ols/ontologies/fbbt/terms?iri=http://purl.obolibrary.org/obo/FBbt_00111685","FBbt:00111685")</f>
        <v/>
      </c>
      <c r="B14" t="inlineStr">
        <is>
          <t>larval uniglomerular projection neuron 74a</t>
        </is>
      </c>
      <c r="C14" t="inlineStr">
        <is>
          <t>larval uPN 74a</t>
        </is>
      </c>
      <c r="D14" t="inlineStr">
        <is>
          <t>Larval projection neuron whose dendrites innervate larval antennal lobe glomerulus 74a. It receives input mostly from the larval ORN Or74a but also some from Or35a and local neurons. It outputs mostly to local neurons.</t>
        </is>
      </c>
      <c r="E14" t="inlineStr">
        <is>
          <t>Das et al., 2013, Dev. Biol. 373(2): 322--337 (flybase.org/reports/FBrf0220443); Berck et al., 2016, eLife 5: e14859 (flybase.org/reports/FBrf0232785)</t>
        </is>
      </c>
      <c r="F14" t="inlineStr"/>
      <c r="G14" t="inlineStr"/>
      <c r="H14" t="inlineStr"/>
    </row>
    <row r="15">
      <c r="A15">
        <f>HYPERLINK("https://www.ebi.ac.uk/ols/ontologies/fbbt/terms?iri=http://purl.obolibrary.org/obo/FBbt_00111684","FBbt:00111684")</f>
        <v/>
      </c>
      <c r="B15" t="inlineStr">
        <is>
          <t>larval uniglomerular projection neuron 67b</t>
        </is>
      </c>
      <c r="C15" t="inlineStr">
        <is>
          <t>larval uPN 67b</t>
        </is>
      </c>
      <c r="D15" t="inlineStr">
        <is>
          <t>Larval projection neuron whose dendrites innervate larval antennal lobe glomerulus 67b. It receives input from the larval ORN Or67b and a few local neurons. It outputs to local and multiglomerular projection neurons (mPN).</t>
        </is>
      </c>
      <c r="E15" t="inlineStr">
        <is>
          <t>Das et al., 2013, Dev. Biol. 373(2): 322--337 (flybase.org/reports/FBrf0220443); Berck et al., 2016, eLife 5: e14859 (flybase.org/reports/FBrf0232785)</t>
        </is>
      </c>
      <c r="F15" t="inlineStr"/>
      <c r="G15" t="inlineStr"/>
      <c r="H15" t="inlineStr"/>
    </row>
    <row r="16">
      <c r="A16">
        <f>HYPERLINK("https://www.ebi.ac.uk/ols/ontologies/fbbt/terms?iri=http://purl.obolibrary.org/obo/FBbt_00111343","FBbt:00111343")</f>
        <v/>
      </c>
      <c r="B16" t="inlineStr">
        <is>
          <t>larval CCAP protocerebrum IN-1 neuron</t>
        </is>
      </c>
      <c r="C16" t="inlineStr">
        <is>
          <t>IN brain-1</t>
        </is>
      </c>
      <c r="D16" t="inlineStr">
        <is>
          <t>Larval neuron that expresses CCAP (Crustacean cardioactive peptide) (FBgn0039007) and whose soma is in the protocerebrum rind. It branches in the ipsilateral dorsomedial protocerebrum with some neurites reaching the dorsolateral protocerebrum and extending to the contralateral dorsomedial protocerebrum. Often, an ipsilateral neurite extends ventrally through the posterior basomedial protocerebrum to terminate in the subesophageal ganglion.</t>
        </is>
      </c>
      <c r="E16" t="inlineStr">
        <is>
          <t>Karsai et al., 2013, Front. Neural Circuits 7: 127 (flybase.org/reports/FBrf0222256)</t>
        </is>
      </c>
      <c r="F16" t="inlineStr"/>
      <c r="G16" t="inlineStr"/>
      <c r="H16" t="inlineStr"/>
    </row>
    <row r="17">
      <c r="A17">
        <f>HYPERLINK("https://www.ebi.ac.uk/ols/ontologies/fbbt/terms?iri=http://purl.obolibrary.org/obo/FBbt_00111342","FBbt:00111342")</f>
        <v/>
      </c>
      <c r="B17" t="inlineStr">
        <is>
          <t>larval CCAP protocerebrum neuron</t>
        </is>
      </c>
      <c r="C17" t="inlineStr">
        <is>
          <t>None</t>
        </is>
      </c>
      <c r="D17" t="inlineStr">
        <is>
          <t>Larval neuron that expresses CCAP (Crustacean cardioactive peptide) (FBgn0039007) and whose soma is near the protocerebrum. There are two neurons in each hemisphere.</t>
        </is>
      </c>
      <c r="E17" t="inlineStr">
        <is>
          <t>Kim et al., 2006, Curr. Biol. 16(13): 1395--1407 (flybase.org/reports/FBrf0194317); Santos et al., 2007, PLoS ONE 2(8): e695 (flybase.org/reports/FBrf0201188); Zhao et al., 2008, Genetics 178(2): 883--901 (flybase.org/reports/FBrf0204350); Karsai et al., 2013, Front. Neural Circuits 7: 127 (flybase.org/reports/FBrf0222256)</t>
        </is>
      </c>
      <c r="F17" t="inlineStr"/>
      <c r="G17" t="inlineStr"/>
      <c r="H17" t="inlineStr"/>
    </row>
    <row r="18">
      <c r="A18">
        <f>HYPERLINK("https://www.ebi.ac.uk/ols/ontologies/fbbt/terms?iri=http://purl.obolibrary.org/obo/FBbt_00110939","FBbt:00110939")</f>
        <v/>
      </c>
      <c r="B18" t="inlineStr">
        <is>
          <t>larval serotonergic IP1 neuron 1</t>
        </is>
      </c>
      <c r="C18" t="inlineStr">
        <is>
          <t>larval IP1-1; larval CSDn; larval serotonergic IP1-1 neuron; larval contralaterally innervating serotonin immunoreactive deutocerebral interneuron; larval CSD; larval CSD neuron; larval CSD interneuron</t>
        </is>
      </c>
      <c r="D18" t="inlineStr">
        <is>
          <t>Larval serotonergic IP neuron whose cell body is located anteriorly to the dorsal basolateral protocerebrum. A primary neurite projects to and innervates the antennal lobe. Another process projects dorsally to innervate the lateral and medial region of the posterior brain, including the region around the mushroom body. A single neurite crosses the midline and arborizes in the contralateral antennal lobe.</t>
        </is>
      </c>
      <c r="E18" t="inlineStr">
        <is>
          <t>Valles and White, 1988, J. Comp. Neurol. 268(3): 414--428 (flybase.org/reports/FBrf0048551); Huser et al., 2012, PLoS ONE 7(10): e47518 (flybase.org/reports/FBrf0219731)</t>
        </is>
      </c>
      <c r="F18" t="inlineStr"/>
      <c r="G18" t="inlineStr"/>
      <c r="H18" t="inlineStr"/>
    </row>
    <row r="19">
      <c r="A19">
        <f>HYPERLINK("https://www.ebi.ac.uk/ols/ontologies/fbbt/terms?iri=http://purl.obolibrary.org/obo/FBbt_00111720","FBbt:00111720")</f>
        <v/>
      </c>
      <c r="B19" t="inlineStr">
        <is>
          <t>larval antennal lobe multiglomerular projection neuron D</t>
        </is>
      </c>
      <c r="C19" t="inlineStr">
        <is>
          <t>multiglomerular projection neuron iACT D; mPN iACT D</t>
        </is>
      </c>
      <c r="D19" t="inlineStr">
        <is>
          <t>Multiglomerular neuron of the larval antennal lobe whose soma is located ventral to the antennal lobe. It arborizes in the antennal lobe, takes a tract medial to the mALT tract and in the pre-calyx area branches, with one neurite innervating the contralateral mushroom body. It mostly receives input from a small subset of olfactory receptor neurons (ORNs) and local antennal lobe neurons.</t>
        </is>
      </c>
      <c r="E19" t="inlineStr">
        <is>
          <t>Berck et al., 2016, eLife 5: e14859 (flybase.org/reports/FBrf0232785)</t>
        </is>
      </c>
      <c r="F19" t="inlineStr"/>
      <c r="G19" t="inlineStr"/>
      <c r="H19" t="inlineStr"/>
    </row>
    <row r="20">
      <c r="A20">
        <f>HYPERLINK("https://www.ebi.ac.uk/ols/ontologies/fbbt/terms?iri=http://purl.obolibrary.org/obo/FBbt_00110348","FBbt:00110348")</f>
        <v/>
      </c>
      <c r="B20" t="inlineStr">
        <is>
          <t>larval dopaminergic SM1 neuron</t>
        </is>
      </c>
      <c r="C20" t="inlineStr">
        <is>
          <t>SM1 neuron; SbU</t>
        </is>
      </c>
      <c r="D20" t="inlineStr">
        <is>
          <t>Dopaminergic neuron whose cell body is located in the anteromedial subesophageal ganglion of the larval brain.</t>
        </is>
      </c>
      <c r="E20" t="inlineStr">
        <is>
          <t>Monastirioti, 1999, Microsc. Res. Tech. 45(2): 106--121 (flybase.org/reports/FBrf0108241); Selcho et al., 2009, PLoS ONE 4(6): e5897 (flybase.org/reports/FBrf0208252)</t>
        </is>
      </c>
      <c r="F20" t="inlineStr"/>
      <c r="G20" t="inlineStr"/>
      <c r="H20" t="inlineStr"/>
    </row>
    <row r="21">
      <c r="A21">
        <f>HYPERLINK("https://www.ebi.ac.uk/ols/ontologies/fbbt/terms?iri=http://purl.obolibrary.org/obo/FBbt_00100468","FBbt:00100468")</f>
        <v/>
      </c>
      <c r="B21" t="inlineStr">
        <is>
          <t>larval uniglomerular projection neuron 49a</t>
        </is>
      </c>
      <c r="C21" t="inlineStr">
        <is>
          <t>larval uPN 49a</t>
        </is>
      </c>
      <c r="D21" t="inlineStr">
        <is>
          <t>Larval projection neuron whose dendrites innervate larval antennal lobe glomerulus 49a. It projects to larval mushroom body calyx glomerulus D3. It receives input from the larval ORN Or49a and from several local neurons. It outputs mostly to local neurons.</t>
        </is>
      </c>
      <c r="E21" t="inlineStr">
        <is>
          <t>Masuda-Nakagawa et al., 2009, Proc. Natl. Acad. Sci. U.S.A. 106(25): 10314--10319 (flybase.org/reports/FBrf0208205); Das et al., 2013, Dev. Biol. 373(2): 322--337 (flybase.org/reports/FBrf0220443); Berck et al., 2016, eLife 5: e14859 (flybase.org/reports/FBrf0232785)</t>
        </is>
      </c>
      <c r="F21" t="inlineStr"/>
      <c r="G21" t="inlineStr"/>
      <c r="H21" t="inlineStr"/>
    </row>
    <row r="22">
      <c r="A22">
        <f>HYPERLINK("https://www.ebi.ac.uk/ols/ontologies/fbbt/terms?iri=http://purl.obolibrary.org/obo/FBbt_00100469","FBbt:00100469")</f>
        <v/>
      </c>
      <c r="B22" t="inlineStr">
        <is>
          <t>larval uniglomerular projection neuron 59a</t>
        </is>
      </c>
      <c r="C22" t="inlineStr">
        <is>
          <t>larval uPN 59a</t>
        </is>
      </c>
      <c r="D22" t="inlineStr">
        <is>
          <t>Larval projection neuron whose dendrites innervate larval antennal lobe glomerulus 59a. It projects to larval mushroom body calyx glomerulus A5. It receives input from the larval ORN Or59a and from local neurons.</t>
        </is>
      </c>
      <c r="E22" t="inlineStr">
        <is>
          <t>Masuda-Nakagawa et al., 2009, Proc. Natl. Acad. Sci. U.S.A. 106(25): 10314--10319 (flybase.org/reports/FBrf0208205); Das et al., 2013, Dev. Biol. 373(2): 322--337 (flybase.org/reports/FBrf0220443); Berck et al., 2016, eLife 5: e14859 (flybase.org/reports/FBrf0232785)</t>
        </is>
      </c>
      <c r="F22" t="inlineStr"/>
      <c r="G22" t="inlineStr"/>
      <c r="H22" t="inlineStr"/>
    </row>
    <row r="23">
      <c r="A23">
        <f>HYPERLINK("https://www.ebi.ac.uk/ols/ontologies/fbbt/terms?iri=http://purl.obolibrary.org/obo/FBbt_00100465","FBbt:00100465")</f>
        <v/>
      </c>
      <c r="B23" t="inlineStr">
        <is>
          <t>larval uniglomerular projection neuron 45a-A3</t>
        </is>
      </c>
      <c r="C23" t="inlineStr">
        <is>
          <t>None</t>
        </is>
      </c>
      <c r="D23" t="inlineStr">
        <is>
          <t>Larval projection neuron whose dendrites innervate larval antennal lobe glomerulus 45a. It projects to larval mushroom body calyx glomerulus A3.</t>
        </is>
      </c>
      <c r="E23" t="inlineStr">
        <is>
          <t>Masuda-Nakagawa et al., 2009, Proc. Natl. Acad. Sci. U.S.A. 106(25): 10314--10319 (flybase.org/reports/FBrf0208205)</t>
        </is>
      </c>
      <c r="F23" t="inlineStr"/>
      <c r="G23" t="inlineStr"/>
      <c r="H23" t="inlineStr"/>
    </row>
    <row r="24">
      <c r="A24">
        <f>HYPERLINK("https://www.ebi.ac.uk/ols/ontologies/fbbt/terms?iri=http://purl.obolibrary.org/obo/FBbt_00110936","FBbt:00110936")</f>
        <v/>
      </c>
      <c r="B24" t="inlineStr">
        <is>
          <t>larval serotonergic IP neuron</t>
        </is>
      </c>
      <c r="C24" t="inlineStr">
        <is>
          <t>None</t>
        </is>
      </c>
      <c r="D24" t="inlineStr">
        <is>
          <t>Larval serotonergic neuron whose cell body is located in the inferior protocerebrum, adjacent to the esophagus aperture. There are approximately three cells in this cluster.</t>
        </is>
      </c>
      <c r="E24" t="inlineStr">
        <is>
          <t>Valles and White, 1988, J. Comp. Neurol. 268(3): 414--428 (flybase.org/reports/FBrf0048551); Giang et al., 2011, J. Neurogenet. 25(1-2): 17--26 (flybase.org/reports/FBrf0213697); Huser et al., 2012, PLoS ONE 7(10): e47518 (flybase.org/reports/FBrf0219731)</t>
        </is>
      </c>
      <c r="F24" t="inlineStr"/>
      <c r="G24" t="inlineStr"/>
      <c r="H24" t="inlineStr"/>
    </row>
    <row r="25">
      <c r="A25">
        <f>HYPERLINK("https://www.ebi.ac.uk/ols/ontologies/fbbt/terms?iri=http://purl.obolibrary.org/obo/FBbt_00100466","FBbt:00100466")</f>
        <v/>
      </c>
      <c r="B25" t="inlineStr">
        <is>
          <t>larval uniglomerular projection neuron 45a-A3+L11</t>
        </is>
      </c>
      <c r="C25" t="inlineStr">
        <is>
          <t>None</t>
        </is>
      </c>
      <c r="D25" t="inlineStr">
        <is>
          <t>Larval projection neuron whose dendrites innervate larval antennal lobe glomerulus 45a. It projects to larval mushroom body calyx glomeruli A3 and L11.</t>
        </is>
      </c>
      <c r="E25" t="inlineStr">
        <is>
          <t>Masuda-Nakagawa et al., 2009, Proc. Natl. Acad. Sci. U.S.A. 106(25): 10314--10319 (flybase.org/reports/FBrf0208205)</t>
        </is>
      </c>
      <c r="F25" t="inlineStr"/>
      <c r="G25" t="inlineStr"/>
      <c r="H25" t="inlineStr"/>
    </row>
    <row r="26">
      <c r="A26">
        <f>HYPERLINK("https://www.ebi.ac.uk/ols/ontologies/fbbt/terms?iri=http://purl.obolibrary.org/obo/FBbt_00100467","FBbt:00100467")</f>
        <v/>
      </c>
      <c r="B26" t="inlineStr">
        <is>
          <t>larval uniglomerular projection neuron 45b</t>
        </is>
      </c>
      <c r="C26" t="inlineStr">
        <is>
          <t>larval uPN 45b</t>
        </is>
      </c>
      <c r="D26" t="inlineStr">
        <is>
          <t>Larval projection neuron whose dendrites innervate larval antennal lobe glomerulus 45b. It projects to larval mushroom body calyx glomerulus D4. It receives input mostly from the larval ORN 45b but also some from ORN Or33a and ORN Or33b/Or47a and broad local neurons. It outputs to multiglomerular projection neurons (mPN).</t>
        </is>
      </c>
      <c r="E26" t="inlineStr">
        <is>
          <t>Masuda-Nakagawa et al., 2009, Proc. Natl. Acad. Sci. U.S.A. 106(25): 10314--10319 (flybase.org/reports/FBrf0208205); Das et al., 2013, Dev. Biol. 373(2): 322--337 (flybase.org/reports/FBrf0220443); Berck et al., 2016, eLife 5: e14859 (flybase.org/reports/FBrf0232785)</t>
        </is>
      </c>
      <c r="F26" t="inlineStr"/>
      <c r="G26" t="inlineStr"/>
      <c r="H26" t="inlineStr"/>
    </row>
    <row r="27">
      <c r="A27">
        <f>HYPERLINK("https://www.ebi.ac.uk/ols/ontologies/fbbt/terms?iri=http://purl.obolibrary.org/obo/FBbt_00100463","FBbt:00100463")</f>
        <v/>
      </c>
      <c r="B27" t="inlineStr">
        <is>
          <t>larval uniglomerular projection neuron 42a</t>
        </is>
      </c>
      <c r="C27" t="inlineStr">
        <is>
          <t>larval uPN 42a</t>
        </is>
      </c>
      <c r="D27" t="inlineStr">
        <is>
          <t>Larval projection neuron whose dendrites innervate larval antennal lobe glomerulus 42a. It projects to larval mushroom body calyx glomerulus V9. It receives input mostly from the larval ORN Or42a but also some from ORN Or83a, and local neurons. It outputs to several local and multiglomerular projection (mPN) neurons.</t>
        </is>
      </c>
      <c r="E27" t="inlineStr">
        <is>
          <t>Masuda-Nakagawa et al., 2009, Proc. Natl. Acad. Sci. U.S.A. 106(25): 10314--10319 (flybase.org/reports/FBrf0208205); Das et al., 2013, Dev. Biol. 373(2): 322--337 (flybase.org/reports/FBrf0220443); Berck et al., 2016, eLife 5: e14859 (flybase.org/reports/FBrf0232785)</t>
        </is>
      </c>
      <c r="F27" t="inlineStr"/>
      <c r="G27" t="inlineStr"/>
      <c r="H27" t="inlineStr"/>
    </row>
    <row r="28">
      <c r="A28">
        <f>HYPERLINK("https://www.ebi.ac.uk/ols/ontologies/fbbt/terms?iri=http://purl.obolibrary.org/obo/FBbt_00100464","FBbt:00100464")</f>
        <v/>
      </c>
      <c r="B28" t="inlineStr">
        <is>
          <t>larval uniglomerular projection neuron 42b</t>
        </is>
      </c>
      <c r="C28" t="inlineStr">
        <is>
          <t>larval uPN 42b</t>
        </is>
      </c>
      <c r="D28" t="inlineStr">
        <is>
          <t>Larval projection neuron whose dendrites innervate larval antennal lobe glomerulus 42b. It projects to larval mushroom body calyx glomerulus L9. It receives input from the larval ORN Or42b and local neurons. It outputs mostly to local neurons.</t>
        </is>
      </c>
      <c r="E28" t="inlineStr">
        <is>
          <t>Masuda-Nakagawa et al., 2009, Proc. Natl. Acad. Sci. U.S.A. 106(25): 10314--10319 (flybase.org/reports/FBrf0208205); Das et al., 2013, Dev. Biol. 373(2): 322--337 (flybase.org/reports/FBrf0220443); Berck et al., 2016, eLife 5: e14859 (flybase.org/reports/FBrf0232785)</t>
        </is>
      </c>
      <c r="F28" t="inlineStr"/>
      <c r="G28" t="inlineStr"/>
      <c r="H28" t="inlineStr"/>
    </row>
    <row r="29">
      <c r="A29">
        <f>HYPERLINK("https://www.ebi.ac.uk/ols/ontologies/fbbt/terms?iri=http://purl.obolibrary.org/obo/FBbt_00100461","FBbt:00100461")</f>
        <v/>
      </c>
      <c r="B29" t="inlineStr">
        <is>
          <t>larval uniglomerular projection neuron 33b/47a</t>
        </is>
      </c>
      <c r="C29" t="inlineStr">
        <is>
          <t>larval uPN 33b/47a</t>
        </is>
      </c>
      <c r="D29" t="inlineStr">
        <is>
          <t>Larval projection neuron whose dendrites innervate larval antennal lobe glomerulus 33b/47a. It projects to larval mushroom body calyx glomerulus D1. It receives input mostly from the larval ORN Or33b/Or47a but also some from ORN Or85c.</t>
        </is>
      </c>
      <c r="E29" t="inlineStr">
        <is>
          <t>Masuda-Nakagawa et al., 2009, Proc. Natl. Acad. Sci. U.S.A. 106(25): 10314--10319 (flybase.org/reports/FBrf0208205); Das et al., 2013, Dev. Biol. 373(2): 322--337 (flybase.org/reports/FBrf0220443); Berck et al., 2016, eLife 5: e14859 (flybase.org/reports/FBrf0232785)</t>
        </is>
      </c>
      <c r="F29" t="inlineStr"/>
      <c r="G29" t="inlineStr"/>
      <c r="H29" t="inlineStr"/>
    </row>
    <row r="30">
      <c r="A30">
        <f>HYPERLINK("https://www.ebi.ac.uk/ols/ontologies/fbbt/terms?iri=http://purl.obolibrary.org/obo/FBbt_00110351","FBbt:00110351")</f>
        <v/>
      </c>
      <c r="B30" t="inlineStr">
        <is>
          <t>larval dopaminergic SM2 neuron</t>
        </is>
      </c>
      <c r="C30" t="inlineStr">
        <is>
          <t>SM2 neuron; SbU</t>
        </is>
      </c>
      <c r="D30" t="inlineStr">
        <is>
          <t>Dopaminergic neuron whose cell body is located in the anteromedial subesophageal ganglion of the larval brain. There are three neurons in this cluster.</t>
        </is>
      </c>
      <c r="E30" t="inlineStr">
        <is>
          <t>Monastirioti, 1999, Microsc. Res. Tech. 45(2): 106--121 (flybase.org/reports/FBrf0108241); Selcho et al., 2009, PLoS ONE 4(6): e5897 (flybase.org/reports/FBrf0208252)</t>
        </is>
      </c>
      <c r="F30" t="inlineStr"/>
      <c r="G30" t="inlineStr"/>
      <c r="H30" t="inlineStr"/>
    </row>
    <row r="31">
      <c r="A31">
        <f>HYPERLINK("https://www.ebi.ac.uk/ols/ontologies/fbbt/terms?iri=http://purl.obolibrary.org/obo/FBbt_00100462","FBbt:00100462")</f>
        <v/>
      </c>
      <c r="B31" t="inlineStr">
        <is>
          <t>larval uniglomerular projection neuron 35a</t>
        </is>
      </c>
      <c r="C31" t="inlineStr">
        <is>
          <t>larval uPN 13a</t>
        </is>
      </c>
      <c r="D31" t="inlineStr">
        <is>
          <t>Larval projection neuron whose dendrites innervate larval antennal lobe glomerulus 35a bilaterally. It projects to larval mushroom body calyx glomerulus V1. It ascends through a different tract (lALT) and receives additional input outside the antennal lobe. It receives input from the larval ORN Or35a and local neurons. It outputs to several local and multiglomerular projection (mPN) neurons.</t>
        </is>
      </c>
      <c r="E31" t="inlineStr">
        <is>
          <t>Masuda-Nakagawa et al., 2009, Proc. Natl. Acad. Sci. U.S.A. 106(25): 10314--10319 (flybase.org/reports/FBrf0208205); Berck et al., 2016, eLife 5: e14859 (flybase.org/reports/FBrf0232785)</t>
        </is>
      </c>
      <c r="F31" t="inlineStr"/>
      <c r="G31" t="inlineStr"/>
      <c r="H31" t="inlineStr"/>
    </row>
    <row r="32">
      <c r="A32">
        <f>HYPERLINK("https://www.ebi.ac.uk/ols/ontologies/fbbt/terms?iri=http://purl.obolibrary.org/obo/FBbt_00100460","FBbt:00100460")</f>
        <v/>
      </c>
      <c r="B32" t="inlineStr">
        <is>
          <t>larval uniglomerular projection neuron 33a</t>
        </is>
      </c>
      <c r="C32" t="inlineStr">
        <is>
          <t>larval uPN 33a</t>
        </is>
      </c>
      <c r="D32" t="inlineStr">
        <is>
          <t>Larval projection neuron whose dendrites innervate larval antennal lobe glomerulus 33a. It projects to larval mushroom body calyx glomerulus I3 but does not form any synapses. It receives input mostly from the larval ORN Or33a but also ORN Or45a and broad neurons.</t>
        </is>
      </c>
      <c r="E32" t="inlineStr">
        <is>
          <t>Masuda-Nakagawa et al., 2009, Proc. Natl. Acad. Sci. U.S.A. 106(25): 10314--10319 (flybase.org/reports/FBrf0208205); Berck et al., 2016, eLife 5: e14859 (flybase.org/reports/FBrf0232785)</t>
        </is>
      </c>
      <c r="F32" t="inlineStr"/>
      <c r="G32" t="inlineStr"/>
      <c r="H32" t="inlineStr"/>
    </row>
    <row r="33">
      <c r="A33">
        <f>HYPERLINK("https://www.ebi.ac.uk/ols/ontologies/fbbt/terms?iri=http://purl.obolibrary.org/obo/FBbt_00111675","FBbt:00111675")</f>
        <v/>
      </c>
      <c r="B33" t="inlineStr">
        <is>
          <t>larval uniglomerular projection neuron 63a</t>
        </is>
      </c>
      <c r="C33" t="inlineStr">
        <is>
          <t>larval uPN 63a</t>
        </is>
      </c>
      <c r="D33" t="inlineStr">
        <is>
          <t>Larval projection neuron whose dendrites innervate larval antennal lobe glomerulus 63a. It projects to larval mushroom body calyx glomerulus V5. It receives input mostly from the larval ORN Or63a, but also some from Or45b and ORN Or59a and some local neurons. It outputs mostly to local neurons.</t>
        </is>
      </c>
      <c r="E33" t="inlineStr">
        <is>
          <t>Masuda-Nakagawa et al., 2009, Proc. Natl. Acad. Sci. U.S.A. 106(25): 10314--10319 (flybase.org/reports/FBrf0208205); Das et al., 2013, Dev. Biol. 373(2): 322--337 (flybase.org/reports/FBrf0220443); Berck et al., 2016, eLife 5: e14859 (flybase.org/reports/FBrf0232785)</t>
        </is>
      </c>
      <c r="F33" t="inlineStr"/>
      <c r="G33" t="inlineStr"/>
      <c r="H33" t="inlineStr"/>
    </row>
    <row r="34">
      <c r="A34">
        <f>HYPERLINK("https://www.ebi.ac.uk/ols/ontologies/fbbt/terms?iri=http://purl.obolibrary.org/obo/FBbt_00110354","FBbt:00110354")</f>
        <v/>
      </c>
      <c r="B34" t="inlineStr">
        <is>
          <t>larval dopaminergic SL neuron</t>
        </is>
      </c>
      <c r="C34" t="inlineStr">
        <is>
          <t>SbP; SL neuron</t>
        </is>
      </c>
      <c r="D34" t="inlineStr">
        <is>
          <t>Dopaminergic neuron whose cell body is located in the lateral subesophageal ganglion of the larval brain. Its arborizations are restricted to the subesophageal ganglion. There are three neurons in this cluster in each hemisphere.</t>
        </is>
      </c>
      <c r="E34" t="inlineStr">
        <is>
          <t>Monastirioti, 1999, Microsc. Res. Tech. 45(2): 106--121 (flybase.org/reports/FBrf0108241); Selcho et al., 2009, PLoS ONE 4(6): e5897 (flybase.org/reports/FBrf0208252)</t>
        </is>
      </c>
      <c r="F34" t="inlineStr"/>
      <c r="G34" t="inlineStr"/>
      <c r="H34" t="inlineStr"/>
    </row>
    <row r="35">
      <c r="A35">
        <f>HYPERLINK("https://www.ebi.ac.uk/ols/ontologies/fbbt/terms?iri=http://purl.obolibrary.org/obo/FBbt_00111724","FBbt:00111724")</f>
        <v/>
      </c>
      <c r="B35" t="inlineStr">
        <is>
          <t>larval subesophageal zone cypress neuron</t>
        </is>
      </c>
      <c r="C35" t="inlineStr">
        <is>
          <t>SEZ cypress; subesophageal zone neuron cypress</t>
        </is>
      </c>
      <c r="D35" t="inlineStr">
        <is>
          <t>Interneuron of the larval brain whose soma is located ventrolaterally to the antennal lobe. It arborizes in the ventral antennal lobe and projects to the subesophageal zone (SEZ), to the same area as the vine and clamp interneurons. It mostly receives input from a few olfactory receptor neurons (ORNs) and uniglomerular projection neurons (uPNs) and picky neurons.</t>
        </is>
      </c>
      <c r="E35" t="inlineStr">
        <is>
          <t>Berck et al., 2016, eLife 5: e14859 (flybase.org/reports/FBrf0232785)</t>
        </is>
      </c>
      <c r="F35" t="inlineStr"/>
      <c r="G35" t="inlineStr"/>
      <c r="H35" t="inlineStr"/>
    </row>
    <row r="36">
      <c r="A36">
        <f>HYPERLINK("https://www.ebi.ac.uk/ols/ontologies/fbbt/terms?iri=http://purl.obolibrary.org/obo/FBbt_00100516","FBbt:00100516")</f>
        <v/>
      </c>
      <c r="B36" t="inlineStr">
        <is>
          <t>developing marginal glial cell</t>
        </is>
      </c>
      <c r="C36" t="inlineStr">
        <is>
          <t>None</t>
        </is>
      </c>
      <c r="D36" t="inlineStr">
        <is>
          <t>.</t>
        </is>
      </c>
      <c r="E36" t="inlineStr">
        <is>
          <t>Winberg et al., 1992, Development 115(4): 903--911 (flybase.org/reports/FBrf0055906); Poeck et al., 2001, Neuron 29(1): 99--113 (flybase.org/reports/FBrf0134808)</t>
        </is>
      </c>
      <c r="F36" t="inlineStr"/>
      <c r="G36" t="inlineStr"/>
      <c r="H36" t="inlineStr"/>
    </row>
    <row r="37">
      <c r="A37">
        <f>HYPERLINK("https://www.ebi.ac.uk/ols/ontologies/fbbt/terms?iri=http://purl.obolibrary.org/obo/FBbt_00111723","FBbt:00111723")</f>
        <v/>
      </c>
      <c r="B37" t="inlineStr">
        <is>
          <t>larval subesophageal zone vine neuron</t>
        </is>
      </c>
      <c r="C37" t="inlineStr">
        <is>
          <t>subesophageal zone neuron vine; SEZ vine</t>
        </is>
      </c>
      <c r="D37" t="inlineStr">
        <is>
          <t>Interneuron of the larval brain whose soma is located ventral to the subesophageal zone (SEZ). It arborizes in the medioventral antennal lobe and projects to the SEZ, to the same area as the cypress and clamp interneurons. It mostly receives input from a subset of olfactory receptor neurons (ORNs), broad and picky neurons. It outputs mainly to antennal lobe local neurons.</t>
        </is>
      </c>
      <c r="E37" t="inlineStr">
        <is>
          <t>Berck et al., 2016, eLife 5: e14859 (flybase.org/reports/FBrf0232785)</t>
        </is>
      </c>
      <c r="F37" t="inlineStr"/>
      <c r="G37" t="inlineStr"/>
      <c r="H37" t="inlineStr"/>
    </row>
    <row r="38">
      <c r="A38">
        <f>HYPERLINK("https://www.ebi.ac.uk/ols/ontologies/fbbt/terms?iri=http://purl.obolibrary.org/obo/FBbt_00111722","FBbt:00111722")</f>
        <v/>
      </c>
      <c r="B38" t="inlineStr">
        <is>
          <t>larval antennal lobe multiglomerular projection neuron seahorse</t>
        </is>
      </c>
      <c r="C38" t="inlineStr">
        <is>
          <t>multiglomerular projection neuron seahorse; mPN iACT seahorse; larval multiglomerular olfactory projection interneuron seahorse</t>
        </is>
      </c>
      <c r="D38" t="inlineStr">
        <is>
          <t>Multiglomerular neuron of the larval antennal lobe whose soma is located lateral to the antennal lobe. It enters the antennal lobe ventrally to arborize widely. It then takes a tract medial to the lALT and arborizes ventral to the lateral horn. It mostly receives input from a subset of olfactory receptor neurons (ORNs), broad, keystone, picky and ventral LN neurons. It outputs mainly to other mPN neurons.</t>
        </is>
      </c>
      <c r="E38" t="inlineStr">
        <is>
          <t>Berck et al., 2016, eLife 5: e14859 (flybase.org/reports/FBrf0232785)</t>
        </is>
      </c>
      <c r="F38" t="inlineStr"/>
      <c r="G38" t="inlineStr"/>
      <c r="H38" t="inlineStr"/>
    </row>
    <row r="39">
      <c r="A39">
        <f>HYPERLINK("https://www.ebi.ac.uk/ols/ontologies/fbbt/terms?iri=http://purl.obolibrary.org/obo/FBbt_00111721","FBbt:00111721")</f>
        <v/>
      </c>
      <c r="B39" t="inlineStr">
        <is>
          <t>larval antennal lobe multiglomerular projection neuron cobra</t>
        </is>
      </c>
      <c r="C39" t="inlineStr">
        <is>
          <t>mPN iACT cobra; multiglomerular projection neuron cobra</t>
        </is>
      </c>
      <c r="D39" t="inlineStr">
        <is>
          <t>Multiglomerular neuron of the larval antennal lobe whose soma is located lateral to the antennal lobe. It arborizes in the antennal lobe, takes the mALT tract initially, but then deviates laterally, to project the mushroom body vertical lobe. It mostly receives input from a subset of olfactory receptor neurons (ORNs), broad, keystone, picky, SEZ and octopaminergic neurons.</t>
        </is>
      </c>
      <c r="E39" t="inlineStr">
        <is>
          <t>Berck et al., 2016, eLife 5: e14859 (flybase.org/reports/FBrf0232785)</t>
        </is>
      </c>
      <c r="F39" t="inlineStr"/>
      <c r="G39" t="inlineStr"/>
      <c r="H39" t="inlineStr"/>
    </row>
    <row r="40">
      <c r="A40">
        <f>HYPERLINK("https://www.ebi.ac.uk/ols/ontologies/fbbt/terms?iri=http://purl.obolibrary.org/obo/FBbt_00111728","FBbt:00111728")</f>
        <v/>
      </c>
      <c r="B40" t="inlineStr">
        <is>
          <t>larval subesophageal zone gingko 2 neuron</t>
        </is>
      </c>
      <c r="C40" t="inlineStr">
        <is>
          <t>SEZ gingko 2; subesophageal zone neuron gingko 2</t>
        </is>
      </c>
      <c r="D40" t="inlineStr">
        <is>
          <t>Interneuron of the larval brain whose soma is located ventrally to the antennal lobe. It arborizes sparsely throughout the antennal lobe and in the dorsomedial subesophageal zone (SEZ), close to the midline, both ipsi- and contralaterally. It forms output sites in this area, where its neurites are more dorsal than gingko 1. It mostly receives input from picky neurons. It outputs mainly to mPN neurons and other SEZ interneurons.</t>
        </is>
      </c>
      <c r="E40" t="inlineStr">
        <is>
          <t>Berck et al., 2016, eLife 5: e14859 (flybase.org/reports/FBrf0232785)</t>
        </is>
      </c>
      <c r="F40" t="inlineStr"/>
      <c r="G40" t="inlineStr"/>
      <c r="H40" t="inlineStr"/>
    </row>
    <row r="41">
      <c r="A41">
        <f>HYPERLINK("https://www.ebi.ac.uk/ols/ontologies/fbbt/terms?iri=http://purl.obolibrary.org/obo/FBbt_00111727","FBbt:00111727")</f>
        <v/>
      </c>
      <c r="B41" t="inlineStr">
        <is>
          <t>larval subesophageal zone gingko 1 neuron</t>
        </is>
      </c>
      <c r="C41" t="inlineStr">
        <is>
          <t>SEZ gingko 1; subesophageal zone neuron gingko 1</t>
        </is>
      </c>
      <c r="D41" t="inlineStr">
        <is>
          <t>Interneuron of the larval brain whose soma is located ventrally to the antennal lobe. It arborizes sparsely throughout the antennal lobe and in the dorsomedial subesophageal zone (SEZ), close to the midline, both ipsi- and contralaterally. It forms output sites in this area, where its neurites extend more ventrally than gingko 2. It mostly receives input from a subset of antennal lobe local neurons. It outputs mostly to multiglomerular projection neurons (mPNs).</t>
        </is>
      </c>
      <c r="E41" t="inlineStr">
        <is>
          <t>Berck et al., 2016, eLife 5: e14859 (flybase.org/reports/FBrf0232785)</t>
        </is>
      </c>
      <c r="F41" t="inlineStr"/>
      <c r="G41" t="inlineStr"/>
      <c r="H41" t="inlineStr"/>
    </row>
    <row r="42">
      <c r="A42">
        <f>HYPERLINK("https://www.ebi.ac.uk/ols/ontologies/fbbt/terms?iri=http://purl.obolibrary.org/obo/FBbt_00111726","FBbt:00111726")</f>
        <v/>
      </c>
      <c r="B42" t="inlineStr">
        <is>
          <t>larval subesophageal zone spruce neuron</t>
        </is>
      </c>
      <c r="C42" t="inlineStr">
        <is>
          <t>SEZ spruce; subesophageal zone neuron spruce</t>
        </is>
      </c>
      <c r="D42" t="inlineStr">
        <is>
          <t>Interneuron of the larval brain whose soma is located laterally to the antennal lobe. It arborizes in the ventromedial antennal lobe, with one branch crossing the midline to arborize the contralateral side. The other branch projects to the subesophageal zone (SEZ), to an area posterior to the area innervated by the vine, cypress and clamp interneurons. It mostly receives input from a few of olfactory receptor neurons (ORNs) and picky neurons. It outputs mainly to mPN neurons.</t>
        </is>
      </c>
      <c r="E42" t="inlineStr">
        <is>
          <t>Berck et al., 2016, eLife 5: e14859 (flybase.org/reports/FBrf0232785)</t>
        </is>
      </c>
      <c r="F42" t="inlineStr"/>
      <c r="G42" t="inlineStr"/>
      <c r="H42" t="inlineStr"/>
    </row>
    <row r="43">
      <c r="A43">
        <f>HYPERLINK("https://www.ebi.ac.uk/ols/ontologies/fbbt/terms?iri=http://purl.obolibrary.org/obo/FBbt_00111725","FBbt:00111725")</f>
        <v/>
      </c>
      <c r="B43" t="inlineStr">
        <is>
          <t>larval subesophageal zone clamp neuron</t>
        </is>
      </c>
      <c r="C43" t="inlineStr">
        <is>
          <t>SEZ clamp; subesophageal zone neuron clamp</t>
        </is>
      </c>
      <c r="D43" t="inlineStr">
        <is>
          <t>Bilateral interneuron of the larval brain whose soma is located dorsomedially to the antennal lobe. It arborizes in the ventromedial antennal lobe, with one branch crossing the midline to arborize the contralateral side. The other branch projects to the subesophageal zone (SEZ), to the same area as the cypress and vine interneurons. It mostly receives input from picky and ventral LN neurons.</t>
        </is>
      </c>
      <c r="E43" t="inlineStr">
        <is>
          <t>Berck et al., 2016, eLife 5: e14859 (flybase.org/reports/FBrf0232785)</t>
        </is>
      </c>
      <c r="F43" t="inlineStr"/>
      <c r="G43" t="inlineStr"/>
      <c r="H43" t="inlineStr"/>
    </row>
    <row r="44">
      <c r="A44">
        <f>HYPERLINK("https://www.ebi.ac.uk/ols/ontologies/fbbt/terms?iri=http://purl.obolibrary.org/obo/FBbt_00100478","FBbt:00100478")</f>
        <v/>
      </c>
      <c r="B44" t="inlineStr">
        <is>
          <t>embryonic/larval uniglomerular antennal lobe projection neuron</t>
        </is>
      </c>
      <c r="C44" t="inlineStr">
        <is>
          <t>larval uniglomerular PN; larval uniglomerular olfactory PN</t>
        </is>
      </c>
      <c r="D44" t="inlineStr">
        <is>
          <t>A projection neuron that innervates a single larval antennal lobe glomerulus.</t>
        </is>
      </c>
      <c r="E44" t="inlineStr">
        <is>
          <t>Ramaekers et al., 2005, Curr. Biol. 15(11): 982--992 (flybase.org/reports/FBrf0187327); Masuda-Nakagawa et al., 2009, Proc. Natl. Acad. Sci. U.S.A. 106(25): 10314--10319 (flybase.org/reports/FBrf0208205)</t>
        </is>
      </c>
      <c r="F44" t="inlineStr"/>
      <c r="G44" t="inlineStr"/>
      <c r="H44" t="inlineStr"/>
    </row>
    <row r="45">
      <c r="A45">
        <f>HYPERLINK("https://www.ebi.ac.uk/ols/ontologies/fbbt/terms?iri=http://purl.obolibrary.org/obo/FBbt_00100479","FBbt:00100479")</f>
        <v/>
      </c>
      <c r="B45" t="inlineStr">
        <is>
          <t>larval uniglomerular projection neuron 30a</t>
        </is>
      </c>
      <c r="C45" t="inlineStr">
        <is>
          <t>larval uPN 30a</t>
        </is>
      </c>
      <c r="D45" t="inlineStr">
        <is>
          <t>Larval projection neuron whose dendrites innervate larval antennal lobe glomerulus 30a. It projects to the larval mushroom body calyx glomeruli M4 or L6. It receives input from the larval ORN Or30a and broad duet neurons. It outputs to several local, multiglomerular projection (mPN) and SEZ neurons.</t>
        </is>
      </c>
      <c r="E45" t="inlineStr">
        <is>
          <t>Masuda-Nakagawa et al., 2009, Proc. Natl. Acad. Sci. U.S.A. 106(25): 10314--10319 (flybase.org/reports/FBrf0208205); Das et al., 2013, Dev. Biol. 373(2): 322--337 (flybase.org/reports/FBrf0220443); Berck et al., 2016, eLife 5: e14859 (flybase.org/reports/FBrf0232785)</t>
        </is>
      </c>
      <c r="F45" t="inlineStr"/>
      <c r="G45" t="inlineStr"/>
      <c r="H45" t="inlineStr"/>
    </row>
    <row r="46">
      <c r="A46">
        <f>HYPERLINK("https://www.ebi.ac.uk/ols/ontologies/fbbt/terms?iri=http://purl.obolibrary.org/obo/FBbt_00100477","FBbt:00100477")</f>
        <v/>
      </c>
      <c r="B46" t="inlineStr">
        <is>
          <t>embryonic/larval cholinergic antennal lobe projection neuron</t>
        </is>
      </c>
      <c r="C46" t="inlineStr">
        <is>
          <t>None</t>
        </is>
      </c>
      <c r="D46" t="inlineStr">
        <is>
          <t>An embryonic/larval antennal lobe projection neuron that is cholinergic. These neurons constitute about 50% of the embryonic/larval antennal lobe projection neurons that have an anterodorsally located soma (Python and Stocker, 2002).</t>
        </is>
      </c>
      <c r="E46" t="inlineStr">
        <is>
          <t>Python and Stocker, 2002, J. Comp. Neurol. 453(2): 157--167 (flybase.org/reports/FBrf0152159); Ramaekers et al., 2005, Curr. Biol. 15(11): 982--992 (flybase.org/reports/FBrf0187327)</t>
        </is>
      </c>
      <c r="F46" t="inlineStr"/>
      <c r="G46" t="inlineStr"/>
      <c r="H46" t="inlineStr"/>
    </row>
    <row r="47">
      <c r="A47">
        <f>HYPERLINK("https://www.ebi.ac.uk/ols/ontologies/fbbt/terms?iri=http://purl.obolibrary.org/obo/FBbt_00100474","FBbt:00100474")</f>
        <v/>
      </c>
      <c r="B47" t="inlineStr">
        <is>
          <t>larval uniglomerular projection neuron 1a</t>
        </is>
      </c>
      <c r="C47" t="inlineStr">
        <is>
          <t>larval uPN 1a</t>
        </is>
      </c>
      <c r="D47" t="inlineStr">
        <is>
          <t>Larval projection neuron whose dendrites innervate larval antennal lobe glomerulus 1a. It receives input from the larval ORN Or1a and from the broad duet local neurons.</t>
        </is>
      </c>
      <c r="E47" t="inlineStr">
        <is>
          <t>Masuda-Nakagawa et al., 2009, Proc. Natl. Acad. Sci. U.S.A. 106(25): 10314--10319 (flybase.org/reports/FBrf0208205); Das et al., 2013, Dev. Biol. 373(2): 322--337 (flybase.org/reports/FBrf0220443); Berck et al., 2016, eLife 5: e14859 (flybase.org/reports/FBrf0232785)</t>
        </is>
      </c>
      <c r="F47" t="inlineStr"/>
      <c r="G47" t="inlineStr"/>
      <c r="H47" t="inlineStr"/>
    </row>
    <row r="48">
      <c r="A48">
        <f>HYPERLINK("https://www.ebi.ac.uk/ols/ontologies/fbbt/terms?iri=http://purl.obolibrary.org/obo/FBbt_00100475","FBbt:00100475")</f>
        <v/>
      </c>
      <c r="B48" t="inlineStr">
        <is>
          <t>larval uniglomerular projection neuron 45a</t>
        </is>
      </c>
      <c r="C48" t="inlineStr">
        <is>
          <t>larval uPN 45a</t>
        </is>
      </c>
      <c r="D48" t="inlineStr">
        <is>
          <t>Larval projection neuron whose dendrites innervate larval antennal lobe glomerulus 45a. It projects to larval mushroom body calyx glomeruli A3 and L11. It receives input mostly from the larval ORN Or45a. It outputs to some local and multiglomerular projection (mPN) neurons.</t>
        </is>
      </c>
      <c r="E48" t="inlineStr">
        <is>
          <t>Masuda-Nakagawa et al., 2009, Proc. Natl. Acad. Sci. U.S.A. 106(25): 10314--10319 (flybase.org/reports/FBrf0208205); Das et al., 2013, Dev. Biol. 373(2): 322--337 (flybase.org/reports/FBrf0220443); Berck et al., 2016, eLife 5: e14859 (flybase.org/reports/FBrf0232785)</t>
        </is>
      </c>
      <c r="F48" t="inlineStr"/>
      <c r="G48" t="inlineStr"/>
      <c r="H48" t="inlineStr"/>
    </row>
    <row r="49">
      <c r="A49">
        <f>HYPERLINK("https://www.ebi.ac.uk/ols/ontologies/fbbt/terms?iri=http://purl.obolibrary.org/obo/FBbt_00100472","FBbt:00100472")</f>
        <v/>
      </c>
      <c r="B49" t="inlineStr">
        <is>
          <t>larval uniglomerular projection neuron 85c</t>
        </is>
      </c>
      <c r="C49" t="inlineStr">
        <is>
          <t>larval uPN 85c</t>
        </is>
      </c>
      <c r="D49" t="inlineStr">
        <is>
          <t>Larval projection neuron whose dendrites innervate larval antennal lobe glomerulus 85c. It projects to larval mushroom body calyx glomerulus L10. It receives input mostly from the larval ORN Or85c but also some from ORN Or83a. It outputs to local and multiglomerular projection neurons (mPN).</t>
        </is>
      </c>
      <c r="E49" t="inlineStr">
        <is>
          <t>Masuda-Nakagawa et al., 2009, Proc. Natl. Acad. Sci. U.S.A. 106(25): 10314--10319 (flybase.org/reports/FBrf0208205); Das et al., 2013, Dev. Biol. 373(2): 322--337 (flybase.org/reports/FBrf0220443); Berck et al., 2016, eLife 5: e14859 (flybase.org/reports/FBrf0232785)</t>
        </is>
      </c>
      <c r="F49" t="inlineStr"/>
      <c r="G49" t="inlineStr"/>
      <c r="H49" t="inlineStr"/>
    </row>
    <row r="50">
      <c r="A50">
        <f>HYPERLINK("https://www.ebi.ac.uk/ols/ontologies/fbbt/terms?iri=http://purl.obolibrary.org/obo/FBbt_00100473","FBbt:00100473")</f>
        <v/>
      </c>
      <c r="B50" t="inlineStr">
        <is>
          <t>larval uniglomerular projection neuron 94b</t>
        </is>
      </c>
      <c r="C50" t="inlineStr">
        <is>
          <t>larval uPN 94a/94b; larval uniglomerular projection neuron 94a/94b</t>
        </is>
      </c>
      <c r="D50" t="inlineStr">
        <is>
          <t>Larval projection neuron whose dendrites innervate larval antennal lobe glomerulus 94b. It projects to larval mushroom body calyx glomerulus L3. It receives input from the larval ORN Or94a/Or94b and from local neurons.</t>
        </is>
      </c>
      <c r="E50" t="inlineStr">
        <is>
          <t>Masuda-Nakagawa et al., 2009, Proc. Natl. Acad. Sci. U.S.A. 106(25): 10314--10319 (flybase.org/reports/FBrf0208205); Das et al., 2013, Dev. Biol. 373(2): 322--337 (flybase.org/reports/FBrf0220443); Berck et al., 2016, eLife 5: e14859 (flybase.org/reports/FBrf0232785)</t>
        </is>
      </c>
      <c r="F50" t="inlineStr"/>
      <c r="G50" t="inlineStr"/>
      <c r="H50" t="inlineStr"/>
    </row>
    <row r="51">
      <c r="A51">
        <f>HYPERLINK("https://www.ebi.ac.uk/ols/ontologies/fbbt/terms?iri=http://purl.obolibrary.org/obo/FBbt_00100470","FBbt:00100470")</f>
        <v/>
      </c>
      <c r="B51" t="inlineStr">
        <is>
          <t>larval uniglomerular projection neuron 82a</t>
        </is>
      </c>
      <c r="C51" t="inlineStr">
        <is>
          <t>larval uPN 82a</t>
        </is>
      </c>
      <c r="D51" t="inlineStr">
        <is>
          <t>Larval projection neuron whose dendrites innervate larval antennal lobe glomerulus 82a. It projects to larval mushroom body calyx glomerulus A1 and terminates there, not extending to the lateral horn. It receives input mostly from the larval ORN Or82a, but also some from Or45a.</t>
        </is>
      </c>
      <c r="E51" t="inlineStr">
        <is>
          <t>Masuda-Nakagawa et al., 2009, Proc. Natl. Acad. Sci. U.S.A. 106(25): 10314--10319 (flybase.org/reports/FBrf0208205); Das et al., 2013, Dev. Biol. 373(2): 322--337 (flybase.org/reports/FBrf0220443); Berck et al., 2016, eLife 5: e14859 (flybase.org/reports/FBrf0232785)</t>
        </is>
      </c>
      <c r="F51" t="inlineStr"/>
      <c r="G51" t="inlineStr"/>
      <c r="H51" t="inlineStr"/>
    </row>
    <row r="52">
      <c r="A52">
        <f>HYPERLINK("https://www.ebi.ac.uk/ols/ontologies/fbbt/terms?iri=http://purl.obolibrary.org/obo/FBbt_00110979","FBbt:00110979")</f>
        <v/>
      </c>
      <c r="B52" t="inlineStr">
        <is>
          <t>larval mushroom body anterior paired lateral cell</t>
        </is>
      </c>
      <c r="C52" t="inlineStr">
        <is>
          <t>larval APL neuron</t>
        </is>
      </c>
      <c r="D52" t="inlineStr">
        <is>
          <t>Intrinsic GABAergic neuron of the larval mushroom body whose large cell body is located ventromedially. It extends one primary process dorsally that bifurcates at the level of the pedunculus, sending one secondary process to innervate the calyx and another one to the lobes. The calyx process branches into fine processes that terminate in boutons. The lobe secondary process runs along the lower pedunculus and terminates in fine branches in the terminal regions of the medial lobe, all regions of the vertical lobe and an area connecting the lower pedunculus and vertical lobe (spur/lower pedunculus). It also has postsynaptic terminals in the anterior superior medial protocerebrum. Pre-synaptic terminals are mainly found in the calyx, whereas dendrites are observed in the lobes. It synapses reciprocally with all (mature) Kenyon cells (Eichler et al., 2017).</t>
        </is>
      </c>
      <c r="E52" t="inlineStr">
        <is>
          <t>Masuda-Nakagawa et al., 2014, Front. Neural Circuits 8: 35 (flybase.org/reports/FBrf0224838); Saumweber et al., 2018, Nat. Commun. 9(1): 1104 (flybase.org/reports/FBrf0238440)</t>
        </is>
      </c>
      <c r="F52" t="inlineStr"/>
      <c r="G52" t="inlineStr"/>
      <c r="H52" t="inlineStr"/>
    </row>
    <row r="53">
      <c r="A53">
        <f>HYPERLINK("https://www.ebi.ac.uk/ols/ontologies/fbbt/terms?iri=http://purl.obolibrary.org/obo/FBbt_00100471","FBbt:00100471")</f>
        <v/>
      </c>
      <c r="B53" t="inlineStr">
        <is>
          <t>larval uniglomerular projection neuron 83a</t>
        </is>
      </c>
      <c r="C53" t="inlineStr">
        <is>
          <t>larval uPN 83a</t>
        </is>
      </c>
      <c r="D53" t="inlineStr">
        <is>
          <t>Larval projection neuron whose dendrites innervate larval antennal lobe glomerulus 83a. It projects to larval mushroom body calyx glomerulus M3. It receives input from the larval ORN Or83a and local neurons.</t>
        </is>
      </c>
      <c r="E53" t="inlineStr">
        <is>
          <t>Masuda-Nakagawa et al., 2009, Proc. Natl. Acad. Sci. U.S.A. 106(25): 10314--10319 (flybase.org/reports/FBrf0208205); Das et al., 2013, Dev. Biol. 373(2): 322--337 (flybase.org/reports/FBrf0220443); Berck et al., 2016, eLife 5: e14859 (flybase.org/reports/FBrf0232785)</t>
        </is>
      </c>
      <c r="F53" t="inlineStr"/>
      <c r="G53" t="inlineStr"/>
      <c r="H53" t="inlineStr"/>
    </row>
    <row r="54">
      <c r="A54">
        <f>HYPERLINK("https://www.ebi.ac.uk/ols/ontologies/fbbt/terms?iri=http://purl.obolibrary.org/obo/FBbt_00110956","FBbt:00110956")</f>
        <v/>
      </c>
      <c r="B54" t="inlineStr">
        <is>
          <t>larval serotonergic SP2 neuron</t>
        </is>
      </c>
      <c r="C54" t="inlineStr">
        <is>
          <t>None</t>
        </is>
      </c>
      <c r="D54" t="inlineStr">
        <is>
          <t>Larval serotonergic SP neuron whose cell body is located posterior to the medial lobes of the mushroom bodies, posterior to the cell bodies of SP1 neurons (Valles and White, 1988; Huser et al., 2012). There are usually three to four neurons of this type (Giang et al,. 2011; Huser et al., 2012).</t>
        </is>
      </c>
      <c r="E54" t="inlineStr">
        <is>
          <t>Valles and White, 1988, J. Comp. Neurol. 268(3): 414--428 (flybase.org/reports/FBrf0048551); Giang et al., 2011, J. Neurogenet. 25(1-2): 17--26 (flybase.org/reports/FBrf0213697); Huser et al., 2012, PLoS ONE 7(10): e47518 (flybase.org/reports/FBrf0219731)</t>
        </is>
      </c>
      <c r="F54" t="inlineStr"/>
      <c r="G54" t="inlineStr"/>
      <c r="H54" t="inlineStr"/>
    </row>
    <row r="55">
      <c r="A55">
        <f>HYPERLINK("https://www.ebi.ac.uk/ols/ontologies/fbbt/terms?iri=http://purl.obolibrary.org/obo/FBbt_00111689","FBbt:00111689")</f>
        <v/>
      </c>
      <c r="B55" t="inlineStr">
        <is>
          <t>larval antennal lobe keystone local neuron</t>
        </is>
      </c>
      <c r="C55" t="inlineStr">
        <is>
          <t>keystone LN; keystone local neuron</t>
        </is>
      </c>
      <c r="D55" t="inlineStr">
        <is>
          <t>Bilateral local neuron of the larval antennal lobe whose soma is located ventroposteriorly to the antennal lobe. It is an axonless neuron. It receives most of its input from olfactory receptor neurons, broad trio local neurons and from non-olfactory sensory neurons. It outputs mainly to olfactory receptor neurons, the broad LN trio neurons. It is a GABAergic neuron.</t>
        </is>
      </c>
      <c r="E55" t="inlineStr">
        <is>
          <t>Berck et al., 2016, eLife 5: e14859 (flybase.org/reports/FBrf0232785)</t>
        </is>
      </c>
      <c r="F55" t="inlineStr"/>
      <c r="G55" t="inlineStr"/>
      <c r="H55" t="inlineStr"/>
    </row>
    <row r="56">
      <c r="A56">
        <f>HYPERLINK("https://www.ebi.ac.uk/ols/ontologies/fbbt/terms?iri=http://purl.obolibrary.org/obo/FBbt_00110954","FBbt:00110954")</f>
        <v/>
      </c>
      <c r="B56" t="inlineStr">
        <is>
          <t>larval serotonergic SP1 neuron</t>
        </is>
      </c>
      <c r="C56" t="inlineStr">
        <is>
          <t>None</t>
        </is>
      </c>
      <c r="D56" t="inlineStr">
        <is>
          <t>Larval serotonergic SP neuron whose cell body is located in the anterodorsal cortex (Valles and White, 1988). The primary neurite projects ventrally and bifurcates in the posterior basomedial region, broadly innervating both the ipsi- and contralateral basomedial region (Huser et al., 2012). There are usually two neurons of this type (Giang et al,. 2011).</t>
        </is>
      </c>
      <c r="E56" t="inlineStr">
        <is>
          <t>Valles and White, 1988, J. Comp. Neurol. 268(3): 414--428 (flybase.org/reports/FBrf0048551); Giang et al., 2011, J. Neurogenet. 25(1-2): 17--26 (flybase.org/reports/FBrf0213697); Huser et al., 2012, PLoS ONE 7(10): e47518 (flybase.org/reports/FBrf0219731)</t>
        </is>
      </c>
      <c r="F56" t="inlineStr"/>
      <c r="G56" t="inlineStr"/>
      <c r="H56" t="inlineStr"/>
    </row>
    <row r="57">
      <c r="A57">
        <f>HYPERLINK("https://www.ebi.ac.uk/ols/ontologies/fbbt/terms?iri=http://purl.obolibrary.org/obo/FBbt_00110959","FBbt:00110959")</f>
        <v/>
      </c>
      <c r="B57" t="inlineStr">
        <is>
          <t>larval serotonergic SP2 neuron 2</t>
        </is>
      </c>
      <c r="C57" t="inlineStr">
        <is>
          <t>larval serotonergic SP2-2 neuron</t>
        </is>
      </c>
      <c r="D57" t="inlineStr">
        <is>
          <t>Larval serotonergic SP2 neuron that mainly innervates the basolateral protocerebrum, with one of its processes projecting to the region around the mushroom body peduncle and another process sparsely innervating the lateral region (Huser et al., 2012).</t>
        </is>
      </c>
      <c r="E57" t="inlineStr">
        <is>
          <t>Valles and White, 1988, J. Comp. Neurol. 268(3): 414--428 (flybase.org/reports/FBrf0048551); Huser et al., 2012, PLoS ONE 7(10): e47518 (flybase.org/reports/FBrf0219731)</t>
        </is>
      </c>
      <c r="F57" t="inlineStr"/>
      <c r="G57" t="inlineStr"/>
      <c r="H57" t="inlineStr"/>
    </row>
    <row r="58">
      <c r="A58">
        <f>HYPERLINK("https://www.ebi.ac.uk/ols/ontologies/fbbt/terms?iri=http://purl.obolibrary.org/obo/FBbt_00110958","FBbt:00110958")</f>
        <v/>
      </c>
      <c r="B58" t="inlineStr">
        <is>
          <t>larval serotonergic SP2 neuron 1</t>
        </is>
      </c>
      <c r="C58" t="inlineStr">
        <is>
          <t>larval serotonergic SP2-1 neuron</t>
        </is>
      </c>
      <c r="D58" t="inlineStr">
        <is>
          <t>Larval serotonergic SP2 neuron that projects ipsilaterally and innervates the dorsomedial and basomedial regions, next to the vertical mushroom body lobes. From there, neurites extend contralaterally to sparsely innervate the dorsomedial and basomedial regions (Huser et at., 2012). It receives input predominantly in the ipsilateral protocerebrum and has outputs in the contralateral optic neuropil (Larderet et al., 2017).</t>
        </is>
      </c>
      <c r="E58" t="inlineStr">
        <is>
          <t>Valles and White, 1988, J. Comp. Neurol. 268(3): 414--428 (flybase.org/reports/FBrf0048551); Huser et al., 2012, PLoS ONE 7(10): e47518 (flybase.org/reports/FBrf0219731); Larderet et al., 2017, eLife 6: e28387 (flybase.org/reports/FBrf0237760)</t>
        </is>
      </c>
      <c r="F58" t="inlineStr"/>
      <c r="G58" t="inlineStr"/>
      <c r="H58" t="inlineStr"/>
    </row>
    <row r="59">
      <c r="A59">
        <f>HYPERLINK("https://www.ebi.ac.uk/ols/ontologies/fbbt/terms?iri=http://purl.obolibrary.org/obo/FBbt_00111697","FBbt:00111697")</f>
        <v/>
      </c>
      <c r="B59" t="inlineStr">
        <is>
          <t>larval antennal lobe picky 2 local neuron</t>
        </is>
      </c>
      <c r="C59" t="inlineStr">
        <is>
          <t>picky LN 2; picky local neuron 2</t>
        </is>
      </c>
      <c r="D59" t="inlineStr">
        <is>
          <t>One of the 5 picky neuron types of the larval antennal lobe. It receives its major input from olfactory receptor neurons (ORNs) that respond to aromatic compounds. It outputs mainly to multiglomerular projection neurons (mPNs).</t>
        </is>
      </c>
      <c r="E59" t="inlineStr">
        <is>
          <t>Berck et al., 2016, eLife 5: e14859 (flybase.org/reports/FBrf0232785)</t>
        </is>
      </c>
      <c r="F59" t="inlineStr"/>
      <c r="G59" t="inlineStr"/>
      <c r="H59" t="inlineStr"/>
    </row>
    <row r="60">
      <c r="A60">
        <f>HYPERLINK("https://www.ebi.ac.uk/ols/ontologies/fbbt/terms?iri=http://purl.obolibrary.org/obo/FBbt_00111696","FBbt:00111696")</f>
        <v/>
      </c>
      <c r="B60" t="inlineStr">
        <is>
          <t>larval antennal lobe picky 1 local neuron</t>
        </is>
      </c>
      <c r="C60" t="inlineStr">
        <is>
          <t>picky local neuron 1; picky LN 1</t>
        </is>
      </c>
      <c r="D60" t="inlineStr">
        <is>
          <t>One of the 5 picky neuron types of the larval antennal lobe. It receives its major input from olfactory receptor neurons (ORNs) that respond to a variety of compounds. It outputs mainly to multiglomerular projection neurons (mPNs). It is a GABA-ergic neuron.</t>
        </is>
      </c>
      <c r="E60" t="inlineStr">
        <is>
          <t>Berck et al., 2016, eLife 5: e14859 (flybase.org/reports/FBrf0232785)</t>
        </is>
      </c>
      <c r="F60" t="inlineStr"/>
      <c r="G60" t="inlineStr"/>
      <c r="H60" t="inlineStr"/>
    </row>
    <row r="61">
      <c r="A61">
        <f>HYPERLINK("https://www.ebi.ac.uk/ols/ontologies/fbbt/terms?iri=http://purl.obolibrary.org/obo/FBbt_00111695","FBbt:00111695")</f>
        <v/>
      </c>
      <c r="B61" t="inlineStr">
        <is>
          <t>larval antennal lobe picky 0 local neuron</t>
        </is>
      </c>
      <c r="C61" t="inlineStr">
        <is>
          <t>picky local neuron 0; picky LN 0</t>
        </is>
      </c>
      <c r="D61" t="inlineStr">
        <is>
          <t>One of the 5 picky neuron types of the larval antennal lobe. It receives its major input from olfactory receptor neurons (ORNs). Unlike other picky neurons it outputs mainly to the keystone local neuron, ORNs and uniglomerular olfactory projection neurons. This neuron is the dominant neuron for picky LN activity: picky LN 0 and 3 can operate in parallel, while the activity of the other picky neurons is dependent on picky LN 0.</t>
        </is>
      </c>
      <c r="E61" t="inlineStr">
        <is>
          <t>Berck et al., 2016, eLife 5: e14859 (flybase.org/reports/FBrf0232785)</t>
        </is>
      </c>
      <c r="F61" t="inlineStr"/>
      <c r="G61" t="inlineStr"/>
      <c r="H61" t="inlineStr"/>
    </row>
    <row r="62">
      <c r="A62">
        <f>HYPERLINK("https://www.ebi.ac.uk/ols/ontologies/fbbt/terms?iri=http://purl.obolibrary.org/obo/FBbt_00111694","FBbt:00111694")</f>
        <v/>
      </c>
      <c r="B62" t="inlineStr">
        <is>
          <t>larval antennal lobe picky local neuron</t>
        </is>
      </c>
      <c r="C62" t="inlineStr">
        <is>
          <t>picky local neuron; picky LN</t>
        </is>
      </c>
      <c r="D62" t="inlineStr">
        <is>
          <t>Neuron of the larval antennal lobe whose soma is located dorsolaterally to the antennal lobe. There are 5 different types, with each neuron targeting a different, yet overlapping set of glomeruli, as well as adjacent sensory regions in the subesophageal zone. Picky neurons are distinct to choosy neurons in that their axons do not remain in the antennal lobe. A picky neuron receives its major input from olfactory receptor neurons and outputs mainly to multiglomerular projection neurons (mPNs), the keystone local neuron, and other neurons in the subesophageal zone. Picky LNs synapse onto each other in a selective, hierarchical fashion, with some of these connections being axo-axonic. This hierarchy suggests that picky LN 0 and 3 can operate in parallel, while the activity of the others is dependent on picky LN 0. At least 4 of the 5 neurons types are glutamatergic.</t>
        </is>
      </c>
      <c r="E62" t="inlineStr">
        <is>
          <t>Berck et al., 2016, eLife 5: e14859 (flybase.org/reports/FBrf0232785)</t>
        </is>
      </c>
      <c r="F62" t="inlineStr"/>
      <c r="G62" t="inlineStr"/>
      <c r="H62" t="inlineStr"/>
    </row>
    <row r="63">
      <c r="A63">
        <f>HYPERLINK("https://www.ebi.ac.uk/ols/ontologies/fbbt/terms?iri=http://purl.obolibrary.org/obo/FBbt_00111693","FBbt:00111693")</f>
        <v/>
      </c>
      <c r="B63" t="inlineStr">
        <is>
          <t>larval antennal lobe choosy 2 local neuron</t>
        </is>
      </c>
      <c r="C63" t="inlineStr">
        <is>
          <t>choosy 2</t>
        </is>
      </c>
      <c r="D63" t="inlineStr">
        <is>
          <t>One of the two choosy neuron types of the larval antennal lobe. It targets a different, but overlapping set of glomeruli. It receives most of its input from olfactory receptor neurons, other sensory neurons and picky local neurons. It outputs mainly to uniglomerular projection neurons.</t>
        </is>
      </c>
      <c r="E63" t="inlineStr">
        <is>
          <t>Berck et al., 2016, eLife 5: e14859 (flybase.org/reports/FBrf0232785)</t>
        </is>
      </c>
      <c r="F63" t="inlineStr"/>
      <c r="G63" t="inlineStr"/>
      <c r="H63" t="inlineStr"/>
    </row>
    <row r="64">
      <c r="A64">
        <f>HYPERLINK("https://www.ebi.ac.uk/ols/ontologies/fbbt/terms?iri=http://purl.obolibrary.org/obo/FBbt_00111699","FBbt:00111699")</f>
        <v/>
      </c>
      <c r="B64" t="inlineStr">
        <is>
          <t>larval antennal lobe picky 4 local neuron</t>
        </is>
      </c>
      <c r="C64" t="inlineStr">
        <is>
          <t>picky LN 4; picky local neuron 4</t>
        </is>
      </c>
      <c r="D64" t="inlineStr">
        <is>
          <t>One of the 5 picky neuron types of the larval antennal lobe. It receives its major input from olfactory receptor neurons (ORNs) that respond to aliphatic compounds and from other sensory neurons. It outputs mainly to multiglomerular projection neurons (mPNs). It is a glutamatergic neuron.</t>
        </is>
      </c>
      <c r="E64" t="inlineStr">
        <is>
          <t>Berck et al., 2016, eLife 5: e14859 (flybase.org/reports/FBrf0232785)</t>
        </is>
      </c>
      <c r="F64" t="inlineStr"/>
      <c r="G64" t="inlineStr"/>
      <c r="H64" t="inlineStr"/>
    </row>
    <row r="65">
      <c r="A65">
        <f>HYPERLINK("https://www.ebi.ac.uk/ols/ontologies/fbbt/terms?iri=http://purl.obolibrary.org/obo/FBbt_00111698","FBbt:00111698")</f>
        <v/>
      </c>
      <c r="B65" t="inlineStr">
        <is>
          <t>larval antennal lobe picky 3 local neuron</t>
        </is>
      </c>
      <c r="C65" t="inlineStr">
        <is>
          <t>picky LN 3; picky local neuron 3</t>
        </is>
      </c>
      <c r="D65" t="inlineStr">
        <is>
          <t>One of the 5 picky neuron types of the larval antennal lobe. Unlike the other picky LNs, it has a neurite that innervates the subesophageal zone. It receives its major input from olfactory receptor neurons (ORNs) that respond to aliphatic compounds. It also receives more input than the other picky neurons from the broad trio local neurons. It outputs mainly to other sensory neurons.</t>
        </is>
      </c>
      <c r="E65" t="inlineStr">
        <is>
          <t>Berck et al., 2016, eLife 5: e14859 (flybase.org/reports/FBrf0232785)</t>
        </is>
      </c>
      <c r="F65" t="inlineStr"/>
      <c r="G65" t="inlineStr"/>
      <c r="H65" t="inlineStr"/>
    </row>
    <row r="66">
      <c r="A66">
        <f>HYPERLINK("https://www.ebi.ac.uk/ols/ontologies/fbbt/terms?iri=http://purl.obolibrary.org/obo/FBbt_00111692","FBbt:00111692")</f>
        <v/>
      </c>
      <c r="B66" t="inlineStr">
        <is>
          <t>larval antennal lobe choosy 1 local neuron</t>
        </is>
      </c>
      <c r="C66" t="inlineStr">
        <is>
          <t>choosy 1</t>
        </is>
      </c>
      <c r="D66" t="inlineStr">
        <is>
          <t>One of the two choosy neuron types of the larval antennal lobe. It targets a different, but overlapping set of glomeruli. It receives most of its input from olfactory receptor neurons, other sensory neurons and picky local neurons. It outputs mainly to uniglomerular projection neurons.</t>
        </is>
      </c>
      <c r="E66" t="inlineStr">
        <is>
          <t>Berck et al., 2016, eLife 5: e14859 (flybase.org/reports/FBrf0232785)</t>
        </is>
      </c>
      <c r="F66" t="inlineStr"/>
      <c r="G66" t="inlineStr"/>
      <c r="H66" t="inlineStr"/>
    </row>
    <row r="67">
      <c r="A67">
        <f>HYPERLINK("https://www.ebi.ac.uk/ols/ontologies/fbbt/terms?iri=http://purl.obolibrary.org/obo/FBbt_00111691","FBbt:00111691")</f>
        <v/>
      </c>
      <c r="B67" t="inlineStr">
        <is>
          <t>larval antennal lobe choosy local neuron</t>
        </is>
      </c>
      <c r="C67" t="inlineStr">
        <is>
          <t>choosy LN; dorsolateral antennal lobe neuron type 4; choosy local neuron; dorsolateral ALN type 4</t>
        </is>
      </c>
      <c r="D67" t="inlineStr">
        <is>
          <t>Intrinsic local neuron of the larval antennal lobe whose soma is located dorsolaterally to the antennal lobe. It contributes exclusively to postsynaptic inhibition for most glomeruli. There are 2 different types, with each neuron targeting a different, yet overlapping set of glomeruli. Choosy neurons are distinct to picky neurons in that their axons remain in the antennal lobe. It receives the majority of its input from most olfactory receptor neurons, other sensory neurons picky local neurons. It outputs mainly to a small subset of uniglomerular projection neurons. It is a GABAergic neuron.</t>
        </is>
      </c>
      <c r="E67" t="inlineStr">
        <is>
          <t>Thum et al., 2011, J. Comp. Neurol. 519(17): 3415--3432 (flybase.org/reports/FBrf0216269); Berck et al., 2016, eLife 5: e14859 (flybase.org/reports/FBrf0232785)</t>
        </is>
      </c>
      <c r="F67" t="inlineStr"/>
      <c r="G67" t="inlineStr"/>
      <c r="H67" t="inlineStr"/>
    </row>
    <row r="68">
      <c r="A68">
        <f>HYPERLINK("https://www.ebi.ac.uk/ols/ontologies/fbbt/terms?iri=http://purl.obolibrary.org/obo/FBbt_00110039","FBbt:00110039")</f>
        <v/>
      </c>
      <c r="B68" t="inlineStr">
        <is>
          <t>larval tritocerebral Tr Tachykinin neuron</t>
        </is>
      </c>
      <c r="C68" t="inlineStr">
        <is>
          <t>SEG tachykinin neuron; tritocerebrum tachykinin neuron; subesophageal ganglion tachykinin neuron; tritocerebral neuron Tr</t>
        </is>
      </c>
      <c r="D68" t="inlineStr">
        <is>
          <t>A larval neuron that expresses Tachykinin (FBgn0037976), whose cell body is located in the tritocerebral neuropils and that innervates the subesophageal ganglion. There are one to two pairs in first instar larvae, and three in the other larval stages (Winther et al., 2003; Siviter et al., 2000).</t>
        </is>
      </c>
      <c r="E68" t="inlineStr">
        <is>
          <t>Siviter et al., 2000, J. Biol. Chem. 275(30): 23273--23280 (flybase.org/reports/FBrf0130087); Winther et al., 2003, J. Comp. Neurol. 464(2): 180--196 (flybase.org/reports/FBrf0162212)</t>
        </is>
      </c>
      <c r="F68" t="inlineStr"/>
      <c r="G68" t="inlineStr"/>
      <c r="H68" t="inlineStr"/>
    </row>
    <row r="69">
      <c r="A69">
        <f>HYPERLINK("https://www.ebi.ac.uk/ols/ontologies/fbbt/terms?iri=http://purl.obolibrary.org/obo/FBbt_00111690","FBbt:00111690")</f>
        <v/>
      </c>
      <c r="B69" t="inlineStr">
        <is>
          <t>larval antennal lobe ventral local neuron</t>
        </is>
      </c>
      <c r="C69" t="inlineStr">
        <is>
          <t>ventral LN; ventral local neuron</t>
        </is>
      </c>
      <c r="D69" t="inlineStr">
        <is>
          <t>Bilateral local neuron of the larval antennal lobe whose soma is located ventroposteriorly to the antennal lobe. It arborizes in the medial antennal lobe. It receives most of its input from olfactory receptor neurons and from non-olfactory sensory neurons. It outputs mainly to picky local neurons, multiglomerular projection neurons and the broad LN trio neurons.</t>
        </is>
      </c>
      <c r="E69" t="inlineStr">
        <is>
          <t>Berck et al., 2016, eLife 5: e14859 (flybase.org/reports/FBrf0232785)</t>
        </is>
      </c>
      <c r="F69" t="inlineStr"/>
      <c r="G69" t="inlineStr"/>
      <c r="H69" t="inlineStr"/>
    </row>
    <row r="70">
      <c r="A70">
        <f>HYPERLINK("https://www.ebi.ac.uk/ols/ontologies/fbbt/terms?iri=http://purl.obolibrary.org/obo/FBbt_00111633","FBbt:00111633")</f>
        <v/>
      </c>
      <c r="B70" t="inlineStr">
        <is>
          <t>larval dopaminergic pPAM neuron</t>
        </is>
      </c>
      <c r="C70" t="inlineStr">
        <is>
          <t>larval DAN of pPAM cluster; primary-lineage protocerebral anterior medial cluster neuron</t>
        </is>
      </c>
      <c r="D70" t="inlineStr">
        <is>
          <t>Dopaminergic neuron whose cell body is located in the anteriomedial region of the larval brain. The primary neurite extends posteriorly to an area medial to the base of the vertical lobe of the mushroom body. It then branches: one branch extends dorsally to form postsynaptic terminals in the dorsal protocerebrum, medial to the vertical lobe of the mushroom body; the other branch runs basomedially to form, mostly presynaptic terminals, in a specific domain of the medial lobe of the mushroom body. A single projection crosses the midline to innervate the same domain in the contralateral medial lobe of the mushroom body. There are 4 neurons in this cluster, belonging to different subtypes.</t>
        </is>
      </c>
      <c r="E70" t="inlineStr">
        <is>
          <t>Rohwedder et al., 2016, Curr. Biol. 26(5): 661--669 (flybase.org/reports/FBrf0231223)</t>
        </is>
      </c>
      <c r="F70" t="inlineStr"/>
      <c r="G70" t="inlineStr"/>
      <c r="H70" t="inlineStr"/>
    </row>
    <row r="71">
      <c r="A71">
        <f>HYPERLINK("https://www.ebi.ac.uk/ols/ontologies/fbbt/terms?iri=http://purl.obolibrary.org/obo/FBbt_00111632","FBbt:00111632")</f>
        <v/>
      </c>
      <c r="B71" t="inlineStr">
        <is>
          <t>larval odd neuron of the inferior protocerebrum</t>
        </is>
      </c>
      <c r="C71" t="inlineStr">
        <is>
          <t>larval Odd neuron of the inferior protocerebrum</t>
        </is>
      </c>
      <c r="D71" t="inlineStr">
        <is>
          <t>Neuron of the larval brain that arborizes in the posterior inferior protocerebrum (CPM). It expresses odd skipped (FBgn0002985). There are 5 of these neurons, with some extending contralaterally.</t>
        </is>
      </c>
      <c r="E71" t="inlineStr">
        <is>
          <t>Larsen et al., 2006, Proc. Natl. Acad. Sci. U.S.A. 103(47): 17813--17817 (flybase.org/reports/FBrf0192951); Slater et al., 2015, J. Neurosci. 35(5): 1831--1848 (flybase.org/reports/FBrf0227473)</t>
        </is>
      </c>
      <c r="F71" t="inlineStr"/>
      <c r="G71" t="inlineStr"/>
      <c r="H71" t="inlineStr"/>
    </row>
    <row r="72">
      <c r="A72">
        <f>HYPERLINK("https://www.ebi.ac.uk/ols/ontologies/fbbt/terms?iri=http://purl.obolibrary.org/obo/FBbt_00110118","FBbt:00110118")</f>
        <v/>
      </c>
      <c r="B72" t="inlineStr">
        <is>
          <t>SP3 neuron</t>
        </is>
      </c>
      <c r="C72" t="inlineStr">
        <is>
          <t>DMS neuron</t>
        </is>
      </c>
      <c r="D72" t="inlineStr">
        <is>
          <t>A larval neuro-secretory neuron whose cell body is located in the superior protocerebrum. There is one cell per brain hemisphere (McCormick and Nichols, 1993) and its axon innervates the corpus cardiacum (Wegener et al., 2011).</t>
        </is>
      </c>
      <c r="E72" t="inlineStr">
        <is>
          <t>McCormick and Nichols, 1993, J. Comp. Neurol. 338(2): 279--288 (flybase.org/reports/FBrf0065487); Wegener et al., 2011, J. Neurochem. 118(4): 581--595 (flybase.org/reports/FBrf0214320)</t>
        </is>
      </c>
      <c r="F72" t="inlineStr"/>
      <c r="G72" t="inlineStr"/>
      <c r="H72" t="inlineStr"/>
    </row>
    <row r="73">
      <c r="A73">
        <f>HYPERLINK("https://www.ebi.ac.uk/ols/ontologies/fbbt/terms?iri=http://purl.obolibrary.org/obo/FBbt_00111631","FBbt:00111631")</f>
        <v/>
      </c>
      <c r="B73" t="inlineStr">
        <is>
          <t>larval odd neuron of the calyx</t>
        </is>
      </c>
      <c r="C73" t="inlineStr">
        <is>
          <t>larval Odd neuron of the calyx; larval MBON-a1 and MBON-a2</t>
        </is>
      </c>
      <c r="D73" t="inlineStr">
        <is>
          <t>Neuron of the larval brain that forms postsynaptic terminals in the mushroom body calyx and presynaptic ones in the posterior inferior protocerebrum (CPM). It expresses odd skipped (FBgn0002985). There are 3 of these neurons, with two extending contralaterally.</t>
        </is>
      </c>
      <c r="E73" t="inlineStr">
        <is>
          <t>Larsen et al., 2006, Proc. Natl. Acad. Sci. U.S.A. 103(47): 17813--17817 (flybase.org/reports/FBrf0192951); Slater et al., 2015, J. Neurosci. 35(5): 1831--1848 (flybase.org/reports/FBrf0227473)</t>
        </is>
      </c>
      <c r="F73" t="inlineStr"/>
      <c r="G73" t="inlineStr"/>
      <c r="H73" t="inlineStr"/>
    </row>
    <row r="74">
      <c r="A74">
        <f>HYPERLINK("https://www.ebi.ac.uk/ols/ontologies/fbbt/terms?iri=http://purl.obolibrary.org/obo/FBbt_00006028","FBbt:00006028")</f>
        <v/>
      </c>
      <c r="B74" t="inlineStr">
        <is>
          <t>EH neurosecretory neuron</t>
        </is>
      </c>
      <c r="C74" t="inlineStr">
        <is>
          <t>Eclosion hormone neurosecretory neuron; ventromedial neuron; VM neuron; EH neuron</t>
        </is>
      </c>
      <c r="D74" t="inlineStr">
        <is>
          <t>A neuron of the larval brain that expresses eclosion hormone. A single pair of these neurons is present per larva. Their processes extend the entire length of the central nervous system and also to the corpora cardiaca portion of the ring gland via the nervus corporis cardiaci I (NccI).</t>
        </is>
      </c>
      <c r="E74" t="inlineStr">
        <is>
          <t>Horodyski et al., 1993, Europ. J. Biochem. 215(2): 221--228 (flybase.org/reports/FBrf0058431); McNabb et al., 1997, Neuron 19(4): 813--823 (flybase.org/reports/FBrf0098847); Siegmund and Korge, 2001, J. Comp. Neurol. 431(4): 481--491 (flybase.org/reports/FBrf0134726)</t>
        </is>
      </c>
      <c r="F74" t="inlineStr"/>
      <c r="G74" t="inlineStr"/>
      <c r="H74" t="inlineStr"/>
    </row>
    <row r="75">
      <c r="A75">
        <f>HYPERLINK("https://www.ebi.ac.uk/ols/ontologies/fbbt/terms?iri=http://purl.obolibrary.org/obo/FBbt_00110057","FBbt:00110057")</f>
        <v/>
      </c>
      <c r="B75" t="inlineStr">
        <is>
          <t>larval Leucokinin LHLK lateral horn neuron</t>
        </is>
      </c>
      <c r="C75" t="inlineStr">
        <is>
          <t>larval LHLK neuron; anterodorsal LK-immunopositive neuron; larval lateral horn LHLK Leucokinin neuron</t>
        </is>
      </c>
      <c r="D75" t="inlineStr">
        <is>
          <t>Larval neuron that expresses Leucokinin (FBgn0028418) whose cell body is located in the anterodorsal brain and projects to a ventromedial location. The main neurite bifurcates into two collaterals during late larval stages, with the main one being in close proximity to the medial antennal lobe tract. The collaterals arborize close to the mushroom body pedunculus and calyx. There is one neuron per hemisphere (de Haro et al., 2010).</t>
        </is>
      </c>
      <c r="E75" t="inlineStr">
        <is>
          <t>Herrero et al., 2003, J. Comp. Neurol. 457(2): 123--132 (flybase.org/reports/FBrf0155902); de Haro et al., 2010, Cell Tissue Res. 339(2): 321--336 (flybase.org/reports/FBrf0209907)</t>
        </is>
      </c>
      <c r="F75" t="inlineStr"/>
      <c r="G75" t="inlineStr"/>
      <c r="H75" t="inlineStr"/>
    </row>
    <row r="76">
      <c r="A76">
        <f>HYPERLINK("https://www.ebi.ac.uk/ols/ontologies/fbbt/terms?iri=http://purl.obolibrary.org/obo/FBbt_00047857","FBbt:00047857")</f>
        <v/>
      </c>
      <c r="B76" t="inlineStr">
        <is>
          <t>larval brain neuropil glial cell</t>
        </is>
      </c>
      <c r="C76" t="inlineStr">
        <is>
          <t>primary neuropil glia of brain; pNPG of brain</t>
        </is>
      </c>
      <c r="D76" t="inlineStr">
        <is>
          <t>Any glial cell (FBbt:00005144) that is part of some neuropil glial sheath (FBbt:00007117) and that is part of some embryonic/larval brain (FBbt:00001920).</t>
        </is>
      </c>
      <c r="E76" t="inlineStr">
        <is>
          <t>Omoto et al., 2015, Dev. Biol. 404(2): 2--20 (flybase.org/reports/FBrf0229106)</t>
        </is>
      </c>
      <c r="F76" t="inlineStr"/>
      <c r="G76" t="inlineStr"/>
      <c r="H76" t="inlineStr"/>
    </row>
    <row r="77">
      <c r="A77">
        <f>HYPERLINK("https://www.ebi.ac.uk/ols/ontologies/fbbt/terms?iri=http://purl.obolibrary.org/obo/FBbt_00100167","FBbt:00100167")</f>
        <v/>
      </c>
      <c r="B77" t="inlineStr">
        <is>
          <t>larval s-LNv Pdf neuron</t>
        </is>
      </c>
      <c r="C77" t="inlineStr">
        <is>
          <t>small PDFMe neuron; larval Pdf-LaN</t>
        </is>
      </c>
      <c r="D77" t="inlineStr">
        <is>
          <t>Larval s-LNv neuron that expresses Pdf (FBgn0023178) from 4-5 hours after hatching and persists into adulthood (Helfrich-Forster, 1997). Its cell body is located close to the larval optic neuropil, into which dendritic fibers extend, spanning the distal and intermediate regions (Larderet et al., 2017). It projects to the superior lateral protocerebrum, where it has presynaptic terminals (Larderet et al., 2017). There are four of these cells per hemisphere.</t>
        </is>
      </c>
      <c r="E77" t="inlineStr">
        <is>
          <t>Helfrich-Forster, 1997, J. Comp. Neurol. 380(3): 335--354 (flybase.org/reports/FBrf0093121); Larderet et al., 2017, eLife 6: e28387 (flybase.org/reports/FBrf0237760)</t>
        </is>
      </c>
      <c r="F77" t="inlineStr"/>
      <c r="G77" t="inlineStr"/>
      <c r="H77" t="inlineStr"/>
    </row>
    <row r="78">
      <c r="A78">
        <f>HYPERLINK("https://www.ebi.ac.uk/ols/ontologies/fbbt/terms?iri=http://purl.obolibrary.org/obo/FBbt_00100168","FBbt:00100168")</f>
        <v/>
      </c>
      <c r="B78" t="inlineStr">
        <is>
          <t>larval Pdf neuron close to calyx</t>
        </is>
      </c>
      <c r="C78" t="inlineStr">
        <is>
          <t>PDFCa</t>
        </is>
      </c>
      <c r="D78" t="inlineStr">
        <is>
          <t>Larval Pdf (FBgn0023178) expressing neuron whose cell body lies in a cluster within the dorsal cortex. Pdf expression begins late in L1. Its process project into the median ventral brain dorsolateral to the esophagus. There are two to four of these neurons per cluster.</t>
        </is>
      </c>
      <c r="E78" t="inlineStr">
        <is>
          <t>Helfrich-Forster, 1997, J. Comp. Neurol. 380(3): 335--354 (flybase.org/reports/FBrf0093121)</t>
        </is>
      </c>
      <c r="F78" t="inlineStr"/>
      <c r="G78" t="inlineStr"/>
      <c r="H78" t="inlineStr"/>
    </row>
    <row r="79">
      <c r="A79">
        <f>HYPERLINK("https://www.ebi.ac.uk/ols/ontologies/fbbt/terms?iri=http://purl.obolibrary.org/obo/FBbt_00111237","FBbt:00111237")</f>
        <v/>
      </c>
      <c r="B79" t="inlineStr">
        <is>
          <t>larval Ipsiphone neuron</t>
        </is>
      </c>
      <c r="C79" t="inlineStr">
        <is>
          <t>None</t>
        </is>
      </c>
      <c r="D79" t="inlineStr">
        <is>
          <t>Neuron of the larval brain. It has an ipsilateral dendritic and axonal domains. It receives input from the A00c neuron and synapses onto the Contragoro neuron.</t>
        </is>
      </c>
      <c r="E79" t="inlineStr">
        <is>
          <t>Ohyama et al., 2015, Nature 520(7549): 633--639 (flybase.org/reports/FBrf0228257)</t>
        </is>
      </c>
      <c r="F79" t="inlineStr"/>
      <c r="G79" t="inlineStr"/>
      <c r="H79" t="inlineStr"/>
    </row>
    <row r="80">
      <c r="A80">
        <f>HYPERLINK("https://www.ebi.ac.uk/ols/ontologies/fbbt/terms?iri=http://purl.obolibrary.org/obo/FBbt_00111236","FBbt:00111236")</f>
        <v/>
      </c>
      <c r="B80" t="inlineStr">
        <is>
          <t>larval Contraphone neuron</t>
        </is>
      </c>
      <c r="C80" t="inlineStr">
        <is>
          <t>None</t>
        </is>
      </c>
      <c r="D80" t="inlineStr">
        <is>
          <t>Neuron of the larval brain. It has an ipsilateral dendritic domain, with its axon crossing over the midline. It receives input from the A00c neuron and synapses onto the Contragoro neuron.</t>
        </is>
      </c>
      <c r="E80" t="inlineStr">
        <is>
          <t>Ohyama et al., 2015, Nature 520(7549): 633--639 (flybase.org/reports/FBrf0228257)</t>
        </is>
      </c>
      <c r="F80" t="inlineStr"/>
      <c r="G80" t="inlineStr"/>
      <c r="H80" t="inlineStr"/>
    </row>
    <row r="81">
      <c r="A81">
        <f>HYPERLINK("https://www.ebi.ac.uk/ols/ontologies/fbbt/terms?iri=http://purl.obolibrary.org/obo/FBbt_00110922","FBbt:00110922")</f>
        <v/>
      </c>
      <c r="B81" t="inlineStr">
        <is>
          <t>larval Hugin neuron of the protocerebrum</t>
        </is>
      </c>
      <c r="C81" t="inlineStr">
        <is>
          <t>hugin-PC; larval hugin cell of the protocerebrum</t>
        </is>
      </c>
      <c r="D81" t="inlineStr">
        <is>
          <t>Cholinergic larval neuron that expresses Hugin (FBgn0028374) and that arborizes in the protocerebrum (Bader et al., 2007; Schlegel et al., 2016). This neuron arborizes in the ipsilateral or both hemispheres of the protocerebrum and the ventrolateral region of the esophagus foramen. As well as receiving inputs in the subesophageal ganglion, they also have outputs in the subesophageal ganglion. There are four of these neurons per hemisphere and they form reciprocal ipsilateral connections amongst themselves and also have outputs to insulin secreting cells of the pars intercerebralis (Schlegel et al., 2016). Much of their synaptic input is from sensory neurons (Schlegel et al., 2016).</t>
        </is>
      </c>
      <c r="E81" t="inlineStr">
        <is>
          <t>Melcher and Pankratz, 2005, PLoS Biol. 3(9): e305 (flybase.org/reports/FBrf0188215); Bader et al., 2007, J. Comp. Neurol. 502(5): 848--856 (flybase.org/reports/FBrf0200884); Schlegel et al., 2016, eLife 5: e16799 (flybase.org/reports/FBrf0234450)</t>
        </is>
      </c>
      <c r="F81" t="inlineStr"/>
      <c r="G81" t="inlineStr"/>
      <c r="H81" t="inlineStr"/>
    </row>
    <row r="82">
      <c r="A82">
        <f>HYPERLINK("https://www.ebi.ac.uk/ols/ontologies/fbbt/terms?iri=http://purl.obolibrary.org/obo/FBbt_00110337","FBbt:00110337")</f>
        <v/>
      </c>
      <c r="B82" t="inlineStr">
        <is>
          <t>larval dopaminergic DL1 neuron</t>
        </is>
      </c>
      <c r="C82" t="inlineStr">
        <is>
          <t>DL1 neuron; dorso-lateral neuron</t>
        </is>
      </c>
      <c r="D82" t="inlineStr">
        <is>
          <t>Dopaminergic neuron whose cell body is located in the dorsolateral protocerebrum of the larval brain, ventral to the DM cluster and dorsal to the DL2 cluster. The primary neurite projects dorsally, which passes laterally around the calyx and bifurcates posterior to the vertical lobe. The terminal branches innervate the dorsomedial protocerebrum and the ipsilateral and contralateral region of the lobe specific for each DL1 subtype. The axon that crosses the midline is parallel to the dorsoposterior midline. There are 7 to 8 neurons in this cluster.</t>
        </is>
      </c>
      <c r="E82" t="inlineStr">
        <is>
          <t>Monastirioti, 1999, Microsc. Res. Tech. 45(2): 106--121 (flybase.org/reports/FBrf0108241); Selcho et al., 2009, PLoS ONE 4(6): e5897 (flybase.org/reports/FBrf0208252)</t>
        </is>
      </c>
      <c r="F82" t="inlineStr"/>
      <c r="G82" t="inlineStr"/>
      <c r="H82" t="inlineStr"/>
    </row>
    <row r="83">
      <c r="A83">
        <f>HYPERLINK("https://www.ebi.ac.uk/ols/ontologies/fbbt/terms?iri=http://purl.obolibrary.org/obo/FBbt_00047744","FBbt:00047744")</f>
        <v/>
      </c>
      <c r="B83" t="inlineStr">
        <is>
          <t>larval third-order visual interneuron</t>
        </is>
      </c>
      <c r="C83" t="inlineStr">
        <is>
          <t>None</t>
        </is>
      </c>
      <c r="D83" t="inlineStr">
        <is>
          <t>Interneuron that makes synaptic connections within the larval optic neuropil, but does not receive direct input from photoreceptor cells.</t>
        </is>
      </c>
      <c r="E83" t="inlineStr">
        <is>
          <t>Larderet et al., 2017, eLife 6: e28387 (flybase.org/reports/FBrf0237760)</t>
        </is>
      </c>
      <c r="F83" t="inlineStr"/>
      <c r="G83" t="inlineStr"/>
      <c r="H83" t="inlineStr"/>
    </row>
    <row r="84">
      <c r="A84">
        <f>HYPERLINK("https://www.ebi.ac.uk/ols/ontologies/fbbt/terms?iri=http://purl.obolibrary.org/obo/FBbt_00111719","FBbt:00111719")</f>
        <v/>
      </c>
      <c r="B84" t="inlineStr">
        <is>
          <t>larval antennal lobe multiglomerular projection neuron VUM</t>
        </is>
      </c>
      <c r="C84" t="inlineStr">
        <is>
          <t>multiglomerular projection neuron iACT VUM; mPN iACT VUM</t>
        </is>
      </c>
      <c r="D84" t="inlineStr">
        <is>
          <t>Multiglomerular neuron of the larval antennal lobe whose soma is located on the ventral midline, in the subesophageal zone. The primary neurite branches, with one branch extending ipsilaterally and the other contralaterally. Both branches arborize in the antennal lobe, take the mALT tract and project to the region surrounding the mushroom body calyx and to the lateral horn. It receives input from a small subset of olfactory receptor neurons (ORNs), broad, keystone, picky, other mPNs and other non-olfactory sensory neurons. It outputs to other mPNs and the serotonergic neuron CSD.</t>
        </is>
      </c>
      <c r="E84" t="inlineStr">
        <is>
          <t>Berck et al., 2016, eLife 5: e14859 (flybase.org/reports/FBrf0232785)</t>
        </is>
      </c>
      <c r="F84" t="inlineStr"/>
      <c r="G84" t="inlineStr"/>
      <c r="H84" t="inlineStr"/>
    </row>
    <row r="85">
      <c r="A85">
        <f>HYPERLINK("https://www.ebi.ac.uk/ols/ontologies/fbbt/terms?iri=http://purl.obolibrary.org/obo/FBbt_00111718","FBbt:00111718")</f>
        <v/>
      </c>
      <c r="B85" t="inlineStr">
        <is>
          <t>larval antennal lobe multiglomerular projection neuron bilateral upper</t>
        </is>
      </c>
      <c r="C85" t="inlineStr">
        <is>
          <t>multiglomerular projection neuron iACT bilateral upper; mPN iACT bilateral upper</t>
        </is>
      </c>
      <c r="D85" t="inlineStr">
        <is>
          <t>Multiglomerular neuron of the larval antennal lobe whose soma is located ventrolateral to the antennal lobe. It arborizes in the antennal lobe, and branches. One branch takes the ipsilateral mALT tract and projects to a dorsal region of the mushroom body calyx and to the lateral horn. The other branch crosses the midline, arborizes in the contralateral antennal lobe, takes the mALT tract and projects to the contralateral dorsal region of the mushroom body calyx and to the lateral horn. It receives input from a small subset of olfactory receptor neurons (ORNs), a few uniglomerular olfactory projection neurons (uPNs), broad, picky, other mPNs and other olfactory and non-olfactory sensory neurons. It outputs to broad and other mPN neurons.</t>
        </is>
      </c>
      <c r="E85" t="inlineStr">
        <is>
          <t>Berck et al., 2016, eLife 5: e14859 (flybase.org/reports/FBrf0232785)</t>
        </is>
      </c>
      <c r="F85" t="inlineStr"/>
      <c r="G85" t="inlineStr"/>
      <c r="H85" t="inlineStr"/>
    </row>
    <row r="86">
      <c r="A86">
        <f>HYPERLINK("https://www.ebi.ac.uk/ols/ontologies/fbbt/terms?iri=http://purl.obolibrary.org/obo/FBbt_00111717","FBbt:00111717")</f>
        <v/>
      </c>
      <c r="B86" t="inlineStr">
        <is>
          <t>larval antennal lobe multiglomerular projection neuron bilateral lower</t>
        </is>
      </c>
      <c r="C86" t="inlineStr">
        <is>
          <t>multiglomerular projection neuron iACT bilateral lower; mPN iACT bilateral lower</t>
        </is>
      </c>
      <c r="D86" t="inlineStr">
        <is>
          <t>Multiglomerular neuron of the larval antennal lobe whose soma is located ventrolateral to the antennal lobe. It arborizes in the antennal lobe, and branches. One branch takes the ipsilateral mALT tract and projects to a ventral region of the mushroom body calyx and to the lateral horn. The other branch crosses the midline, arborizes in the contralateral antennal lobe, takes the mALT tract and projects to the contralateral ventral region of the mushroom body calyx and to the lateral horn. It receives input from a subset of olfactory receptor neurons (ORNs), a few uniglomerular olfactory projection neurons (uPNs), broad, keystone, picky, other mPNs and other olfactory and non-olfactory sensory neurons.</t>
        </is>
      </c>
      <c r="E86" t="inlineStr">
        <is>
          <t>Berck et al., 2016, eLife 5: e14859 (flybase.org/reports/FBrf0232785)</t>
        </is>
      </c>
      <c r="F86" t="inlineStr"/>
      <c r="G86" t="inlineStr"/>
      <c r="H86" t="inlineStr"/>
    </row>
    <row r="87">
      <c r="A87">
        <f>HYPERLINK("https://www.ebi.ac.uk/ols/ontologies/fbbt/terms?iri=http://purl.obolibrary.org/obo/FBbt_00111716","FBbt:00111716")</f>
        <v/>
      </c>
      <c r="B87" t="inlineStr">
        <is>
          <t>larval antennal lobe multiglomerular projection neuron C2</t>
        </is>
      </c>
      <c r="C87" t="inlineStr">
        <is>
          <t>mPN iACT C2; multiglomerular projection neuron iACT C2</t>
        </is>
      </c>
      <c r="D87" t="inlineStr">
        <is>
          <t>Multiglomerular neuron of the larval antennal lobe whose soma is located dorsal to the antennal lobe. It arborizes in the antennal lobe, takes the mALT tract and projects to the mushroom body calyx and to the lateral horn. It receives input from a small subset of olfactory receptor neurons (ORNs), a few uniglomerular olfactory projection neurons (uPNs) and broad neurons.</t>
        </is>
      </c>
      <c r="E87" t="inlineStr">
        <is>
          <t>Berck et al., 2016, eLife 5: e14859 (flybase.org/reports/FBrf0232785)</t>
        </is>
      </c>
      <c r="F87" t="inlineStr"/>
      <c r="G87" t="inlineStr"/>
      <c r="H87" t="inlineStr"/>
    </row>
    <row r="88">
      <c r="A88">
        <f>HYPERLINK("https://www.ebi.ac.uk/ols/ontologies/fbbt/terms?iri=http://purl.obolibrary.org/obo/FBbt_00110344","FBbt:00110344")</f>
        <v/>
      </c>
      <c r="B88" t="inlineStr">
        <is>
          <t>larval dopaminergic DL2 neuron</t>
        </is>
      </c>
      <c r="C88" t="inlineStr">
        <is>
          <t>DL2 neuron; posteromedial neuron</t>
        </is>
      </c>
      <c r="D88" t="inlineStr">
        <is>
          <t>Dopaminergic neuron whose cell body is located in the posteromedial protocerebrum of the larval brain, ventral to the DL1 cluster. There are 6 neurons in this cluster.</t>
        </is>
      </c>
      <c r="E88" t="inlineStr">
        <is>
          <t>Monastirioti, 1999, Microsc. Res. Tech. 45(2): 106--121 (flybase.org/reports/FBrf0108241); Selcho et al., 2009, PLoS ONE 4(6): e5897 (flybase.org/reports/FBrf0208252)</t>
        </is>
      </c>
      <c r="F88" t="inlineStr"/>
      <c r="G88" t="inlineStr"/>
      <c r="H88" t="inlineStr"/>
    </row>
    <row r="89">
      <c r="A89">
        <f>HYPERLINK("https://www.ebi.ac.uk/ols/ontologies/fbbt/terms?iri=http://purl.obolibrary.org/obo/FBbt_00111711","FBbt:00111711")</f>
        <v/>
      </c>
      <c r="B89" t="inlineStr">
        <is>
          <t>larval antennal lobe multiglomerular projection neuron A3</t>
        </is>
      </c>
      <c r="C89" t="inlineStr">
        <is>
          <t>multiglomerular projection neuron iACT A3; mPN iACT A3</t>
        </is>
      </c>
      <c r="D89" t="inlineStr">
        <is>
          <t>Multiglomerular neuron of the larval antennal lobe whose soma is located lateral to the antennal lobe. It arborizes in the antennal lobe, takes the mALT tract and projects to the region surrounding the mushroom body calyx (more dorsal than the other mPN iACT neurons) and to the lateral horn. It receives input from a subset of olfactory receptor neurons (ORNs), uniglomerular olfactory projection neurons (uPNs), broad and picky neurons and other non-olfactory sensory neurons in the subesophageal zone. It outputs to other multiglomerular PNs.</t>
        </is>
      </c>
      <c r="E89" t="inlineStr">
        <is>
          <t>Berck et al., 2016, eLife 5: e14859 (flybase.org/reports/FBrf0232785)</t>
        </is>
      </c>
      <c r="F89" t="inlineStr"/>
      <c r="G89" t="inlineStr"/>
      <c r="H89" t="inlineStr"/>
    </row>
    <row r="90">
      <c r="A90">
        <f>HYPERLINK("https://www.ebi.ac.uk/ols/ontologies/fbbt/terms?iri=http://purl.obolibrary.org/obo/FBbt_00111710","FBbt:00111710")</f>
        <v/>
      </c>
      <c r="B90" t="inlineStr">
        <is>
          <t>larval antennal lobe multiglomerular projection neuron A2</t>
        </is>
      </c>
      <c r="C90" t="inlineStr">
        <is>
          <t>multiglomerular projection neuron iACT A2; mPN iACT A2</t>
        </is>
      </c>
      <c r="D90" t="inlineStr">
        <is>
          <t>Multiglomerular neuron of the larval antennal lobe whose soma is located lateral to the antennal lobe. It arborizes in the antennal lobe, takes the mALT tract and projects to the region surrounding the mushroom body calyx and to the lateral horn. It receives input from a subset of olfactory receptor neurons (ORNs), uniglomerular olfactory projection neurons (uPNs), broad and picky neurons and other non-olfactory sensory neurons in the subesophageal zone. It outputs to other multiglomerular PNs.</t>
        </is>
      </c>
      <c r="E90" t="inlineStr">
        <is>
          <t>Berck et al., 2016, eLife 5: e14859 (flybase.org/reports/FBrf0232785)</t>
        </is>
      </c>
      <c r="F90" t="inlineStr"/>
      <c r="G90" t="inlineStr"/>
      <c r="H90" t="inlineStr"/>
    </row>
    <row r="91">
      <c r="A91">
        <f>HYPERLINK("https://www.ebi.ac.uk/ols/ontologies/fbbt/terms?iri=http://purl.obolibrary.org/obo/FBbt_00111715","FBbt:00111715")</f>
        <v/>
      </c>
      <c r="B91" t="inlineStr">
        <is>
          <t>larval antennal lobe multiglomerular projection neuron C1</t>
        </is>
      </c>
      <c r="C91" t="inlineStr">
        <is>
          <t>mPN iACT C1; multiglomerular projection neuron iACT C1</t>
        </is>
      </c>
      <c r="D91" t="inlineStr">
        <is>
          <t>Multiglomerular neuron of the larval antennal lobe whose soma is located dorsal to the antennal lobe. It arborizes in the antennal lobe, takes the mALT tract and projects to the region surrounding the mushroom body calyx and to the lateral horn. It receives input from a small subset of olfactory receptor neurons (ORNs), a few uniglomerular olfactory projection neurons (uPNs), broad and other non-olfactory sensory neurons in the subesophageal zone.</t>
        </is>
      </c>
      <c r="E91" t="inlineStr">
        <is>
          <t>Berck et al., 2016, eLife 5: e14859 (flybase.org/reports/FBrf0232785)</t>
        </is>
      </c>
      <c r="F91" t="inlineStr"/>
      <c r="G91" t="inlineStr"/>
      <c r="H91" t="inlineStr"/>
    </row>
    <row r="92">
      <c r="A92">
        <f>HYPERLINK("https://www.ebi.ac.uk/ols/ontologies/fbbt/terms?iri=http://purl.obolibrary.org/obo/FBbt_00111714","FBbt:00111714")</f>
        <v/>
      </c>
      <c r="B92" t="inlineStr">
        <is>
          <t>larval antennal lobe multiglomerular projection neuron B3</t>
        </is>
      </c>
      <c r="C92" t="inlineStr">
        <is>
          <t>mPN iACT B3; multiglomerular projection neuron iACT B3</t>
        </is>
      </c>
      <c r="D92" t="inlineStr">
        <is>
          <t>Multiglomerular neuron of the larval antennal lobe whose soma is located lateral to the antennal lobe. It arborizes in the antennal lobe, takes the mALT tract and projects to the region surrounding the mushroom body calyx and to the lateral horn. It receives input from a subset of olfactory receptor neurons (ORNs), a few uniglomerular olfactory projection neurons (uPNs), broad, keystone, picky, choosy, a few mPN neurons and other non-olfactory sensory neurons in the subesophageal zone.</t>
        </is>
      </c>
      <c r="E92" t="inlineStr">
        <is>
          <t>Berck et al., 2016, eLife 5: e14859 (flybase.org/reports/FBrf0232785)</t>
        </is>
      </c>
      <c r="F92" t="inlineStr"/>
      <c r="G92" t="inlineStr"/>
      <c r="H92" t="inlineStr"/>
    </row>
    <row r="93">
      <c r="A93">
        <f>HYPERLINK("https://www.ebi.ac.uk/ols/ontologies/fbbt/terms?iri=http://purl.obolibrary.org/obo/FBbt_00111713","FBbt:00111713")</f>
        <v/>
      </c>
      <c r="B93" t="inlineStr">
        <is>
          <t>larval antennal lobe multiglomerular projection neuron B2</t>
        </is>
      </c>
      <c r="C93" t="inlineStr">
        <is>
          <t>multiglomerular projection neuron iACT B2; mPN iACT B2</t>
        </is>
      </c>
      <c r="D93" t="inlineStr">
        <is>
          <t>Multiglomerular neuron of the larval antennal lobe whose soma is located lateral to the antennal lobe. It arborizes in the antennal lobe, takes the mALT tract and projects to the region surrounding the mushroom body calyx and to the lateral horn. It receives input from a subset of olfactory receptor neurons (ORNs), a few uniglomerular olfactory projection neurons (uPNs), broad, keystone, picky, choosy, a few mPN neurons and other non-olfactory sensory neurons in the subesophageal zone.</t>
        </is>
      </c>
      <c r="E93" t="inlineStr">
        <is>
          <t>Berck et al., 2016, eLife 5: e14859 (flybase.org/reports/FBrf0232785)</t>
        </is>
      </c>
      <c r="F93" t="inlineStr"/>
      <c r="G93" t="inlineStr"/>
      <c r="H93" t="inlineStr"/>
    </row>
    <row r="94">
      <c r="A94">
        <f>HYPERLINK("https://www.ebi.ac.uk/ols/ontologies/fbbt/terms?iri=http://purl.obolibrary.org/obo/FBbt_00111712","FBbt:00111712")</f>
        <v/>
      </c>
      <c r="B94" t="inlineStr">
        <is>
          <t>larval antennal lobe multiglomerular projection neuron B1</t>
        </is>
      </c>
      <c r="C94" t="inlineStr">
        <is>
          <t>multiglomerular projection neuron iACT B1; mPN iACT B1</t>
        </is>
      </c>
      <c r="D94" t="inlineStr">
        <is>
          <t>Multiglomerular neuron of the larval antennal lobe whose soma is located lateral to the antennal lobe. It arborizes in the antennal lobe, takes the mALT tract and projects to the region surrounding the mushroom body calyx and to the lateral horn. It receives input from the olfactory receptor neuron 74a (74a ORN), uniglomerular olfactory projection neuron 74a (74a uPN), keystone, picky, choosy neurons and other non-olfactory sensory neurons in the subesophageal zone.</t>
        </is>
      </c>
      <c r="E94" t="inlineStr">
        <is>
          <t>Berck et al., 2016, eLife 5: e14859 (flybase.org/reports/FBrf0232785)</t>
        </is>
      </c>
      <c r="F94" t="inlineStr"/>
      <c r="G94" t="inlineStr"/>
      <c r="H94" t="inlineStr"/>
    </row>
    <row r="95">
      <c r="A95">
        <f>HYPERLINK("https://www.ebi.ac.uk/ols/ontologies/fbbt/terms?iri=http://purl.obolibrary.org/obo/FBbt_00007225","FBbt:00007225")</f>
        <v/>
      </c>
      <c r="B95" t="inlineStr">
        <is>
          <t>embryonic/larval antennal lobe projection neuron</t>
        </is>
      </c>
      <c r="C95" t="inlineStr">
        <is>
          <t>None</t>
        </is>
      </c>
      <c r="D95" t="inlineStr">
        <is>
          <t>An antennal lobe projection neuron that is part of the embryonic/larval brain. These neurons innervate the larval antennal lobe and send an axon to higher brain centers, typically including the larval antennal lobe. The soma of these neurons are located in a single, anterodorsal cluster lateral.</t>
        </is>
      </c>
      <c r="E95" t="inlineStr">
        <is>
          <t>Python and Stocker, 2002, J. Comp. Neurol. 445(4): 374--387 (flybase.org/reports/FBrf0147119); Ramaekers et al., 2005, Curr. Biol. 15(11): 982--992 (flybase.org/reports/FBrf0187327)</t>
        </is>
      </c>
      <c r="F95" t="inlineStr"/>
      <c r="G95" t="inlineStr"/>
      <c r="H95" t="inlineStr"/>
    </row>
    <row r="96">
      <c r="A96">
        <f>HYPERLINK("https://www.ebi.ac.uk/ols/ontologies/fbbt/terms?iri=http://purl.obolibrary.org/obo/FBbt_00047733","FBbt:00047733")</f>
        <v/>
      </c>
      <c r="B96" t="inlineStr">
        <is>
          <t>larval visual local interneuron</t>
        </is>
      </c>
      <c r="C96" t="inlineStr">
        <is>
          <t>VLN</t>
        </is>
      </c>
      <c r="D96" t="inlineStr">
        <is>
          <t>Larval neuron that does not extend neurites beyond the optic neuropil.</t>
        </is>
      </c>
      <c r="E96" t="inlineStr">
        <is>
          <t>Larderet et al., 2017, eLife 6: e28387 (flybase.org/reports/FBrf0237760)</t>
        </is>
      </c>
      <c r="F96" t="inlineStr"/>
      <c r="G96" t="inlineStr"/>
      <c r="H96" t="inlineStr"/>
    </row>
    <row r="97">
      <c r="A97">
        <f>HYPERLINK("https://www.ebi.ac.uk/ols/ontologies/fbbt/terms?iri=http://purl.obolibrary.org/obo/FBbt_00047734","FBbt:00047734")</f>
        <v/>
      </c>
      <c r="B97" t="inlineStr">
        <is>
          <t>larval visual projection interneuron</t>
        </is>
      </c>
      <c r="C97" t="inlineStr">
        <is>
          <t>larval visual projection neuron; larval VPN; larval visual PN</t>
        </is>
      </c>
      <c r="D97" t="inlineStr">
        <is>
          <t>Larval neuron that relays signals from the optic neuropil to higher brain areas. Many of these receive input from Rh5 photoreceptor cells.</t>
        </is>
      </c>
      <c r="E97" t="inlineStr">
        <is>
          <t>Larderet et al., 2017, eLife 6: e28387 (flybase.org/reports/FBrf0237760)</t>
        </is>
      </c>
      <c r="F97" t="inlineStr"/>
      <c r="G97" t="inlineStr"/>
      <c r="H97" t="inlineStr"/>
    </row>
    <row r="98">
      <c r="A98">
        <f>HYPERLINK("https://www.ebi.ac.uk/ols/ontologies/fbbt/terms?iri=http://purl.obolibrary.org/obo/FBbt_00111706","FBbt:00111706")</f>
        <v/>
      </c>
      <c r="B98" t="inlineStr">
        <is>
          <t>larval antennal lobe broad duet 1 local neuron</t>
        </is>
      </c>
      <c r="C98" t="inlineStr">
        <is>
          <t>broad local neuron duet 1; broad LN D1</t>
        </is>
      </c>
      <c r="D98" t="inlineStr">
        <is>
          <t>One of the two subtypes of broad duet local neurons of the larval antennal lobe.</t>
        </is>
      </c>
      <c r="E98" t="inlineStr">
        <is>
          <t>Berck et al., 2016, eLife 5: e14859 (flybase.org/reports/FBrf0232785)</t>
        </is>
      </c>
      <c r="F98" t="inlineStr"/>
      <c r="G98" t="inlineStr"/>
      <c r="H98" t="inlineStr"/>
    </row>
    <row r="99">
      <c r="A99">
        <f>HYPERLINK("https://www.ebi.ac.uk/ols/ontologies/fbbt/terms?iri=http://purl.obolibrary.org/obo/FBbt_00111705","FBbt:00111705")</f>
        <v/>
      </c>
      <c r="B99" t="inlineStr">
        <is>
          <t>larval antennal lobe broad duet local neuron</t>
        </is>
      </c>
      <c r="C99" t="inlineStr">
        <is>
          <t>broad local neuron duet; broad LN duet</t>
        </is>
      </c>
      <c r="D99" t="inlineStr">
        <is>
          <t>One of the two main types of broad local neurons of the larval antennal lobe. It receives most of its input from olfactory receptor neurons (ORNs) and some from uniglomerular olfactory projection neurons (uPNs) (onto dendrites) and from broad trio neurons. It outputs mainly to uPNs (mediating postsynaptic inhibition), but also to ORNs (mediating presynaptic inhibition) and other local neurons. Neurons of this type display stronger postsynaptic inhibition, and receive less input from uPNs than the trio neurons. They also display less reciprocal connections. There are two subtypes: 1 and 2, that differ mainly on the number of connections.</t>
        </is>
      </c>
      <c r="E99" t="inlineStr">
        <is>
          <t>Berck et al., 2016, eLife 5: e14859 (flybase.org/reports/FBrf0232785)</t>
        </is>
      </c>
      <c r="F99" t="inlineStr"/>
      <c r="G99" t="inlineStr"/>
      <c r="H99" t="inlineStr"/>
    </row>
    <row r="100">
      <c r="A100">
        <f>HYPERLINK("https://www.ebi.ac.uk/ols/ontologies/fbbt/terms?iri=http://purl.obolibrary.org/obo/FBbt_00111704","FBbt:00111704")</f>
        <v/>
      </c>
      <c r="B100" t="inlineStr">
        <is>
          <t>larval antennal lobe broad trio 3 local neuron</t>
        </is>
      </c>
      <c r="C100" t="inlineStr">
        <is>
          <t>broad local neuron trio 3; broad LN T3</t>
        </is>
      </c>
      <c r="D100" t="inlineStr">
        <is>
          <t>One of the three subtypes of broad trio local neurons of the larval antennal lobe.</t>
        </is>
      </c>
      <c r="E100" t="inlineStr">
        <is>
          <t>Berck et al., 2016, eLife 5: e14859 (flybase.org/reports/FBrf0232785)</t>
        </is>
      </c>
      <c r="F100" t="inlineStr"/>
      <c r="G100" t="inlineStr"/>
      <c r="H100" t="inlineStr"/>
    </row>
    <row r="101">
      <c r="A101">
        <f>HYPERLINK("https://www.ebi.ac.uk/ols/ontologies/fbbt/terms?iri=http://purl.obolibrary.org/obo/FBbt_00111703","FBbt:00111703")</f>
        <v/>
      </c>
      <c r="B101" t="inlineStr">
        <is>
          <t>larval antennal lobe broad trio 2 local neuron</t>
        </is>
      </c>
      <c r="C101" t="inlineStr">
        <is>
          <t>broad local neuron trio 2; broad LN T2</t>
        </is>
      </c>
      <c r="D101" t="inlineStr">
        <is>
          <t>One of the three subtypes of broad trio local neurons of the larval antennal lobe.</t>
        </is>
      </c>
      <c r="E101" t="inlineStr">
        <is>
          <t>Berck et al., 2016, eLife 5: e14859 (flybase.org/reports/FBrf0232785)</t>
        </is>
      </c>
      <c r="F101" t="inlineStr"/>
      <c r="G101" t="inlineStr"/>
      <c r="H101" t="inlineStr"/>
    </row>
    <row r="102">
      <c r="A102">
        <f>HYPERLINK("https://www.ebi.ac.uk/ols/ontologies/fbbt/terms?iri=http://purl.obolibrary.org/obo/FBbt_00110331","FBbt:00110331")</f>
        <v/>
      </c>
      <c r="B102" t="inlineStr">
        <is>
          <t>larval dopaminergic DM neuron</t>
        </is>
      </c>
      <c r="C102" t="inlineStr">
        <is>
          <t>anteromedial neuron; DM neuron</t>
        </is>
      </c>
      <c r="D102" t="inlineStr">
        <is>
          <t>Dopaminergic neuron located whose cell body is located in the dorsomedial protocerebrum of the larval brain. There are 8 neurons in this cluster.</t>
        </is>
      </c>
      <c r="E102" t="inlineStr">
        <is>
          <t>Monastirioti, 1999, Microsc. Res. Tech. 45(2): 106--121 (flybase.org/reports/FBrf0108241); Selcho et al., 2009, PLoS ONE 4(6): e5897 (flybase.org/reports/FBrf0208252)</t>
        </is>
      </c>
      <c r="F102" t="inlineStr"/>
      <c r="G102" t="inlineStr"/>
      <c r="H102" t="inlineStr"/>
    </row>
    <row r="103">
      <c r="A103">
        <f>HYPERLINK("https://www.ebi.ac.uk/ols/ontologies/fbbt/terms?iri=http://purl.obolibrary.org/obo/FBbt_00111709","FBbt:00111709")</f>
        <v/>
      </c>
      <c r="B103" t="inlineStr">
        <is>
          <t>larval antennal lobe multiglomerular projection neuron A1</t>
        </is>
      </c>
      <c r="C103" t="inlineStr">
        <is>
          <t>multiglomerular projection neuron iACT A1; mPN iACT A1</t>
        </is>
      </c>
      <c r="D103" t="inlineStr">
        <is>
          <t>Multiglomerular neuron of the larval antennal lobe whose soma is located lateral to the antennal lobe. It arborizes in the antennal lobe, takes the mALT tract and projects to the region surrounding the mushroom body calyx and to the lateral horn. It receives input from a subset of olfactory receptor neurons (ORNs), uniglomerular olfactory projection neurons (uPNs), broad and picky neurons and other non-olfactory sensory neurons in the subesophageal zone. It outputs mainly to other multiglomerular PNs.</t>
        </is>
      </c>
      <c r="E103" t="inlineStr">
        <is>
          <t>Berck et al., 2016, eLife 5: e14859 (flybase.org/reports/FBrf0232785)</t>
        </is>
      </c>
      <c r="F103" t="inlineStr"/>
      <c r="G103" t="inlineStr"/>
      <c r="H103" t="inlineStr"/>
    </row>
    <row r="104">
      <c r="A104">
        <f>HYPERLINK("https://www.ebi.ac.uk/ols/ontologies/fbbt/terms?iri=http://purl.obolibrary.org/obo/FBbt_00111708","FBbt:00111708")</f>
        <v/>
      </c>
      <c r="B104" t="inlineStr">
        <is>
          <t>embryonic/larval multiglomerular antennal lobe projection neuron</t>
        </is>
      </c>
      <c r="C104" t="inlineStr">
        <is>
          <t>larval multiglomerular PN; larval multiglomerular olfactory PN</t>
        </is>
      </c>
      <c r="D104" t="inlineStr">
        <is>
          <t>A projection neuron that innervates multiple larval antennal lobe glomeruli in one or both antennal lobes and projects to other brain regions. These might include a pre-calyx and post-calyx area, the mushroom body vertical lobe and the lateral horn. Most of these neurons fasciculate with the medial antennal lobe tract.</t>
        </is>
      </c>
      <c r="E104" t="inlineStr">
        <is>
          <t>Berck et al., 2016, eLife 5: e14859 (flybase.org/reports/FBrf0232785)</t>
        </is>
      </c>
      <c r="F104" t="inlineStr"/>
      <c r="G104" t="inlineStr"/>
      <c r="H104" t="inlineStr"/>
    </row>
    <row r="105">
      <c r="A105">
        <f>HYPERLINK("https://www.ebi.ac.uk/ols/ontologies/fbbt/terms?iri=http://purl.obolibrary.org/obo/FBbt_00111707","FBbt:00111707")</f>
        <v/>
      </c>
      <c r="B105" t="inlineStr">
        <is>
          <t>larval antennal lobe broad duet 2 local neuron</t>
        </is>
      </c>
      <c r="C105" t="inlineStr">
        <is>
          <t>broad LN D2; broad local neuron duet 2</t>
        </is>
      </c>
      <c r="D105" t="inlineStr">
        <is>
          <t>One of the two subtypes of broad duet local neurons of the larval antennal lobe.</t>
        </is>
      </c>
      <c r="E105" t="inlineStr">
        <is>
          <t>Berck et al., 2016, eLife 5: e14859 (flybase.org/reports/FBrf0232785)</t>
        </is>
      </c>
      <c r="F105" t="inlineStr"/>
      <c r="G105" t="inlineStr"/>
      <c r="H105" t="inlineStr"/>
    </row>
    <row r="106">
      <c r="A106">
        <f>HYPERLINK("https://www.ebi.ac.uk/ols/ontologies/fbbt/terms?iri=http://purl.obolibrary.org/obo/FBbt_00111702","FBbt:00111702")</f>
        <v/>
      </c>
      <c r="B106" t="inlineStr">
        <is>
          <t>larval antennal lobe broad trio 1 local neuron</t>
        </is>
      </c>
      <c r="C106" t="inlineStr">
        <is>
          <t>broad LN T1; broad local neuron trio 1</t>
        </is>
      </c>
      <c r="D106" t="inlineStr">
        <is>
          <t>One of the three subtypes of broad trio local neurons of the larval antennal lobe.</t>
        </is>
      </c>
      <c r="E106" t="inlineStr">
        <is>
          <t>Berck et al., 2016, eLife 5: e14859 (flybase.org/reports/FBrf0232785)</t>
        </is>
      </c>
      <c r="F106" t="inlineStr"/>
      <c r="G106" t="inlineStr"/>
      <c r="H106" t="inlineStr"/>
    </row>
    <row r="107">
      <c r="A107">
        <f>HYPERLINK("https://www.ebi.ac.uk/ols/ontologies/fbbt/terms?iri=http://purl.obolibrary.org/obo/FBbt_00111701","FBbt:00111701")</f>
        <v/>
      </c>
      <c r="B107" t="inlineStr">
        <is>
          <t>larval antennal lobe broad trio local neuron</t>
        </is>
      </c>
      <c r="C107" t="inlineStr">
        <is>
          <t>broad LN trio; broad local neuron trio</t>
        </is>
      </c>
      <c r="D107" t="inlineStr">
        <is>
          <t>One of the two main types of broad local neurons of the larval antennal lobe. It receives most of its input from olfactory receptor neurons (ORNs), uniglomerular olfactory projection neurons (uPNs) (onto dendrites) and from other neurons of this class. It outputs mainly to other neurons of this class, ORNs (mediating presynaptic inhibition) and uPNs (mediating postsynaptic inhibition). Neurons of this type display weaker postsynaptic inhibition, and receive more input from uPNs than the duet neurons. They also display more reciprocal connections. There are three subtypes: 1, 2 and 3, that differ mainly on the number of connections.</t>
        </is>
      </c>
      <c r="E107" t="inlineStr">
        <is>
          <t>Berck et al., 2016, eLife 5: e14859 (flybase.org/reports/FBrf0232785)</t>
        </is>
      </c>
      <c r="F107" t="inlineStr"/>
      <c r="G107" t="inlineStr"/>
      <c r="H107" t="inlineStr"/>
    </row>
    <row r="108">
      <c r="A108">
        <f>HYPERLINK("https://www.ebi.ac.uk/ols/ontologies/fbbt/terms?iri=http://purl.obolibrary.org/obo/FBbt_00047739","FBbt:00047739")</f>
        <v/>
      </c>
      <c r="B108" t="inlineStr">
        <is>
          <t>larval visual projection neuron PVL09</t>
        </is>
      </c>
      <c r="C108" t="inlineStr">
        <is>
          <t>larval PVL09</t>
        </is>
      </c>
      <c r="D108" t="inlineStr">
        <is>
          <t>Larval visual projection neuron with a cell body situated postero-ventro-laterally to the optic neuropil. It has an axon with a characteristic loop shape, extending first towards the ventromedial protocerebrum, then towards the lateral inferior protocerebrum (clamp) before curving down back to the ventral lateral protocerebrum, where it forms most of its synaptic output. Another branch follows the other visual projection neurons into the lateral horn.</t>
        </is>
      </c>
      <c r="E108" t="inlineStr">
        <is>
          <t>Larderet et al., 2017, eLife 6: e28387 (flybase.org/reports/FBrf0237760)</t>
        </is>
      </c>
      <c r="F108" t="inlineStr"/>
      <c r="G108" t="inlineStr"/>
      <c r="H108" t="inlineStr"/>
    </row>
    <row r="109">
      <c r="A109">
        <f>HYPERLINK("https://www.ebi.ac.uk/ols/ontologies/fbbt/terms?iri=http://purl.obolibrary.org/obo/FBbt_00110346","FBbt:00110346")</f>
        <v/>
      </c>
      <c r="B109" t="inlineStr">
        <is>
          <t>larval dopaminergic DL2-2 neuron</t>
        </is>
      </c>
      <c r="C109" t="inlineStr">
        <is>
          <t>DL2-2 neuron; DL2a neuron</t>
        </is>
      </c>
      <c r="D109" t="inlineStr">
        <is>
          <t>Subtype of dopaminergic neuron of the DL2 cluster of the larval brain that only innervates the ipsilateral side. Its primary neurite projects dorsally, bifurcates and terminates widely in the dorsolateral protocerebrum, including near the lateral horn, around the pedunculus and in the anteriolateral calyx. The dorsomedial protocerebrum is innervated by small arborizations, mainly lateral to the pedunculus. There are also arborizations in the lateral region near the posterior part of the medial lobe of the mushroom body. There are 4 neurons in this cluster.</t>
        </is>
      </c>
      <c r="E109" t="inlineStr">
        <is>
          <t>Selcho et al., 2009, PLoS ONE 4(6): e5897 (flybase.org/reports/FBrf0208252); Blanco et al., 2011, Neural Dev. 6: 34 (flybase.org/reports/FBrf0216686)</t>
        </is>
      </c>
      <c r="F109" t="inlineStr"/>
      <c r="G109" t="inlineStr"/>
      <c r="H109" t="inlineStr"/>
    </row>
    <row r="110">
      <c r="A110">
        <f>HYPERLINK("https://www.ebi.ac.uk/ols/ontologies/fbbt/terms?iri=http://purl.obolibrary.org/obo/FBbt_00110347","FBbt:00110347")</f>
        <v/>
      </c>
      <c r="B110" t="inlineStr">
        <is>
          <t>larval dopaminergic DL2-3 neuron</t>
        </is>
      </c>
      <c r="C110" t="inlineStr">
        <is>
          <t>DL2-3 neuron; DL2b neuron</t>
        </is>
      </c>
      <c r="D110" t="inlineStr">
        <is>
          <t>Subtype of dopaminergic neuron of the DL2 cluster of the larval brain. The primary neurite turns in the basolateral protocerebrum towards the midline and bifurcates before reaching the oesophagus. It then innervates the basal protocerebrum on both sides of the brain and extends to innervate the ipsilateral posterior subesophageal ganglion. A secondary neurite extends contralaterally via the dorsoposterior commissure. There are also arborizations in the dorsal parts of the basolateral protocerebrum and terminals surrounding the contralateral pedunculus of the mushroom body. There are 2 neurons in this cluster.</t>
        </is>
      </c>
      <c r="E110" t="inlineStr">
        <is>
          <t>Selcho et al., 2009, PLoS ONE 4(6): e5897 (flybase.org/reports/FBrf0208252); Blanco et al., 2011, Neural Dev. 6: 34 (flybase.org/reports/FBrf0216686)</t>
        </is>
      </c>
      <c r="F110" t="inlineStr"/>
      <c r="G110" t="inlineStr"/>
      <c r="H110" t="inlineStr"/>
    </row>
    <row r="111">
      <c r="A111">
        <f>HYPERLINK("https://www.ebi.ac.uk/ols/ontologies/fbbt/terms?iri=http://purl.obolibrary.org/obo/FBbt_00110345","FBbt:00110345")</f>
        <v/>
      </c>
      <c r="B111" t="inlineStr">
        <is>
          <t>larval dopaminergic DL2-1 neuron</t>
        </is>
      </c>
      <c r="C111" t="inlineStr">
        <is>
          <t>DL2-1</t>
        </is>
      </c>
      <c r="D111" t="inlineStr">
        <is>
          <t>Subtype of dopaminergic neuron of the DL2 cluster of the larval brain. Its neurites terminate in both lateral calyces, and in the posterior parts of the pedunculi. It arborizes in the ipsi- and contralateral dorsomedial protocerebra.</t>
        </is>
      </c>
      <c r="E111" t="inlineStr">
        <is>
          <t>Selcho et al., 2009, PLoS ONE 4(6): e5897 (flybase.org/reports/FBrf0208252)</t>
        </is>
      </c>
      <c r="F111" t="inlineStr"/>
      <c r="G111" t="inlineStr"/>
      <c r="H111" t="inlineStr"/>
    </row>
    <row r="112">
      <c r="A112">
        <f>HYPERLINK("https://www.ebi.ac.uk/ols/ontologies/fbbt/terms?iri=http://purl.obolibrary.org/obo/FBbt_00110349","FBbt:00110349")</f>
        <v/>
      </c>
      <c r="B112" t="inlineStr">
        <is>
          <t>larval dopaminergic SM1-1 neuron</t>
        </is>
      </c>
      <c r="C112" t="inlineStr">
        <is>
          <t>SM1-1 neuron</t>
        </is>
      </c>
      <c r="D112" t="inlineStr">
        <is>
          <t>Subtype of the dopaminergic neuron of the SM1 cluster of the larval brain. Unpaired neuron whose cell body is located on the midline at the anterior part of the subesophageal ganglion. Its primary neurite runs posteriorly along the midline, bifurcates and sends two axons laterally, which bifurcate again in the central region of the subesophageal ganglion. Two axons turn laterally in the most posterior subesophageal ganglion and innervate the lateral subesophageal ganglion margin. It also arborizes in the basomedial protocerebrum posterior to the antennal lobe and it sends small fibers to the thoracic ganglion.</t>
        </is>
      </c>
      <c r="E112" t="inlineStr">
        <is>
          <t>Selcho et al., 2009, PLoS ONE 4(6): e5897 (flybase.org/reports/FBrf0208252)</t>
        </is>
      </c>
      <c r="F112" t="inlineStr"/>
      <c r="G112" t="inlineStr"/>
      <c r="H112" t="inlineStr"/>
    </row>
    <row r="113">
      <c r="A113">
        <f>HYPERLINK("https://www.ebi.ac.uk/ols/ontologies/fbbt/terms?iri=http://purl.obolibrary.org/obo/FBbt_00110342","FBbt:00110342")</f>
        <v/>
      </c>
      <c r="B113" t="inlineStr">
        <is>
          <t>larval dopaminergic DL1-5 neuron</t>
        </is>
      </c>
      <c r="C113" t="inlineStr">
        <is>
          <t>DL1-5 neuron; larval DAN-c1</t>
        </is>
      </c>
      <c r="D113" t="inlineStr">
        <is>
          <t>Subtype of dopaminergic neuron of the DL1 cluster of the larval brain. It projects to both spurs and to the anterior parts of the pedunculi of the mushroom bodies. In contrast to the other DL1 subtypes, the neurite which innervates the dorsomedial protocerebrum bifurcates laterally to the vertical lobe with an axon innervating this lobe. It has postsynapses in the anterior and posterior superior medial protocerebrum (dorsoanterior and dorsoposterior compartments).</t>
        </is>
      </c>
      <c r="E113" t="inlineStr">
        <is>
          <t>Selcho et al., 2009, PLoS ONE 4(6): e5897 (flybase.org/reports/FBrf0208252); Saumweber et al., 2018, Nat. Commun. 9(1): 1104 (flybase.org/reports/FBrf0238440)</t>
        </is>
      </c>
      <c r="F113" t="inlineStr"/>
      <c r="G113" t="inlineStr"/>
      <c r="H113" t="inlineStr"/>
    </row>
    <row r="114">
      <c r="A114">
        <f>HYPERLINK("https://www.ebi.ac.uk/ols/ontologies/fbbt/terms?iri=http://purl.obolibrary.org/obo/FBbt_00110343","FBbt:00110343")</f>
        <v/>
      </c>
      <c r="B114" t="inlineStr">
        <is>
          <t>larval dopaminergic DL1-6 neuron</t>
        </is>
      </c>
      <c r="C114" t="inlineStr">
        <is>
          <t>DL1-6 neuron</t>
        </is>
      </c>
      <c r="D114" t="inlineStr">
        <is>
          <t>Dopaminergic neuron of the DL1 cluster of the larval brain. The primary neurite bifurcates posterior to the ipsilateral vertical lobe and terminates in the dorsomedial protocerebrum and around the vertical lobe of the mushroom body. From the dense arborization anterior to the medial lobe small, branches extend to the lateral part of this lobe. An axon crosses the midline to innervate the basolateral protocerebrum mainly around the oesophagus. Small axons from the ipsilateral arborization in the basolateral protocerebrum, small axons project to the posterior subesophageal ganglion.</t>
        </is>
      </c>
      <c r="E114" t="inlineStr">
        <is>
          <t>Selcho et al., 2009, PLoS ONE 4(6): e5897 (flybase.org/reports/FBrf0208252)</t>
        </is>
      </c>
      <c r="F114" t="inlineStr"/>
      <c r="G114" t="inlineStr"/>
      <c r="H114" t="inlineStr"/>
    </row>
    <row r="115">
      <c r="A115">
        <f>HYPERLINK("https://www.ebi.ac.uk/ols/ontologies/fbbt/terms?iri=http://purl.obolibrary.org/obo/FBbt_00110340","FBbt:00110340")</f>
        <v/>
      </c>
      <c r="B115" t="inlineStr">
        <is>
          <t>larval dopaminergic DL1-3 neuron</t>
        </is>
      </c>
      <c r="C115" t="inlineStr">
        <is>
          <t>DL1-3 neuron; larval DAN-g1</t>
        </is>
      </c>
      <c r="D115" t="inlineStr">
        <is>
          <t>Subtype of dopaminergic neuron of the DL1 cluster of the larval brain. It mainly projects to the contralateral mushroom body, to the ventral region (V1) of the vertical lobe, posterior to the lateral appendix. Ipsilateral arborizations are present in the dorsomedial and parts of the basomedial protocerebrum. It also innervates a small region of the protocerebrum basal to the mushroom body lobes in both hemispheres (Selcho et al., 2009). Its postsynaptic terminals are mainly found in the superior medial protocerebrum and crepine and its presynapses are mainly found in the lower vertical lobe (V1) of the mushroom body and in the centroanterior compartment (lateral accessory lobe) and centroposterior intermediate compartment (posterior inferior protocerebrum) (Saumweber et al., 2018).</t>
        </is>
      </c>
      <c r="E115" t="inlineStr">
        <is>
          <t>Selcho et al., 2009, PLoS ONE 4(6): e5897 (flybase.org/reports/FBrf0208252); Saumweber et al., 2018, Nat. Commun. 9(1): 1104 (flybase.org/reports/FBrf0238440)</t>
        </is>
      </c>
      <c r="F115" t="inlineStr"/>
      <c r="G115" t="inlineStr"/>
      <c r="H115" t="inlineStr"/>
    </row>
    <row r="116">
      <c r="A116">
        <f>HYPERLINK("https://www.ebi.ac.uk/ols/ontologies/fbbt/terms?iri=http://purl.obolibrary.org/obo/FBbt_00110341","FBbt:00110341")</f>
        <v/>
      </c>
      <c r="B116" t="inlineStr">
        <is>
          <t>larval dopaminergic DL1-4 neuron</t>
        </is>
      </c>
      <c r="C116" t="inlineStr">
        <is>
          <t>DAN-d1; DL1-4 neuron</t>
        </is>
      </c>
      <c r="D116" t="inlineStr">
        <is>
          <t>Subtype of dopaminergic neuron of the DL1 cluster of the larval brain. It projects to both lateral appendices of the mushroom bodies. The primary neurite extends dorsally, and bifurcates in the lateral appendix and basomedial protocerebrum, while a secondary neurite emerges posterior to the vertical lobe and crosses the midline (Selcho et al., 2009). Postsynapses are found in the dorsoposterior compartment (posterior superior medial protocerebrum), basocentral compartment (lateral accessory lobe) and centroposterior medial compartment (posterior inferior protocerebrum). Presynapses are found in the mushroom body lateral appendix (Saumweber et al., 2018).</t>
        </is>
      </c>
      <c r="E116" t="inlineStr">
        <is>
          <t>Selcho et al., 2009, PLoS ONE 4(6): e5897 (flybase.org/reports/FBrf0208252); Saumweber et al., 2018, Nat. Commun. 9(1): 1104 (flybase.org/reports/FBrf0238440)</t>
        </is>
      </c>
      <c r="F116" t="inlineStr"/>
      <c r="G116" t="inlineStr"/>
      <c r="H116" t="inlineStr"/>
    </row>
    <row r="117">
      <c r="A117">
        <f>HYPERLINK("https://www.ebi.ac.uk/ols/ontologies/fbbt/terms?iri=http://purl.obolibrary.org/obo/FBbt_00047746","FBbt:00047746")</f>
        <v/>
      </c>
      <c r="B117" t="inlineStr">
        <is>
          <t>tiny visual local interneuron</t>
        </is>
      </c>
      <c r="C117" t="inlineStr">
        <is>
          <t>tiny VLN</t>
        </is>
      </c>
      <c r="D117" t="inlineStr">
        <is>
          <t>Larval third order visual interneuron that is small in size. Its dendrites are restricted to the proximal larval optic neuropil, but it projects back to the intermediate and distal LON regions.</t>
        </is>
      </c>
      <c r="E117" t="inlineStr">
        <is>
          <t>Larderet et al., 2017, eLife 6: e28387 (flybase.org/reports/FBrf0237760)</t>
        </is>
      </c>
      <c r="F117" t="inlineStr"/>
      <c r="G117" t="inlineStr"/>
      <c r="H117" t="inlineStr"/>
    </row>
    <row r="118">
      <c r="A118">
        <f>HYPERLINK("https://www.ebi.ac.uk/ols/ontologies/fbbt/terms?iri=http://purl.obolibrary.org/obo/FBbt_00047745","FBbt:00047745")</f>
        <v/>
      </c>
      <c r="B118" t="inlineStr">
        <is>
          <t>larval visual projection-local interneuron</t>
        </is>
      </c>
      <c r="C118" t="inlineStr">
        <is>
          <t>VPLN</t>
        </is>
      </c>
      <c r="D118" t="inlineStr">
        <is>
          <t>Larval third-order interneuron defined by prominent axonal projections beyond the optic neuropil, including in the lateral horn and mushroom body accessory calyx, and significant presynaptic termini within the proximal optic neuropil. It is glutamatergic.</t>
        </is>
      </c>
      <c r="E118" t="inlineStr">
        <is>
          <t>Larderet et al., 2017, eLife 6: e28387 (flybase.org/reports/FBrf0237760)</t>
        </is>
      </c>
      <c r="F118" t="inlineStr"/>
      <c r="G118" t="inlineStr"/>
      <c r="H118" t="inlineStr"/>
    </row>
    <row r="119">
      <c r="A119">
        <f>HYPERLINK("https://www.ebi.ac.uk/ols/ontologies/fbbt/terms?iri=http://purl.obolibrary.org/obo/FBbt_00110356","FBbt:00110356")</f>
        <v/>
      </c>
      <c r="B119" t="inlineStr">
        <is>
          <t>larval dopaminergic SL2 neuron</t>
        </is>
      </c>
      <c r="C119" t="inlineStr">
        <is>
          <t>SL2</t>
        </is>
      </c>
      <c r="D119" t="inlineStr">
        <is>
          <t>Subtype of the dopaminergic neuron of the SL2 cluster of the larval brain. Its primary neurite sends fibers to the ipsilateral dorsoanterior subesophageal ganglion, crosses the midline and bifurcates in the contralateral anteriomedial subesophageal ganglion. Another axon crosses the midline basal to the primary neurite and terminates in the ipsilateral side.</t>
        </is>
      </c>
      <c r="E119" t="inlineStr">
        <is>
          <t>Selcho et al., 2009, PLoS ONE 4(6): e5897 (flybase.org/reports/FBrf0208252)</t>
        </is>
      </c>
      <c r="F119" t="inlineStr"/>
      <c r="G119" t="inlineStr"/>
      <c r="H119" t="inlineStr"/>
    </row>
    <row r="120">
      <c r="A120">
        <f>HYPERLINK("https://www.ebi.ac.uk/ols/ontologies/fbbt/terms?iri=http://purl.obolibrary.org/obo/FBbt_00047741","FBbt:00047741")</f>
        <v/>
      </c>
      <c r="B120" t="inlineStr">
        <is>
          <t>larval non-clock lateral neuron</t>
        </is>
      </c>
      <c r="C120" t="inlineStr">
        <is>
          <t>larval nc-LaN</t>
        </is>
      </c>
      <c r="D120" t="inlineStr">
        <is>
          <t>Larval visual projection neuron that develops from the same neuroblast lineage as the larval Pdf-negative s-LNv, but does not express period. There are two of these cells with their cell bodies in a lateral part of the brain next to the optic lobe. They receive synaptic input in the larval optic neuropil, have outputs in the lateral inferior protocerebrum (clamp) and are cholinergic.</t>
        </is>
      </c>
      <c r="E120" t="inlineStr">
        <is>
          <t>Larderet et al., 2017, eLife 6: e28387 (flybase.org/reports/FBrf0237760)</t>
        </is>
      </c>
      <c r="F120" t="inlineStr"/>
      <c r="G120" t="inlineStr"/>
      <c r="H120" t="inlineStr"/>
    </row>
    <row r="121">
      <c r="A121">
        <f>HYPERLINK("https://www.ebi.ac.uk/ols/ontologies/fbbt/terms?iri=http://purl.obolibrary.org/obo/FBbt_00110350","FBbt:00110350")</f>
        <v/>
      </c>
      <c r="B121" t="inlineStr">
        <is>
          <t>larval Hugin neuron of the pharynx</t>
        </is>
      </c>
      <c r="C121" t="inlineStr">
        <is>
          <t>hugin-PH; SM1-2 neuron; larval dopaminergic SM1-2 neuron</t>
        </is>
      </c>
      <c r="D121" t="inlineStr">
        <is>
          <t>Larval neuron that expresses Hugin (FBgn0028374) and that projects to the anterior pharynx. The neurites leave the subesophageal ganglion, make a U-turn and terminate at the anterior region of the dorsal pharyngeal muscles. This neuron is part of the dopaminergic SM1 cluster of the larval brain. There are two of these per hemisphere; the vast majority of their synaptic inputs are from interneurons and they do not have synaptic outputs within the central nervous system (Schlegel et al., 2016).</t>
        </is>
      </c>
      <c r="E121" t="inlineStr">
        <is>
          <t>Melcher and Pankratz, 2005, PLoS Biol. 3(9): e305 (flybase.org/reports/FBrf0188215); Bader et al., 2007, J. Comp. Neurol. 502(5): 848--856 (flybase.org/reports/FBrf0200884); Selcho et al., 2009, PLoS ONE 4(6): e5897 (flybase.org/reports/FBrf0208252); Schlegel et al., 2016, eLife 5: e16799 (flybase.org/reports/FBrf0234450)</t>
        </is>
      </c>
      <c r="F121" t="inlineStr"/>
      <c r="G121" t="inlineStr"/>
      <c r="H121" t="inlineStr"/>
    </row>
    <row r="122">
      <c r="A122">
        <f>HYPERLINK("https://www.ebi.ac.uk/ols/ontologies/fbbt/terms?iri=http://purl.obolibrary.org/obo/FBbt_00110355","FBbt:00110355")</f>
        <v/>
      </c>
      <c r="B122" t="inlineStr">
        <is>
          <t>larval dopaminergic SL1 neuron</t>
        </is>
      </c>
      <c r="C122" t="inlineStr">
        <is>
          <t>SL1 neuron</t>
        </is>
      </c>
      <c r="D122" t="inlineStr">
        <is>
          <t>Subtype of the dopaminergic neuron of the SL1 cluster of the larval brain. It arborizes bilaterally in the medial region of the basolateral subesophageal ganglion. The ipsilateral innervation reaches the most posterior part of the lateromedial subesophageal ganglion whereas the contralateral arborizations are restricted to the anterior subesophageal ganglion.</t>
        </is>
      </c>
      <c r="E122" t="inlineStr">
        <is>
          <t>Selcho et al., 2009, PLoS ONE 4(6): e5897 (flybase.org/reports/FBrf0208252)</t>
        </is>
      </c>
      <c r="F122" t="inlineStr"/>
      <c r="G122" t="inlineStr"/>
      <c r="H122" t="inlineStr"/>
    </row>
    <row r="123">
      <c r="A123">
        <f>HYPERLINK("https://www.ebi.ac.uk/ols/ontologies/fbbt/terms?iri=http://purl.obolibrary.org/obo/FBbt_00110352","FBbt:00110352")</f>
        <v/>
      </c>
      <c r="B123" t="inlineStr">
        <is>
          <t>larval dopaminergic SM2-1 neuron</t>
        </is>
      </c>
      <c r="C123" t="inlineStr">
        <is>
          <t>SM2-1 neuron</t>
        </is>
      </c>
      <c r="D123" t="inlineStr">
        <is>
          <t>Subtype of the dopaminergic neuron of the SM2 cluster of the larval brain. Unpaired neuron whose cell body is located at the midline in the anterior basal subesophageal ganglion, medial to the SM2-2 neurons. Its primary process extends posteriorly, bifurcates and turns laterally in the posterior subesophageal ganglion. At the lateral margin, the projections turn dorsally to the intersection between the subesophageal ganglion and the basal protocerebra. It innervates the posterior medial subesophageal ganglion and the lateral and ventral parts of the basomedial protocerebra.</t>
        </is>
      </c>
      <c r="E123" t="inlineStr">
        <is>
          <t>Selcho et al., 2009, PLoS ONE 4(6): e5897 (flybase.org/reports/FBrf0208252)</t>
        </is>
      </c>
      <c r="F123" t="inlineStr"/>
      <c r="G123" t="inlineStr"/>
      <c r="H123" t="inlineStr"/>
    </row>
    <row r="124">
      <c r="A124">
        <f>HYPERLINK("https://www.ebi.ac.uk/ols/ontologies/fbbt/terms?iri=http://purl.obolibrary.org/obo/FBbt_00110353","FBbt:00110353")</f>
        <v/>
      </c>
      <c r="B124" t="inlineStr">
        <is>
          <t>larval dopaminergic SM2-2 neuron</t>
        </is>
      </c>
      <c r="C124" t="inlineStr">
        <is>
          <t>SM2-2 neuron</t>
        </is>
      </c>
      <c r="D124" t="inlineStr">
        <is>
          <t>Subtype of the dopaminergic neuron of the SM2 cluster of the larval brain, located laterally to the SM2-1 neuron. Paired neuron whose primary neurite extends laterally along the midline until it reaches the posterior margin of the subesophageal ganglion. It arborizes in the basomedial protocerebrum and the lateromedial subesophageal ganglion, extending to the thoracico-abdominal ganglion.</t>
        </is>
      </c>
      <c r="E124" t="inlineStr">
        <is>
          <t>Selcho et al., 2009, PLoS ONE 4(6): e5897 (flybase.org/reports/FBrf0208252)</t>
        </is>
      </c>
      <c r="F124" t="inlineStr"/>
      <c r="G124" t="inlineStr"/>
      <c r="H124" t="inlineStr"/>
    </row>
    <row r="125">
      <c r="A125">
        <f>HYPERLINK("https://www.ebi.ac.uk/ols/ontologies/fbbt/terms?iri=http://purl.obolibrary.org/obo/FBbt_00110041","FBbt:00110041")</f>
        <v/>
      </c>
      <c r="B125" t="inlineStr">
        <is>
          <t>larval protocerebral Pr Tachykinin neuron</t>
        </is>
      </c>
      <c r="C125" t="inlineStr">
        <is>
          <t>PC tachykinin neuron; Pr tachykinin neuron; protocerebral tachykinin neuron</t>
        </is>
      </c>
      <c r="D125" t="inlineStr">
        <is>
          <t>Larval neuron that expresses Tachykinin (FBgn0037976) and whose cell body and arborization are located in the dorsal or medial protocerebrum (Siviter et al., 2000). The number of neurons increases during larval stages: 5 pairs are observed at first instar stage and 11 at prepupal stage P1. In third instar larvae some of these neurons have bilateral arborizations crossing the midline by two commissures (Winther et al., 2003).</t>
        </is>
      </c>
      <c r="E125" t="inlineStr">
        <is>
          <t>Siviter et al., 2000, J. Biol. Chem. 275(30): 23273--23280 (flybase.org/reports/FBrf0130087); Winther et al., 2003, J. Comp. Neurol. 464(2): 180--196 (flybase.org/reports/FBrf0162212)</t>
        </is>
      </c>
      <c r="F125" t="inlineStr"/>
      <c r="G125" t="inlineStr"/>
      <c r="H125" t="inlineStr"/>
    </row>
    <row r="126">
      <c r="A126">
        <f>HYPERLINK("https://www.ebi.ac.uk/ols/ontologies/fbbt/terms?iri=http://purl.obolibrary.org/obo/FBbt_00111637","FBbt:00111637")</f>
        <v/>
      </c>
      <c r="B126" t="inlineStr">
        <is>
          <t>larval dopaminergic pPAM4 neuron</t>
        </is>
      </c>
      <c r="C126" t="inlineStr">
        <is>
          <t>larval DAN-j1</t>
        </is>
      </c>
      <c r="D126" t="inlineStr">
        <is>
          <t>Dopaminergic neuron of the pPAM cluster, whose cell body is located in the anteriomedial region of the larval brain. The primary neurite extends posteriorly to the base of the vertical lobe of the mushroom body. It then branches: one branch extends dorsally to form postsynaptic terminals in the superior medial protocerebrum; the other branch runs basomedially to form presynaptic terminals in the medial region of the medial lobe (intermediate toe) of the mushroom body, and between the innervation of pPAM2 and pPAM3 neurons. A single projection crosses the midline to innervate the same domain in the contralateral medial lobe of the mushroom body.</t>
        </is>
      </c>
      <c r="E126" t="inlineStr">
        <is>
          <t>Rohwedder et al., 2016, Curr. Biol. 26(5): 661--669 (flybase.org/reports/FBrf0231223); Saumweber et al., 2018, Nat. Commun. 9(1): 1104 (flybase.org/reports/FBrf0238440)</t>
        </is>
      </c>
      <c r="F126" t="inlineStr"/>
      <c r="G126" t="inlineStr"/>
      <c r="H126" t="inlineStr"/>
    </row>
    <row r="127">
      <c r="A127">
        <f>HYPERLINK("https://www.ebi.ac.uk/ols/ontologies/fbbt/terms?iri=http://purl.obolibrary.org/obo/FBbt_00111635","FBbt:00111635")</f>
        <v/>
      </c>
      <c r="B127" t="inlineStr">
        <is>
          <t>larval dopaminergic pPAM2 neuron</t>
        </is>
      </c>
      <c r="C127" t="inlineStr">
        <is>
          <t>larval ma type neuron; larval DAN-k1</t>
        </is>
      </c>
      <c r="D127" t="inlineStr">
        <is>
          <t>Dopaminergic neuron of the pPAM cluster, whose cell body is located in the anteriomedial region of the larval brain. The primary neurite extends posteriorly to the base of the vertical lobe of the mushroom body. It then branches: one branch extends dorsally to form postsynaptic terminals in the superior medial protocerebrum and lateral accessory lobe, medial to the vertical lobe of the mushroom body; the other branch runs basomedially to form, mostly presynaptic terminals, in the basal tip of the medial lobe of the mushroom body (lower toe), and ventral to the innervation of the other pPAM neurons. A single projection crosses the midline to innervate the same domain in the contralateral medial lobe of the mushroom body. Often, a second contralateral branch crosses the midline, dorsal to the other branch and terminates in the superior medial protocerebrum.</t>
        </is>
      </c>
      <c r="E127" t="inlineStr">
        <is>
          <t>Rohwedder et al., 2016, Curr. Biol. 26(5): 661--669 (flybase.org/reports/FBrf0231223); Saumweber et al., 2018, Nat. Commun. 9(1): 1104 (flybase.org/reports/FBrf0238440)</t>
        </is>
      </c>
      <c r="F127" t="inlineStr"/>
      <c r="G127" t="inlineStr"/>
      <c r="H127" t="inlineStr"/>
    </row>
    <row r="128">
      <c r="A128">
        <f>HYPERLINK("https://www.ebi.ac.uk/ols/ontologies/fbbt/terms?iri=http://purl.obolibrary.org/obo/FBbt_00111636","FBbt:00111636")</f>
        <v/>
      </c>
      <c r="B128" t="inlineStr">
        <is>
          <t>larval dopaminergic pPAM3 neuron</t>
        </is>
      </c>
      <c r="C128" t="inlineStr">
        <is>
          <t>larval DAN-i1</t>
        </is>
      </c>
      <c r="D128" t="inlineStr">
        <is>
          <t>Dopaminergic neuron of the pPAM cluster, whose cell body is located in the anteriomedial region of the larval brain. The primary neurite extends posteriorly to the base of the vertical lobe of the mushroom body. It then branches: one branch extends dorsally to form postsynaptic terminals in the superior medial protocerebrum, dorsal to the innervation of the pPAM2 neuron; the other branch runs basomedially to form, mostly presynaptic terminals, in the dorsal tip (upper toe) of the medial lobe of the mushroom body, and dorsal to the innervation of the other pPAM neurons. A single projection crosses the midline to innervate the same domain in the contralateral medial lobe of the mushroom body.</t>
        </is>
      </c>
      <c r="E128" t="inlineStr">
        <is>
          <t>Rohwedder et al., 2016, Curr. Biol. 26(5): 661--669 (flybase.org/reports/FBrf0231223); Saumweber et al., 2018, Nat. Commun. 9(1): 1104 (flybase.org/reports/FBrf0238440)</t>
        </is>
      </c>
      <c r="F128" t="inlineStr"/>
      <c r="G128" t="inlineStr"/>
      <c r="H128" t="inlineStr"/>
    </row>
    <row r="129">
      <c r="A129">
        <f>HYPERLINK("https://www.ebi.ac.uk/ols/ontologies/fbbt/terms?iri=http://purl.obolibrary.org/obo/FBbt_00003704","FBbt:00003704")</f>
        <v/>
      </c>
      <c r="B129" t="inlineStr">
        <is>
          <t>optic lobe pioneer neuron 1</t>
        </is>
      </c>
      <c r="C129" t="inlineStr">
        <is>
          <t>OLP1; cha-lOLP; cholinergic local optic lobe pioneer cell; ChaLV neuron; cholinergic local-OLP</t>
        </is>
      </c>
      <c r="D129" t="inlineStr">
        <is>
          <t>One of the three optic lobe pioneer neurons, which persist through development (Tix et al., 1989). In the larva, this is a cholinergic cell, with its cell body on the ventrolateral side of the optic neuropil, whose dense arbors are fully contained within the optic neuropil (Larderet et al., 2017). It is synapsed by Rh6 photoreceptor neurons and it synapses onto larval visual projection interneurons (Larderet et al., 2017).</t>
        </is>
      </c>
      <c r="E129" t="inlineStr">
        <is>
          <t>Tix et al., 1989, Development 105(4): 739--746 (flybase.org/reports/FBrf0049574); Yasuyama et al., 1995, Cell Tissue Res. 282(2): 193--202 (flybase.org/reports/FBrf0084511); Larderet et al., 2017, eLife 6: e28387 (flybase.org/reports/FBrf0237760)</t>
        </is>
      </c>
      <c r="F129" t="inlineStr"/>
      <c r="G129" t="inlineStr"/>
      <c r="H129" t="inlineStr"/>
    </row>
    <row r="130">
      <c r="A130">
        <f>HYPERLINK("https://www.ebi.ac.uk/ols/ontologies/fbbt/terms?iri=http://purl.obolibrary.org/obo/FBbt_00003705","FBbt:00003705")</f>
        <v/>
      </c>
      <c r="B130" t="inlineStr">
        <is>
          <t>optic lobe pioneer neuron 2</t>
        </is>
      </c>
      <c r="C130" t="inlineStr">
        <is>
          <t>OLP2; glu-lOLP; glutamatergic local optic lobe pioneer cell; GluLV neuron; glutamatergic local-OLP</t>
        </is>
      </c>
      <c r="D130" t="inlineStr">
        <is>
          <t>One of the three optic lobe pioneer neurons, which persist through development (Tix et al., 1989). In the larva, this is a glutamatergic cell, with its cell body on the ventrolateral side of the optic lobe, whose dense arbors are fully contained within the optic lobe (Larderet et al., 2017). It is synapsed by Rh6 photoreceptor neurons and it synapses onto larval visual projection interneurons (Larderet et al., 2017)</t>
        </is>
      </c>
      <c r="E130" t="inlineStr">
        <is>
          <t>Tix et al., 1989, Development 105(4): 739--746 (flybase.org/reports/FBrf0049574); Daniels et al., 2008, J. Comp. Neurol. 508(1): 131--152 (flybase.org/reports/FBrf0204872); Larderet et al., 2017, eLife 6: e28387 (flybase.org/reports/FBrf0237760)</t>
        </is>
      </c>
      <c r="F130" t="inlineStr"/>
      <c r="G130" t="inlineStr"/>
      <c r="H130" t="inlineStr"/>
    </row>
    <row r="131">
      <c r="A131">
        <f>HYPERLINK("https://www.ebi.ac.uk/ols/ontologies/fbbt/terms?iri=http://purl.obolibrary.org/obo/FBbt_00003706","FBbt:00003706")</f>
        <v/>
      </c>
      <c r="B131" t="inlineStr">
        <is>
          <t>optic lobe pioneer neuron 3</t>
        </is>
      </c>
      <c r="C131" t="inlineStr">
        <is>
          <t>projection optic lobe pioneer cell; OLP3; projection-OLP; pOLP</t>
        </is>
      </c>
      <c r="D131" t="inlineStr">
        <is>
          <t>One of the three optic lobe pioneer neurons, which persist through development (Tix et al., 1989). This is a projection neuron that receives input in the larval optic neuropil and has outputs in the lower lateral horn (Larderet et al., 2017).</t>
        </is>
      </c>
      <c r="E131" t="inlineStr">
        <is>
          <t>Tix et al., 1989, Development 105(4): 739--746 (flybase.org/reports/FBrf0049574); Larderet et al., 2017, eLife 6: e28387 (flybase.org/reports/FBrf0237760)</t>
        </is>
      </c>
      <c r="F131" t="inlineStr"/>
      <c r="G131" t="inlineStr"/>
      <c r="H131" t="inlineStr"/>
    </row>
    <row r="132">
      <c r="A132">
        <f>HYPERLINK("https://www.ebi.ac.uk/ols/ontologies/fbbt/terms?iri=http://purl.obolibrary.org/obo/FBbt_00111634","FBbt:00111634")</f>
        <v/>
      </c>
      <c r="B132" t="inlineStr">
        <is>
          <t>larval dopaminergic pPAM1 neuron</t>
        </is>
      </c>
      <c r="C132" t="inlineStr">
        <is>
          <t>larval DAN-h1</t>
        </is>
      </c>
      <c r="D132" t="inlineStr">
        <is>
          <t>Dopaminergic neuron of the pPAM cluster, whose cell body is located in the anteriomedial region of the larval brain. The primary neurite extends posteriorly to the base of the vertical lobe of the mushroom body. It then branches: one branch extends dorsally to form postsynaptic terminals in the dorsal protocerebrum, in an area medial and lateral to the vertical lobe of the mushroom body; the other branch runs basomedially to form presynaptic terminals in the most lateral domain of the medial lobe of the mushroom body (M2/shaft), and lateral to the innervation of the other pPAM neurons. A single projection crosses the midline to innervate the same domain in the contralateral medial lobe of the mushroom body.</t>
        </is>
      </c>
      <c r="E132" t="inlineStr">
        <is>
          <t>Rohwedder et al., 2016, Curr. Biol. 26(5): 661--669 (flybase.org/reports/FBrf0231223); Saumweber et al., 2018, Nat. Commun. 9(1): 1104 (flybase.org/reports/FBrf0238440)</t>
        </is>
      </c>
      <c r="F132" t="inlineStr"/>
      <c r="G132" t="inlineStr"/>
      <c r="H132" t="inlineStr"/>
    </row>
    <row r="133">
      <c r="A133">
        <f>HYPERLINK("https://www.ebi.ac.uk/ols/ontologies/fbbt/terms?iri=http://purl.obolibrary.org/obo/FBbt_00110052","FBbt:00110052")</f>
        <v/>
      </c>
      <c r="B133" t="inlineStr">
        <is>
          <t>larval Leucokinin LK anterior neuron</t>
        </is>
      </c>
      <c r="C133" t="inlineStr">
        <is>
          <t>larval anterior LK Leucokinin neuron; larval ALK neuron</t>
        </is>
      </c>
      <c r="D133" t="inlineStr">
        <is>
          <t>Larval neuron that expresses Leucokinin (FBgn0028418) whose cell body is located in the lateral protocerebrum and projects towards the midline forming a loop and innervating the corpus cardiacum and the prothoracic gland within the ring gland. There are three to four neuron per hemisphere (de Haro et al., 2010).</t>
        </is>
      </c>
      <c r="E133" t="inlineStr">
        <is>
          <t>Herrero et al., 2003, J. Comp. Neurol. 457(2): 123--132 (flybase.org/reports/FBrf0155902); de Haro et al., 2010, Cell Tissue Res. 339(2): 321--336 (flybase.org/reports/FBrf0209907)</t>
        </is>
      </c>
      <c r="F133" t="inlineStr"/>
      <c r="G133" t="inlineStr"/>
      <c r="H133" t="inlineStr"/>
    </row>
    <row r="134">
      <c r="A134">
        <f>HYPERLINK("https://www.ebi.ac.uk/ols/ontologies/fbbt/terms?iri=http://purl.obolibrary.org/obo/FBbt_00111344","FBbt:00111344")</f>
        <v/>
      </c>
      <c r="B134" t="inlineStr">
        <is>
          <t>larval CCAP protocerebrum IN-2 neuron</t>
        </is>
      </c>
      <c r="C134" t="inlineStr">
        <is>
          <t>IN brain-2</t>
        </is>
      </c>
      <c r="D134" t="inlineStr">
        <is>
          <t>Larval neuron that expresses CCAP (Crustacean cardioactive peptide) (FBgn0039007) and whose soma is in the protocerebrum rind. The primary neurite branches medially in the dorsomedial protocerebrum and projects ventrally through the posterior basomedial protocerebrum forming short neurites in the basomedial protocerebrum. It then projects ventrally, exiting the brain and terminating at a position between the abdominal neuromere A4 to A7. One neurite from the dorsomedial protocerebrum crosses the midline and projects ventrally similar to the ipsilateral neurite.</t>
        </is>
      </c>
      <c r="E134" t="inlineStr">
        <is>
          <t>Karsai et al., 2013, Front. Neural Circuits 7: 127 (flybase.org/reports/FBrf0222256)</t>
        </is>
      </c>
      <c r="F134" t="inlineStr"/>
      <c r="G134" t="inlineStr"/>
      <c r="H134" t="inlineStr"/>
    </row>
    <row r="135">
      <c r="A135">
        <f>HYPERLINK("https://www.ebi.ac.uk/ols/ontologies/fbbt/terms?iri=http://purl.obolibrary.org/obo/FBbt_00001260","FBbt:00001260")</f>
        <v/>
      </c>
      <c r="B135" t="inlineStr">
        <is>
          <t>A-subperineurial glial cell (supraesophageal)</t>
        </is>
      </c>
      <c r="C135" t="inlineStr">
        <is>
          <t>A subperineurial glial cell (supraesophageal)</t>
        </is>
      </c>
      <c r="D135" t="inlineStr">
        <is>
          <t>Any A-subperineurial glial cell (FBbt:00001259) that is part of some embryonic/larval supraesophageal ganglion (FBbt:00110637) and that is part of some subperineurial glial sheath (FBbt:00007091).</t>
        </is>
      </c>
      <c r="E135" t="inlineStr"/>
      <c r="F135" t="inlineStr"/>
      <c r="G135" t="inlineStr"/>
      <c r="H135" t="inlineStr"/>
    </row>
    <row r="136">
      <c r="A136">
        <f>HYPERLINK("https://www.ebi.ac.uk/ols/ontologies/fbbt/terms?iri=http://purl.obolibrary.org/obo/FBbt_00110334","FBbt:00110334")</f>
        <v/>
      </c>
      <c r="B136" t="inlineStr">
        <is>
          <t>larval dopaminergic DM3 neuron</t>
        </is>
      </c>
      <c r="C136" t="inlineStr">
        <is>
          <t>DM3 neuron</t>
        </is>
      </c>
      <c r="D136" t="inlineStr">
        <is>
          <t>Subtype of the dopaminergic neuron of the DM cluster of the larval brain. A laterally projecting neuron that densely innervates the most anterior part of the ipsilateral calyx and extends to the dorsomedial and dorsolateral protocerebra, anterior to the calyx. A secondary neurite projects across the midline and terminates in the lateral part of the contralateral calyx. Small branches are also observed in the dorsoposterior protocerebrum.</t>
        </is>
      </c>
      <c r="E136" t="inlineStr">
        <is>
          <t>Selcho et al., 2009, PLoS ONE 4(6): e5897 (flybase.org/reports/FBrf0208252)</t>
        </is>
      </c>
      <c r="F136" t="inlineStr"/>
      <c r="G136" t="inlineStr"/>
      <c r="H136" t="inlineStr"/>
    </row>
    <row r="137">
      <c r="A137">
        <f>HYPERLINK("https://www.ebi.ac.uk/ols/ontologies/fbbt/terms?iri=http://purl.obolibrary.org/obo/FBbt_00110335","FBbt:00110335")</f>
        <v/>
      </c>
      <c r="B137" t="inlineStr">
        <is>
          <t>larval dopaminergic DM4 neuron</t>
        </is>
      </c>
      <c r="C137" t="inlineStr">
        <is>
          <t>DM4 neuron</t>
        </is>
      </c>
      <c r="D137" t="inlineStr">
        <is>
          <t>Subtype of the dopaminergic neuron of the DM cluster of the larval brain. It arborizes in the lateral and ventral regions of the medial lobe of the mushroom body. It extends neurites in dorsolateral protocerebrum around the vertical lobe.</t>
        </is>
      </c>
      <c r="E137" t="inlineStr">
        <is>
          <t>Selcho et al., 2009, PLoS ONE 4(6): e5897 (flybase.org/reports/FBrf0208252)</t>
        </is>
      </c>
      <c r="F137" t="inlineStr"/>
      <c r="G137" t="inlineStr"/>
      <c r="H137" t="inlineStr"/>
    </row>
    <row r="138">
      <c r="A138">
        <f>HYPERLINK("https://www.ebi.ac.uk/ols/ontologies/fbbt/terms?iri=http://purl.obolibrary.org/obo/FBbt_00110332","FBbt:00110332")</f>
        <v/>
      </c>
      <c r="B138" t="inlineStr">
        <is>
          <t>larval dopaminergic DM1 neuron</t>
        </is>
      </c>
      <c r="C138" t="inlineStr">
        <is>
          <t>None</t>
        </is>
      </c>
      <c r="D138" t="inlineStr">
        <is>
          <t>Subtype of the dopaminergic neuron of the DM cluster of the larval brain. Its arborizations are restricted to the ipsilateral side. The primary neurite extends ventrally. There are 4 of these neurons per hemisphere.</t>
        </is>
      </c>
      <c r="E138" t="inlineStr">
        <is>
          <t>Selcho et al., 2009, PLoS ONE 4(6): e5897 (flybase.org/reports/FBrf0208252); Blanco et al., 2011, Neural Dev. 6: 34 (flybase.org/reports/FBrf0216686)</t>
        </is>
      </c>
      <c r="F138" t="inlineStr"/>
      <c r="G138" t="inlineStr"/>
      <c r="H138" t="inlineStr"/>
    </row>
    <row r="139">
      <c r="A139">
        <f>HYPERLINK("https://www.ebi.ac.uk/ols/ontologies/fbbt/terms?iri=http://purl.obolibrary.org/obo/FBbt_00110333","FBbt:00110333")</f>
        <v/>
      </c>
      <c r="B139" t="inlineStr">
        <is>
          <t>larval dopaminergic DM2 neuron</t>
        </is>
      </c>
      <c r="C139" t="inlineStr">
        <is>
          <t>DM2 neuron</t>
        </is>
      </c>
      <c r="D139" t="inlineStr">
        <is>
          <t>Subtype of the dopaminergic neuron of the DM cluster of the larval brain. It projects ipsilaterally into the anterior part of the protocerebrum. There are 4 of these neurons per hemisphere.</t>
        </is>
      </c>
      <c r="E139" t="inlineStr">
        <is>
          <t>Blanco et al., 2011, Neural Dev. 6: 34 (flybase.org/reports/FBrf0216686)</t>
        </is>
      </c>
      <c r="F139" t="inlineStr"/>
      <c r="G139" t="inlineStr"/>
      <c r="H139" t="inlineStr"/>
    </row>
    <row r="140">
      <c r="A140">
        <f>HYPERLINK("https://www.ebi.ac.uk/ols/ontologies/fbbt/terms?iri=http://purl.obolibrary.org/obo/FBbt_00110338","FBbt:00110338")</f>
        <v/>
      </c>
      <c r="B140" t="inlineStr">
        <is>
          <t>larval dopaminergic DL1-1 neuron</t>
        </is>
      </c>
      <c r="C140" t="inlineStr">
        <is>
          <t>DL1-1 neuron; vl 3 type; larval MBIN-e2</t>
        </is>
      </c>
      <c r="D140" t="inlineStr">
        <is>
          <t>Subtype of dopaminergic neuron of the DL1 cluster of the larval brain. It projects to the dorsal tips (V3 segment) of both vertical lobes of the mushroom body (Selcho et al., 2009). It has postsynaptic sites in the anterior and posterior superior medial protocerebrum (Saumweber et al., 2018).</t>
        </is>
      </c>
      <c r="E140" t="inlineStr">
        <is>
          <t>Selcho et al., 2009, PLoS ONE 4(6): e5897 (flybase.org/reports/FBrf0208252); Saumweber et al., 2018, Nat. Commun. 9(1): 1104 (flybase.org/reports/FBrf0238440)</t>
        </is>
      </c>
      <c r="F140" t="inlineStr"/>
      <c r="G140" t="inlineStr"/>
      <c r="H140" t="inlineStr"/>
    </row>
    <row r="141">
      <c r="A141">
        <f>HYPERLINK("https://www.ebi.ac.uk/ols/ontologies/fbbt/terms?iri=http://purl.obolibrary.org/obo/FBbt_00110339","FBbt:00110339")</f>
        <v/>
      </c>
      <c r="B141" t="inlineStr">
        <is>
          <t>larval dopaminergic DL1-2 neuron</t>
        </is>
      </c>
      <c r="C141" t="inlineStr">
        <is>
          <t>vl 2 type; DAN-f1; DL1-2 neuron</t>
        </is>
      </c>
      <c r="D141" t="inlineStr">
        <is>
          <t>Subtype of dopaminergic neuron of the DL1 cluster of the larval brain. It projects to the region beneath the dorsal tips (V2) of both vertical lobes (Selcho et al., 2009). It has postsynaptic sites in the anterior and posterior superior medial protocerebrum and the centroposterior lateral compartment (clamp) (Saumweber et al., 2018).</t>
        </is>
      </c>
      <c r="E141" t="inlineStr">
        <is>
          <t>Selcho et al., 2009, PLoS ONE 4(6): e5897 (flybase.org/reports/FBrf0208252); Saumweber et al., 2018, Nat. Commun. 9(1): 1104 (flybase.org/reports/FBrf0238440)</t>
        </is>
      </c>
      <c r="F141" t="inlineStr"/>
      <c r="G141" t="inlineStr"/>
      <c r="H141" t="inlineStr"/>
    </row>
    <row r="142">
      <c r="A142">
        <f>HYPERLINK("https://www.ebi.ac.uk/ols/ontologies/fbbt/terms?iri=http://purl.obolibrary.org/obo/FBbt_00110336","FBbt:00110336")</f>
        <v/>
      </c>
      <c r="B142" t="inlineStr">
        <is>
          <t>larval dopaminergic DM5 neuron</t>
        </is>
      </c>
      <c r="C142" t="inlineStr">
        <is>
          <t>DM5 neuron</t>
        </is>
      </c>
      <c r="D142" t="inlineStr">
        <is>
          <t>Subtype of the dopaminergic neuron of the DM cluster of the larval brain. Its arborizations are restricted to the ipsilateral side. Its primary neurite projects to the basolateral protocerebrum, with branches projecting posteriorly to innervate the dorsoposterior subesophageal ganglion. Other branches arborize ventrally to the spur and the lateral appendix.</t>
        </is>
      </c>
      <c r="E142" t="inlineStr">
        <is>
          <t>Selcho et al., 2009, PLoS ONE 4(6): e5897 (flybase.org/reports/FBrf0208252)</t>
        </is>
      </c>
      <c r="F142" t="inlineStr"/>
      <c r="G142" t="inlineStr"/>
      <c r="H142" t="inlineStr"/>
    </row>
    <row r="143">
      <c r="A143">
        <f>HYPERLINK("https://www.ebi.ac.uk/ols/ontologies/fbbt/terms?iri=http://purl.obolibrary.org/obo/FBbt_00100178","FBbt:00100178")</f>
        <v/>
      </c>
      <c r="B143" t="inlineStr">
        <is>
          <t>larval Pdf negative s-LNv neuron</t>
        </is>
      </c>
      <c r="C143" t="inlineStr">
        <is>
          <t>larval 5th-LaN</t>
        </is>
      </c>
      <c r="D143" t="inlineStr">
        <is>
          <t>Larval s-LNv neuron that does not express Pdf (FBgn0023178). It innervates the larval optic neuropil significantly and projects to a broader domain than the four Pdf positive s-LNv neurons (Keene et al., 2011), including the lateral horn and mushroom body accessory calyx (Larderet et al., 2017). There is only one of these cells per hemisphere and it is cholinergic (Larderet et al., 2017).</t>
        </is>
      </c>
      <c r="E143" t="inlineStr">
        <is>
          <t>Kaneko et al., 1997, J. Neurosci. 17(17): 6745--6760 (flybase.org/reports/FBrf0098279); Keene et al., 2011, J. Neurosci. 31(17): 6527--6534 (flybase.org/reports/FBrf0213587); Larderet et al., 2017, eLife 6: e28387 (flybase.org/reports/FBrf0237760)</t>
        </is>
      </c>
      <c r="F143" t="inlineStr"/>
      <c r="G143" t="inlineStr"/>
      <c r="H143" t="inlineStr"/>
    </row>
    <row r="144">
      <c r="A144">
        <f>HYPERLINK("https://www.ebi.ac.uk/ols/ontologies/fbbt/terms?iri=http://purl.obolibrary.org/obo/FBbt_00001261","FBbt:00001261")</f>
        <v/>
      </c>
      <c r="B144" t="inlineStr">
        <is>
          <t>A-subperineurial glial cell of optic lobe</t>
        </is>
      </c>
      <c r="C144" t="inlineStr">
        <is>
          <t>A subperineurial glial cell of optic lobe</t>
        </is>
      </c>
      <c r="D144" t="inlineStr">
        <is>
          <t>A-subperineurial glial cell of optic lobe of the larva.</t>
        </is>
      </c>
      <c r="E144" t="inlineStr">
        <is>
          <t>Ito et al., 1995, Rouxs Arch. Dev. Biol. 204(5): 284--307 (flybase.org/reports/FBrf0082171)</t>
        </is>
      </c>
      <c r="F144" t="inlineStr"/>
      <c r="G144" t="inlineStr"/>
      <c r="H144" t="inlineStr"/>
    </row>
    <row r="145">
      <c r="A145">
        <f>HYPERLINK("https://www.ebi.ac.uk/ols/ontologies/fbbt/terms?iri=http://purl.obolibrary.org/obo/FBbt_00047743","FBbt:00047743")</f>
        <v/>
      </c>
      <c r="B145" t="inlineStr">
        <is>
          <t>larval non-clock lateral neuron 2</t>
        </is>
      </c>
      <c r="C145" t="inlineStr">
        <is>
          <t>larval nc-LaN 2</t>
        </is>
      </c>
      <c r="D145" t="inlineStr">
        <is>
          <t>Larval non-clock lateral neuron that has a slightly smaller and more ventral cell body. It receives synaptic input in the larval optic neuropil and has outputs in the lateral horn and mushroom body accessory calyx.</t>
        </is>
      </c>
      <c r="E145" t="inlineStr">
        <is>
          <t>Larderet et al., 2017, eLife 6: e28387 (flybase.org/reports/FBrf0237760)</t>
        </is>
      </c>
      <c r="F145" t="inlineStr"/>
      <c r="G145" t="inlineStr"/>
      <c r="H145" t="inlineStr"/>
    </row>
    <row r="146">
      <c r="A146">
        <f>HYPERLINK("https://www.ebi.ac.uk/ols/ontologies/fbbt/terms?iri=http://purl.obolibrary.org/obo/FBbt_00047742","FBbt:00047742")</f>
        <v/>
      </c>
      <c r="B146" t="inlineStr">
        <is>
          <t>larval non-clock lateral neuron 1</t>
        </is>
      </c>
      <c r="C146" t="inlineStr">
        <is>
          <t>larval nc-LaN 1</t>
        </is>
      </c>
      <c r="D146" t="inlineStr">
        <is>
          <t>Larval non-clock lateral neuron that has a slightly larger and more dorsal cell body. It receives synaptic input in the larval optic neuropil and has outputs in the lateral horn and mushroom body accessory calyx.</t>
        </is>
      </c>
      <c r="E146" t="inlineStr">
        <is>
          <t>Larderet et al., 2017, eLife 6: e28387 (flybase.org/reports/FBrf0237760)</t>
        </is>
      </c>
      <c r="F146" t="inlineStr"/>
      <c r="G146" t="inlineStr"/>
      <c r="H146" t="inlineStr"/>
    </row>
    <row r="147">
      <c r="A147">
        <f>HYPERLINK("https://www.ebi.ac.uk/ols/ontologies/fbbt/terms?iri=http://purl.obolibrary.org/obo/FBbt_00110569","FBbt:00110569")</f>
        <v/>
      </c>
      <c r="B147" t="inlineStr">
        <is>
          <t>larval anteriolateral neurosecretory cell</t>
        </is>
      </c>
      <c r="C147" t="inlineStr">
        <is>
          <t>NSC</t>
        </is>
      </c>
      <c r="D147" t="inlineStr">
        <is>
          <t>Neurosecretory cell of the larval pars lateralis that innervates the corpus cardiacum, corpus allatum and prothoracic gland (Siegmund and Korge, 2001; Velasco et al., 2007).</t>
        </is>
      </c>
      <c r="E147" t="inlineStr">
        <is>
          <t>Siegmund and Korge, 2001, J. Comp. Neurol. 431(4): 481--491 (flybase.org/reports/FBrf0134726); de Velasco et al., 2007, Dev. Biol. 302(1): 309--323 (flybase.org/reports/FBrf0193772)</t>
        </is>
      </c>
      <c r="F147" t="inlineStr"/>
      <c r="G147" t="inlineStr"/>
      <c r="H147" t="inlineStr"/>
    </row>
    <row r="148">
      <c r="A148">
        <f>HYPERLINK("https://www.ebi.ac.uk/ols/ontologies/fbbt/terms?iri=http://purl.obolibrary.org/obo/FBbt_00110927","FBbt:00110927")</f>
        <v/>
      </c>
      <c r="B148" t="inlineStr">
        <is>
          <t>larval dopaminergic DM1a neuron</t>
        </is>
      </c>
      <c r="C148" t="inlineStr">
        <is>
          <t>DM1a neuron</t>
        </is>
      </c>
      <c r="D148" t="inlineStr">
        <is>
          <t>Subtype of the dopaminergic neuron of the DM cluster of the larval brain. Its arborizations are restricted to the ipsilateral side. The primary neurite extends ventrally into the lower part of the ipsilateral brain lobe. There is one of these neurons per hemisphere.</t>
        </is>
      </c>
      <c r="E148" t="inlineStr">
        <is>
          <t>Blanco et al., 2011, Neural Dev. 6: 34 (flybase.org/reports/FBrf0216686)</t>
        </is>
      </c>
      <c r="F148" t="inlineStr"/>
      <c r="G148" t="inlineStr"/>
      <c r="H148" t="inlineStr"/>
    </row>
    <row r="149">
      <c r="A149">
        <f>HYPERLINK("https://www.ebi.ac.uk/ols/ontologies/fbbt/terms?iri=http://purl.obolibrary.org/obo/FBbt_00110928","FBbt:00110928")</f>
        <v/>
      </c>
      <c r="B149" t="inlineStr">
        <is>
          <t>larval dopaminergic DM1b neuron</t>
        </is>
      </c>
      <c r="C149" t="inlineStr">
        <is>
          <t>DM1b neuron</t>
        </is>
      </c>
      <c r="D149" t="inlineStr">
        <is>
          <t>Subtype of the dopaminergic neuron of the DM cluster of the larval brain. Its arborizations are restricted to the ipsilateral side. The primary neurite extends ventrally and bifurcates in the basolateral protocerebrum. One small axon innervates the basomedial protocerebrum. It densely innervates the mushroom body spur, with one single fiber extending into the lateral appendix. One axon projects further ventrally and branches in the subesophageal ganglion and dorsal thoracic ganglion. There are 3 of these neurons per hemisphere.</t>
        </is>
      </c>
      <c r="E149" t="inlineStr">
        <is>
          <t>Selcho et al., 2009, PLoS ONE 4(6): e5897 (flybase.org/reports/FBrf0208252); Blanco et al., 2011, Neural Dev. 6: 34 (flybase.org/reports/FBrf0216686)</t>
        </is>
      </c>
      <c r="F149" t="inlineStr"/>
      <c r="G149" t="inlineStr"/>
      <c r="H149" t="inlineStr"/>
    </row>
    <row r="150">
      <c r="A150">
        <f>HYPERLINK("https://www.ebi.ac.uk/ols/ontologies/fbbt/terms?iri=http://purl.obolibrary.org/obo/FBbt_00005720","FBbt:00005720")</f>
        <v/>
      </c>
      <c r="B150" t="inlineStr">
        <is>
          <t>lamina anlage glial cell</t>
        </is>
      </c>
      <c r="C150" t="inlineStr">
        <is>
          <t>None</t>
        </is>
      </c>
      <c r="D150" t="inlineStr">
        <is>
          <t>Any glial cell (FBbt:00005144) that is part of some lamina anlage (FBbt:00001939).</t>
        </is>
      </c>
      <c r="E150" t="inlineStr"/>
      <c r="F150" t="inlineStr"/>
      <c r="G150" t="inlineStr"/>
      <c r="H150" t="inlineStr"/>
    </row>
    <row r="151">
      <c r="A151">
        <f>HYPERLINK("https://www.ebi.ac.uk/ols/ontologies/fbbt/terms?iri=http://purl.obolibrary.org/obo/FBbt_00007417","FBbt:00007417")</f>
        <v/>
      </c>
      <c r="B151" t="inlineStr">
        <is>
          <t>GABAergic local interneuron of larval antennal lobe</t>
        </is>
      </c>
      <c r="C151" t="inlineStr">
        <is>
          <t>GABAergic larval LN</t>
        </is>
      </c>
      <c r="D151" t="inlineStr">
        <is>
          <t>GABAergic local interneuron that connects glomeruli within the larval antennal lobe. Most (perhaps all) of local interneurons of the larval antennal lobe are GABAergic (Python and Stocker, 2002).</t>
        </is>
      </c>
      <c r="E151" t="inlineStr">
        <is>
          <t>Python and Stocker, 2002, J. Comp. Neurol. 453(2): 157--167 (flybase.org/reports/FBrf0152159)</t>
        </is>
      </c>
      <c r="F151" t="inlineStr"/>
      <c r="G151" t="inlineStr"/>
      <c r="H151" t="inlineStr"/>
    </row>
    <row r="152">
      <c r="A152">
        <f>HYPERLINK("https://www.ebi.ac.uk/ols/ontologies/fbbt/terms?iri=http://purl.obolibrary.org/obo/FBbt_00007226","FBbt:00007226")</f>
        <v/>
      </c>
      <c r="B152" t="inlineStr">
        <is>
          <t>local interneuron of larval antennal lobe</t>
        </is>
      </c>
      <c r="C152" t="inlineStr">
        <is>
          <t>None</t>
        </is>
      </c>
      <c r="D152" t="inlineStr">
        <is>
          <t>A local interneuron that connects glomeruli within the larval antennal lobe. Some of these die during metamorphosis and some are remodelled into adult neurons (Liou et al., 2018).</t>
        </is>
      </c>
      <c r="E152" t="inlineStr">
        <is>
          <t>Python and Stocker, 2002, J. Comp. Neurol. 453(2): 157--167 (flybase.org/reports/FBrf0152159); Ramaekers et al., 2005, Curr. Biol. 15(11): 982--992 (flybase.org/reports/FBrf0187327); Liou et al., 2018, Nat. Commun. 9(1): 2232 (flybase.org/reports/FBrf0239187)</t>
        </is>
      </c>
      <c r="F152" t="inlineStr"/>
      <c r="G152" t="inlineStr"/>
      <c r="H152" t="inlineStr"/>
    </row>
    <row r="153">
      <c r="A153">
        <f>HYPERLINK("https://www.ebi.ac.uk/ols/ontologies/fbbt/terms?iri=http://purl.obolibrary.org/obo/FBbt_00110571","FBbt:00110571")</f>
        <v/>
      </c>
      <c r="B153" t="inlineStr">
        <is>
          <t>optic lobe forming neuroblast</t>
        </is>
      </c>
      <c r="C153" t="inlineStr">
        <is>
          <t>None</t>
        </is>
      </c>
      <c r="D153" t="inlineStr">
        <is>
          <t>A neuroblast in the larva that is the precursor of the adult optic lobe neurons. It develops from neuroepithelial cells in the medial region of the inner and outer larval optic anlage.</t>
        </is>
      </c>
      <c r="E153" t="inlineStr">
        <is>
          <t>Egger et al., 2007, Neural Dev. 2: 1 (flybase.org/reports/FBrf0193624)</t>
        </is>
      </c>
      <c r="F153" t="inlineStr"/>
      <c r="G153" t="inlineStr"/>
      <c r="H153" t="inlineStr"/>
    </row>
    <row r="154">
      <c r="A154">
        <f>HYPERLINK("https://www.ebi.ac.uk/ols/ontologies/fbbt/terms?iri=http://purl.obolibrary.org/obo/FBbt_00111738","FBbt:00111738")</f>
        <v/>
      </c>
      <c r="B154" t="inlineStr">
        <is>
          <t>optic lobe neuroepithelial cell</t>
        </is>
      </c>
      <c r="C154" t="inlineStr">
        <is>
          <t>neuroepithelial cell</t>
        </is>
      </c>
      <c r="D154" t="inlineStr">
        <is>
          <t>A cell with epithelial properties and a columnar morphology that will give rise to the neuroblasts of the larval optic anlagen (inner and outer). It divides symmetrically until a subset of these cells, in the medial region of the optic anlage, gives rise to neuroblasts. These neuroblasts then divide asymmetrically to generate the neurons of the adult optic lobe. This fate transition happens from the second larval instar. Once it takes place, the neuroblasts accumulate in the medial region of the optic anlage.</t>
        </is>
      </c>
      <c r="E154" t="inlineStr">
        <is>
          <t>Egger et al., 2007, Neural Dev. 2: 1 (flybase.org/reports/FBrf0193624)</t>
        </is>
      </c>
      <c r="F154" t="inlineStr"/>
      <c r="G154" t="inlineStr"/>
      <c r="H154" t="inlineStr"/>
    </row>
    <row r="155">
      <c r="A155">
        <f>HYPERLINK("https://www.ebi.ac.uk/ols/ontologies/fbbt/terms?iri=http://purl.obolibrary.org/obo/FBbt_00001938","FBbt:00001938")</f>
        <v/>
      </c>
      <c r="B155" t="inlineStr">
        <is>
          <t>medulla forming neuroblast</t>
        </is>
      </c>
      <c r="C155" t="inlineStr">
        <is>
          <t>None</t>
        </is>
      </c>
      <c r="D155" t="inlineStr">
        <is>
          <t>A neuroblast that is the precursor of the medulla. The neuroblasts that give rise to the outer medulla neurons are located in the medial edge of the larval outer optic anlage, whereas the neuroblasts that give rise to the inner medulla neurons are located in the larval inner optic anlage.</t>
        </is>
      </c>
      <c r="E155" t="inlineStr">
        <is>
          <t>Egger et al., 2007, Neural Dev. 2: 1 (flybase.org/reports/FBrf0193624); Egger et al., 2011, Fly 5(3): 237--241 (flybase.org/reports/FBrf0214710)</t>
        </is>
      </c>
      <c r="F155" t="inlineStr"/>
      <c r="G155" t="inlineStr"/>
      <c r="H155" t="inlineStr"/>
    </row>
    <row r="156">
      <c r="A156">
        <f>HYPERLINK("https://www.ebi.ac.uk/ols/ontologies/fbbt/terms?iri=http://purl.obolibrary.org/obo/FBbt_00111700","FBbt:00111700")</f>
        <v/>
      </c>
      <c r="B156" t="inlineStr">
        <is>
          <t>larval antennal lobe broad local neuron</t>
        </is>
      </c>
      <c r="C156" t="inlineStr">
        <is>
          <t>broad LN; broad local neuron; dorsolateral ALN type 1A; dorsolateral antennal lobe neuron type 1A</t>
        </is>
      </c>
      <c r="D156" t="inlineStr">
        <is>
          <t>Local neuron of the larval antennal lobe whose soma is located ventrolaterally to the antennal lobe. It is an axonless neurons that displays panglomerular arborization, connecting to olfactory receptor neurons (ORNs) (mediating presynaptic inhibition), uniglomerular olfactory projection neurons (uPNs) (mediating postsynaptic inhibition) and reciprocally to each other. There are two main types, trio and duet neurons, and 5 subtypes. Neurons of the duet type receive more input from ORNs and show stronger postsynaptic inhibition than the trio type. Neurons of the trio type synapse onto each other more often than the duet neurons. Broad neurons are GABA-ergic.</t>
        </is>
      </c>
      <c r="E156" t="inlineStr">
        <is>
          <t>Thum et al., 2011, J. Comp. Neurol. 519(17): 3415--3432 (flybase.org/reports/FBrf0216269); Berck et al., 2016, eLife 5: e14859 (flybase.org/reports/FBrf0232785)</t>
        </is>
      </c>
      <c r="F156" t="inlineStr"/>
      <c r="G156" t="inlineStr"/>
      <c r="H156" t="inlineStr"/>
    </row>
    <row r="157">
      <c r="A157">
        <f>HYPERLINK("https://www.ebi.ac.uk/ols/ontologies/fbbt/terms?iri=http://purl.obolibrary.org/obo/FBbt_00007465","FBbt:00007465")</f>
        <v/>
      </c>
      <c r="B157" t="inlineStr">
        <is>
          <t>corpus cardiacum innervating neuron CC-LP</t>
        </is>
      </c>
      <c r="C157" t="inlineStr">
        <is>
          <t>corpus cardiacum innervating neurosecretory neuron of the lateral protocerebrum; CC-LP</t>
        </is>
      </c>
      <c r="D157" t="inlineStr">
        <is>
          <t>Larval neurosecretory neuron whose soma is located in the cortex of the lateral protocerebrum and whose axon innervates the corpus cardiacum. The soma of these neurons are located in 2 clusters of seven (one per hemisphere), between CA-LP1 an CA-LP2.</t>
        </is>
      </c>
      <c r="E157" t="inlineStr">
        <is>
          <t>Siegmund and Korge, 2001, J. Comp. Neurol. 431(4): 481--491 (flybase.org/reports/FBrf0134726)</t>
        </is>
      </c>
      <c r="F157" t="inlineStr"/>
      <c r="G157" t="inlineStr"/>
      <c r="H157" t="inlineStr"/>
    </row>
    <row r="158">
      <c r="A158">
        <f>HYPERLINK("https://www.ebi.ac.uk/ols/ontologies/fbbt/terms?iri=http://purl.obolibrary.org/obo/FBbt_00007462","FBbt:00007462")</f>
        <v/>
      </c>
      <c r="B158" t="inlineStr">
        <is>
          <t>corpus allatum innervating neuron CA-LP 2</t>
        </is>
      </c>
      <c r="C158" t="inlineStr">
        <is>
          <t>CA-LP 2; Corpus allatum innervating neurosecretory neuron of the lateral protocerebrum 2</t>
        </is>
      </c>
      <c r="D158" t="inlineStr">
        <is>
          <t>Bilaterally paired, larval neurosecretory neuron whose soma is located in the cortex of the lateral protocerebrum and whose axon innervates the corpora allatum. Their axons follow an anterior path towards the mushroom bodies and the soma of CA-LP 1, where they split. One branch follows the same path as the axon of corpus allatum neuron CA-LP 1 to the corpus allatum via the nervus corporis cardiaci I (NccI). The other branch runs towards the midline. There are only two of these cells per hemisphere.</t>
        </is>
      </c>
      <c r="E158" t="inlineStr">
        <is>
          <t>Siegmund and Korge, 2001, J. Comp. Neurol. 431(4): 481--491 (flybase.org/reports/FBrf0134726)</t>
        </is>
      </c>
      <c r="F158" t="inlineStr"/>
      <c r="G158" t="inlineStr"/>
      <c r="H158" t="inlineStr"/>
    </row>
    <row r="159">
      <c r="A159">
        <f>HYPERLINK("https://www.ebi.ac.uk/ols/ontologies/fbbt/terms?iri=http://purl.obolibrary.org/obo/FBbt_00007461","FBbt:00007461")</f>
        <v/>
      </c>
      <c r="B159" t="inlineStr">
        <is>
          <t>corpus allatum innervating neuron CA-LP 1</t>
        </is>
      </c>
      <c r="C159" t="inlineStr">
        <is>
          <t>CA-LP 1; Corpus allatum innervating neurosecretory neuron of the lateral protocerebrum 1</t>
        </is>
      </c>
      <c r="D159" t="inlineStr">
        <is>
          <t>Larval neurosecretory neuron whose soma is located in the cortex of the antero-dorsal region of the lateral protocerebrum and whose axon innervates the corpora allatum. This axon runs caudally on a slightly curved path from to the nervus corporis cardiaci I (NccI). It emerges from the NccI at the ring gland and passes the copora cardiaca and the lateral limb of the prothoracic gland before innervating the corpora allatum. There is only one bilaterally symmetric pair of these cells per animal.</t>
        </is>
      </c>
      <c r="E159" t="inlineStr">
        <is>
          <t>Siegmund and Korge, 2001, J. Comp. Neurol. 431(4): 481--491 (flybase.org/reports/FBrf0134726)</t>
        </is>
      </c>
      <c r="F159" t="inlineStr"/>
      <c r="G159" t="inlineStr"/>
      <c r="H159" t="inlineStr"/>
    </row>
    <row r="160">
      <c r="A160">
        <f>HYPERLINK("https://www.ebi.ac.uk/ols/ontologies/fbbt/terms?iri=http://purl.obolibrary.org/obo/FBbt_00007457","FBbt:00007457")</f>
        <v/>
      </c>
      <c r="B160" t="inlineStr">
        <is>
          <t>prothoracic gland innervating neuron PG-LP</t>
        </is>
      </c>
      <c r="C160" t="inlineStr">
        <is>
          <t>PTTH neuron; Prothoracic gland innervating neurosecretory neuron of the lateral protocerebrum; PG-LP; PG neuron</t>
        </is>
      </c>
      <c r="D160" t="inlineStr">
        <is>
          <t>Larval neurosecretory neuron that secretes prothoracicotropic hormone (FBgn0013323; McBrayer et al., 2007) and innervates the prothoracic gland. The somata of these neurons (2 per hemisphere) lie in the cortex of the lateral protocerebrum. Their axons, which form extensive collaterals in the brain, run along the anterior brain at the cortex/neuropil interface before traversing the midline and entering the contralateral nervus corporis cardiaci I (NccI) through which they travel to the ring gland. Within the ring gland these axons bypass the corpora cardiaca to innervate the prothoracic gland where they arborize extensively.</t>
        </is>
      </c>
      <c r="E160" t="inlineStr">
        <is>
          <t>Siegmund and Korge, 2001, J. Comp. Neurol. 431(4): 481--491 (flybase.org/reports/FBrf0134726); McBrayer et al., 2007, Dev. Cell 13(6): 857--871 (flybase.org/reports/FBrf0201640)</t>
        </is>
      </c>
      <c r="F160" t="inlineStr"/>
      <c r="G160" t="inlineStr"/>
      <c r="H160" t="inlineStr"/>
    </row>
    <row r="161">
      <c r="A161">
        <f>HYPERLINK("https://www.ebi.ac.uk/ols/ontologies/fbbt/terms?iri=http://purl.obolibrary.org/obo/FBbt_00100509","FBbt:00100509")</f>
        <v/>
      </c>
      <c r="B161" t="inlineStr">
        <is>
          <t>developing satellite glial cell</t>
        </is>
      </c>
      <c r="C161" t="inlineStr">
        <is>
          <t>None</t>
        </is>
      </c>
      <c r="D161" t="inlineStr">
        <is>
          <t>.</t>
        </is>
      </c>
      <c r="E161" t="inlineStr">
        <is>
          <t>Tix et al., 1997, Cell Tissue Res. 289(3): 397--409 (flybase.org/reports/FBrf0096428); Edwards and Meinertzhagen, 2009, J. Neurosci. 29(3): 828--841 (flybase.org/reports/FBrf0206739); Hartenstein, 2011, Glia 59(9): 1237--1252 (flybase.org/reports/FBrf0214261)</t>
        </is>
      </c>
      <c r="F161" t="inlineStr"/>
      <c r="G161" t="inlineStr"/>
      <c r="H161" t="inlineStr"/>
    </row>
    <row r="162">
      <c r="A162">
        <f>HYPERLINK("https://www.ebi.ac.uk/ols/ontologies/fbbt/terms?iri=http://purl.obolibrary.org/obo/FBbt_00047964","FBbt:00047964")</f>
        <v/>
      </c>
      <c r="B162" t="inlineStr">
        <is>
          <t>larval mushroom body output neuron c2</t>
        </is>
      </c>
      <c r="C162" t="inlineStr">
        <is>
          <t>larval MBON-c2</t>
        </is>
      </c>
      <c r="D162" t="inlineStr">
        <is>
          <t>Dopaminergic larval neuron that has presynapses in the subesophageal zone and the thoracic neuromeres of the ventral nerve cord. It has postsynapses in the lower pedunculus (spur) of the mushroom body and in the basoposterior lateral compartment (ventrolateral protocerebrum) and basoposterior medial compartment (ventromedial cerebrum). There is one of these cells per hemisphere.</t>
        </is>
      </c>
      <c r="E162" t="inlineStr">
        <is>
          <t>Saumweber et al., 2018, Nat. Commun. 9(1): 1104 (flybase.org/reports/FBrf0238440)</t>
        </is>
      </c>
      <c r="F162" t="inlineStr"/>
      <c r="G162" t="inlineStr"/>
      <c r="H162" t="inlineStr"/>
    </row>
    <row r="163">
      <c r="A163">
        <f>HYPERLINK("https://www.ebi.ac.uk/ols/ontologies/fbbt/terms?iri=http://purl.obolibrary.org/obo/FBbt_00001347","FBbt:00001347")</f>
        <v/>
      </c>
      <c r="B163" t="inlineStr">
        <is>
          <t>posterior protocerebral neuroblast</t>
        </is>
      </c>
      <c r="C163" t="inlineStr">
        <is>
          <t>Pp</t>
        </is>
      </c>
      <c r="D163" t="inlineStr">
        <is>
          <t>A neuroblast located in the posterior region of the protocerebrum.</t>
        </is>
      </c>
      <c r="E163" t="inlineStr">
        <is>
          <t>Younossi-Hartenstein et al., 1996, J. Comp. Neurol. 370(3): 313--329 (flybase.org/reports/FBrf0089217); Urbach et al., 2003, Development 130(16): 3589--3606 (flybase.org/reports/FBrf0161021)</t>
        </is>
      </c>
      <c r="F163" t="inlineStr"/>
      <c r="G163" t="inlineStr"/>
      <c r="H163" t="inlineStr"/>
    </row>
    <row r="164">
      <c r="A164">
        <f>HYPERLINK("https://www.ebi.ac.uk/ols/ontologies/fbbt/terms?iri=http://purl.obolibrary.org/obo/FBbt_00001343","FBbt:00001343")</f>
        <v/>
      </c>
      <c r="B164" t="inlineStr">
        <is>
          <t>central protocerebral neuroblast</t>
        </is>
      </c>
      <c r="C164" t="inlineStr">
        <is>
          <t>Pc</t>
        </is>
      </c>
      <c r="D164" t="inlineStr">
        <is>
          <t>A neuroblast located in the central region of the protocerebrum.</t>
        </is>
      </c>
      <c r="E164" t="inlineStr">
        <is>
          <t>Younossi-Hartenstein et al., 1996, J. Comp. Neurol. 370(3): 313--329 (flybase.org/reports/FBrf0089217); Urbach et al., 2003, Development 130(16): 3589--3606 (flybase.org/reports/FBrf0161021)</t>
        </is>
      </c>
      <c r="F164" t="inlineStr"/>
      <c r="G164" t="inlineStr"/>
      <c r="H164" t="inlineStr"/>
    </row>
    <row r="165">
      <c r="A165">
        <f>HYPERLINK("https://www.ebi.ac.uk/ols/ontologies/fbbt/terms?iri=http://purl.obolibrary.org/obo/FBbt_00007418","FBbt:00007418")</f>
        <v/>
      </c>
      <c r="B165" t="inlineStr">
        <is>
          <t>outer optic anlage neuroblast</t>
        </is>
      </c>
      <c r="C165" t="inlineStr">
        <is>
          <t>outer anlage neuroblast</t>
        </is>
      </c>
      <c r="D165" t="inlineStr">
        <is>
          <t>A neuroblast that is located in the larval outer optic anlage and that will give rise the to neurons of the adult lamina and outer medulla. It develops from a neuroepithelial cell in the medial region of the outer optic anlage. Neuroblasts in the medial edge give rise to the outer medulla neurons, whereas neuroblasts at the lateral edge give rise to lamina neurons.</t>
        </is>
      </c>
      <c r="E165" t="inlineStr">
        <is>
          <t>Hofbauer and Campos-Ortega, 1990, Rouxs Arch. Dev. Biol. 198(5): 264--274 (flybase.org/reports/FBrf0052913); Egger et al., 2007, Neural Dev. 2: 1 (flybase.org/reports/FBrf0193624); Egger et al., 2011, Fly 5(3): 237--241 (flybase.org/reports/FBrf0214710)</t>
        </is>
      </c>
      <c r="F165" t="inlineStr"/>
      <c r="G165" t="inlineStr"/>
      <c r="H165" t="inlineStr"/>
    </row>
    <row r="166">
      <c r="A166">
        <f>HYPERLINK("https://www.ebi.ac.uk/ols/ontologies/fbbt/terms?iri=http://purl.obolibrary.org/obo/FBbt_00100518","FBbt:00100518")</f>
        <v/>
      </c>
      <c r="B166" t="inlineStr">
        <is>
          <t>developing distal satellite glial cell</t>
        </is>
      </c>
      <c r="C166" t="inlineStr">
        <is>
          <t>None</t>
        </is>
      </c>
      <c r="D166" t="inlineStr">
        <is>
          <t>.</t>
        </is>
      </c>
      <c r="E166" t="inlineStr">
        <is>
          <t>Winberg et al., 1992, Development 115(4): 903--911 (flybase.org/reports/FBrf0055906); Edwards and Meinertzhagen, 2010, Prog. Neurobiol. 90(4): 471--497 (flybase.org/reports/FBrf0210316)</t>
        </is>
      </c>
      <c r="F166" t="inlineStr"/>
      <c r="G166" t="inlineStr"/>
      <c r="H166" t="inlineStr"/>
    </row>
    <row r="167">
      <c r="A167">
        <f>HYPERLINK("https://www.ebi.ac.uk/ols/ontologies/fbbt/terms?iri=http://purl.obolibrary.org/obo/FBbt_00001942","FBbt:00001942")</f>
        <v/>
      </c>
      <c r="B167" t="inlineStr">
        <is>
          <t>lamina forming neuroblast</t>
        </is>
      </c>
      <c r="C167" t="inlineStr">
        <is>
          <t>None</t>
        </is>
      </c>
      <c r="D167" t="inlineStr">
        <is>
          <t>A neuroblast that is the precursor of the lamina. The neuroblasts that give rise to the lamina neurons are located in the lateral edge of the larval outer optic anlage.</t>
        </is>
      </c>
      <c r="E167" t="inlineStr">
        <is>
          <t>Egger et al., 2007, Neural Dev. 2: 1 (flybase.org/reports/FBrf0193624); Egger et al., 2011, Fly 5(3): 237--241 (flybase.org/reports/FBrf0214710)</t>
        </is>
      </c>
      <c r="F167" t="inlineStr"/>
      <c r="G167" t="inlineStr"/>
      <c r="H167" t="inlineStr"/>
    </row>
    <row r="168">
      <c r="A168">
        <f>HYPERLINK("https://www.ebi.ac.uk/ols/ontologies/fbbt/terms?iri=http://purl.obolibrary.org/obo/FBbt_00001945","FBbt:00001945")</f>
        <v/>
      </c>
      <c r="B168" t="inlineStr">
        <is>
          <t>lobula forming neuroblast</t>
        </is>
      </c>
      <c r="C168" t="inlineStr">
        <is>
          <t>None</t>
        </is>
      </c>
      <c r="D168" t="inlineStr">
        <is>
          <t>A neuroblast that is the precursor of the lobula. The neuroblasts that give rise to the lobula neurons are located in the larval inner optic anlage.</t>
        </is>
      </c>
      <c r="E168" t="inlineStr">
        <is>
          <t>Egger et al., 2007, Neural Dev. 2: 1 (flybase.org/reports/FBrf0193624); Egger et al., 2011, Fly 5(3): 237--241 (flybase.org/reports/FBrf0214710)</t>
        </is>
      </c>
      <c r="F168" t="inlineStr"/>
      <c r="G168" t="inlineStr"/>
      <c r="H168" t="inlineStr"/>
    </row>
    <row r="169">
      <c r="A169">
        <f>HYPERLINK("https://www.ebi.ac.uk/ols/ontologies/fbbt/terms?iri=http://purl.obolibrary.org/obo/FBbt_00001955","FBbt:00001955")</f>
        <v/>
      </c>
      <c r="B169" t="inlineStr">
        <is>
          <t>inner optic anlage neuroblast</t>
        </is>
      </c>
      <c r="C169" t="inlineStr">
        <is>
          <t>inner anlage neuroblast</t>
        </is>
      </c>
      <c r="D169" t="inlineStr">
        <is>
          <t>A neuroblast located in the larval inner optic anlage that will give rise to the adult inner medulla, lobula and lobula plate neurons. It develops from a neuroepithelial cell in the medial region of the inner optic anlage.</t>
        </is>
      </c>
      <c r="E169" t="inlineStr">
        <is>
          <t>Hofbauer and Campos-Ortega, 1990, Rouxs Arch. Dev. Biol. 198(5): 264--274 (flybase.org/reports/FBrf0052913); Egger et al., 2007, Neural Dev. 2: 1 (flybase.org/reports/FBrf0193624)</t>
        </is>
      </c>
      <c r="F169" t="inlineStr"/>
      <c r="G169" t="inlineStr"/>
      <c r="H169" t="inlineStr"/>
    </row>
    <row r="170">
      <c r="A170">
        <f>HYPERLINK("https://www.ebi.ac.uk/ols/ontologies/fbbt/terms?iri=http://purl.obolibrary.org/obo/FBbt_00001335","FBbt:00001335")</f>
        <v/>
      </c>
      <c r="B170" t="inlineStr">
        <is>
          <t>anterior protocerebral neuroblast</t>
        </is>
      </c>
      <c r="C170" t="inlineStr">
        <is>
          <t>Pa</t>
        </is>
      </c>
      <c r="D170" t="inlineStr">
        <is>
          <t>A neuroblast located in the anterior region of the protocerebrum.</t>
        </is>
      </c>
      <c r="E170" t="inlineStr">
        <is>
          <t>Younossi-Hartenstein et al., 1996, J. Comp. Neurol. 370(3): 313--329 (flybase.org/reports/FBrf0089217); Urbach et al., 2003, Development 130(16): 3589--3606 (flybase.org/reports/FBrf0161021)</t>
        </is>
      </c>
      <c r="F170" t="inlineStr"/>
      <c r="G170" t="inlineStr"/>
      <c r="H170" t="inlineStr"/>
    </row>
    <row r="171">
      <c r="A171">
        <f>HYPERLINK("https://www.ebi.ac.uk/ols/ontologies/fbbt/terms?iri=http://purl.obolibrary.org/obo/FBbt_00005921","FBbt:00005921")</f>
        <v/>
      </c>
      <c r="B171" t="inlineStr">
        <is>
          <t>ventral posterior protocerebral neuroblast</t>
        </is>
      </c>
      <c r="C171" t="inlineStr">
        <is>
          <t>None</t>
        </is>
      </c>
      <c r="D171" t="inlineStr">
        <is>
          <t>A neuroblast located in the ventral region of the posterior protocerebrum.</t>
        </is>
      </c>
      <c r="E171" t="inlineStr">
        <is>
          <t>Younossi-Hartenstein et al., 1996, J. Comp. Neurol. 370(3): 313--329 (flybase.org/reports/FBrf0089217); Urbach et al., 2003, Development 130(16): 3589--3606 (flybase.org/reports/FBrf0161021)</t>
        </is>
      </c>
      <c r="F171" t="inlineStr"/>
      <c r="G171" t="inlineStr"/>
      <c r="H171" t="inlineStr"/>
    </row>
    <row r="172">
      <c r="A172">
        <f>HYPERLINK("https://www.ebi.ac.uk/ols/ontologies/fbbt/terms?iri=http://purl.obolibrary.org/obo/FBbt_00005878","FBbt:00005878")</f>
        <v/>
      </c>
      <c r="B172" t="inlineStr">
        <is>
          <t>dorsal posterior protocerebral neuroblast</t>
        </is>
      </c>
      <c r="C172" t="inlineStr">
        <is>
          <t>None</t>
        </is>
      </c>
      <c r="D172" t="inlineStr">
        <is>
          <t>A neuroblast located in the dorsal region of the posterior protocerebrum.</t>
        </is>
      </c>
      <c r="E172" t="inlineStr">
        <is>
          <t>Younossi-Hartenstein et al., 1996, J. Comp. Neurol. 370(3): 313--329 (flybase.org/reports/FBrf0089217); Urbach et al., 2003, Development 130(16): 3589--3606 (flybase.org/reports/FBrf0161021)</t>
        </is>
      </c>
      <c r="F172" t="inlineStr"/>
      <c r="G172" t="inlineStr"/>
      <c r="H172" t="inlineStr"/>
    </row>
    <row r="173">
      <c r="A173">
        <f>HYPERLINK("https://www.ebi.ac.uk/ols/ontologies/fbbt/terms?iri=http://purl.obolibrary.org/obo/FBbt_00005877","FBbt:00005877")</f>
        <v/>
      </c>
      <c r="B173" t="inlineStr">
        <is>
          <t>ventral central protocerebral neuroblast</t>
        </is>
      </c>
      <c r="C173" t="inlineStr">
        <is>
          <t>None</t>
        </is>
      </c>
      <c r="D173" t="inlineStr">
        <is>
          <t>A neuroblast located in the ventral region of the central protocerebrum.</t>
        </is>
      </c>
      <c r="E173" t="inlineStr">
        <is>
          <t>Urbach et al., 2003, Development 130(16): 3589--3606 (flybase.org/reports/FBrf0161021)</t>
        </is>
      </c>
      <c r="F173" t="inlineStr"/>
      <c r="G173" t="inlineStr"/>
      <c r="H173" t="inlineStr"/>
    </row>
    <row r="174">
      <c r="A174">
        <f>HYPERLINK("https://www.ebi.ac.uk/ols/ontologies/fbbt/terms?iri=http://purl.obolibrary.org/obo/FBbt_00005876","FBbt:00005876")</f>
        <v/>
      </c>
      <c r="B174" t="inlineStr">
        <is>
          <t>dorsal central protocerebral neuroblast</t>
        </is>
      </c>
      <c r="C174" t="inlineStr">
        <is>
          <t>None</t>
        </is>
      </c>
      <c r="D174" t="inlineStr">
        <is>
          <t>A neuroblast located in the dorsal region of the central protocerebrum.</t>
        </is>
      </c>
      <c r="E174" t="inlineStr">
        <is>
          <t>Urbach et al., 2003, Development 130(16): 3589--3606 (flybase.org/reports/FBrf0161021)</t>
        </is>
      </c>
      <c r="F174" t="inlineStr"/>
      <c r="G174" t="inlineStr"/>
      <c r="H174" t="inlineStr"/>
    </row>
    <row r="175">
      <c r="A175">
        <f>HYPERLINK("https://www.ebi.ac.uk/ols/ontologies/fbbt/terms?iri=http://purl.obolibrary.org/obo/FBbt_00005875","FBbt:00005875")</f>
        <v/>
      </c>
      <c r="B175" t="inlineStr">
        <is>
          <t>ventral anterior protocerebral neuroblast</t>
        </is>
      </c>
      <c r="C175" t="inlineStr">
        <is>
          <t>None</t>
        </is>
      </c>
      <c r="D175" t="inlineStr">
        <is>
          <t>A neuroblast located in the ventral region of the anterior protocerebrum.</t>
        </is>
      </c>
      <c r="E175" t="inlineStr">
        <is>
          <t>Younossi-Hartenstein et al., 1996, J. Comp. Neurol. 370(3): 313--329 (flybase.org/reports/FBrf0089217); Urbach et al., 2003, Development 130(16): 3589--3606 (flybase.org/reports/FBrf0161021)</t>
        </is>
      </c>
      <c r="F175" t="inlineStr"/>
      <c r="G175" t="inlineStr"/>
      <c r="H175" t="inlineStr"/>
    </row>
    <row r="176">
      <c r="A176">
        <f>HYPERLINK("https://www.ebi.ac.uk/ols/ontologies/fbbt/terms?iri=http://purl.obolibrary.org/obo/FBbt_00005874","FBbt:00005874")</f>
        <v/>
      </c>
      <c r="B176" t="inlineStr">
        <is>
          <t>dorsal anterior protocerebral neuroblast</t>
        </is>
      </c>
      <c r="C176" t="inlineStr">
        <is>
          <t>None</t>
        </is>
      </c>
      <c r="D176" t="inlineStr">
        <is>
          <t>A neuroblast located in the dorsal region of the anterior protocerebrum.</t>
        </is>
      </c>
      <c r="E176" t="inlineStr">
        <is>
          <t>Younossi-Hartenstein et al., 1996, J. Comp. Neurol. 370(3): 313--329 (flybase.org/reports/FBrf0089217); Urbach et al., 2003, Development 130(16): 3589--3606 (flybase.org/reports/FBrf0161021)</t>
        </is>
      </c>
      <c r="F176" t="inlineStr"/>
      <c r="G176" t="inlineStr"/>
      <c r="H176" t="inlineStr"/>
    </row>
    <row r="177">
      <c r="A177">
        <f>HYPERLINK("https://www.ebi.ac.uk/ols/ontologies/fbbt/terms?iri=http://purl.obolibrary.org/obo/FBbt_00005857","FBbt:00005857")</f>
        <v/>
      </c>
      <c r="B177" t="inlineStr">
        <is>
          <t>Pad16 neuroblast</t>
        </is>
      </c>
      <c r="C177" t="inlineStr">
        <is>
          <t>None</t>
        </is>
      </c>
      <c r="D177" t="inlineStr">
        <is>
          <t>Neuroblast 16 of the dorsal anterior protocerebrum.</t>
        </is>
      </c>
      <c r="E177" t="inlineStr">
        <is>
          <t>Urbach et al., 2003, Development 130(16): 3589--3606 (flybase.org/reports/FBrf0161021)</t>
        </is>
      </c>
      <c r="F177" t="inlineStr"/>
      <c r="G177" t="inlineStr"/>
      <c r="H177" t="inlineStr"/>
    </row>
    <row r="178">
      <c r="A178">
        <f>HYPERLINK("https://www.ebi.ac.uk/ols/ontologies/fbbt/terms?iri=http://purl.obolibrary.org/obo/FBbt_00005856","FBbt:00005856")</f>
        <v/>
      </c>
      <c r="B178" t="inlineStr">
        <is>
          <t>Pad15 neuroblast</t>
        </is>
      </c>
      <c r="C178" t="inlineStr">
        <is>
          <t>None</t>
        </is>
      </c>
      <c r="D178" t="inlineStr">
        <is>
          <t>Neuroblast 15 of the dorsal anterior protocerebrum.</t>
        </is>
      </c>
      <c r="E178" t="inlineStr">
        <is>
          <t>Urbach et al., 2003, Development 130(16): 3589--3606 (flybase.org/reports/FBrf0161021)</t>
        </is>
      </c>
      <c r="F178" t="inlineStr"/>
      <c r="G178" t="inlineStr"/>
      <c r="H178" t="inlineStr"/>
    </row>
    <row r="179">
      <c r="A179">
        <f>HYPERLINK("https://www.ebi.ac.uk/ols/ontologies/fbbt/terms?iri=http://purl.obolibrary.org/obo/FBbt_00005855","FBbt:00005855")</f>
        <v/>
      </c>
      <c r="B179" t="inlineStr">
        <is>
          <t>Pad14 neuroblast</t>
        </is>
      </c>
      <c r="C179" t="inlineStr">
        <is>
          <t>None</t>
        </is>
      </c>
      <c r="D179" t="inlineStr">
        <is>
          <t>Neuroblast 14 of the dorsal anterior protocerebrum.</t>
        </is>
      </c>
      <c r="E179" t="inlineStr">
        <is>
          <t>Urbach et al., 2003, Development 130(16): 3589--3606 (flybase.org/reports/FBrf0161021)</t>
        </is>
      </c>
      <c r="F179" t="inlineStr"/>
      <c r="G179" t="inlineStr"/>
      <c r="H179" t="inlineStr"/>
    </row>
    <row r="180">
      <c r="A180">
        <f>HYPERLINK("https://www.ebi.ac.uk/ols/ontologies/fbbt/terms?iri=http://purl.obolibrary.org/obo/FBbt_00005854","FBbt:00005854")</f>
        <v/>
      </c>
      <c r="B180" t="inlineStr">
        <is>
          <t>Pad13 neuroblast</t>
        </is>
      </c>
      <c r="C180" t="inlineStr">
        <is>
          <t>None</t>
        </is>
      </c>
      <c r="D180" t="inlineStr">
        <is>
          <t>Neuroblast 13 of the dorsal anterior protocerebrum.</t>
        </is>
      </c>
      <c r="E180" t="inlineStr">
        <is>
          <t>Urbach et al., 2003, Development 130(16): 3589--3606 (flybase.org/reports/FBrf0161021)</t>
        </is>
      </c>
      <c r="F180" t="inlineStr"/>
      <c r="G180" t="inlineStr"/>
      <c r="H180" t="inlineStr"/>
    </row>
    <row r="181">
      <c r="A181">
        <f>HYPERLINK("https://www.ebi.ac.uk/ols/ontologies/fbbt/terms?iri=http://purl.obolibrary.org/obo/FBbt_00005853","FBbt:00005853")</f>
        <v/>
      </c>
      <c r="B181" t="inlineStr">
        <is>
          <t>Pad12 neuroblast</t>
        </is>
      </c>
      <c r="C181" t="inlineStr">
        <is>
          <t>None</t>
        </is>
      </c>
      <c r="D181" t="inlineStr">
        <is>
          <t>Neuroblast 12 of the dorsal anterior protocerebrum.</t>
        </is>
      </c>
      <c r="E181" t="inlineStr">
        <is>
          <t>Urbach et al., 2003, Development 130(16): 3589--3606 (flybase.org/reports/FBrf0161021)</t>
        </is>
      </c>
      <c r="F181" t="inlineStr"/>
      <c r="G181" t="inlineStr"/>
      <c r="H181" t="inlineStr"/>
    </row>
    <row r="182">
      <c r="A182">
        <f>HYPERLINK("https://www.ebi.ac.uk/ols/ontologies/fbbt/terms?iri=http://purl.obolibrary.org/obo/FBbt_00005998","FBbt:00005998")</f>
        <v/>
      </c>
      <c r="B182" t="inlineStr">
        <is>
          <t>Pcd21 neuroblast</t>
        </is>
      </c>
      <c r="C182" t="inlineStr">
        <is>
          <t>None</t>
        </is>
      </c>
      <c r="D182" t="inlineStr">
        <is>
          <t>Neuroblast 21 of the dorsal central protocerebrum.</t>
        </is>
      </c>
      <c r="E182" t="inlineStr">
        <is>
          <t>Urbach et al., 2003, Development 130(16): 3589--3606 (flybase.org/reports/FBrf0161021)</t>
        </is>
      </c>
      <c r="F182" t="inlineStr"/>
      <c r="G182" t="inlineStr"/>
      <c r="H182" t="inlineStr"/>
    </row>
    <row r="183">
      <c r="A183">
        <f>HYPERLINK("https://www.ebi.ac.uk/ols/ontologies/fbbt/terms?iri=http://purl.obolibrary.org/obo/FBbt_00005852","FBbt:00005852")</f>
        <v/>
      </c>
      <c r="B183" t="inlineStr">
        <is>
          <t>Pad11 neuroblast</t>
        </is>
      </c>
      <c r="C183" t="inlineStr">
        <is>
          <t>None</t>
        </is>
      </c>
      <c r="D183" t="inlineStr">
        <is>
          <t>Neuroblast 11 of the dorsal anterior protocerebrum.</t>
        </is>
      </c>
      <c r="E183" t="inlineStr">
        <is>
          <t>Urbach et al., 2003, Development 130(16): 3589--3606 (flybase.org/reports/FBrf0161021)</t>
        </is>
      </c>
      <c r="F183" t="inlineStr"/>
      <c r="G183" t="inlineStr"/>
      <c r="H183" t="inlineStr"/>
    </row>
    <row r="184">
      <c r="A184">
        <f>HYPERLINK("https://www.ebi.ac.uk/ols/ontologies/fbbt/terms?iri=http://purl.obolibrary.org/obo/FBbt_00005851","FBbt:00005851")</f>
        <v/>
      </c>
      <c r="B184" t="inlineStr">
        <is>
          <t>Pad10 neuroblast</t>
        </is>
      </c>
      <c r="C184" t="inlineStr">
        <is>
          <t>None</t>
        </is>
      </c>
      <c r="D184" t="inlineStr">
        <is>
          <t>Neuroblast 10 of the dorsal anterior protocerebrum.</t>
        </is>
      </c>
      <c r="E184" t="inlineStr">
        <is>
          <t>Urbach et al., 2003, Development 130(16): 3589--3606 (flybase.org/reports/FBrf0161021)</t>
        </is>
      </c>
      <c r="F184" t="inlineStr"/>
      <c r="G184" t="inlineStr"/>
      <c r="H184" t="inlineStr"/>
    </row>
    <row r="185">
      <c r="A185">
        <f>HYPERLINK("https://www.ebi.ac.uk/ols/ontologies/fbbt/terms?iri=http://purl.obolibrary.org/obo/FBbt_00005997","FBbt:00005997")</f>
        <v/>
      </c>
      <c r="B185" t="inlineStr">
        <is>
          <t>Pcd20 neuroblast</t>
        </is>
      </c>
      <c r="C185" t="inlineStr">
        <is>
          <t>None</t>
        </is>
      </c>
      <c r="D185" t="inlineStr">
        <is>
          <t>Neuroblast 20 of the dorsal central protocerebrum.</t>
        </is>
      </c>
      <c r="E185" t="inlineStr">
        <is>
          <t>Urbach et al., 2003, Development 130(16): 3589--3606 (flybase.org/reports/FBrf0161021)</t>
        </is>
      </c>
      <c r="F185" t="inlineStr"/>
      <c r="G185" t="inlineStr"/>
      <c r="H185" t="inlineStr"/>
    </row>
    <row r="186">
      <c r="A186">
        <f>HYPERLINK("https://www.ebi.ac.uk/ols/ontologies/fbbt/terms?iri=http://purl.obolibrary.org/obo/FBbt_00005996","FBbt:00005996")</f>
        <v/>
      </c>
      <c r="B186" t="inlineStr">
        <is>
          <t>Pcd19 neuroblast</t>
        </is>
      </c>
      <c r="C186" t="inlineStr">
        <is>
          <t>Pc2 neuroblast</t>
        </is>
      </c>
      <c r="D186" t="inlineStr">
        <is>
          <t>Neuroblast 19 of the dorsal central protocerebrum.</t>
        </is>
      </c>
      <c r="E186" t="inlineStr">
        <is>
          <t>Urbach et al., 2003, Development 130(16): 3589--3606 (flybase.org/reports/FBrf0161021)</t>
        </is>
      </c>
      <c r="F186" t="inlineStr"/>
      <c r="G186" t="inlineStr"/>
      <c r="H186" t="inlineStr"/>
    </row>
    <row r="187">
      <c r="A187">
        <f>HYPERLINK("https://www.ebi.ac.uk/ols/ontologies/fbbt/terms?iri=http://purl.obolibrary.org/obo/FBbt_00005850","FBbt:00005850")</f>
        <v/>
      </c>
      <c r="B187" t="inlineStr">
        <is>
          <t>Pad9 neuroblast</t>
        </is>
      </c>
      <c r="C187" t="inlineStr">
        <is>
          <t>None</t>
        </is>
      </c>
      <c r="D187" t="inlineStr">
        <is>
          <t>Neuroblast 9 of the dorsal anterior protocerebrum.</t>
        </is>
      </c>
      <c r="E187" t="inlineStr">
        <is>
          <t>Urbach et al., 2003, Development 130(16): 3589--3606 (flybase.org/reports/FBrf0161021)</t>
        </is>
      </c>
      <c r="F187" t="inlineStr"/>
      <c r="G187" t="inlineStr"/>
      <c r="H187" t="inlineStr"/>
    </row>
    <row r="188">
      <c r="A188">
        <f>HYPERLINK("https://www.ebi.ac.uk/ols/ontologies/fbbt/terms?iri=http://purl.obolibrary.org/obo/FBbt_00005995","FBbt:00005995")</f>
        <v/>
      </c>
      <c r="B188" t="inlineStr">
        <is>
          <t>Pcd18 neuroblast</t>
        </is>
      </c>
      <c r="C188" t="inlineStr">
        <is>
          <t>None</t>
        </is>
      </c>
      <c r="D188" t="inlineStr">
        <is>
          <t>Neuroblast 18 of the dorsal central protocerebrum.</t>
        </is>
      </c>
      <c r="E188" t="inlineStr">
        <is>
          <t>Urbach et al., 2003, Development 130(16): 3589--3606 (flybase.org/reports/FBrf0161021)</t>
        </is>
      </c>
      <c r="F188" t="inlineStr"/>
      <c r="G188" t="inlineStr"/>
      <c r="H188" t="inlineStr"/>
    </row>
    <row r="189">
      <c r="A189">
        <f>HYPERLINK("https://www.ebi.ac.uk/ols/ontologies/fbbt/terms?iri=http://purl.obolibrary.org/obo/FBbt_00005859","FBbt:00005859")</f>
        <v/>
      </c>
      <c r="B189" t="inlineStr">
        <is>
          <t>Pad18 neuroblast</t>
        </is>
      </c>
      <c r="C189" t="inlineStr">
        <is>
          <t>None</t>
        </is>
      </c>
      <c r="D189" t="inlineStr">
        <is>
          <t>Neuroblast 18 of the dorsal anterior protocerebrum.</t>
        </is>
      </c>
      <c r="E189" t="inlineStr">
        <is>
          <t>Urbach et al., 2003, Development 130(16): 3589--3606 (flybase.org/reports/FBrf0161021)</t>
        </is>
      </c>
      <c r="F189" t="inlineStr"/>
      <c r="G189" t="inlineStr"/>
      <c r="H189" t="inlineStr"/>
    </row>
    <row r="190">
      <c r="A190">
        <f>HYPERLINK("https://www.ebi.ac.uk/ols/ontologies/fbbt/terms?iri=http://purl.obolibrary.org/obo/FBbt_00005858","FBbt:00005858")</f>
        <v/>
      </c>
      <c r="B190" t="inlineStr">
        <is>
          <t>Pad17 neuroblast</t>
        </is>
      </c>
      <c r="C190" t="inlineStr">
        <is>
          <t>None</t>
        </is>
      </c>
      <c r="D190" t="inlineStr">
        <is>
          <t>Neuroblast 17 of the dorsal anterior protocerebrum.</t>
        </is>
      </c>
      <c r="E190" t="inlineStr">
        <is>
          <t>Urbach et al., 2003, Development 130(16): 3589--3606 (flybase.org/reports/FBrf0161021)</t>
        </is>
      </c>
      <c r="F190" t="inlineStr"/>
      <c r="G190" t="inlineStr"/>
      <c r="H190" t="inlineStr"/>
    </row>
    <row r="191">
      <c r="A191">
        <f>HYPERLINK("https://www.ebi.ac.uk/ols/ontologies/fbbt/terms?iri=http://purl.obolibrary.org/obo/FBbt_00005844","FBbt:00005844")</f>
        <v/>
      </c>
      <c r="B191" t="inlineStr">
        <is>
          <t>Pad3 neuroblast</t>
        </is>
      </c>
      <c r="C191" t="inlineStr">
        <is>
          <t>None</t>
        </is>
      </c>
      <c r="D191" t="inlineStr">
        <is>
          <t>Neuroblast 3 of the dorsal anterior protocerebrum.</t>
        </is>
      </c>
      <c r="E191" t="inlineStr">
        <is>
          <t>Urbach et al., 2003, Development 130(16): 3589--3606 (flybase.org/reports/FBrf0161021)</t>
        </is>
      </c>
      <c r="F191" t="inlineStr"/>
      <c r="G191" t="inlineStr"/>
      <c r="H191" t="inlineStr"/>
    </row>
    <row r="192">
      <c r="A192">
        <f>HYPERLINK("https://www.ebi.ac.uk/ols/ontologies/fbbt/terms?iri=http://purl.obolibrary.org/obo/FBbt_00005843","FBbt:00005843")</f>
        <v/>
      </c>
      <c r="B192" t="inlineStr">
        <is>
          <t>Pad2 neuroblast</t>
        </is>
      </c>
      <c r="C192" t="inlineStr">
        <is>
          <t>None</t>
        </is>
      </c>
      <c r="D192" t="inlineStr">
        <is>
          <t>Neuroblast 2 of the dorsal anterior protocerebrum.</t>
        </is>
      </c>
      <c r="E192" t="inlineStr">
        <is>
          <t>Urbach et al., 2003, Development 130(16): 3589--3606 (flybase.org/reports/FBrf0161021)</t>
        </is>
      </c>
      <c r="F192" t="inlineStr"/>
      <c r="G192" t="inlineStr"/>
      <c r="H192" t="inlineStr"/>
    </row>
    <row r="193">
      <c r="A193">
        <f>HYPERLINK("https://www.ebi.ac.uk/ols/ontologies/fbbt/terms?iri=http://purl.obolibrary.org/obo/FBbt_00005989","FBbt:00005989")</f>
        <v/>
      </c>
      <c r="B193" t="inlineStr">
        <is>
          <t>Pcd12 neuroblast</t>
        </is>
      </c>
      <c r="C193" t="inlineStr">
        <is>
          <t>Pc2 neuroblast</t>
        </is>
      </c>
      <c r="D193" t="inlineStr">
        <is>
          <t>Neuroblast 12 of the dorsal central protocerebrum.</t>
        </is>
      </c>
      <c r="E193" t="inlineStr">
        <is>
          <t>Urbach et al., 2003, Development 130(16): 3589--3606 (flybase.org/reports/FBrf0161021)</t>
        </is>
      </c>
      <c r="F193" t="inlineStr"/>
      <c r="G193" t="inlineStr"/>
      <c r="H193" t="inlineStr"/>
    </row>
    <row r="194">
      <c r="A194">
        <f>HYPERLINK("https://www.ebi.ac.uk/ols/ontologies/fbbt/terms?iri=http://purl.obolibrary.org/obo/FBbt_00005842","FBbt:00005842")</f>
        <v/>
      </c>
      <c r="B194" t="inlineStr">
        <is>
          <t>Pad1 neuroblast</t>
        </is>
      </c>
      <c r="C194" t="inlineStr">
        <is>
          <t>None</t>
        </is>
      </c>
      <c r="D194" t="inlineStr">
        <is>
          <t>Neuroblast 1 of the dorsal anterior protocerebrum.</t>
        </is>
      </c>
      <c r="E194" t="inlineStr">
        <is>
          <t>Urbach et al., 2003, Development 130(16): 3589--3606 (flybase.org/reports/FBrf0161021)</t>
        </is>
      </c>
      <c r="F194" t="inlineStr"/>
      <c r="G194" t="inlineStr"/>
      <c r="H194" t="inlineStr"/>
    </row>
    <row r="195">
      <c r="A195">
        <f>HYPERLINK("https://www.ebi.ac.uk/ols/ontologies/fbbt/terms?iri=http://purl.obolibrary.org/obo/FBbt_00005849","FBbt:00005849")</f>
        <v/>
      </c>
      <c r="B195" t="inlineStr">
        <is>
          <t>Pad8 neuroblast</t>
        </is>
      </c>
      <c r="C195" t="inlineStr">
        <is>
          <t>None</t>
        </is>
      </c>
      <c r="D195" t="inlineStr">
        <is>
          <t>Neuroblast 8 of the dorsal anterior protocerebrum.</t>
        </is>
      </c>
      <c r="E195" t="inlineStr">
        <is>
          <t>Urbach et al., 2003, Development 130(16): 3589--3606 (flybase.org/reports/FBrf0161021)</t>
        </is>
      </c>
      <c r="F195" t="inlineStr"/>
      <c r="G195" t="inlineStr"/>
      <c r="H195" t="inlineStr"/>
    </row>
    <row r="196">
      <c r="A196">
        <f>HYPERLINK("https://www.ebi.ac.uk/ols/ontologies/fbbt/terms?iri=http://purl.obolibrary.org/obo/FBbt_00005848","FBbt:00005848")</f>
        <v/>
      </c>
      <c r="B196" t="inlineStr">
        <is>
          <t>Pad7 neuroblast</t>
        </is>
      </c>
      <c r="C196" t="inlineStr">
        <is>
          <t>None</t>
        </is>
      </c>
      <c r="D196" t="inlineStr">
        <is>
          <t>Neuroblast 7 of the dorsal anterior protocerebrum.</t>
        </is>
      </c>
      <c r="E196" t="inlineStr">
        <is>
          <t>Urbach et al., 2003, Development 130(16): 3589--3606 (flybase.org/reports/FBrf0161021)</t>
        </is>
      </c>
      <c r="F196" t="inlineStr"/>
      <c r="G196" t="inlineStr"/>
      <c r="H196" t="inlineStr"/>
    </row>
    <row r="197">
      <c r="A197">
        <f>HYPERLINK("https://www.ebi.ac.uk/ols/ontologies/fbbt/terms?iri=http://purl.obolibrary.org/obo/FBbt_00005847","FBbt:00005847")</f>
        <v/>
      </c>
      <c r="B197" t="inlineStr">
        <is>
          <t>Pad6 neuroblast</t>
        </is>
      </c>
      <c r="C197" t="inlineStr">
        <is>
          <t>None</t>
        </is>
      </c>
      <c r="D197" t="inlineStr">
        <is>
          <t>Neuroblast 6 of the dorsal anterior protocerebrum.</t>
        </is>
      </c>
      <c r="E197" t="inlineStr">
        <is>
          <t>Urbach et al., 2003, Development 130(16): 3589--3606 (flybase.org/reports/FBrf0161021)</t>
        </is>
      </c>
      <c r="F197" t="inlineStr"/>
      <c r="G197" t="inlineStr"/>
      <c r="H197" t="inlineStr"/>
    </row>
    <row r="198">
      <c r="A198">
        <f>HYPERLINK("https://www.ebi.ac.uk/ols/ontologies/fbbt/terms?iri=http://purl.obolibrary.org/obo/FBbt_00005846","FBbt:00005846")</f>
        <v/>
      </c>
      <c r="B198" t="inlineStr">
        <is>
          <t>Pad5 neuroblast</t>
        </is>
      </c>
      <c r="C198" t="inlineStr">
        <is>
          <t>None</t>
        </is>
      </c>
      <c r="D198" t="inlineStr">
        <is>
          <t>Neuroblast 5 of the dorsal anterior protocerebrum.</t>
        </is>
      </c>
      <c r="E198" t="inlineStr">
        <is>
          <t>Urbach et al., 2003, Development 130(16): 3589--3606 (flybase.org/reports/FBrf0161021)</t>
        </is>
      </c>
      <c r="F198" t="inlineStr"/>
      <c r="G198" t="inlineStr"/>
      <c r="H198" t="inlineStr"/>
    </row>
    <row r="199">
      <c r="A199">
        <f>HYPERLINK("https://www.ebi.ac.uk/ols/ontologies/fbbt/terms?iri=http://purl.obolibrary.org/obo/FBbt_00005845","FBbt:00005845")</f>
        <v/>
      </c>
      <c r="B199" t="inlineStr">
        <is>
          <t>Pad4 neuroblast</t>
        </is>
      </c>
      <c r="C199" t="inlineStr">
        <is>
          <t>None</t>
        </is>
      </c>
      <c r="D199" t="inlineStr">
        <is>
          <t>Neuroblast 4 of the dorsal anterior protocerebrum.</t>
        </is>
      </c>
      <c r="E199" t="inlineStr">
        <is>
          <t>Urbach et al., 2003, Development 130(16): 3589--3606 (flybase.org/reports/FBrf0161021)</t>
        </is>
      </c>
      <c r="F199" t="inlineStr"/>
      <c r="G199" t="inlineStr"/>
      <c r="H199" t="inlineStr"/>
    </row>
    <row r="200">
      <c r="A200">
        <f>HYPERLINK("https://www.ebi.ac.uk/ols/ontologies/fbbt/terms?iri=http://purl.obolibrary.org/obo/FBbt_00005994","FBbt:00005994")</f>
        <v/>
      </c>
      <c r="B200" t="inlineStr">
        <is>
          <t>Pcd17 neuroblast</t>
        </is>
      </c>
      <c r="C200" t="inlineStr">
        <is>
          <t>Pc2 neuroblast</t>
        </is>
      </c>
      <c r="D200" t="inlineStr">
        <is>
          <t>Neuroblast 17 of the dorsal central protocerebrum.</t>
        </is>
      </c>
      <c r="E200" t="inlineStr">
        <is>
          <t>Urbach et al., 2003, Development 130(16): 3589--3606 (flybase.org/reports/FBrf0161021)</t>
        </is>
      </c>
      <c r="F200" t="inlineStr"/>
      <c r="G200" t="inlineStr"/>
      <c r="H200" t="inlineStr"/>
    </row>
    <row r="201">
      <c r="A201">
        <f>HYPERLINK("https://www.ebi.ac.uk/ols/ontologies/fbbt/terms?iri=http://purl.obolibrary.org/obo/FBbt_00005993","FBbt:00005993")</f>
        <v/>
      </c>
      <c r="B201" t="inlineStr">
        <is>
          <t>Pcd16 neuroblast</t>
        </is>
      </c>
      <c r="C201" t="inlineStr">
        <is>
          <t>Pc2 neuroblast</t>
        </is>
      </c>
      <c r="D201" t="inlineStr">
        <is>
          <t>Neuroblast 16 of the dorsal central protocerebrum.</t>
        </is>
      </c>
      <c r="E201" t="inlineStr">
        <is>
          <t>Urbach et al., 2003, Development 130(16): 3589--3606 (flybase.org/reports/FBrf0161021)</t>
        </is>
      </c>
      <c r="F201" t="inlineStr"/>
      <c r="G201" t="inlineStr"/>
      <c r="H201" t="inlineStr"/>
    </row>
    <row r="202">
      <c r="A202">
        <f>HYPERLINK("https://www.ebi.ac.uk/ols/ontologies/fbbt/terms?iri=http://purl.obolibrary.org/obo/FBbt_00005992","FBbt:00005992")</f>
        <v/>
      </c>
      <c r="B202" t="inlineStr">
        <is>
          <t>Pcd15 neuroblast</t>
        </is>
      </c>
      <c r="C202" t="inlineStr">
        <is>
          <t>None</t>
        </is>
      </c>
      <c r="D202" t="inlineStr">
        <is>
          <t>Neuroblast 15 of the dorsal central protocerebrum.</t>
        </is>
      </c>
      <c r="E202" t="inlineStr">
        <is>
          <t>Urbach et al., 2003, Development 130(16): 3589--3606 (flybase.org/reports/FBrf0161021)</t>
        </is>
      </c>
      <c r="F202" t="inlineStr"/>
      <c r="G202" t="inlineStr"/>
      <c r="H202" t="inlineStr"/>
    </row>
    <row r="203">
      <c r="A203">
        <f>HYPERLINK("https://www.ebi.ac.uk/ols/ontologies/fbbt/terms?iri=http://purl.obolibrary.org/obo/FBbt_00005991","FBbt:00005991")</f>
        <v/>
      </c>
      <c r="B203" t="inlineStr">
        <is>
          <t>Pcd14 neuroblast</t>
        </is>
      </c>
      <c r="C203" t="inlineStr">
        <is>
          <t>None</t>
        </is>
      </c>
      <c r="D203" t="inlineStr">
        <is>
          <t>Neuroblast 14 of the dorsal central protocerebrum.</t>
        </is>
      </c>
      <c r="E203" t="inlineStr">
        <is>
          <t>Urbach et al., 2003, Development 130(16): 3589--3606 (flybase.org/reports/FBrf0161021)</t>
        </is>
      </c>
      <c r="F203" t="inlineStr"/>
      <c r="G203" t="inlineStr"/>
      <c r="H203" t="inlineStr"/>
    </row>
    <row r="204">
      <c r="A204">
        <f>HYPERLINK("https://www.ebi.ac.uk/ols/ontologies/fbbt/terms?iri=http://purl.obolibrary.org/obo/FBbt_00005990","FBbt:00005990")</f>
        <v/>
      </c>
      <c r="B204" t="inlineStr">
        <is>
          <t>Pcd13 neuroblast</t>
        </is>
      </c>
      <c r="C204" t="inlineStr">
        <is>
          <t>None</t>
        </is>
      </c>
      <c r="D204" t="inlineStr">
        <is>
          <t>Neuroblast 13 of the dorsal central protocerebrum.</t>
        </is>
      </c>
      <c r="E204" t="inlineStr">
        <is>
          <t>Urbach et al., 2003, Development 130(16): 3589--3606 (flybase.org/reports/FBrf0161021)</t>
        </is>
      </c>
      <c r="F204" t="inlineStr"/>
      <c r="G204" t="inlineStr"/>
      <c r="H204" t="inlineStr"/>
    </row>
    <row r="205">
      <c r="A205">
        <f>HYPERLINK("https://www.ebi.ac.uk/ols/ontologies/fbbt/terms?iri=http://purl.obolibrary.org/obo/FBbt_00005879","FBbt:00005879")</f>
        <v/>
      </c>
      <c r="B205" t="inlineStr">
        <is>
          <t>Pcd9 neuroblast</t>
        </is>
      </c>
      <c r="C205" t="inlineStr">
        <is>
          <t>None</t>
        </is>
      </c>
      <c r="D205" t="inlineStr">
        <is>
          <t>Neuroblast 9 of the central dorsal protocerebrum.</t>
        </is>
      </c>
      <c r="E205" t="inlineStr">
        <is>
          <t>Urbach et al., 2003, Development 130(16): 3589--3606 (flybase.org/reports/FBrf0161021)</t>
        </is>
      </c>
      <c r="F205" t="inlineStr"/>
      <c r="G205" t="inlineStr"/>
      <c r="H205" t="inlineStr"/>
    </row>
    <row r="206">
      <c r="A206">
        <f>HYPERLINK("https://www.ebi.ac.uk/ols/ontologies/fbbt/terms?iri=http://purl.obolibrary.org/obo/FBbt_00005933","FBbt:00005933")</f>
        <v/>
      </c>
      <c r="B206" t="inlineStr">
        <is>
          <t>Ppd7 neuroblast</t>
        </is>
      </c>
      <c r="C206" t="inlineStr">
        <is>
          <t>None</t>
        </is>
      </c>
      <c r="D206" t="inlineStr">
        <is>
          <t>Neuroblast 7 of the dorsal posterior protocerebrum.</t>
        </is>
      </c>
      <c r="E206" t="inlineStr">
        <is>
          <t>Urbach et al., 2003, Development 130(16): 3589--3606 (flybase.org/reports/FBrf0161021)</t>
        </is>
      </c>
      <c r="F206" t="inlineStr"/>
      <c r="G206" t="inlineStr"/>
      <c r="H206" t="inlineStr"/>
    </row>
    <row r="207">
      <c r="A207">
        <f>HYPERLINK("https://www.ebi.ac.uk/ols/ontologies/fbbt/terms?iri=http://purl.obolibrary.org/obo/FBbt_00005928","FBbt:00005928")</f>
        <v/>
      </c>
      <c r="B207" t="inlineStr">
        <is>
          <t>Ppv2 neuroblast</t>
        </is>
      </c>
      <c r="C207" t="inlineStr">
        <is>
          <t>None</t>
        </is>
      </c>
      <c r="D207" t="inlineStr">
        <is>
          <t>Neuroblast 2 of the posterior ventral protocerebrum.</t>
        </is>
      </c>
      <c r="E207" t="inlineStr">
        <is>
          <t>Urbach et al., 2003, Development 130(16): 3589--3606 (flybase.org/reports/FBrf0161021)</t>
        </is>
      </c>
      <c r="F207" t="inlineStr"/>
      <c r="G207" t="inlineStr"/>
      <c r="H207" t="inlineStr"/>
    </row>
    <row r="208">
      <c r="A208">
        <f>HYPERLINK("https://www.ebi.ac.uk/ols/ontologies/fbbt/terms?iri=http://purl.obolibrary.org/obo/FBbt_00005932","FBbt:00005932")</f>
        <v/>
      </c>
      <c r="B208" t="inlineStr">
        <is>
          <t>Ppd6 neuroblast</t>
        </is>
      </c>
      <c r="C208" t="inlineStr">
        <is>
          <t>None</t>
        </is>
      </c>
      <c r="D208" t="inlineStr">
        <is>
          <t>Neuroblast 6 of the dorsal posterior protocerebrum.</t>
        </is>
      </c>
      <c r="E208" t="inlineStr">
        <is>
          <t>Urbach et al., 2003, Development 130(16): 3589--3606 (flybase.org/reports/FBrf0161021)</t>
        </is>
      </c>
      <c r="F208" t="inlineStr"/>
      <c r="G208" t="inlineStr"/>
      <c r="H208" t="inlineStr"/>
    </row>
    <row r="209">
      <c r="A209">
        <f>HYPERLINK("https://www.ebi.ac.uk/ols/ontologies/fbbt/terms?iri=http://purl.obolibrary.org/obo/FBbt_00005931","FBbt:00005931")</f>
        <v/>
      </c>
      <c r="B209" t="inlineStr">
        <is>
          <t>Ppd5 neuroblast</t>
        </is>
      </c>
      <c r="C209" t="inlineStr">
        <is>
          <t>None</t>
        </is>
      </c>
      <c r="D209" t="inlineStr">
        <is>
          <t>Neuroblast 5 of the dorsal posterior protocerebrum.</t>
        </is>
      </c>
      <c r="E209" t="inlineStr">
        <is>
          <t>Urbach et al., 2003, Development 130(16): 3589--3606 (flybase.org/reports/FBrf0161021)</t>
        </is>
      </c>
      <c r="F209" t="inlineStr"/>
      <c r="G209" t="inlineStr"/>
      <c r="H209" t="inlineStr"/>
    </row>
    <row r="210">
      <c r="A210">
        <f>HYPERLINK("https://www.ebi.ac.uk/ols/ontologies/fbbt/terms?iri=http://purl.obolibrary.org/obo/FBbt_00005930","FBbt:00005930")</f>
        <v/>
      </c>
      <c r="B210" t="inlineStr">
        <is>
          <t>Ppd4 neuroblast</t>
        </is>
      </c>
      <c r="C210" t="inlineStr">
        <is>
          <t>None</t>
        </is>
      </c>
      <c r="D210" t="inlineStr">
        <is>
          <t>Neuroblast 4 of the posterior dorsal protocerebrum.</t>
        </is>
      </c>
      <c r="E210" t="inlineStr">
        <is>
          <t>Urbach et al., 2003, Development 130(16): 3589--3606 (flybase.org/reports/FBrf0161021)</t>
        </is>
      </c>
      <c r="F210" t="inlineStr"/>
      <c r="G210" t="inlineStr"/>
      <c r="H210" t="inlineStr"/>
    </row>
    <row r="211">
      <c r="A211">
        <f>HYPERLINK("https://www.ebi.ac.uk/ols/ontologies/fbbt/terms?iri=http://purl.obolibrary.org/obo/FBbt_00005925","FBbt:00005925")</f>
        <v/>
      </c>
      <c r="B211" t="inlineStr">
        <is>
          <t>Ppv1 neuroblast</t>
        </is>
      </c>
      <c r="C211" t="inlineStr">
        <is>
          <t>None</t>
        </is>
      </c>
      <c r="D211" t="inlineStr">
        <is>
          <t>Neuroblast 1 of the posterior ventral protocerebrum.</t>
        </is>
      </c>
      <c r="E211" t="inlineStr">
        <is>
          <t>Urbach et al., 2003, Development 130(16): 3589--3606 (flybase.org/reports/FBrf0161021)</t>
        </is>
      </c>
      <c r="F211" t="inlineStr"/>
      <c r="G211" t="inlineStr"/>
      <c r="H211" t="inlineStr"/>
    </row>
    <row r="212">
      <c r="A212">
        <f>HYPERLINK("https://www.ebi.ac.uk/ols/ontologies/fbbt/terms?iri=http://purl.obolibrary.org/obo/FBbt_00005939","FBbt:00005939")</f>
        <v/>
      </c>
      <c r="B212" t="inlineStr">
        <is>
          <t>Ppd13 neuroblast</t>
        </is>
      </c>
      <c r="C212" t="inlineStr">
        <is>
          <t>None</t>
        </is>
      </c>
      <c r="D212" t="inlineStr">
        <is>
          <t>Neuroblast 13 of the dorsal posterior protocerebrum.</t>
        </is>
      </c>
      <c r="E212" t="inlineStr">
        <is>
          <t>Urbach et al., 2003, Development 130(16): 3589--3606 (flybase.org/reports/FBrf0161021)</t>
        </is>
      </c>
      <c r="F212" t="inlineStr"/>
      <c r="G212" t="inlineStr"/>
      <c r="H212" t="inlineStr"/>
    </row>
    <row r="213">
      <c r="A213">
        <f>HYPERLINK("https://www.ebi.ac.uk/ols/ontologies/fbbt/terms?iri=http://purl.obolibrary.org/obo/FBbt_00005938","FBbt:00005938")</f>
        <v/>
      </c>
      <c r="B213" t="inlineStr">
        <is>
          <t>Ppd12 neuroblast</t>
        </is>
      </c>
      <c r="C213" t="inlineStr">
        <is>
          <t>None</t>
        </is>
      </c>
      <c r="D213" t="inlineStr">
        <is>
          <t>Neuroblast 12 of the dorsal posterior protocerebrum.</t>
        </is>
      </c>
      <c r="E213" t="inlineStr">
        <is>
          <t>Urbach et al., 2003, Development 130(16): 3589--3606 (flybase.org/reports/FBrf0161021)</t>
        </is>
      </c>
      <c r="F213" t="inlineStr"/>
      <c r="G213" t="inlineStr"/>
      <c r="H213" t="inlineStr"/>
    </row>
    <row r="214">
      <c r="A214">
        <f>HYPERLINK("https://www.ebi.ac.uk/ols/ontologies/fbbt/terms?iri=http://purl.obolibrary.org/obo/FBbt_00005937","FBbt:00005937")</f>
        <v/>
      </c>
      <c r="B214" t="inlineStr">
        <is>
          <t>Ppd11 neuroblast</t>
        </is>
      </c>
      <c r="C214" t="inlineStr">
        <is>
          <t>None</t>
        </is>
      </c>
      <c r="D214" t="inlineStr">
        <is>
          <t>Neuroblast 11 of the dorsal posterior protocerebrum.</t>
        </is>
      </c>
      <c r="E214" t="inlineStr">
        <is>
          <t>Urbach et al., 2003, Development 130(16): 3589--3606 (flybase.org/reports/FBrf0161021)</t>
        </is>
      </c>
      <c r="F214" t="inlineStr"/>
      <c r="G214" t="inlineStr"/>
      <c r="H214" t="inlineStr"/>
    </row>
    <row r="215">
      <c r="A215">
        <f>HYPERLINK("https://www.ebi.ac.uk/ols/ontologies/fbbt/terms?iri=http://purl.obolibrary.org/obo/FBbt_00005936","FBbt:00005936")</f>
        <v/>
      </c>
      <c r="B215" t="inlineStr">
        <is>
          <t>Ppd10 neuroblast</t>
        </is>
      </c>
      <c r="C215" t="inlineStr">
        <is>
          <t>None</t>
        </is>
      </c>
      <c r="D215" t="inlineStr">
        <is>
          <t>Neuroblast 10 of the dorsal posterior protocerebrum.</t>
        </is>
      </c>
      <c r="E215" t="inlineStr">
        <is>
          <t>Urbach et al., 2003, Development 130(16): 3589--3606 (flybase.org/reports/FBrf0161021)</t>
        </is>
      </c>
      <c r="F215" t="inlineStr"/>
      <c r="G215" t="inlineStr"/>
      <c r="H215" t="inlineStr"/>
    </row>
    <row r="216">
      <c r="A216">
        <f>HYPERLINK("https://www.ebi.ac.uk/ols/ontologies/fbbt/terms?iri=http://purl.obolibrary.org/obo/FBbt_00005935","FBbt:00005935")</f>
        <v/>
      </c>
      <c r="B216" t="inlineStr">
        <is>
          <t>Ppd9 neuroblast</t>
        </is>
      </c>
      <c r="C216" t="inlineStr">
        <is>
          <t>None</t>
        </is>
      </c>
      <c r="D216" t="inlineStr">
        <is>
          <t>Neuroblast 9 of the dorsal posterior protocerebrum.</t>
        </is>
      </c>
      <c r="E216" t="inlineStr">
        <is>
          <t>Urbach et al., 2003, Development 130(16): 3589--3606 (flybase.org/reports/FBrf0161021)</t>
        </is>
      </c>
      <c r="F216" t="inlineStr"/>
      <c r="G216" t="inlineStr"/>
      <c r="H216" t="inlineStr"/>
    </row>
    <row r="217">
      <c r="A217">
        <f>HYPERLINK("https://www.ebi.ac.uk/ols/ontologies/fbbt/terms?iri=http://purl.obolibrary.org/obo/FBbt_00005934","FBbt:00005934")</f>
        <v/>
      </c>
      <c r="B217" t="inlineStr">
        <is>
          <t>Ppd8 neuroblast</t>
        </is>
      </c>
      <c r="C217" t="inlineStr">
        <is>
          <t>None</t>
        </is>
      </c>
      <c r="D217" t="inlineStr">
        <is>
          <t>Neuroblast 8 of the dorsal posterior protocerebrum.</t>
        </is>
      </c>
      <c r="E217" t="inlineStr">
        <is>
          <t>Urbach et al., 2003, Development 130(16): 3589--3606 (flybase.org/reports/FBrf0161021)</t>
        </is>
      </c>
      <c r="F217" t="inlineStr"/>
      <c r="G217" t="inlineStr"/>
      <c r="H217" t="inlineStr"/>
    </row>
    <row r="218">
      <c r="A218">
        <f>HYPERLINK("https://www.ebi.ac.uk/ols/ontologies/fbbt/terms?iri=http://purl.obolibrary.org/obo/FBbt_00005929","FBbt:00005929")</f>
        <v/>
      </c>
      <c r="B218" t="inlineStr">
        <is>
          <t>Ppv3 neuroblast</t>
        </is>
      </c>
      <c r="C218" t="inlineStr">
        <is>
          <t>None</t>
        </is>
      </c>
      <c r="D218" t="inlineStr">
        <is>
          <t>Neuroblast 3 of the posterior ventral protocerebrum.</t>
        </is>
      </c>
      <c r="E218" t="inlineStr">
        <is>
          <t>Urbach et al., 2003, Development 130(16): 3589--3606 (flybase.org/reports/FBrf0161021)</t>
        </is>
      </c>
      <c r="F218" t="inlineStr"/>
      <c r="G218" t="inlineStr"/>
      <c r="H218" t="inlineStr"/>
    </row>
    <row r="219">
      <c r="A219">
        <f>HYPERLINK("https://www.ebi.ac.uk/ols/ontologies/fbbt/terms?iri=http://purl.obolibrary.org/obo/FBbt_00005881","FBbt:00005881")</f>
        <v/>
      </c>
      <c r="B219" t="inlineStr">
        <is>
          <t>Pcd11 neuroblast</t>
        </is>
      </c>
      <c r="C219" t="inlineStr">
        <is>
          <t>None</t>
        </is>
      </c>
      <c r="D219" t="inlineStr">
        <is>
          <t>Neuroblast 11 of the central dorsal protocerebrum.</t>
        </is>
      </c>
      <c r="E219" t="inlineStr">
        <is>
          <t>Urbach et al., 2003, Development 130(16): 3589--3606 (flybase.org/reports/FBrf0161021)</t>
        </is>
      </c>
      <c r="F219" t="inlineStr"/>
      <c r="G219" t="inlineStr"/>
      <c r="H219" t="inlineStr"/>
    </row>
    <row r="220">
      <c r="A220">
        <f>HYPERLINK("https://www.ebi.ac.uk/ols/ontologies/fbbt/terms?iri=http://purl.obolibrary.org/obo/FBbt_00005880","FBbt:00005880")</f>
        <v/>
      </c>
      <c r="B220" t="inlineStr">
        <is>
          <t>Pcd10 neuroblast</t>
        </is>
      </c>
      <c r="C220" t="inlineStr">
        <is>
          <t>None</t>
        </is>
      </c>
      <c r="D220" t="inlineStr">
        <is>
          <t>Neuroblast 10 of the central dorsal protocerebrum.</t>
        </is>
      </c>
      <c r="E220" t="inlineStr">
        <is>
          <t>Urbach et al., 2003, Development 130(16): 3589--3606 (flybase.org/reports/FBrf0161021)</t>
        </is>
      </c>
      <c r="F220" t="inlineStr"/>
      <c r="G220" t="inlineStr"/>
      <c r="H220" t="inlineStr"/>
    </row>
    <row r="221">
      <c r="A221">
        <f>HYPERLINK("https://www.ebi.ac.uk/ols/ontologies/fbbt/terms?iri=http://purl.obolibrary.org/obo/FBbt_00005869","FBbt:00005869")</f>
        <v/>
      </c>
      <c r="B221" t="inlineStr">
        <is>
          <t>Pcd6 neuroblast</t>
        </is>
      </c>
      <c r="C221" t="inlineStr">
        <is>
          <t>None</t>
        </is>
      </c>
      <c r="D221" t="inlineStr">
        <is>
          <t>Neuroblast 6 of the dorsal central protocerebrum.</t>
        </is>
      </c>
      <c r="E221" t="inlineStr">
        <is>
          <t>Urbach et al., 2003, Development 130(16): 3589--3606 (flybase.org/reports/FBrf0161021)</t>
        </is>
      </c>
      <c r="F221" t="inlineStr"/>
      <c r="G221" t="inlineStr"/>
      <c r="H221" t="inlineStr"/>
    </row>
    <row r="222">
      <c r="A222">
        <f>HYPERLINK("https://www.ebi.ac.uk/ols/ontologies/fbbt/terms?iri=http://purl.obolibrary.org/obo/FBbt_00005868","FBbt:00005868")</f>
        <v/>
      </c>
      <c r="B222" t="inlineStr">
        <is>
          <t>Pcd5 neuroblast</t>
        </is>
      </c>
      <c r="C222" t="inlineStr">
        <is>
          <t>None</t>
        </is>
      </c>
      <c r="D222" t="inlineStr">
        <is>
          <t>Neuroblast 5 of the dorsal central protocerebrum.</t>
        </is>
      </c>
      <c r="E222" t="inlineStr">
        <is>
          <t>Urbach et al., 2003, Development 130(16): 3589--3606 (flybase.org/reports/FBrf0161021)</t>
        </is>
      </c>
      <c r="F222" t="inlineStr"/>
      <c r="G222" t="inlineStr"/>
      <c r="H222" t="inlineStr"/>
    </row>
    <row r="223">
      <c r="A223">
        <f>HYPERLINK("https://www.ebi.ac.uk/ols/ontologies/fbbt/terms?iri=http://purl.obolibrary.org/obo/FBbt_00005867","FBbt:00005867")</f>
        <v/>
      </c>
      <c r="B223" t="inlineStr">
        <is>
          <t>Pcd4 neuroblast</t>
        </is>
      </c>
      <c r="C223" t="inlineStr">
        <is>
          <t>None</t>
        </is>
      </c>
      <c r="D223" t="inlineStr">
        <is>
          <t>Neuroblast 4 of the dorsal central protocerebrum.</t>
        </is>
      </c>
      <c r="E223" t="inlineStr">
        <is>
          <t>Urbach et al., 2003, Development 130(16): 3589--3606 (flybase.org/reports/FBrf0161021)</t>
        </is>
      </c>
      <c r="F223" t="inlineStr"/>
      <c r="G223" t="inlineStr"/>
      <c r="H223" t="inlineStr"/>
    </row>
    <row r="224">
      <c r="A224">
        <f>HYPERLINK("https://www.ebi.ac.uk/ols/ontologies/fbbt/terms?iri=http://purl.obolibrary.org/obo/FBbt_00005866","FBbt:00005866")</f>
        <v/>
      </c>
      <c r="B224" t="inlineStr">
        <is>
          <t>Pcd3 neuroblast</t>
        </is>
      </c>
      <c r="C224" t="inlineStr">
        <is>
          <t>None</t>
        </is>
      </c>
      <c r="D224" t="inlineStr">
        <is>
          <t>Neuroblast 3 of the dorsal central protocerebrum.</t>
        </is>
      </c>
      <c r="E224" t="inlineStr">
        <is>
          <t>Urbach et al., 2003, Development 130(16): 3589--3606 (flybase.org/reports/FBrf0161021)</t>
        </is>
      </c>
      <c r="F224" t="inlineStr"/>
      <c r="G224" t="inlineStr"/>
      <c r="H224" t="inlineStr"/>
    </row>
    <row r="225">
      <c r="A225">
        <f>HYPERLINK("https://www.ebi.ac.uk/ols/ontologies/fbbt/terms?iri=http://purl.obolibrary.org/obo/FBbt_00005865","FBbt:00005865")</f>
        <v/>
      </c>
      <c r="B225" t="inlineStr">
        <is>
          <t>Pcd2 neuroblast</t>
        </is>
      </c>
      <c r="C225" t="inlineStr">
        <is>
          <t>None</t>
        </is>
      </c>
      <c r="D225" t="inlineStr">
        <is>
          <t>Neuroblast 2 of the dorsal central protocerebrum.</t>
        </is>
      </c>
      <c r="E225" t="inlineStr">
        <is>
          <t>Urbach et al., 2003, Development 130(16): 3589--3606 (flybase.org/reports/FBrf0161021)</t>
        </is>
      </c>
      <c r="F225" t="inlineStr"/>
      <c r="G225" t="inlineStr"/>
      <c r="H225" t="inlineStr"/>
    </row>
    <row r="226">
      <c r="A226">
        <f>HYPERLINK("https://www.ebi.ac.uk/ols/ontologies/fbbt/terms?iri=http://purl.obolibrary.org/obo/FBbt_00005864","FBbt:00005864")</f>
        <v/>
      </c>
      <c r="B226" t="inlineStr">
        <is>
          <t>Pcd1 neuroblast</t>
        </is>
      </c>
      <c r="C226" t="inlineStr">
        <is>
          <t>None</t>
        </is>
      </c>
      <c r="D226" t="inlineStr">
        <is>
          <t>Neuroblast 1 of the dorsal central protocerebrum.</t>
        </is>
      </c>
      <c r="E226" t="inlineStr">
        <is>
          <t>Urbach et al., 2003, Development 130(16): 3589--3606 (flybase.org/reports/FBrf0161021)</t>
        </is>
      </c>
      <c r="F226" t="inlineStr"/>
      <c r="G226" t="inlineStr"/>
      <c r="H226" t="inlineStr"/>
    </row>
    <row r="227">
      <c r="A227">
        <f>HYPERLINK("https://www.ebi.ac.uk/ols/ontologies/fbbt/terms?iri=http://purl.obolibrary.org/obo/FBbt_00005862","FBbt:00005862")</f>
        <v/>
      </c>
      <c r="B227" t="inlineStr">
        <is>
          <t>Pav1 neuroblast</t>
        </is>
      </c>
      <c r="C227" t="inlineStr">
        <is>
          <t>None</t>
        </is>
      </c>
      <c r="D227" t="inlineStr">
        <is>
          <t>Neuroblast 2 of the ventral anterior protocerebrum.</t>
        </is>
      </c>
      <c r="E227" t="inlineStr">
        <is>
          <t>Urbach et al., 2003, Development 130(16): 3589--3606 (flybase.org/reports/FBrf0161021)</t>
        </is>
      </c>
      <c r="F227" t="inlineStr"/>
      <c r="G227" t="inlineStr"/>
      <c r="H227" t="inlineStr"/>
    </row>
    <row r="228">
      <c r="A228">
        <f>HYPERLINK("https://www.ebi.ac.uk/ols/ontologies/fbbt/terms?iri=http://purl.obolibrary.org/obo/FBbt_00005924","FBbt:00005924")</f>
        <v/>
      </c>
      <c r="B228" t="inlineStr">
        <is>
          <t>Ppd1 neuroblast</t>
        </is>
      </c>
      <c r="C228" t="inlineStr">
        <is>
          <t>None</t>
        </is>
      </c>
      <c r="D228" t="inlineStr">
        <is>
          <t>Neuroblast 1 of the posterior dorsal protocerebrum.</t>
        </is>
      </c>
      <c r="E228" t="inlineStr">
        <is>
          <t>Urbach et al., 2003, Development 130(16): 3589--3606 (flybase.org/reports/FBrf0161021)</t>
        </is>
      </c>
      <c r="F228" t="inlineStr"/>
      <c r="G228" t="inlineStr"/>
      <c r="H228" t="inlineStr"/>
    </row>
    <row r="229">
      <c r="A229">
        <f>HYPERLINK("https://www.ebi.ac.uk/ols/ontologies/fbbt/terms?iri=http://purl.obolibrary.org/obo/FBbt_00005873","FBbt:00005873")</f>
        <v/>
      </c>
      <c r="B229" t="inlineStr">
        <is>
          <t>Ppd3 neuroblast</t>
        </is>
      </c>
      <c r="C229" t="inlineStr">
        <is>
          <t>None</t>
        </is>
      </c>
      <c r="D229" t="inlineStr">
        <is>
          <t>Neuroblast 3 of the posterior dorsal protocerebrum.</t>
        </is>
      </c>
      <c r="E229" t="inlineStr">
        <is>
          <t>Urbach et al., 2003, Development 130(16): 3589--3606 (flybase.org/reports/FBrf0161021)</t>
        </is>
      </c>
      <c r="F229" t="inlineStr"/>
      <c r="G229" t="inlineStr"/>
      <c r="H229" t="inlineStr"/>
    </row>
    <row r="230">
      <c r="A230">
        <f>HYPERLINK("https://www.ebi.ac.uk/ols/ontologies/fbbt/terms?iri=http://purl.obolibrary.org/obo/FBbt_00005872","FBbt:00005872")</f>
        <v/>
      </c>
      <c r="B230" t="inlineStr">
        <is>
          <t>Ppd2 neuroblast</t>
        </is>
      </c>
      <c r="C230" t="inlineStr">
        <is>
          <t>None</t>
        </is>
      </c>
      <c r="D230" t="inlineStr">
        <is>
          <t>Neuroblast 2 of the posterior dorsal protocerebrum.</t>
        </is>
      </c>
      <c r="E230" t="inlineStr">
        <is>
          <t>Urbach et al., 2003, Development 130(16): 3589--3606 (flybase.org/reports/FBrf0161021)</t>
        </is>
      </c>
      <c r="F230" t="inlineStr"/>
      <c r="G230" t="inlineStr"/>
      <c r="H230" t="inlineStr"/>
    </row>
    <row r="231">
      <c r="A231">
        <f>HYPERLINK("https://www.ebi.ac.uk/ols/ontologies/fbbt/terms?iri=http://purl.obolibrary.org/obo/FBbt_00005871","FBbt:00005871")</f>
        <v/>
      </c>
      <c r="B231" t="inlineStr">
        <is>
          <t>Pcd8 neuroblast</t>
        </is>
      </c>
      <c r="C231" t="inlineStr">
        <is>
          <t>None</t>
        </is>
      </c>
      <c r="D231" t="inlineStr">
        <is>
          <t>Neuroblast 8 of the dorsal central protocerebrum.</t>
        </is>
      </c>
      <c r="E231" t="inlineStr">
        <is>
          <t>Urbach et al., 2003, Development 130(16): 3589--3606 (flybase.org/reports/FBrf0161021)</t>
        </is>
      </c>
      <c r="F231" t="inlineStr"/>
      <c r="G231" t="inlineStr"/>
      <c r="H231" t="inlineStr"/>
    </row>
    <row r="232">
      <c r="A232">
        <f>HYPERLINK("https://www.ebi.ac.uk/ols/ontologies/fbbt/terms?iri=http://purl.obolibrary.org/obo/FBbt_00005870","FBbt:00005870")</f>
        <v/>
      </c>
      <c r="B232" t="inlineStr">
        <is>
          <t>Pcd7 neuroblast</t>
        </is>
      </c>
      <c r="C232" t="inlineStr">
        <is>
          <t>None</t>
        </is>
      </c>
      <c r="D232" t="inlineStr">
        <is>
          <t>Neuroblast 7 of the dorsal central protocerebrum.</t>
        </is>
      </c>
      <c r="E232" t="inlineStr">
        <is>
          <t>Urbach et al., 2003, Development 130(16): 3589--3606 (flybase.org/reports/FBrf0161021)</t>
        </is>
      </c>
      <c r="F232" t="inlineStr"/>
      <c r="G232" t="inlineStr"/>
      <c r="H232" t="inlineStr"/>
    </row>
    <row r="233">
      <c r="A233">
        <f>HYPERLINK("https://www.ebi.ac.uk/ols/ontologies/fbbt/terms?iri=http://purl.obolibrary.org/obo/FBbt_00005946","FBbt:00005946")</f>
        <v/>
      </c>
      <c r="B233" t="inlineStr">
        <is>
          <t>Ppd20 neuroblast</t>
        </is>
      </c>
      <c r="C233" t="inlineStr">
        <is>
          <t>Pp3 neuroblast</t>
        </is>
      </c>
      <c r="D233" t="inlineStr">
        <is>
          <t>Neuroblast 20 of the dorsal posterior protocerebrum.</t>
        </is>
      </c>
      <c r="E233" t="inlineStr">
        <is>
          <t>Urbach et al., 2003, Development 130(16): 3589--3606 (flybase.org/reports/FBrf0161021)</t>
        </is>
      </c>
      <c r="F233" t="inlineStr"/>
      <c r="G233" t="inlineStr"/>
      <c r="H233" t="inlineStr"/>
    </row>
    <row r="234">
      <c r="A234">
        <f>HYPERLINK("https://www.ebi.ac.uk/ols/ontologies/fbbt/terms?iri=http://purl.obolibrary.org/obo/FBbt_00005945","FBbt:00005945")</f>
        <v/>
      </c>
      <c r="B234" t="inlineStr">
        <is>
          <t>Ppd19 neuroblast</t>
        </is>
      </c>
      <c r="C234" t="inlineStr">
        <is>
          <t>None</t>
        </is>
      </c>
      <c r="D234" t="inlineStr">
        <is>
          <t>Neuroblast 19 of the dorsal posterior protocerebrum.</t>
        </is>
      </c>
      <c r="E234" t="inlineStr">
        <is>
          <t>Urbach et al., 2003, Development 130(16): 3589--3606 (flybase.org/reports/FBrf0161021)</t>
        </is>
      </c>
      <c r="F234" t="inlineStr"/>
      <c r="G234" t="inlineStr"/>
      <c r="H234" t="inlineStr"/>
    </row>
    <row r="235">
      <c r="A235">
        <f>HYPERLINK("https://www.ebi.ac.uk/ols/ontologies/fbbt/terms?iri=http://purl.obolibrary.org/obo/FBbt_00005944","FBbt:00005944")</f>
        <v/>
      </c>
      <c r="B235" t="inlineStr">
        <is>
          <t>Ppd18 neuroblast</t>
        </is>
      </c>
      <c r="C235" t="inlineStr">
        <is>
          <t>Pp3 neuroblast</t>
        </is>
      </c>
      <c r="D235" t="inlineStr">
        <is>
          <t>Neuroblast 18 of the dorsal posterior protocerebrum.</t>
        </is>
      </c>
      <c r="E235" t="inlineStr">
        <is>
          <t>Urbach et al., 2003, Development 130(16): 3589--3606 (flybase.org/reports/FBrf0161021)</t>
        </is>
      </c>
      <c r="F235" t="inlineStr"/>
      <c r="G235" t="inlineStr"/>
      <c r="H235" t="inlineStr"/>
    </row>
    <row r="236">
      <c r="A236">
        <f>HYPERLINK("https://www.ebi.ac.uk/ols/ontologies/fbbt/terms?iri=http://purl.obolibrary.org/obo/FBbt_00005943","FBbt:00005943")</f>
        <v/>
      </c>
      <c r="B236" t="inlineStr">
        <is>
          <t>Ppd17 neuroblast</t>
        </is>
      </c>
      <c r="C236" t="inlineStr">
        <is>
          <t>None</t>
        </is>
      </c>
      <c r="D236" t="inlineStr">
        <is>
          <t>Neuroblast 17 of the dorsal posterior protocerebrum.</t>
        </is>
      </c>
      <c r="E236" t="inlineStr">
        <is>
          <t>Urbach et al., 2003, Development 130(16): 3589--3606 (flybase.org/reports/FBrf0161021)</t>
        </is>
      </c>
      <c r="F236" t="inlineStr"/>
      <c r="G236" t="inlineStr"/>
      <c r="H236" t="inlineStr"/>
    </row>
    <row r="237">
      <c r="A237">
        <f>HYPERLINK("https://www.ebi.ac.uk/ols/ontologies/fbbt/terms?iri=http://purl.obolibrary.org/obo/FBbt_00005942","FBbt:00005942")</f>
        <v/>
      </c>
      <c r="B237" t="inlineStr">
        <is>
          <t>Ppd16 neuroblast</t>
        </is>
      </c>
      <c r="C237" t="inlineStr">
        <is>
          <t>Pp3 neuroblast</t>
        </is>
      </c>
      <c r="D237" t="inlineStr">
        <is>
          <t>Neuroblast 16 of the dorsal posterior protocerebrum.</t>
        </is>
      </c>
      <c r="E237" t="inlineStr">
        <is>
          <t>Urbach et al., 2003, Development 130(16): 3589--3606 (flybase.org/reports/FBrf0161021)</t>
        </is>
      </c>
      <c r="F237" t="inlineStr"/>
      <c r="G237" t="inlineStr"/>
      <c r="H237" t="inlineStr"/>
    </row>
    <row r="238">
      <c r="A238">
        <f>HYPERLINK("https://www.ebi.ac.uk/ols/ontologies/fbbt/terms?iri=http://purl.obolibrary.org/obo/FBbt_00005941","FBbt:00005941")</f>
        <v/>
      </c>
      <c r="B238" t="inlineStr">
        <is>
          <t>Ppd15 neuroblast</t>
        </is>
      </c>
      <c r="C238" t="inlineStr">
        <is>
          <t>Pp3 neuroblast</t>
        </is>
      </c>
      <c r="D238" t="inlineStr">
        <is>
          <t>Neuroblast 15 of the dorsal posterior protocerebrum.</t>
        </is>
      </c>
      <c r="E238" t="inlineStr">
        <is>
          <t>Urbach et al., 2003, Development 130(16): 3589--3606 (flybase.org/reports/FBrf0161021)</t>
        </is>
      </c>
      <c r="F238" t="inlineStr"/>
      <c r="G238" t="inlineStr"/>
      <c r="H238" t="inlineStr"/>
    </row>
    <row r="239">
      <c r="A239">
        <f>HYPERLINK("https://www.ebi.ac.uk/ols/ontologies/fbbt/terms?iri=http://purl.obolibrary.org/obo/FBbt_00005940","FBbt:00005940")</f>
        <v/>
      </c>
      <c r="B239" t="inlineStr">
        <is>
          <t>Ppd14 neuroblast</t>
        </is>
      </c>
      <c r="C239" t="inlineStr">
        <is>
          <t>None</t>
        </is>
      </c>
      <c r="D239" t="inlineStr">
        <is>
          <t>Neuroblast 14 of the dorsal posterior protocerebrum.</t>
        </is>
      </c>
      <c r="E239" t="inlineStr">
        <is>
          <t>Urbach et al., 2003, Development 130(16): 3589--3606 (flybase.org/reports/FBrf0161021)</t>
        </is>
      </c>
      <c r="F239" t="inlineStr"/>
      <c r="G239" t="inlineStr"/>
      <c r="H239" t="inlineStr"/>
    </row>
    <row r="240">
      <c r="A240">
        <f>HYPERLINK("https://www.ebi.ac.uk/ols/ontologies/fbbt/terms?iri=http://purl.obolibrary.org/obo/FBbt_00006002","FBbt:00006002")</f>
        <v/>
      </c>
      <c r="B240" t="inlineStr">
        <is>
          <t>Pcv5 neuroblast</t>
        </is>
      </c>
      <c r="C240" t="inlineStr">
        <is>
          <t>None</t>
        </is>
      </c>
      <c r="D240" t="inlineStr">
        <is>
          <t>Neuroblast 5 of the ventral central protocerebrum.</t>
        </is>
      </c>
      <c r="E240" t="inlineStr">
        <is>
          <t>Urbach et al., 2003, Development 130(16): 3589--3606 (flybase.org/reports/FBrf0161021)</t>
        </is>
      </c>
      <c r="F240" t="inlineStr"/>
      <c r="G240" t="inlineStr"/>
      <c r="H240" t="inlineStr"/>
    </row>
    <row r="241">
      <c r="A241">
        <f>HYPERLINK("https://www.ebi.ac.uk/ols/ontologies/fbbt/terms?iri=http://purl.obolibrary.org/obo/FBbt_00006003","FBbt:00006003")</f>
        <v/>
      </c>
      <c r="B241" t="inlineStr">
        <is>
          <t>Pcv6 neuroblast</t>
        </is>
      </c>
      <c r="C241" t="inlineStr">
        <is>
          <t>None</t>
        </is>
      </c>
      <c r="D241" t="inlineStr">
        <is>
          <t>Neuroblast 6 of the ventral central protocerebrum.</t>
        </is>
      </c>
      <c r="E241" t="inlineStr">
        <is>
          <t>Urbach et al., 2003, Development 130(16): 3589--3606 (flybase.org/reports/FBrf0161021)</t>
        </is>
      </c>
      <c r="F241" t="inlineStr"/>
      <c r="G241" t="inlineStr"/>
      <c r="H241" t="inlineStr"/>
    </row>
    <row r="242">
      <c r="A242">
        <f>HYPERLINK("https://www.ebi.ac.uk/ols/ontologies/fbbt/terms?iri=http://purl.obolibrary.org/obo/FBbt_00006004","FBbt:00006004")</f>
        <v/>
      </c>
      <c r="B242" t="inlineStr">
        <is>
          <t>Pcv7 neuroblast</t>
        </is>
      </c>
      <c r="C242" t="inlineStr">
        <is>
          <t>None</t>
        </is>
      </c>
      <c r="D242" t="inlineStr">
        <is>
          <t>Neuroblast 7 of the ventral central protocerebrum.</t>
        </is>
      </c>
      <c r="E242" t="inlineStr">
        <is>
          <t>Urbach et al., 2003, Development 130(16): 3589--3606 (flybase.org/reports/FBrf0161021)</t>
        </is>
      </c>
      <c r="F242" t="inlineStr"/>
      <c r="G242" t="inlineStr"/>
      <c r="H242" t="inlineStr"/>
    </row>
    <row r="243">
      <c r="A243">
        <f>HYPERLINK("https://www.ebi.ac.uk/ols/ontologies/fbbt/terms?iri=http://purl.obolibrary.org/obo/FBbt_00006005","FBbt:00006005")</f>
        <v/>
      </c>
      <c r="B243" t="inlineStr">
        <is>
          <t>Pcv8 neuroblast</t>
        </is>
      </c>
      <c r="C243" t="inlineStr">
        <is>
          <t>None</t>
        </is>
      </c>
      <c r="D243" t="inlineStr">
        <is>
          <t>Neuroblast 8 of the ventral central protocerebrum.</t>
        </is>
      </c>
      <c r="E243" t="inlineStr">
        <is>
          <t>Urbach et al., 2003, Development 130(16): 3589--3606 (flybase.org/reports/FBrf0161021)</t>
        </is>
      </c>
      <c r="F243" t="inlineStr"/>
      <c r="G243" t="inlineStr"/>
      <c r="H243" t="inlineStr"/>
    </row>
    <row r="244">
      <c r="A244">
        <f>HYPERLINK("https://www.ebi.ac.uk/ols/ontologies/fbbt/terms?iri=http://purl.obolibrary.org/obo/FBbt_00006006","FBbt:00006006")</f>
        <v/>
      </c>
      <c r="B244" t="inlineStr">
        <is>
          <t>Pcv9 neuroblast</t>
        </is>
      </c>
      <c r="C244" t="inlineStr">
        <is>
          <t>None</t>
        </is>
      </c>
      <c r="D244" t="inlineStr">
        <is>
          <t>Neuroblast 9 of the ventral central protocerebrum.</t>
        </is>
      </c>
      <c r="E244" t="inlineStr">
        <is>
          <t>Urbach et al., 2003, Development 130(16): 3589--3606 (flybase.org/reports/FBrf0161021)</t>
        </is>
      </c>
      <c r="F244" t="inlineStr"/>
      <c r="G244" t="inlineStr"/>
      <c r="H244" t="inlineStr"/>
    </row>
    <row r="245">
      <c r="A245">
        <f>HYPERLINK("https://www.ebi.ac.uk/ols/ontologies/fbbt/terms?iri=http://purl.obolibrary.org/obo/FBbt_00005896","FBbt:00005896")</f>
        <v/>
      </c>
      <c r="B245" t="inlineStr">
        <is>
          <t>Pcv4 neuroblast</t>
        </is>
      </c>
      <c r="C245" t="inlineStr">
        <is>
          <t>None</t>
        </is>
      </c>
      <c r="D245" t="inlineStr">
        <is>
          <t>Neuroblast 4 of the central ventral protocerebrum.</t>
        </is>
      </c>
      <c r="E245" t="inlineStr">
        <is>
          <t>Urbach et al., 2003, Development 130(16): 3589--3606 (flybase.org/reports/FBrf0161021)</t>
        </is>
      </c>
      <c r="F245" t="inlineStr"/>
      <c r="G245" t="inlineStr"/>
      <c r="H245" t="inlineStr"/>
    </row>
    <row r="246">
      <c r="A246">
        <f>HYPERLINK("https://www.ebi.ac.uk/ols/ontologies/fbbt/terms?iri=http://purl.obolibrary.org/obo/FBbt_00005895","FBbt:00005895")</f>
        <v/>
      </c>
      <c r="B246" t="inlineStr">
        <is>
          <t>Pcv3 neuroblast</t>
        </is>
      </c>
      <c r="C246" t="inlineStr">
        <is>
          <t>None</t>
        </is>
      </c>
      <c r="D246" t="inlineStr">
        <is>
          <t>Neuroblast 3 of the central ventral protocerebrum.</t>
        </is>
      </c>
      <c r="E246" t="inlineStr">
        <is>
          <t>Urbach et al., 2003, Development 130(16): 3589--3606 (flybase.org/reports/FBrf0161021)</t>
        </is>
      </c>
      <c r="F246" t="inlineStr"/>
      <c r="G246" t="inlineStr"/>
      <c r="H246" t="inlineStr"/>
    </row>
    <row r="247">
      <c r="A247">
        <f>HYPERLINK("https://www.ebi.ac.uk/ols/ontologies/fbbt/terms?iri=http://purl.obolibrary.org/obo/FBbt_00005894","FBbt:00005894")</f>
        <v/>
      </c>
      <c r="B247" t="inlineStr">
        <is>
          <t>Pcv2 neuroblast</t>
        </is>
      </c>
      <c r="C247" t="inlineStr">
        <is>
          <t>None</t>
        </is>
      </c>
      <c r="D247" t="inlineStr">
        <is>
          <t>Neuroblast 2 of the central ventral protocerebrum.</t>
        </is>
      </c>
      <c r="E247" t="inlineStr">
        <is>
          <t>Urbach et al., 2003, Development 130(16): 3589--3606 (flybase.org/reports/FBrf0161021)</t>
        </is>
      </c>
      <c r="F247" t="inlineStr"/>
      <c r="G247" t="inlineStr"/>
      <c r="H247" t="inlineStr"/>
    </row>
    <row r="248">
      <c r="A248">
        <f>HYPERLINK("https://www.ebi.ac.uk/ols/ontologies/fbbt/terms?iri=http://purl.obolibrary.org/obo/FBbt_00006000","FBbt:00006000")</f>
        <v/>
      </c>
      <c r="B248" t="inlineStr">
        <is>
          <t>Pcv1 neuroblast</t>
        </is>
      </c>
      <c r="C248" t="inlineStr">
        <is>
          <t>None</t>
        </is>
      </c>
      <c r="D248" t="inlineStr">
        <is>
          <t>Neuroblast 1 of the ventral central protocerebrum.</t>
        </is>
      </c>
      <c r="E248" t="inlineStr">
        <is>
          <t>Urbach et al., 2003, Development 130(16): 3589--3606 (flybase.org/reports/FBrf0161021)</t>
        </is>
      </c>
      <c r="F248" t="inlineStr"/>
      <c r="G248" t="inlineStr"/>
      <c r="H248"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2019-08-09T10:12:05Z</dcterms:created>
  <dcterms:modified xsi:type="dcterms:W3CDTF">2019-08-09T10:12:05Z</dcterms:modified>
</cp:coreProperties>
</file>