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5">
      <text>
        <t xml:space="preserve">ordering
	-Olivia Jo Bradley</t>
      </text>
    </comment>
    <comment authorId="0" ref="A44">
      <text>
        <t xml:space="preserve">ordering
	-Olivia Jo Bradley</t>
      </text>
    </comment>
    <comment authorId="0" ref="A13">
      <text>
        <t xml:space="preserve">Need to print
	-Olivia Jo Bradley</t>
      </text>
    </comment>
    <comment authorId="0" ref="A11">
      <text>
        <t xml:space="preserve">Need to cut
	-Olivia Jo Bradley</t>
      </text>
    </comment>
    <comment authorId="0" ref="A37">
      <text>
        <t xml:space="preserve">ordered, arriving tomorrow
	-Olivia Jo Bradley</t>
      </text>
    </comment>
  </commentList>
</comments>
</file>

<file path=xl/sharedStrings.xml><?xml version="1.0" encoding="utf-8"?>
<sst xmlns="http://schemas.openxmlformats.org/spreadsheetml/2006/main" count="202" uniqueCount="93">
  <si>
    <t>FlyBox Bill of Materials</t>
  </si>
  <si>
    <t>Total Items</t>
  </si>
  <si>
    <t>Total Cost</t>
  </si>
  <si>
    <t>Chris Allum, Olivia Jo Bradley, S. C. "Mack" McAneney, Zachary Sherman, Florian Schwarzinger</t>
  </si>
  <si>
    <t>Subsystem</t>
  </si>
  <si>
    <t>Custom</t>
  </si>
  <si>
    <t>Item</t>
  </si>
  <si>
    <t>Cost Per Unit</t>
  </si>
  <si>
    <t>Quantity</t>
  </si>
  <si>
    <t>Source</t>
  </si>
  <si>
    <t>Notes</t>
  </si>
  <si>
    <t>PCB</t>
  </si>
  <si>
    <t>Main PCB</t>
  </si>
  <si>
    <t>PCBWay</t>
  </si>
  <si>
    <t>Price with assembly and an order size of 5, may change slightly</t>
  </si>
  <si>
    <t>IR and fans PCB</t>
  </si>
  <si>
    <t>RGW LED PCB</t>
  </si>
  <si>
    <t>Miscellaneous</t>
  </si>
  <si>
    <t>Zipties</t>
  </si>
  <si>
    <t>Amazon</t>
  </si>
  <si>
    <t>IR filter for camera</t>
  </si>
  <si>
    <t>ePlastics</t>
  </si>
  <si>
    <t>We believe this product will work, but we have been using filters provided by Brandeis</t>
  </si>
  <si>
    <t>Electric screwdriver</t>
  </si>
  <si>
    <t>Cyanoacrylate glue</t>
  </si>
  <si>
    <t>Frame Raw Materials</t>
  </si>
  <si>
    <t>12"x24"x1/4" black acrylic sheet</t>
  </si>
  <si>
    <t>McMaster</t>
  </si>
  <si>
    <t>1/8" translucent white acrylic (12"x24" sheet)</t>
  </si>
  <si>
    <t>Black felt (≥13"x13")</t>
  </si>
  <si>
    <t>One sheet of felt has enough material for four boxes</t>
  </si>
  <si>
    <t>3D print - fan baffle</t>
  </si>
  <si>
    <t>n/a</t>
  </si>
  <si>
    <t>3D print - camera mount</t>
  </si>
  <si>
    <t>3D print - SD card and rotary encoder piece</t>
  </si>
  <si>
    <t>3D print - display and PCB spacer</t>
  </si>
  <si>
    <t>J-B Weld 31319 RTV silicone</t>
  </si>
  <si>
    <t>Frame Hardware</t>
  </si>
  <si>
    <t>Feet (with provided screws)</t>
  </si>
  <si>
    <t>Come in 12 pack</t>
  </si>
  <si>
    <t>Acrylic hinges</t>
  </si>
  <si>
    <t>Come in 20 pack</t>
  </si>
  <si>
    <t>Latch</t>
  </si>
  <si>
    <t>Come in 4 pack</t>
  </si>
  <si>
    <t>M2x6 cap head screw</t>
  </si>
  <si>
    <t>M3x12 round head screw</t>
  </si>
  <si>
    <t>Come in 100 pack</t>
  </si>
  <si>
    <t>M3x16 round head screw</t>
  </si>
  <si>
    <t>M3x20 round head screw</t>
  </si>
  <si>
    <t>Come in 50 pack</t>
  </si>
  <si>
    <t>M3x35 standoff</t>
  </si>
  <si>
    <t>M3 nut</t>
  </si>
  <si>
    <t>M4x12 round head screw</t>
  </si>
  <si>
    <t>M4x20 round head screw</t>
  </si>
  <si>
    <t>M4 nut</t>
  </si>
  <si>
    <t>Electronics</t>
  </si>
  <si>
    <t>USB A-male to micro-B-male cable - 6 feet</t>
  </si>
  <si>
    <t>ESP32 microcontroller</t>
  </si>
  <si>
    <t>SPI SD card reader</t>
  </si>
  <si>
    <t>"Welding" should be selected to avoid needing to solder</t>
  </si>
  <si>
    <t>RTC DS3231 real time clock</t>
  </si>
  <si>
    <t>Bi-directional logic level converter</t>
  </si>
  <si>
    <t>Adafruit</t>
  </si>
  <si>
    <t>12V DC buck converter</t>
  </si>
  <si>
    <t>20x4 I2C display module</t>
  </si>
  <si>
    <t>3021-D-E-1000 BuckPuck</t>
  </si>
  <si>
    <t>LuxeonStar</t>
  </si>
  <si>
    <t>5K audio potentiometer</t>
  </si>
  <si>
    <t>Red LED strip</t>
  </si>
  <si>
    <t>Waveform</t>
  </si>
  <si>
    <t>Only using a fraction of the roll per box</t>
  </si>
  <si>
    <t>Green LED strip</t>
  </si>
  <si>
    <t>White LED strip</t>
  </si>
  <si>
    <t>IR LED strip</t>
  </si>
  <si>
    <t>LED strip clasps</t>
  </si>
  <si>
    <t>Assorted breadboard jumper wires</t>
  </si>
  <si>
    <t>Noctua NF-A4x10 PWM fans</t>
  </si>
  <si>
    <t>Power switch</t>
  </si>
  <si>
    <t>DC power jack</t>
  </si>
  <si>
    <t>Pack of 5, only using one per box</t>
  </si>
  <si>
    <t>Rotary encoder</t>
  </si>
  <si>
    <t>Adafruit 4121 USB passthrough</t>
  </si>
  <si>
    <t>USB A-male to B-male cable - 6 feet</t>
  </si>
  <si>
    <t xml:space="preserve">Logitech C920 webcam </t>
  </si>
  <si>
    <t>90 degree pin headers</t>
  </si>
  <si>
    <t>Male barrel jack adapter</t>
  </si>
  <si>
    <t>WAGO solderless inline wire connector</t>
  </si>
  <si>
    <t>Only using a few per box</t>
  </si>
  <si>
    <t>RTC battery</t>
  </si>
  <si>
    <t>Only using one per box</t>
  </si>
  <si>
    <t>Ribbon Wire</t>
  </si>
  <si>
    <t>Power supply</t>
  </si>
  <si>
    <t>Pack of 2, only using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</si>
</sst>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24.0"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000000"/>
      <name val="&quot;Arial&quot;"/>
    </font>
    <font>
      <color rgb="FF000000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vertical="center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0"/>
    </xf>
    <xf borderId="0" fillId="2" fontId="3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0" fontId="1" numFmtId="164" xfId="0" applyFont="1" applyNumberForma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3" fontId="6" numFmtId="164" xfId="0" applyAlignment="1" applyFill="1" applyFont="1" applyNumberFormat="1">
      <alignment horizontal="right" vertical="bottom"/>
    </xf>
    <xf borderId="0" fillId="3" fontId="6" numFmtId="0" xfId="0" applyAlignment="1" applyFont="1">
      <alignment horizontal="right" vertical="bottom"/>
    </xf>
    <xf borderId="0" fillId="3" fontId="7" numFmtId="0" xfId="0" applyAlignment="1" applyFont="1">
      <alignment vertical="bottom"/>
    </xf>
    <xf borderId="0" fillId="0" fontId="4" numFmtId="164" xfId="0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V2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66800" cy="3429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5:H59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V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zn.com/B07DXRNYNX" TargetMode="External"/><Relationship Id="rId42" Type="http://schemas.openxmlformats.org/officeDocument/2006/relationships/hyperlink" Target="https://www.amazon.com/5-5mm-Supply-Socket-Female-Connection/dp/B082GHXS1Q/ref=sr_1_16?crid=1Y8MQCGMQYTWH&amp;keywords=dc%2Bpower%2Bjack%2Bpanel&amp;qid=1680701223&amp;sprefix=dc%2Bpower%2Bjack%2Bpanel%2Caps%2C125&amp;sr=8-16&amp;th=1" TargetMode="External"/><Relationship Id="rId41" Type="http://schemas.openxmlformats.org/officeDocument/2006/relationships/hyperlink" Target="https://www.amzn.com/B08Q3WJW8Q" TargetMode="External"/><Relationship Id="rId44" Type="http://schemas.openxmlformats.org/officeDocument/2006/relationships/hyperlink" Target="https://www.adafruit.com/product/4212" TargetMode="External"/><Relationship Id="rId43" Type="http://schemas.openxmlformats.org/officeDocument/2006/relationships/hyperlink" Target="https://www.amzn.com/B07F26CT6B" TargetMode="External"/><Relationship Id="rId46" Type="http://schemas.openxmlformats.org/officeDocument/2006/relationships/hyperlink" Target="http://www.amzn.com/B006JH8T3S" TargetMode="External"/><Relationship Id="rId45" Type="http://schemas.openxmlformats.org/officeDocument/2006/relationships/hyperlink" Target="https://www.amzn.com/B00NH11KI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pcbway.com/project/shareproject/W547848AS1D13_MainBoardGerber3_5fe985dc.html" TargetMode="External"/><Relationship Id="rId3" Type="http://schemas.openxmlformats.org/officeDocument/2006/relationships/hyperlink" Target="https://www.pcbway.com/project/shareproject/FlyBox_IR_Board_50aa739c.html" TargetMode="External"/><Relationship Id="rId4" Type="http://schemas.openxmlformats.org/officeDocument/2006/relationships/hyperlink" Target="https://www.pcbway.com/project/shareproject/FlyBox_RGW_Board_fc0900b7.html" TargetMode="External"/><Relationship Id="rId9" Type="http://schemas.openxmlformats.org/officeDocument/2006/relationships/hyperlink" Target="https://www.mcmaster.com/8505K755-8505K923/" TargetMode="External"/><Relationship Id="rId48" Type="http://schemas.openxmlformats.org/officeDocument/2006/relationships/hyperlink" Target="https://www.amazon.com/Barrel-Connector-Cameras-Single-LED/dp/B01M1YA9ST/ref=sr_1_16?keywords=male+barrel+connector+plug+5.5mm+x+2.1mm&amp;qid=1680724068&amp;s=electronics&amp;sprefix=male+barrel%2Celectronics%2C234&amp;sr=1-16" TargetMode="External"/><Relationship Id="rId47" Type="http://schemas.openxmlformats.org/officeDocument/2006/relationships/hyperlink" Target="https://www.amazon.com/Generic-Female-Header-Arduino-LilyPad/dp/B00OE8GTQ8" TargetMode="External"/><Relationship Id="rId49" Type="http://schemas.openxmlformats.org/officeDocument/2006/relationships/hyperlink" Target="https://www.amazon.com/221-2401-WAGO-Lever-Nuts%C2%AE-2-Conductor-Transparent/dp/B0BKR2SR7H/ref=sr_1_5?keywords=Wago+Wire+Connector&amp;qid=1680701917&amp;sr=8-5" TargetMode="External"/><Relationship Id="rId5" Type="http://schemas.openxmlformats.org/officeDocument/2006/relationships/hyperlink" Target="http://www.amzn.com/B08TVLYB3Q" TargetMode="External"/><Relationship Id="rId6" Type="http://schemas.openxmlformats.org/officeDocument/2006/relationships/hyperlink" Target="https://www.eplastics.com/plexiglass/acrylic-sheets/ACRY31430-125PM11-555X11-850" TargetMode="External"/><Relationship Id="rId7" Type="http://schemas.openxmlformats.org/officeDocument/2006/relationships/hyperlink" Target="https://www.amazon.com/Electric-Screwdriver-Cordless-Precision-Rechargeable/dp/B08X9V5K2V/ref=sr_1_5?crid=2FTHZ5676FWDW&amp;keywords=electric%2Bprecision%2Bscrewdriver%2Bset&amp;qid=1681330522&amp;sprefix=electric%2Bprecision%2Bscrewdriver%2Bset%2Caps%2C106&amp;sr=8-5&amp;th=1" TargetMode="External"/><Relationship Id="rId8" Type="http://schemas.openxmlformats.org/officeDocument/2006/relationships/hyperlink" Target="https://www.amazon.com/dp/B01MDNS8QB?tag=architecture_lab-20&amp;linkCode=ogi&amp;th=1" TargetMode="External"/><Relationship Id="rId31" Type="http://schemas.openxmlformats.org/officeDocument/2006/relationships/hyperlink" Target="http://www.amzn.com/B07QLRD3TM" TargetMode="External"/><Relationship Id="rId30" Type="http://schemas.openxmlformats.org/officeDocument/2006/relationships/hyperlink" Target="http://www.amzn.com/B07XXWQ49N" TargetMode="External"/><Relationship Id="rId33" Type="http://schemas.openxmlformats.org/officeDocument/2006/relationships/hyperlink" Target="https://www.adafruit.com/product/5284" TargetMode="External"/><Relationship Id="rId32" Type="http://schemas.openxmlformats.org/officeDocument/2006/relationships/hyperlink" Target="https://www.luxeonstar.com/1000ma-externally-dimmable-buckpuck-dc-driver" TargetMode="External"/><Relationship Id="rId35" Type="http://schemas.openxmlformats.org/officeDocument/2006/relationships/hyperlink" Target="https://store.waveformlighting.com/collections/simplecolor/products/simplecolor-green-led-strip-lights" TargetMode="External"/><Relationship Id="rId34" Type="http://schemas.openxmlformats.org/officeDocument/2006/relationships/hyperlink" Target="https://store.waveformlighting.com/collections/led-strips/products/simplecolor-red-led-strip-lights" TargetMode="External"/><Relationship Id="rId37" Type="http://schemas.openxmlformats.org/officeDocument/2006/relationships/hyperlink" Target="https://store.waveformlighting.com/collections/led-strips/products/infrared-850-nm-ir-led-strip-light?variant=13726854578278" TargetMode="External"/><Relationship Id="rId36" Type="http://schemas.openxmlformats.org/officeDocument/2006/relationships/hyperlink" Target="https://store.waveformlighting.com/collections/led-strips/products/filmgrade-led-strip-lights-for-film-photography?variant=13809653186662" TargetMode="External"/><Relationship Id="rId39" Type="http://schemas.openxmlformats.org/officeDocument/2006/relationships/hyperlink" Target="http://www.amzn.com/B07GD2BWPY" TargetMode="External"/><Relationship Id="rId38" Type="http://schemas.openxmlformats.org/officeDocument/2006/relationships/hyperlink" Target="https://www.amazon.com/Solderless-Connector-Terminal-Screwdriver-Included/dp/B09Y91QCQR/ref=sr_1_6?crid=2OQ1LDBN8GD6R&amp;keywords=led+strip+connector+screw&amp;qid=1677089812&amp;sprefix=led+strip+connector+screw%2Caps%2C98&amp;sr=8-6" TargetMode="External"/><Relationship Id="rId20" Type="http://schemas.openxmlformats.org/officeDocument/2006/relationships/hyperlink" Target="https://www.mcmaster.com/95947A519/" TargetMode="External"/><Relationship Id="rId22" Type="http://schemas.openxmlformats.org/officeDocument/2006/relationships/hyperlink" Target="https://www.mcmaster.com/92095A192/" TargetMode="External"/><Relationship Id="rId21" Type="http://schemas.openxmlformats.org/officeDocument/2006/relationships/hyperlink" Target="https://www.mcmaster.com/90592A085/" TargetMode="External"/><Relationship Id="rId24" Type="http://schemas.openxmlformats.org/officeDocument/2006/relationships/hyperlink" Target="https://www.mcmaster.com/90592A090/" TargetMode="External"/><Relationship Id="rId23" Type="http://schemas.openxmlformats.org/officeDocument/2006/relationships/hyperlink" Target="https://www.mcmaster.com/92095A196/" TargetMode="External"/><Relationship Id="rId26" Type="http://schemas.openxmlformats.org/officeDocument/2006/relationships/hyperlink" Target="https://www.amzn.com/B09GK74F7N" TargetMode="External"/><Relationship Id="rId25" Type="http://schemas.openxmlformats.org/officeDocument/2006/relationships/hyperlink" Target="https://www.amazon.com/AmazonBasics-Male-Micro-Cable-Black/dp/B07232M876?th=1" TargetMode="External"/><Relationship Id="rId28" Type="http://schemas.openxmlformats.org/officeDocument/2006/relationships/hyperlink" Target="http://www.amzn.com/B09KPC8JZQ" TargetMode="External"/><Relationship Id="rId27" Type="http://schemas.openxmlformats.org/officeDocument/2006/relationships/hyperlink" Target="https://www.amzn.com/B0B7WZQVHS" TargetMode="External"/><Relationship Id="rId29" Type="http://schemas.openxmlformats.org/officeDocument/2006/relationships/hyperlink" Target="https://www.adafruit.com/product/395" TargetMode="External"/><Relationship Id="rId51" Type="http://schemas.openxmlformats.org/officeDocument/2006/relationships/hyperlink" Target="https://www.amazon.com/AOTOINK-Conductor-Extension-Welding-Tinned/dp/B08JTZCJV1/ref=sr_1_4?keywords=4+wire+ribbon+cable&amp;qid=1680461507&amp;sr=8-4" TargetMode="External"/><Relationship Id="rId50" Type="http://schemas.openxmlformats.org/officeDocument/2006/relationships/hyperlink" Target="https://www.amazon.com/Procter-Gamble-DURDL2032B4PK-Duracell-Lithium/dp/B009108SGS/ref=sr_1_6?crid=9D4G38HRTL22&amp;keywords=CR2032&amp;qid=1682379285&amp;s=electronics&amp;sprefix=cr2032%2Celectronics%2C74&amp;sr=1-6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www.amazon.com/100-240V-Transformers-Switching-Applications-Connectors/dp/B077PW5JC3/ref=sr_1_4?keywords=12v+power+supply&amp;qid=1682379152&amp;s=electronics&amp;sprefix=12v+powre+s%2Celectronics%2C79&amp;sr=1-4" TargetMode="External"/><Relationship Id="rId11" Type="http://schemas.openxmlformats.org/officeDocument/2006/relationships/hyperlink" Target="https://www.amzn.com/B07MPQ29TB" TargetMode="External"/><Relationship Id="rId10" Type="http://schemas.openxmlformats.org/officeDocument/2006/relationships/hyperlink" Target="https://www.mcmaster.com/8505K742/" TargetMode="External"/><Relationship Id="rId54" Type="http://schemas.openxmlformats.org/officeDocument/2006/relationships/vmlDrawing" Target="../drawings/vmlDrawing1.vml"/><Relationship Id="rId13" Type="http://schemas.openxmlformats.org/officeDocument/2006/relationships/hyperlink" Target="https://www.amzn.com/B08PCGXKK9" TargetMode="External"/><Relationship Id="rId12" Type="http://schemas.openxmlformats.org/officeDocument/2006/relationships/hyperlink" Target="https://www.amzn.com/B00ID8F8E4" TargetMode="External"/><Relationship Id="rId56" Type="http://schemas.openxmlformats.org/officeDocument/2006/relationships/table" Target="../tables/table1.xml"/><Relationship Id="rId15" Type="http://schemas.openxmlformats.org/officeDocument/2006/relationships/hyperlink" Target="http://www.amzn.com/B01MR126O6" TargetMode="External"/><Relationship Id="rId14" Type="http://schemas.openxmlformats.org/officeDocument/2006/relationships/hyperlink" Target="https://www.amzn.com/B09B3GNV9T" TargetMode="External"/><Relationship Id="rId17" Type="http://schemas.openxmlformats.org/officeDocument/2006/relationships/hyperlink" Target="https://www.mcmaster.com/92095A183/" TargetMode="External"/><Relationship Id="rId16" Type="http://schemas.openxmlformats.org/officeDocument/2006/relationships/hyperlink" Target="https://www.mcmaster.com/91292A831/" TargetMode="External"/><Relationship Id="rId19" Type="http://schemas.openxmlformats.org/officeDocument/2006/relationships/hyperlink" Target="https://www.mcmaster.com/92095A185/" TargetMode="External"/><Relationship Id="rId18" Type="http://schemas.openxmlformats.org/officeDocument/2006/relationships/hyperlink" Target="https://www.mcmaster.com/92095A1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1.75"/>
    <col customWidth="1" min="2" max="2" width="7.75"/>
    <col customWidth="1" min="3" max="3" width="43.13"/>
    <col customWidth="1" min="4" max="4" width="11.5"/>
    <col customWidth="1" min="8" max="8" width="70.5"/>
  </cols>
  <sheetData>
    <row r="1" ht="27.0" customHeight="1">
      <c r="A1" s="1"/>
      <c r="C1" s="2" t="s">
        <v>0</v>
      </c>
      <c r="E1" s="3" t="s">
        <v>1</v>
      </c>
      <c r="F1" s="3" t="s">
        <v>2</v>
      </c>
      <c r="G1" s="4" t="s">
        <v>3</v>
      </c>
    </row>
    <row r="2" ht="23.25" customHeight="1">
      <c r="E2" s="3">
        <f t="shared" ref="E2:F2" si="1">SUM(E5:E59)</f>
        <v>207</v>
      </c>
      <c r="F2" s="5">
        <f t="shared" si="1"/>
        <v>735.1602107</v>
      </c>
    </row>
    <row r="3" ht="6.75" customHeight="1">
      <c r="A3" s="6"/>
      <c r="B3" s="6"/>
      <c r="C3" s="7"/>
      <c r="D3" s="8"/>
      <c r="E3" s="6"/>
      <c r="F3" s="6"/>
      <c r="G3" s="6"/>
      <c r="H3" s="6"/>
    </row>
    <row r="4">
      <c r="A4" s="1" t="s">
        <v>4</v>
      </c>
      <c r="B4" s="1" t="s">
        <v>5</v>
      </c>
      <c r="C4" s="9" t="s">
        <v>6</v>
      </c>
      <c r="D4" s="10" t="s">
        <v>7</v>
      </c>
      <c r="E4" s="1" t="s">
        <v>8</v>
      </c>
      <c r="F4" s="1" t="s">
        <v>2</v>
      </c>
      <c r="G4" s="1" t="s">
        <v>9</v>
      </c>
      <c r="H4" s="1" t="s">
        <v>10</v>
      </c>
    </row>
    <row r="5">
      <c r="A5" s="11" t="s">
        <v>11</v>
      </c>
      <c r="B5" s="11" t="b">
        <v>1</v>
      </c>
      <c r="C5" s="12" t="s">
        <v>12</v>
      </c>
      <c r="D5" s="13">
        <v>80.0</v>
      </c>
      <c r="E5" s="11">
        <v>1.0</v>
      </c>
      <c r="F5" s="14">
        <v>61.41</v>
      </c>
      <c r="G5" s="15" t="s">
        <v>13</v>
      </c>
      <c r="H5" s="11" t="s">
        <v>14</v>
      </c>
    </row>
    <row r="6">
      <c r="A6" s="11" t="s">
        <v>11</v>
      </c>
      <c r="B6" s="11" t="b">
        <v>1</v>
      </c>
      <c r="C6" s="12" t="s">
        <v>15</v>
      </c>
      <c r="D6" s="13">
        <v>50.0</v>
      </c>
      <c r="E6" s="11">
        <v>1.0</v>
      </c>
      <c r="F6" s="14">
        <v>43.14</v>
      </c>
      <c r="G6" s="15" t="s">
        <v>13</v>
      </c>
      <c r="H6" s="11" t="s">
        <v>14</v>
      </c>
    </row>
    <row r="7">
      <c r="A7" s="11" t="s">
        <v>11</v>
      </c>
      <c r="B7" s="11" t="b">
        <v>1</v>
      </c>
      <c r="C7" s="12" t="s">
        <v>16</v>
      </c>
      <c r="D7" s="13">
        <v>50.0</v>
      </c>
      <c r="E7" s="11">
        <v>1.0</v>
      </c>
      <c r="F7" s="14">
        <v>51.54</v>
      </c>
      <c r="G7" s="15" t="s">
        <v>13</v>
      </c>
      <c r="H7" s="11" t="s">
        <v>14</v>
      </c>
    </row>
    <row r="8">
      <c r="A8" s="11" t="s">
        <v>17</v>
      </c>
      <c r="B8" s="16" t="b">
        <v>0</v>
      </c>
      <c r="C8" s="12" t="s">
        <v>18</v>
      </c>
      <c r="D8" s="17">
        <v>6.99</v>
      </c>
      <c r="E8" s="18">
        <v>1.0</v>
      </c>
      <c r="F8" s="17">
        <f t="shared" ref="F8:F15" si="2">D8*E8</f>
        <v>6.99</v>
      </c>
      <c r="G8" s="19" t="s">
        <v>19</v>
      </c>
      <c r="H8" s="16"/>
    </row>
    <row r="9">
      <c r="A9" s="11" t="s">
        <v>17</v>
      </c>
      <c r="B9" s="16" t="b">
        <v>0</v>
      </c>
      <c r="C9" s="12" t="s">
        <v>20</v>
      </c>
      <c r="D9" s="13">
        <f>5.85/121</f>
        <v>0.04834710744</v>
      </c>
      <c r="E9" s="11">
        <v>1.0</v>
      </c>
      <c r="F9" s="20">
        <f t="shared" si="2"/>
        <v>0.04834710744</v>
      </c>
      <c r="G9" s="15" t="s">
        <v>21</v>
      </c>
      <c r="H9" s="11" t="s">
        <v>22</v>
      </c>
    </row>
    <row r="10">
      <c r="A10" s="11" t="s">
        <v>17</v>
      </c>
      <c r="B10" s="16" t="b">
        <v>0</v>
      </c>
      <c r="C10" s="12" t="s">
        <v>23</v>
      </c>
      <c r="D10" s="13">
        <v>25.99</v>
      </c>
      <c r="E10" s="11">
        <v>1.0</v>
      </c>
      <c r="F10" s="20">
        <f t="shared" si="2"/>
        <v>25.99</v>
      </c>
      <c r="G10" s="15" t="s">
        <v>19</v>
      </c>
      <c r="H10" s="11"/>
    </row>
    <row r="11">
      <c r="A11" s="11" t="s">
        <v>17</v>
      </c>
      <c r="B11" s="16" t="b">
        <v>0</v>
      </c>
      <c r="C11" s="12" t="s">
        <v>24</v>
      </c>
      <c r="D11" s="13">
        <v>13.99</v>
      </c>
      <c r="E11" s="11">
        <v>1.0</v>
      </c>
      <c r="F11" s="20">
        <f t="shared" si="2"/>
        <v>13.99</v>
      </c>
      <c r="G11" s="15" t="s">
        <v>19</v>
      </c>
      <c r="H11" s="11"/>
    </row>
    <row r="12">
      <c r="A12" s="11" t="s">
        <v>25</v>
      </c>
      <c r="B12" s="16" t="b">
        <v>0</v>
      </c>
      <c r="C12" s="12" t="s">
        <v>26</v>
      </c>
      <c r="D12" s="13">
        <v>21.13</v>
      </c>
      <c r="E12" s="11">
        <v>6.0</v>
      </c>
      <c r="F12" s="20">
        <f t="shared" si="2"/>
        <v>126.78</v>
      </c>
      <c r="G12" s="15" t="s">
        <v>27</v>
      </c>
      <c r="H12" s="11"/>
    </row>
    <row r="13">
      <c r="A13" s="11" t="s">
        <v>25</v>
      </c>
      <c r="B13" s="16" t="b">
        <v>0</v>
      </c>
      <c r="C13" s="12" t="s">
        <v>28</v>
      </c>
      <c r="D13" s="13">
        <v>15.4</v>
      </c>
      <c r="E13" s="11">
        <v>1.0</v>
      </c>
      <c r="F13" s="20">
        <f t="shared" si="2"/>
        <v>15.4</v>
      </c>
      <c r="G13" s="15" t="s">
        <v>27</v>
      </c>
      <c r="H13" s="16"/>
    </row>
    <row r="14">
      <c r="A14" s="11" t="s">
        <v>25</v>
      </c>
      <c r="B14" s="16" t="b">
        <v>0</v>
      </c>
      <c r="C14" s="12" t="s">
        <v>29</v>
      </c>
      <c r="D14" s="13">
        <f>17.99/4</f>
        <v>4.4975</v>
      </c>
      <c r="E14" s="11">
        <v>1.0</v>
      </c>
      <c r="F14" s="20">
        <f t="shared" si="2"/>
        <v>4.4975</v>
      </c>
      <c r="G14" s="15" t="s">
        <v>19</v>
      </c>
      <c r="H14" s="21" t="s">
        <v>30</v>
      </c>
    </row>
    <row r="15">
      <c r="A15" s="11" t="s">
        <v>25</v>
      </c>
      <c r="B15" s="11" t="b">
        <v>1</v>
      </c>
      <c r="C15" s="12" t="s">
        <v>31</v>
      </c>
      <c r="D15" s="13"/>
      <c r="E15" s="11">
        <v>2.0</v>
      </c>
      <c r="F15" s="20">
        <f t="shared" si="2"/>
        <v>0</v>
      </c>
      <c r="G15" s="22" t="s">
        <v>32</v>
      </c>
      <c r="H15" s="21"/>
    </row>
    <row r="16">
      <c r="A16" s="11" t="s">
        <v>25</v>
      </c>
      <c r="B16" s="11" t="b">
        <v>1</v>
      </c>
      <c r="C16" s="12" t="s">
        <v>33</v>
      </c>
      <c r="D16" s="20"/>
      <c r="E16" s="11">
        <v>1.0</v>
      </c>
      <c r="F16" s="13">
        <v>0.0</v>
      </c>
      <c r="G16" s="23" t="s">
        <v>32</v>
      </c>
      <c r="H16" s="11"/>
    </row>
    <row r="17">
      <c r="A17" s="11" t="s">
        <v>25</v>
      </c>
      <c r="B17" s="11" t="b">
        <v>1</v>
      </c>
      <c r="C17" s="12" t="s">
        <v>34</v>
      </c>
      <c r="D17" s="20"/>
      <c r="E17" s="11">
        <v>1.0</v>
      </c>
      <c r="F17" s="20">
        <f t="shared" ref="F17:F48" si="3">D17*E17</f>
        <v>0</v>
      </c>
      <c r="G17" s="23" t="s">
        <v>32</v>
      </c>
      <c r="H17" s="11"/>
    </row>
    <row r="18">
      <c r="A18" s="11" t="s">
        <v>25</v>
      </c>
      <c r="B18" s="11" t="b">
        <v>1</v>
      </c>
      <c r="C18" s="12" t="s">
        <v>35</v>
      </c>
      <c r="D18" s="20"/>
      <c r="E18" s="11">
        <v>14.0</v>
      </c>
      <c r="F18" s="20">
        <f t="shared" si="3"/>
        <v>0</v>
      </c>
      <c r="G18" s="23" t="s">
        <v>32</v>
      </c>
      <c r="H18" s="11"/>
    </row>
    <row r="19">
      <c r="A19" s="11" t="s">
        <v>25</v>
      </c>
      <c r="B19" s="16" t="b">
        <v>0</v>
      </c>
      <c r="C19" s="12" t="s">
        <v>36</v>
      </c>
      <c r="D19" s="13">
        <v>7.45</v>
      </c>
      <c r="E19" s="11">
        <v>1.0</v>
      </c>
      <c r="F19" s="20">
        <f t="shared" si="3"/>
        <v>7.45</v>
      </c>
      <c r="G19" s="15" t="s">
        <v>19</v>
      </c>
      <c r="H19" s="11"/>
    </row>
    <row r="20">
      <c r="A20" s="11" t="s">
        <v>37</v>
      </c>
      <c r="B20" s="16" t="b">
        <v>0</v>
      </c>
      <c r="C20" s="12" t="s">
        <v>38</v>
      </c>
      <c r="D20" s="20">
        <f>11.99/12</f>
        <v>0.9991666667</v>
      </c>
      <c r="E20" s="11">
        <v>4.0</v>
      </c>
      <c r="F20" s="20">
        <f t="shared" si="3"/>
        <v>3.996666667</v>
      </c>
      <c r="G20" s="15" t="s">
        <v>19</v>
      </c>
      <c r="H20" s="11" t="s">
        <v>39</v>
      </c>
    </row>
    <row r="21">
      <c r="A21" s="11" t="s">
        <v>37</v>
      </c>
      <c r="B21" s="16" t="b">
        <v>0</v>
      </c>
      <c r="C21" s="12" t="s">
        <v>40</v>
      </c>
      <c r="D21" s="20">
        <f>8.5/20</f>
        <v>0.425</v>
      </c>
      <c r="E21" s="11">
        <v>2.0</v>
      </c>
      <c r="F21" s="20">
        <f t="shared" si="3"/>
        <v>0.85</v>
      </c>
      <c r="G21" s="15" t="s">
        <v>19</v>
      </c>
      <c r="H21" s="11" t="s">
        <v>41</v>
      </c>
    </row>
    <row r="22">
      <c r="A22" s="11" t="s">
        <v>37</v>
      </c>
      <c r="B22" s="16" t="b">
        <v>0</v>
      </c>
      <c r="C22" s="12" t="s">
        <v>42</v>
      </c>
      <c r="D22" s="20">
        <f>8.98/4</f>
        <v>2.245</v>
      </c>
      <c r="E22" s="11">
        <v>1.0</v>
      </c>
      <c r="F22" s="20">
        <f t="shared" si="3"/>
        <v>2.245</v>
      </c>
      <c r="G22" s="15" t="s">
        <v>19</v>
      </c>
      <c r="H22" s="11" t="s">
        <v>43</v>
      </c>
    </row>
    <row r="23">
      <c r="A23" s="11" t="s">
        <v>37</v>
      </c>
      <c r="B23" s="16" t="b">
        <v>0</v>
      </c>
      <c r="C23" s="12" t="s">
        <v>44</v>
      </c>
      <c r="D23" s="20">
        <f>9.73/100</f>
        <v>0.0973</v>
      </c>
      <c r="E23" s="11">
        <v>4.0</v>
      </c>
      <c r="F23" s="20">
        <f t="shared" si="3"/>
        <v>0.3892</v>
      </c>
      <c r="G23" s="15" t="s">
        <v>27</v>
      </c>
      <c r="H23" s="11"/>
    </row>
    <row r="24">
      <c r="A24" s="11" t="s">
        <v>37</v>
      </c>
      <c r="B24" s="16" t="b">
        <v>0</v>
      </c>
      <c r="C24" s="12" t="s">
        <v>45</v>
      </c>
      <c r="D24" s="20">
        <f>6.77/100</f>
        <v>0.0677</v>
      </c>
      <c r="E24" s="11">
        <v>8.0</v>
      </c>
      <c r="F24" s="20">
        <f t="shared" si="3"/>
        <v>0.5416</v>
      </c>
      <c r="G24" s="15" t="s">
        <v>27</v>
      </c>
      <c r="H24" s="11" t="s">
        <v>46</v>
      </c>
    </row>
    <row r="25">
      <c r="A25" s="11" t="s">
        <v>37</v>
      </c>
      <c r="B25" s="16" t="b">
        <v>0</v>
      </c>
      <c r="C25" s="12" t="s">
        <v>47</v>
      </c>
      <c r="D25" s="13">
        <f>9.28/100</f>
        <v>0.0928</v>
      </c>
      <c r="E25" s="11">
        <v>20.0</v>
      </c>
      <c r="F25" s="20">
        <f t="shared" si="3"/>
        <v>1.856</v>
      </c>
      <c r="G25" s="15" t="s">
        <v>27</v>
      </c>
      <c r="H25" s="11" t="s">
        <v>46</v>
      </c>
    </row>
    <row r="26">
      <c r="A26" s="11" t="s">
        <v>37</v>
      </c>
      <c r="B26" s="16" t="b">
        <v>0</v>
      </c>
      <c r="C26" s="12" t="s">
        <v>48</v>
      </c>
      <c r="D26" s="20">
        <f>5.3/50</f>
        <v>0.106</v>
      </c>
      <c r="E26" s="11">
        <v>28.0</v>
      </c>
      <c r="F26" s="20">
        <f t="shared" si="3"/>
        <v>2.968</v>
      </c>
      <c r="G26" s="15" t="s">
        <v>27</v>
      </c>
      <c r="H26" s="11" t="s">
        <v>49</v>
      </c>
    </row>
    <row r="27">
      <c r="A27" s="11" t="s">
        <v>37</v>
      </c>
      <c r="B27" s="11" t="b">
        <v>0</v>
      </c>
      <c r="C27" s="12" t="s">
        <v>50</v>
      </c>
      <c r="D27" s="13">
        <v>2.91</v>
      </c>
      <c r="E27" s="11">
        <v>4.0</v>
      </c>
      <c r="F27" s="20">
        <f t="shared" si="3"/>
        <v>11.64</v>
      </c>
      <c r="G27" s="15" t="s">
        <v>27</v>
      </c>
      <c r="H27" s="16"/>
    </row>
    <row r="28">
      <c r="A28" s="11" t="s">
        <v>37</v>
      </c>
      <c r="B28" s="11" t="b">
        <v>0</v>
      </c>
      <c r="C28" s="12" t="s">
        <v>51</v>
      </c>
      <c r="D28" s="13">
        <f>2.62/100</f>
        <v>0.0262</v>
      </c>
      <c r="E28" s="11">
        <v>48.0</v>
      </c>
      <c r="F28" s="20">
        <f t="shared" si="3"/>
        <v>1.2576</v>
      </c>
      <c r="G28" s="15" t="s">
        <v>27</v>
      </c>
      <c r="H28" s="11" t="s">
        <v>46</v>
      </c>
    </row>
    <row r="29">
      <c r="A29" s="11" t="s">
        <v>37</v>
      </c>
      <c r="B29" s="11" t="b">
        <v>0</v>
      </c>
      <c r="C29" s="12" t="s">
        <v>52</v>
      </c>
      <c r="D29" s="13">
        <f>13.4/100</f>
        <v>0.134</v>
      </c>
      <c r="E29" s="11">
        <v>2.0</v>
      </c>
      <c r="F29" s="20">
        <f t="shared" si="3"/>
        <v>0.268</v>
      </c>
      <c r="G29" s="15" t="s">
        <v>27</v>
      </c>
      <c r="H29" s="11" t="s">
        <v>46</v>
      </c>
    </row>
    <row r="30">
      <c r="A30" s="11" t="s">
        <v>37</v>
      </c>
      <c r="B30" s="11" t="b">
        <v>0</v>
      </c>
      <c r="C30" s="12" t="s">
        <v>53</v>
      </c>
      <c r="D30" s="13">
        <f>8.69/50</f>
        <v>0.1738</v>
      </c>
      <c r="E30" s="11">
        <v>2.0</v>
      </c>
      <c r="F30" s="20">
        <f t="shared" si="3"/>
        <v>0.3476</v>
      </c>
      <c r="G30" s="15" t="s">
        <v>27</v>
      </c>
      <c r="H30" s="11" t="s">
        <v>49</v>
      </c>
    </row>
    <row r="31">
      <c r="A31" s="11" t="s">
        <v>37</v>
      </c>
      <c r="B31" s="11" t="b">
        <v>0</v>
      </c>
      <c r="C31" s="12" t="s">
        <v>54</v>
      </c>
      <c r="D31" s="13">
        <f>3.33/100</f>
        <v>0.0333</v>
      </c>
      <c r="E31" s="11">
        <v>4.0</v>
      </c>
      <c r="F31" s="20">
        <f t="shared" si="3"/>
        <v>0.1332</v>
      </c>
      <c r="G31" s="15" t="s">
        <v>27</v>
      </c>
      <c r="H31" s="11" t="s">
        <v>46</v>
      </c>
    </row>
    <row r="32">
      <c r="A32" s="11" t="s">
        <v>55</v>
      </c>
      <c r="B32" s="16" t="b">
        <v>0</v>
      </c>
      <c r="C32" s="12" t="s">
        <v>56</v>
      </c>
      <c r="D32" s="13">
        <v>7.41</v>
      </c>
      <c r="E32" s="11">
        <v>1.0</v>
      </c>
      <c r="F32" s="20">
        <f t="shared" si="3"/>
        <v>7.41</v>
      </c>
      <c r="G32" s="15" t="s">
        <v>19</v>
      </c>
      <c r="H32" s="16"/>
    </row>
    <row r="33">
      <c r="A33" s="11" t="s">
        <v>55</v>
      </c>
      <c r="B33" s="16" t="b">
        <v>0</v>
      </c>
      <c r="C33" s="12" t="s">
        <v>57</v>
      </c>
      <c r="D33" s="13">
        <f>20.99/3</f>
        <v>6.996666667</v>
      </c>
      <c r="E33" s="11">
        <v>1.0</v>
      </c>
      <c r="F33" s="20">
        <f t="shared" si="3"/>
        <v>6.996666667</v>
      </c>
      <c r="G33" s="15" t="s">
        <v>19</v>
      </c>
      <c r="H33" s="16"/>
    </row>
    <row r="34">
      <c r="A34" s="11" t="s">
        <v>55</v>
      </c>
      <c r="B34" s="16" t="b">
        <v>0</v>
      </c>
      <c r="C34" s="12" t="s">
        <v>58</v>
      </c>
      <c r="D34" s="20">
        <f>8.89/10</f>
        <v>0.889</v>
      </c>
      <c r="E34" s="11">
        <v>1.0</v>
      </c>
      <c r="F34" s="20">
        <f t="shared" si="3"/>
        <v>0.889</v>
      </c>
      <c r="G34" s="15" t="s">
        <v>19</v>
      </c>
      <c r="H34" s="11" t="s">
        <v>59</v>
      </c>
    </row>
    <row r="35">
      <c r="A35" s="11" t="s">
        <v>55</v>
      </c>
      <c r="B35" s="16" t="b">
        <v>0</v>
      </c>
      <c r="C35" s="24" t="s">
        <v>60</v>
      </c>
      <c r="D35" s="20">
        <f>13.79/3</f>
        <v>4.596666667</v>
      </c>
      <c r="E35" s="11">
        <v>1.0</v>
      </c>
      <c r="F35" s="20">
        <f t="shared" si="3"/>
        <v>4.596666667</v>
      </c>
      <c r="G35" s="15" t="s">
        <v>19</v>
      </c>
      <c r="H35" s="16"/>
    </row>
    <row r="36">
      <c r="A36" s="11" t="s">
        <v>55</v>
      </c>
      <c r="B36" s="16" t="b">
        <v>0</v>
      </c>
      <c r="C36" s="24" t="s">
        <v>61</v>
      </c>
      <c r="D36" s="13">
        <v>7.95</v>
      </c>
      <c r="E36" s="11">
        <v>1.0</v>
      </c>
      <c r="F36" s="20">
        <f t="shared" si="3"/>
        <v>7.95</v>
      </c>
      <c r="G36" s="15" t="s">
        <v>62</v>
      </c>
      <c r="H36" s="16"/>
    </row>
    <row r="37">
      <c r="A37" s="11" t="s">
        <v>55</v>
      </c>
      <c r="B37" s="16" t="b">
        <v>0</v>
      </c>
      <c r="C37" s="12" t="s">
        <v>63</v>
      </c>
      <c r="D37" s="13">
        <f>14.99/2</f>
        <v>7.495</v>
      </c>
      <c r="E37" s="11">
        <v>1.0</v>
      </c>
      <c r="F37" s="20">
        <f t="shared" si="3"/>
        <v>7.495</v>
      </c>
      <c r="G37" s="15" t="s">
        <v>19</v>
      </c>
      <c r="H37" s="16"/>
    </row>
    <row r="38">
      <c r="A38" s="11" t="s">
        <v>55</v>
      </c>
      <c r="B38" s="16" t="b">
        <v>0</v>
      </c>
      <c r="C38" s="24" t="s">
        <v>64</v>
      </c>
      <c r="D38" s="13">
        <v>10.99</v>
      </c>
      <c r="E38" s="11">
        <v>1.0</v>
      </c>
      <c r="F38" s="20">
        <f t="shared" si="3"/>
        <v>10.99</v>
      </c>
      <c r="G38" s="15" t="s">
        <v>19</v>
      </c>
      <c r="H38" s="16"/>
    </row>
    <row r="39">
      <c r="A39" s="11" t="s">
        <v>55</v>
      </c>
      <c r="B39" s="16" t="b">
        <v>0</v>
      </c>
      <c r="C39" s="24" t="s">
        <v>65</v>
      </c>
      <c r="D39" s="13">
        <v>10.99</v>
      </c>
      <c r="E39" s="11">
        <v>4.0</v>
      </c>
      <c r="F39" s="20">
        <f t="shared" si="3"/>
        <v>43.96</v>
      </c>
      <c r="G39" s="15" t="s">
        <v>66</v>
      </c>
      <c r="H39" s="16"/>
    </row>
    <row r="40">
      <c r="A40" s="11" t="s">
        <v>55</v>
      </c>
      <c r="B40" s="16" t="b">
        <v>0</v>
      </c>
      <c r="C40" s="12" t="s">
        <v>67</v>
      </c>
      <c r="D40" s="13">
        <v>2.5</v>
      </c>
      <c r="E40" s="11">
        <v>1.0</v>
      </c>
      <c r="F40" s="20">
        <f t="shared" si="3"/>
        <v>2.5</v>
      </c>
      <c r="G40" s="15" t="s">
        <v>62</v>
      </c>
      <c r="H40" s="16"/>
    </row>
    <row r="41">
      <c r="A41" s="11" t="s">
        <v>55</v>
      </c>
      <c r="B41" s="16" t="b">
        <v>0</v>
      </c>
      <c r="C41" s="12" t="s">
        <v>68</v>
      </c>
      <c r="D41" s="13">
        <f t="shared" ref="D41:D42" si="4">95/8</f>
        <v>11.875</v>
      </c>
      <c r="E41" s="11">
        <v>1.0</v>
      </c>
      <c r="F41" s="20">
        <f t="shared" si="3"/>
        <v>11.875</v>
      </c>
      <c r="G41" s="15" t="s">
        <v>69</v>
      </c>
      <c r="H41" s="11" t="s">
        <v>70</v>
      </c>
    </row>
    <row r="42">
      <c r="A42" s="11" t="s">
        <v>55</v>
      </c>
      <c r="B42" s="16" t="b">
        <v>0</v>
      </c>
      <c r="C42" s="12" t="s">
        <v>71</v>
      </c>
      <c r="D42" s="13">
        <f t="shared" si="4"/>
        <v>11.875</v>
      </c>
      <c r="E42" s="11">
        <v>1.0</v>
      </c>
      <c r="F42" s="20">
        <f t="shared" si="3"/>
        <v>11.875</v>
      </c>
      <c r="G42" s="15" t="s">
        <v>69</v>
      </c>
      <c r="H42" s="11" t="s">
        <v>70</v>
      </c>
    </row>
    <row r="43">
      <c r="A43" s="11" t="s">
        <v>55</v>
      </c>
      <c r="B43" s="16" t="b">
        <v>0</v>
      </c>
      <c r="C43" s="12" t="s">
        <v>72</v>
      </c>
      <c r="D43" s="13">
        <f>109/16</f>
        <v>6.8125</v>
      </c>
      <c r="E43" s="11">
        <v>1.0</v>
      </c>
      <c r="F43" s="20">
        <f t="shared" si="3"/>
        <v>6.8125</v>
      </c>
      <c r="G43" s="15" t="s">
        <v>69</v>
      </c>
      <c r="H43" s="11" t="s">
        <v>70</v>
      </c>
    </row>
    <row r="44">
      <c r="A44" s="11" t="s">
        <v>55</v>
      </c>
      <c r="B44" s="16" t="b">
        <v>0</v>
      </c>
      <c r="C44" s="12" t="s">
        <v>73</v>
      </c>
      <c r="D44" s="13">
        <f>139/11</f>
        <v>12.63636364</v>
      </c>
      <c r="E44" s="11">
        <v>1.0</v>
      </c>
      <c r="F44" s="20">
        <f t="shared" si="3"/>
        <v>12.63636364</v>
      </c>
      <c r="G44" s="15" t="s">
        <v>69</v>
      </c>
      <c r="H44" s="11" t="s">
        <v>70</v>
      </c>
    </row>
    <row r="45">
      <c r="A45" s="11" t="s">
        <v>55</v>
      </c>
      <c r="B45" s="16" t="b">
        <v>0</v>
      </c>
      <c r="C45" s="12" t="s">
        <v>74</v>
      </c>
      <c r="D45" s="13">
        <f>23.99/25</f>
        <v>0.9596</v>
      </c>
      <c r="E45" s="11">
        <v>13.0</v>
      </c>
      <c r="F45" s="20">
        <f t="shared" si="3"/>
        <v>12.4748</v>
      </c>
      <c r="G45" s="15" t="s">
        <v>19</v>
      </c>
      <c r="H45" s="16"/>
    </row>
    <row r="46">
      <c r="A46" s="11" t="s">
        <v>55</v>
      </c>
      <c r="B46" s="16" t="b">
        <v>0</v>
      </c>
      <c r="C46" s="12" t="s">
        <v>75</v>
      </c>
      <c r="D46" s="13">
        <v>6.99</v>
      </c>
      <c r="E46" s="11">
        <v>1.0</v>
      </c>
      <c r="F46" s="20">
        <f t="shared" si="3"/>
        <v>6.99</v>
      </c>
      <c r="G46" s="15" t="s">
        <v>19</v>
      </c>
      <c r="H46" s="16"/>
    </row>
    <row r="47">
      <c r="A47" s="11" t="s">
        <v>55</v>
      </c>
      <c r="B47" s="16" t="b">
        <v>0</v>
      </c>
      <c r="C47" s="12" t="s">
        <v>76</v>
      </c>
      <c r="D47" s="13">
        <v>14.95</v>
      </c>
      <c r="E47" s="11">
        <v>4.0</v>
      </c>
      <c r="F47" s="20">
        <f t="shared" si="3"/>
        <v>59.8</v>
      </c>
      <c r="G47" s="15" t="s">
        <v>19</v>
      </c>
      <c r="H47" s="16"/>
    </row>
    <row r="48">
      <c r="A48" s="11" t="s">
        <v>55</v>
      </c>
      <c r="B48" s="16" t="b">
        <v>0</v>
      </c>
      <c r="C48" s="12" t="s">
        <v>77</v>
      </c>
      <c r="D48" s="20">
        <f>6.99/12</f>
        <v>0.5825</v>
      </c>
      <c r="E48" s="11">
        <v>1.0</v>
      </c>
      <c r="F48" s="20">
        <f t="shared" si="3"/>
        <v>0.5825</v>
      </c>
      <c r="G48" s="15" t="s">
        <v>19</v>
      </c>
      <c r="H48" s="16"/>
    </row>
    <row r="49">
      <c r="A49" s="11" t="s">
        <v>55</v>
      </c>
      <c r="B49" s="16" t="b">
        <v>0</v>
      </c>
      <c r="C49" s="12" t="s">
        <v>78</v>
      </c>
      <c r="D49" s="25">
        <v>1.518</v>
      </c>
      <c r="E49" s="26">
        <v>1.0</v>
      </c>
      <c r="F49" s="14">
        <v>1.52</v>
      </c>
      <c r="G49" s="27" t="s">
        <v>19</v>
      </c>
      <c r="H49" s="13" t="s">
        <v>79</v>
      </c>
    </row>
    <row r="50">
      <c r="A50" s="11" t="s">
        <v>55</v>
      </c>
      <c r="B50" s="16" t="b">
        <v>0</v>
      </c>
      <c r="C50" s="12" t="s">
        <v>80</v>
      </c>
      <c r="D50" s="20">
        <f>9.99/5</f>
        <v>1.998</v>
      </c>
      <c r="E50" s="11">
        <v>1.0</v>
      </c>
      <c r="F50" s="20">
        <f t="shared" ref="F50:F59" si="5">D50*E50</f>
        <v>1.998</v>
      </c>
      <c r="G50" s="15" t="s">
        <v>19</v>
      </c>
      <c r="H50" s="16"/>
    </row>
    <row r="51">
      <c r="A51" s="11" t="s">
        <v>55</v>
      </c>
      <c r="B51" s="16" t="b">
        <v>0</v>
      </c>
      <c r="C51" s="12" t="s">
        <v>81</v>
      </c>
      <c r="D51" s="13">
        <v>5.95</v>
      </c>
      <c r="E51" s="11">
        <v>1.0</v>
      </c>
      <c r="F51" s="20">
        <f t="shared" si="5"/>
        <v>5.95</v>
      </c>
      <c r="G51" s="15" t="s">
        <v>62</v>
      </c>
      <c r="H51" s="16"/>
    </row>
    <row r="52">
      <c r="A52" s="11" t="s">
        <v>55</v>
      </c>
      <c r="B52" s="16" t="b">
        <v>0</v>
      </c>
      <c r="C52" s="12" t="s">
        <v>82</v>
      </c>
      <c r="D52" s="13">
        <v>6.29</v>
      </c>
      <c r="E52" s="11">
        <v>1.0</v>
      </c>
      <c r="F52" s="20">
        <f t="shared" si="5"/>
        <v>6.29</v>
      </c>
      <c r="G52" s="15" t="s">
        <v>19</v>
      </c>
      <c r="H52" s="16"/>
    </row>
    <row r="53">
      <c r="A53" s="11" t="s">
        <v>55</v>
      </c>
      <c r="B53" s="16" t="b">
        <v>0</v>
      </c>
      <c r="C53" s="12" t="s">
        <v>83</v>
      </c>
      <c r="D53" s="13">
        <v>64.9</v>
      </c>
      <c r="E53" s="11">
        <v>1.0</v>
      </c>
      <c r="F53" s="20">
        <f t="shared" si="5"/>
        <v>64.9</v>
      </c>
      <c r="G53" s="15" t="s">
        <v>19</v>
      </c>
      <c r="H53" s="16"/>
    </row>
    <row r="54">
      <c r="A54" s="11" t="s">
        <v>55</v>
      </c>
      <c r="B54" s="16" t="b">
        <v>0</v>
      </c>
      <c r="C54" s="12" t="s">
        <v>84</v>
      </c>
      <c r="D54" s="14">
        <v>8.49</v>
      </c>
      <c r="E54" s="11">
        <v>1.0</v>
      </c>
      <c r="F54" s="28">
        <f t="shared" si="5"/>
        <v>8.49</v>
      </c>
      <c r="G54" s="15" t="s">
        <v>19</v>
      </c>
      <c r="H54" s="11"/>
    </row>
    <row r="55">
      <c r="A55" s="11" t="s">
        <v>55</v>
      </c>
      <c r="B55" s="16" t="b">
        <v>0</v>
      </c>
      <c r="C55" s="12" t="s">
        <v>85</v>
      </c>
      <c r="D55" s="14">
        <v>5.97</v>
      </c>
      <c r="E55" s="11">
        <v>1.0</v>
      </c>
      <c r="F55" s="28">
        <f t="shared" si="5"/>
        <v>5.97</v>
      </c>
      <c r="G55" s="15" t="s">
        <v>19</v>
      </c>
      <c r="H55" s="11"/>
    </row>
    <row r="56">
      <c r="A56" s="11" t="s">
        <v>55</v>
      </c>
      <c r="B56" s="16" t="b">
        <v>0</v>
      </c>
      <c r="C56" s="12" t="s">
        <v>86</v>
      </c>
      <c r="D56" s="26">
        <v>25.39</v>
      </c>
      <c r="E56" s="11">
        <v>1.0</v>
      </c>
      <c r="F56" s="16">
        <f t="shared" si="5"/>
        <v>25.39</v>
      </c>
      <c r="G56" s="15" t="s">
        <v>19</v>
      </c>
      <c r="H56" s="13" t="s">
        <v>87</v>
      </c>
    </row>
    <row r="57">
      <c r="A57" s="11" t="s">
        <v>55</v>
      </c>
      <c r="B57" s="16" t="b">
        <v>0</v>
      </c>
      <c r="C57" s="12" t="s">
        <v>88</v>
      </c>
      <c r="D57" s="13">
        <v>7.59</v>
      </c>
      <c r="E57" s="11">
        <v>1.0</v>
      </c>
      <c r="F57" s="20">
        <f t="shared" si="5"/>
        <v>7.59</v>
      </c>
      <c r="G57" s="15" t="s">
        <v>19</v>
      </c>
      <c r="H57" s="11" t="s">
        <v>89</v>
      </c>
    </row>
    <row r="58">
      <c r="A58" s="11" t="s">
        <v>55</v>
      </c>
      <c r="B58" s="16" t="b">
        <v>0</v>
      </c>
      <c r="C58" s="12" t="s">
        <v>90</v>
      </c>
      <c r="D58" s="13">
        <v>1.0</v>
      </c>
      <c r="E58" s="11">
        <v>1.0</v>
      </c>
      <c r="F58" s="20">
        <f t="shared" si="5"/>
        <v>1</v>
      </c>
      <c r="G58" s="15" t="s">
        <v>19</v>
      </c>
      <c r="H58" s="11" t="s">
        <v>70</v>
      </c>
    </row>
    <row r="59">
      <c r="A59" s="11" t="s">
        <v>55</v>
      </c>
      <c r="B59" s="16" t="b">
        <v>0</v>
      </c>
      <c r="C59" s="12" t="s">
        <v>91</v>
      </c>
      <c r="D59" s="13">
        <v>6.5</v>
      </c>
      <c r="E59" s="11">
        <v>1.0</v>
      </c>
      <c r="F59" s="20">
        <f t="shared" si="5"/>
        <v>6.5</v>
      </c>
      <c r="G59" s="15" t="s">
        <v>19</v>
      </c>
      <c r="H59" s="11" t="s">
        <v>92</v>
      </c>
    </row>
  </sheetData>
  <mergeCells count="3">
    <mergeCell ref="A1:B2"/>
    <mergeCell ref="C1:D2"/>
    <mergeCell ref="G1:H2"/>
  </mergeCells>
  <dataValidations>
    <dataValidation type="list" allowBlank="1" showErrorMessage="1" sqref="A5:A59">
      <formula1>"Frame Raw Materials,Frame Hardware,Electronics,PCB,Miscellaneous"</formula1>
    </dataValidation>
  </dataValidations>
  <hyperlinks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2"/>
    <hyperlink r:id="rId10" ref="G13"/>
    <hyperlink r:id="rId11" ref="G14"/>
    <hyperlink r:id="rId12" ref="G19"/>
    <hyperlink r:id="rId13" ref="G20"/>
    <hyperlink r:id="rId14" ref="G21"/>
    <hyperlink r:id="rId15" ref="G22"/>
    <hyperlink r:id="rId16" ref="G23"/>
    <hyperlink r:id="rId17" ref="G24"/>
    <hyperlink r:id="rId18" ref="G25"/>
    <hyperlink r:id="rId19" ref="G26"/>
    <hyperlink r:id="rId20" ref="G27"/>
    <hyperlink r:id="rId21" ref="G28"/>
    <hyperlink r:id="rId22" ref="G29"/>
    <hyperlink r:id="rId23" ref="G30"/>
    <hyperlink r:id="rId24" ref="G31"/>
    <hyperlink r:id="rId25" ref="G32"/>
    <hyperlink r:id="rId26" ref="G33"/>
    <hyperlink r:id="rId27" ref="G34"/>
    <hyperlink r:id="rId28" ref="G35"/>
    <hyperlink r:id="rId29" ref="G36"/>
    <hyperlink r:id="rId30" ref="G37"/>
    <hyperlink r:id="rId31" ref="G38"/>
    <hyperlink r:id="rId32" ref="G39"/>
    <hyperlink r:id="rId33" ref="G40"/>
    <hyperlink r:id="rId34" ref="G41"/>
    <hyperlink r:id="rId35" ref="G42"/>
    <hyperlink r:id="rId36" ref="G43"/>
    <hyperlink r:id="rId37" ref="G44"/>
    <hyperlink r:id="rId38" ref="G45"/>
    <hyperlink r:id="rId39" ref="G46"/>
    <hyperlink r:id="rId40" ref="G47"/>
    <hyperlink r:id="rId41" ref="G48"/>
    <hyperlink r:id="rId42" ref="G49"/>
    <hyperlink r:id="rId43" ref="G50"/>
    <hyperlink r:id="rId44" ref="G51"/>
    <hyperlink r:id="rId45" ref="G52"/>
    <hyperlink r:id="rId46" ref="G53"/>
    <hyperlink r:id="rId47" ref="G54"/>
    <hyperlink r:id="rId48" ref="G55"/>
    <hyperlink r:id="rId49" ref="G56"/>
    <hyperlink r:id="rId50" ref="G57"/>
    <hyperlink r:id="rId51" ref="G58"/>
    <hyperlink r:id="rId52" ref="G59"/>
  </hyperlinks>
  <drawing r:id="rId53"/>
  <legacyDrawing r:id="rId54"/>
  <tableParts count="1">
    <tablePart r:id="rId56"/>
  </tableParts>
</worksheet>
</file>