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analysis\"/>
    </mc:Choice>
  </mc:AlternateContent>
  <xr:revisionPtr revIDLastSave="0" documentId="13_ncr:1_{4D3E46E2-A796-498C-9285-BF09C3C522EE}" xr6:coauthVersionLast="44" xr6:coauthVersionMax="44" xr10:uidLastSave="{00000000-0000-0000-0000-000000000000}"/>
  <bookViews>
    <workbookView xWindow="24" yWindow="624" windowWidth="23016" windowHeight="12336" activeTab="1" xr2:uid="{1AA999AD-7864-4AC7-96FB-0556B191E784}"/>
  </bookViews>
  <sheets>
    <sheet name="old_2" sheetId="8" r:id="rId1"/>
    <sheet name="Sheet5" sheetId="11" r:id="rId2"/>
    <sheet name="old" sheetId="4" r:id="rId3"/>
  </sheets>
  <definedNames>
    <definedName name="ExternalData_1" localSheetId="2" hidden="1">old!$A$1:$G$53</definedName>
    <definedName name="ExternalData_2" localSheetId="0" hidden="1">old_2!$A$1:$G$53</definedName>
    <definedName name="ExternalData_2" localSheetId="1" hidden="1">Sheet5!$A$1:$G$50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3" i="11" l="1"/>
  <c r="O29" i="11"/>
  <c r="L31" i="11"/>
  <c r="L30" i="11"/>
  <c r="L32" i="11"/>
  <c r="N32" i="11"/>
  <c r="N31" i="11"/>
  <c r="N30" i="11"/>
  <c r="N29" i="11"/>
  <c r="M32" i="11"/>
  <c r="M31" i="11"/>
  <c r="M30" i="11"/>
  <c r="M29" i="11"/>
  <c r="J30" i="11"/>
  <c r="J31" i="11"/>
  <c r="J32" i="11"/>
  <c r="K32" i="11"/>
  <c r="K30" i="11"/>
  <c r="L29" i="11"/>
  <c r="K31" i="11"/>
  <c r="K29" i="11"/>
  <c r="J29" i="11"/>
  <c r="N24" i="11"/>
  <c r="N26" i="11"/>
  <c r="N25" i="11"/>
  <c r="N23" i="11"/>
  <c r="J25" i="11"/>
  <c r="J24" i="11"/>
  <c r="J26" i="11"/>
  <c r="L24" i="11"/>
  <c r="L26" i="11"/>
  <c r="L25" i="11"/>
  <c r="M24" i="11"/>
  <c r="M26" i="11"/>
  <c r="M25" i="11"/>
  <c r="M23" i="11"/>
  <c r="M20" i="11" l="1"/>
  <c r="J20" i="11"/>
  <c r="M19" i="11"/>
  <c r="J19" i="11"/>
  <c r="M18" i="11"/>
  <c r="O18" i="11" s="1"/>
  <c r="J18" i="11"/>
  <c r="M16" i="11"/>
  <c r="K16" i="11"/>
  <c r="J16" i="11"/>
  <c r="M15" i="11"/>
  <c r="K15" i="11"/>
  <c r="J15" i="11"/>
  <c r="L15" i="11" s="1"/>
  <c r="M14" i="11"/>
  <c r="K14" i="11"/>
  <c r="J14" i="11"/>
  <c r="L14" i="11" s="1"/>
  <c r="M12" i="11"/>
  <c r="K12" i="11"/>
  <c r="J12" i="11"/>
  <c r="M11" i="11"/>
  <c r="K11" i="11"/>
  <c r="J11" i="11"/>
  <c r="M10" i="11"/>
  <c r="K10" i="11"/>
  <c r="J10" i="11"/>
  <c r="M8" i="11"/>
  <c r="K8" i="11"/>
  <c r="J8" i="11"/>
  <c r="M7" i="11"/>
  <c r="K7" i="11"/>
  <c r="J7" i="11"/>
  <c r="M6" i="11"/>
  <c r="O6" i="11" s="1"/>
  <c r="K6" i="11"/>
  <c r="J6" i="11"/>
  <c r="M4" i="11"/>
  <c r="N4" i="11" s="1"/>
  <c r="J4" i="11"/>
  <c r="M3" i="11"/>
  <c r="J3" i="11"/>
  <c r="M2" i="11"/>
  <c r="J2" i="11"/>
  <c r="P4" i="4"/>
  <c r="M20" i="8"/>
  <c r="O20" i="8" s="1"/>
  <c r="J20" i="8"/>
  <c r="L20" i="8" s="1"/>
  <c r="M19" i="8"/>
  <c r="O19" i="8" s="1"/>
  <c r="J19" i="8"/>
  <c r="L19" i="8" s="1"/>
  <c r="M18" i="8"/>
  <c r="O18" i="8" s="1"/>
  <c r="J18" i="8"/>
  <c r="L18" i="8" s="1"/>
  <c r="M16" i="8"/>
  <c r="O16" i="8" s="1"/>
  <c r="K16" i="8"/>
  <c r="J16" i="8"/>
  <c r="L16" i="8" s="1"/>
  <c r="M15" i="8"/>
  <c r="O15" i="8" s="1"/>
  <c r="K15" i="8"/>
  <c r="J15" i="8"/>
  <c r="L15" i="8" s="1"/>
  <c r="M14" i="8"/>
  <c r="O14" i="8" s="1"/>
  <c r="K14" i="8"/>
  <c r="J14" i="8"/>
  <c r="L14" i="8" s="1"/>
  <c r="M12" i="8"/>
  <c r="O12" i="8" s="1"/>
  <c r="K12" i="8"/>
  <c r="J12" i="8"/>
  <c r="L12" i="8" s="1"/>
  <c r="M11" i="8"/>
  <c r="O11" i="8" s="1"/>
  <c r="K11" i="8"/>
  <c r="J11" i="8"/>
  <c r="L11" i="8" s="1"/>
  <c r="O10" i="8"/>
  <c r="M10" i="8"/>
  <c r="L10" i="8"/>
  <c r="K10" i="8"/>
  <c r="J10" i="8"/>
  <c r="M8" i="8"/>
  <c r="O8" i="8" s="1"/>
  <c r="K8" i="8"/>
  <c r="J8" i="8"/>
  <c r="O7" i="8"/>
  <c r="M7" i="8"/>
  <c r="K7" i="8"/>
  <c r="J7" i="8"/>
  <c r="L7" i="8" s="1"/>
  <c r="O6" i="8"/>
  <c r="M6" i="8"/>
  <c r="L6" i="8"/>
  <c r="K6" i="8"/>
  <c r="J6" i="8"/>
  <c r="L8" i="8" s="1"/>
  <c r="N4" i="8"/>
  <c r="M4" i="8"/>
  <c r="K4" i="8"/>
  <c r="J4" i="8"/>
  <c r="M3" i="8"/>
  <c r="N3" i="8" s="1"/>
  <c r="J3" i="8"/>
  <c r="K3" i="8" s="1"/>
  <c r="M2" i="8"/>
  <c r="N2" i="8" s="1"/>
  <c r="K2" i="8"/>
  <c r="J2" i="8"/>
  <c r="K4" i="11" l="1"/>
  <c r="N3" i="11"/>
  <c r="O16" i="11"/>
  <c r="L7" i="11"/>
  <c r="K24" i="11" s="1"/>
  <c r="L12" i="11"/>
  <c r="L18" i="11"/>
  <c r="L11" i="11"/>
  <c r="O15" i="11"/>
  <c r="L3" i="11"/>
  <c r="L2" i="11"/>
  <c r="J23" i="11" s="1"/>
  <c r="K2" i="11"/>
  <c r="L16" i="11"/>
  <c r="O3" i="11"/>
  <c r="O2" i="11"/>
  <c r="O11" i="11"/>
  <c r="L19" i="11"/>
  <c r="O7" i="11"/>
  <c r="O19" i="11"/>
  <c r="O14" i="11"/>
  <c r="L20" i="11"/>
  <c r="L8" i="11"/>
  <c r="K26" i="11" s="1"/>
  <c r="K23" i="11"/>
  <c r="O20" i="11"/>
  <c r="O12" i="11"/>
  <c r="K3" i="11"/>
  <c r="L10" i="11"/>
  <c r="L23" i="11"/>
  <c r="N2" i="11"/>
  <c r="L6" i="11"/>
  <c r="K25" i="11" s="1"/>
  <c r="O10" i="11"/>
  <c r="O8" i="11"/>
  <c r="M20" i="4"/>
  <c r="M19" i="4"/>
  <c r="M18" i="4"/>
  <c r="J20" i="4"/>
  <c r="L20" i="4" s="1"/>
  <c r="J19" i="4"/>
  <c r="J18" i="4"/>
  <c r="J6" i="4"/>
  <c r="M12" i="4"/>
  <c r="M11" i="4"/>
  <c r="M10" i="4"/>
  <c r="M16" i="4"/>
  <c r="M15" i="4"/>
  <c r="M14" i="4"/>
  <c r="O8" i="4"/>
  <c r="O7" i="4"/>
  <c r="O6" i="4"/>
  <c r="M8" i="4"/>
  <c r="M7" i="4"/>
  <c r="M6" i="4"/>
  <c r="L16" i="4"/>
  <c r="L15" i="4"/>
  <c r="L14" i="4"/>
  <c r="L12" i="4"/>
  <c r="L11" i="4"/>
  <c r="L10" i="4"/>
  <c r="K3" i="4"/>
  <c r="K4" i="4"/>
  <c r="K2" i="4"/>
  <c r="J16" i="4"/>
  <c r="J15" i="4"/>
  <c r="J14" i="4"/>
  <c r="N3" i="4"/>
  <c r="N4" i="4"/>
  <c r="N2" i="4"/>
  <c r="J12" i="4"/>
  <c r="J11" i="4"/>
  <c r="J10" i="4"/>
  <c r="J8" i="4"/>
  <c r="J7" i="4"/>
  <c r="M4" i="4"/>
  <c r="M3" i="4"/>
  <c r="M2" i="4"/>
  <c r="J4" i="4"/>
  <c r="J3" i="4"/>
  <c r="J2" i="4"/>
  <c r="O19" i="4" l="1"/>
  <c r="O20" i="4"/>
  <c r="O18" i="4"/>
  <c r="L18" i="4"/>
  <c r="L19" i="4"/>
  <c r="L8" i="4"/>
  <c r="L7" i="4"/>
  <c r="L6" i="4"/>
  <c r="O15" i="4"/>
  <c r="O16" i="4"/>
  <c r="O14" i="4"/>
  <c r="O10" i="4"/>
  <c r="O11" i="4"/>
  <c r="O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B9D8DB-6B09-4574-84E9-5A6CB448A278}" keepAlive="1" name="Query - q_a_content_analysis" description="Connection to the 'q_a_content_analysis' query in the workbook." type="5" refreshedVersion="6" background="1">
    <dbPr connection="Provider=Microsoft.Mashup.OleDb.1;Data Source=$Workbook$;Location=q_a_content_analysis;Extended Properties=&quot;&quot;" command="SELECT * FROM [q_a_content_analysis]"/>
  </connection>
  <connection id="2" xr16:uid="{B687E01F-8B61-4E37-BDF9-98EB26400A95}" keepAlive="1" name="Query - q_a_content_analysis (2)" description="Connection to the 'q_a_content_analysis (2)' query in the workbook." type="5" refreshedVersion="6" background="1">
    <dbPr connection="Provider=Microsoft.Mashup.OleDb.1;Data Source=$Workbook$;Location=q_a_content_analysis (2);Extended Properties=&quot;&quot;" command="SELECT * FROM [q_a_content_analysis (2)]"/>
  </connection>
  <connection id="3" xr16:uid="{9BBEE221-10A9-400F-9B8A-8188C947B6CB}" keepAlive="1" name="Query - q_a_content_analysis (3)" description="Connection to the 'q_a_content_analysis (3)' query in the workbook." type="5" refreshedVersion="6" background="1" saveData="1">
    <dbPr connection="Provider=Microsoft.Mashup.OleDb.1;Data Source=$Workbook$;Location=q_a_content_analysis (3);Extended Properties=&quot;&quot;" command="SELECT * FROM [q_a_content_analysis (3)]"/>
  </connection>
  <connection id="4" xr16:uid="{A3D4F7A2-0BA6-4F36-8CE2-941AAADD1626}" keepAlive="1" name="Query - q_a_content_analysis_corr" description="Connection to the 'q_a_content_analysis_corr' query in the workbook." type="5" refreshedVersion="6" background="1" saveData="1">
    <dbPr connection="Provider=Microsoft.Mashup.OleDb.1;Data Source=$Workbook$;Location=q_a_content_analysis_corr;Extended Properties=&quot;&quot;" command="SELECT * FROM [q_a_content_analysis_corr]"/>
  </connection>
  <connection id="5" xr16:uid="{FBDC0A16-9749-47C2-8295-C4F98F9C71DF}" keepAlive="1" name="Query - q_a_content_analysis_corr (2)" description="Connection to the 'q_a_content_analysis_corr (2)' query in the workbook." type="5" refreshedVersion="6" background="1">
    <dbPr connection="Provider=Microsoft.Mashup.OleDb.1;Data Source=$Workbook$;Location=q_a_content_analysis_corr (2);Extended Properties=&quot;&quot;" command="SELECT * FROM [q_a_content_analysis_corr (2)]"/>
  </connection>
  <connection id="6" xr16:uid="{3A6249CE-175F-4CC9-8D80-1E902A515743}" keepAlive="1" name="Query - q_a_content_analysis_corr (3)" description="Connection to the 'q_a_content_analysis_corr (3)' query in the workbook." type="5" refreshedVersion="6" background="1">
    <dbPr connection="Provider=Microsoft.Mashup.OleDb.1;Data Source=$Workbook$;Location=q_a_content_analysis_corr (3);Extended Properties=&quot;&quot;" command="SELECT * FROM [q_a_content_analysis_corr (3)]"/>
  </connection>
  <connection id="7" xr16:uid="{E6D7506C-E052-4A2A-8126-C3BDEFF4296B}" keepAlive="1" name="Query - q_a_content_analysis_corr (4)" description="Connection to the 'q_a_content_analysis_corr (4)' query in the workbook." type="5" refreshedVersion="6" background="1" saveData="1">
    <dbPr connection="Provider=Microsoft.Mashup.OleDb.1;Data Source=$Workbook$;Location=q_a_content_analysis_corr (4);Extended Properties=&quot;&quot;" command="SELECT * FROM [q_a_content_analysis_corr (4)]"/>
  </connection>
  <connection id="8" xr16:uid="{A8A8B0A7-E9CC-46B8-9FC9-6B7A47CF3E1F}" keepAlive="1" name="Query - wordcount_histogram" description="Connection to the 'wordcount_histogram' query in the workbook." type="5" refreshedVersion="6" background="1">
    <dbPr connection="Provider=Microsoft.Mashup.OleDb.1;Data Source=$Workbook$;Location=wordcount_histogram;Extended Properties=&quot;&quot;" command="SELECT * FROM [wordcount_histogram]"/>
  </connection>
  <connection id="9" xr16:uid="{50835D66-647F-4C14-9502-12F2816F4C32}" keepAlive="1" name="Query - wordcount_histogram (2)" description="Connection to the 'wordcount_histogram (2)' query in the workbook." type="5" refreshedVersion="6" background="1">
    <dbPr connection="Provider=Microsoft.Mashup.OleDb.1;Data Source=$Workbook$;Location=wordcount_histogram (2);Extended Properties=&quot;&quot;" command="SELECT * FROM [wordcount_histogram (2)]"/>
  </connection>
  <connection id="10" xr16:uid="{68A60539-1465-46B8-A65B-240563E46211}" keepAlive="1" name="Query - wordcount_histogram (3)" description="Connection to the 'wordcount_histogram (3)' query in the workbook." type="5" refreshedVersion="6" background="1" saveData="1">
    <dbPr connection="Provider=Microsoft.Mashup.OleDb.1;Data Source=$Workbook$;Location=wordcount_histogram (3);Extended Properties=&quot;&quot;" command="SELECT * FROM [wordcount_histogram (3)]"/>
  </connection>
</connections>
</file>

<file path=xl/sharedStrings.xml><?xml version="1.0" encoding="utf-8"?>
<sst xmlns="http://schemas.openxmlformats.org/spreadsheetml/2006/main" count="1038" uniqueCount="31">
  <si>
    <t>high_interaction</t>
  </si>
  <si>
    <t>very_high_interaction</t>
  </si>
  <si>
    <t>code_present</t>
  </si>
  <si>
    <t>ext_ref_present</t>
  </si>
  <si>
    <t>img_present</t>
  </si>
  <si>
    <t>count</t>
  </si>
  <si>
    <t>f</t>
  </si>
  <si>
    <t>t</t>
  </si>
  <si>
    <t>high interaction</t>
  </si>
  <si>
    <t>answer</t>
  </si>
  <si>
    <t>low interaction</t>
  </si>
  <si>
    <t>of which very high</t>
  </si>
  <si>
    <t>with code</t>
  </si>
  <si>
    <t>no code</t>
  </si>
  <si>
    <t>with images</t>
  </si>
  <si>
    <t>no images</t>
  </si>
  <si>
    <t>answers: total</t>
  </si>
  <si>
    <t>questions: total</t>
  </si>
  <si>
    <t>no ref</t>
  </si>
  <si>
    <t>external ref</t>
  </si>
  <si>
    <t>with code &amp; image &amp; ref</t>
  </si>
  <si>
    <t>all questions</t>
  </si>
  <si>
    <t>with image</t>
  </si>
  <si>
    <t>low interaction [%]</t>
  </si>
  <si>
    <t>total number</t>
  </si>
  <si>
    <t>1 high interaction chains [%]</t>
  </si>
  <si>
    <t>2 high interaction chains [%]</t>
  </si>
  <si>
    <t>with ext ref</t>
  </si>
  <si>
    <t>all three</t>
  </si>
  <si>
    <t>all answers</t>
  </si>
  <si>
    <t>with code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</si>
</sst>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9F96A2C-D67B-4925-AFA9-333F686AB9A0}" autoFormatId="16" applyNumberFormats="0" applyBorderFormats="0" applyFontFormats="0" applyPatternFormats="0" applyAlignmentFormats="0" applyWidthHeightFormats="0">
  <queryTableRefresh nextId="8">
    <queryTableFields count="7">
      <queryTableField id="1" name="answer" tableColumnId="1"/>
      <queryTableField id="2" name="high_interaction" tableColumnId="2"/>
      <queryTableField id="3" name="very_high_interaction" tableColumnId="3"/>
      <queryTableField id="4" name="code_present" tableColumnId="4"/>
      <queryTableField id="5" name="ext_ref_present" tableColumnId="5"/>
      <queryTableField id="6" name="img_present" tableColumnId="6"/>
      <queryTableField id="7" name="coun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C61BC26-CFEF-481D-8963-27B9685DD1C7}" autoFormatId="16" applyNumberFormats="0" applyBorderFormats="0" applyFontFormats="0" applyPatternFormats="0" applyAlignmentFormats="0" applyWidthHeightFormats="0">
  <queryTableRefresh nextId="8">
    <queryTableFields count="7">
      <queryTableField id="1" name="answer" tableColumnId="1"/>
      <queryTableField id="2" name="high_interaction" tableColumnId="2"/>
      <queryTableField id="3" name="very_high_interaction" tableColumnId="3"/>
      <queryTableField id="4" name="code_present" tableColumnId="4"/>
      <queryTableField id="5" name="ext_ref_present" tableColumnId="5"/>
      <queryTableField id="6" name="img_present" tableColumnId="6"/>
      <queryTableField id="7" name="coun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4332D91-2707-493F-96CE-F689286ADB21}" autoFormatId="16" applyNumberFormats="0" applyBorderFormats="0" applyFontFormats="0" applyPatternFormats="0" applyAlignmentFormats="0" applyWidthHeightFormats="0">
  <queryTableRefresh nextId="8">
    <queryTableFields count="7">
      <queryTableField id="1" name="answer" tableColumnId="1"/>
      <queryTableField id="2" name="high_interaction" tableColumnId="2"/>
      <queryTableField id="3" name="very_high_interaction" tableColumnId="3"/>
      <queryTableField id="4" name="code_present" tableColumnId="4"/>
      <queryTableField id="5" name="ext_ref_present" tableColumnId="5"/>
      <queryTableField id="6" name="img_present" tableColumnId="6"/>
      <queryTableField id="7" name="c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3C6D7-3975-4665-90D5-8B3938DCB568}" name="q_a_content_analysis_corr" displayName="q_a_content_analysis_corr" ref="A1:G53" tableType="queryTable" totalsRowShown="0">
  <autoFilter ref="A1:G53" xr:uid="{9A206BB7-C7A8-40FF-9EE9-B0B763CE84B0}"/>
  <tableColumns count="7">
    <tableColumn id="1" xr3:uid="{794C7DA1-23A8-4650-95BC-CE0F64AA404C}" uniqueName="1" name="answer" queryTableFieldId="1" dataDxfId="17"/>
    <tableColumn id="2" xr3:uid="{A9030AA6-80E5-4DF1-9AE5-D84A8BFD2C23}" uniqueName="2" name="high_interaction" queryTableFieldId="2" dataDxfId="16"/>
    <tableColumn id="3" xr3:uid="{628E6078-D308-455C-9153-CE1B2EEE21FD}" uniqueName="3" name="very_high_interaction" queryTableFieldId="3" dataDxfId="15"/>
    <tableColumn id="4" xr3:uid="{39DBD213-9307-4F86-9E99-0882E70510AF}" uniqueName="4" name="code_present" queryTableFieldId="4" dataDxfId="14"/>
    <tableColumn id="5" xr3:uid="{05CBCD3D-8795-436B-911B-0C8476A02F19}" uniqueName="5" name="ext_ref_present" queryTableFieldId="5" dataDxfId="13"/>
    <tableColumn id="6" xr3:uid="{D49E0ED9-9B8D-4D14-909B-5376645DD037}" uniqueName="6" name="img_present" queryTableFieldId="6" dataDxfId="12"/>
    <tableColumn id="7" xr3:uid="{FB66BD83-7219-44AF-821F-A950296B9E93}" uniqueName="7" name="coun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0B0EB-5EE6-46C1-AE28-08A683CEDF5C}" name="q_a_content_analysis_corr__4" displayName="q_a_content_analysis_corr__4" ref="A1:G50" tableType="queryTable" totalsRowShown="0">
  <autoFilter ref="A1:G50" xr:uid="{6B9DB631-674C-4E88-B107-D9EB3B270109}"/>
  <tableColumns count="7">
    <tableColumn id="1" xr3:uid="{453A782E-0A24-450B-84CF-AC2AAA0AC8B9}" uniqueName="1" name="answer" queryTableFieldId="1" dataDxfId="11"/>
    <tableColumn id="2" xr3:uid="{C9A5FFAA-62A4-4560-A4F9-D87DCBCE1E7E}" uniqueName="2" name="high_interaction" queryTableFieldId="2" dataDxfId="10"/>
    <tableColumn id="3" xr3:uid="{FA1EAC45-7E33-4EC1-8FB8-EA5D9791EF46}" uniqueName="3" name="very_high_interaction" queryTableFieldId="3" dataDxfId="9"/>
    <tableColumn id="4" xr3:uid="{C02B3316-F8CB-48AB-BA11-51E3CD59BA26}" uniqueName="4" name="code_present" queryTableFieldId="4" dataDxfId="8"/>
    <tableColumn id="5" xr3:uid="{E14E8B61-E437-4166-A98C-183FCCDB73E5}" uniqueName="5" name="ext_ref_present" queryTableFieldId="5" dataDxfId="7"/>
    <tableColumn id="6" xr3:uid="{934A31D5-C7B9-48E2-8F74-B02F9E0EDFA7}" uniqueName="6" name="img_present" queryTableFieldId="6" dataDxfId="6"/>
    <tableColumn id="7" xr3:uid="{319F78A3-DF20-46F5-B28A-8734753F2EC7}" uniqueName="7" name="count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20C134-6AF1-4C7C-897B-6F98C89E59D2}" name="q_a_content_analysis__3" displayName="q_a_content_analysis__3" ref="A1:G53" tableType="queryTable" totalsRowShown="0">
  <autoFilter ref="A1:G53" xr:uid="{FB1B496D-B752-45AF-A9D5-EE1C99AB5439}"/>
  <tableColumns count="7">
    <tableColumn id="1" xr3:uid="{CD2D70CC-1A62-4838-B0DE-5BC683BD58A3}" uniqueName="1" name="answer" queryTableFieldId="1" dataDxfId="5"/>
    <tableColumn id="2" xr3:uid="{28154A6A-17CB-439E-822A-FCE8CC9212B6}" uniqueName="2" name="high_interaction" queryTableFieldId="2" dataDxfId="4"/>
    <tableColumn id="3" xr3:uid="{A2E39340-21AD-4588-9FD6-7B13DA935526}" uniqueName="3" name="very_high_interaction" queryTableFieldId="3" dataDxfId="3"/>
    <tableColumn id="4" xr3:uid="{F47F3A19-C7AA-4918-A237-3CB520EEFED0}" uniqueName="4" name="code_present" queryTableFieldId="4" dataDxfId="2"/>
    <tableColumn id="5" xr3:uid="{F5FC88A0-9896-4022-B549-BB156F6608D9}" uniqueName="5" name="ext_ref_present" queryTableFieldId="5" dataDxfId="1"/>
    <tableColumn id="6" xr3:uid="{12C88F32-DE17-46E2-990E-1742A99EE582}" uniqueName="6" name="img_present" queryTableFieldId="6" dataDxfId="0"/>
    <tableColumn id="7" xr3:uid="{A1805335-00FD-4860-B872-456882BE12D2}" uniqueName="7" name="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7EBE-DC69-4C02-A299-82A878DE5C40}">
  <dimension ref="A1:O53"/>
  <sheetViews>
    <sheetView topLeftCell="E1" workbookViewId="0">
      <selection activeCell="I1" sqref="I1:O20"/>
    </sheetView>
  </sheetViews>
  <sheetFormatPr defaultRowHeight="14.4" x14ac:dyDescent="0.3"/>
  <cols>
    <col min="1" max="1" width="9.21875" bestFit="1" customWidth="1"/>
    <col min="2" max="2" width="17.109375" bestFit="1" customWidth="1"/>
    <col min="3" max="3" width="21.88671875" bestFit="1" customWidth="1"/>
    <col min="4" max="4" width="14.6640625" bestFit="1" customWidth="1"/>
    <col min="5" max="5" width="16.5546875" bestFit="1" customWidth="1"/>
    <col min="6" max="6" width="13.6640625" bestFit="1" customWidth="1"/>
    <col min="7" max="7" width="8.109375" bestFit="1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16</v>
      </c>
      <c r="M1" s="2" t="s">
        <v>17</v>
      </c>
    </row>
    <row r="2" spans="1:15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>
        <v>26133</v>
      </c>
      <c r="I2" t="s">
        <v>8</v>
      </c>
      <c r="J2">
        <f>SUMIFS($G:$G, $A:$A, "=t", $B:$B, "=t")</f>
        <v>8054</v>
      </c>
      <c r="K2">
        <f>J2/($J$2+$J$4)</f>
        <v>5.6025487631820588E-2</v>
      </c>
      <c r="M2">
        <f>SUMIFS($G:$G, $A:$A, "=f", $B:$B, "=t")</f>
        <v>6492</v>
      </c>
      <c r="N2">
        <f>M2/SUM($M$2:$M$4)</f>
        <v>7.874627010504355E-2</v>
      </c>
    </row>
    <row r="3" spans="1:15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>
        <v>1223</v>
      </c>
      <c r="I3" t="s">
        <v>11</v>
      </c>
      <c r="J3">
        <f>SUMIFS($G:$G, $A:$A, "=t", $C:$C, "=t")</f>
        <v>403</v>
      </c>
      <c r="K3">
        <f t="shared" ref="K3:K4" si="0">J3/($J$2+$J$4)</f>
        <v>2.8033612510086534E-3</v>
      </c>
      <c r="M3">
        <f>SUMIFS($G:$G, $A:$A, "=f", $C:$C, "=t")</f>
        <v>845</v>
      </c>
      <c r="N3">
        <f t="shared" ref="N3:N4" si="1">M3/SUM($M$2:$M$4)</f>
        <v>1.0249630042939278E-2</v>
      </c>
    </row>
    <row r="4" spans="1:1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>
        <v>7066</v>
      </c>
      <c r="I4" t="s">
        <v>10</v>
      </c>
      <c r="J4">
        <f>SUMIFS($G:$G, $A:$A, "=t", $B:$B, "=f")</f>
        <v>135702</v>
      </c>
      <c r="K4">
        <f t="shared" si="0"/>
        <v>0.94397451236817942</v>
      </c>
      <c r="M4">
        <f>SUMIFS($G:$G, $A:$A, "=f", $B:$B, "=f")</f>
        <v>75105</v>
      </c>
      <c r="N4">
        <f t="shared" si="1"/>
        <v>0.91100409985201714</v>
      </c>
    </row>
    <row r="5" spans="1:15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7</v>
      </c>
      <c r="F5" s="1" t="s">
        <v>7</v>
      </c>
      <c r="G5">
        <v>10162</v>
      </c>
      <c r="J5" s="2" t="s">
        <v>12</v>
      </c>
      <c r="K5" s="2" t="s">
        <v>13</v>
      </c>
      <c r="M5" s="2" t="s">
        <v>12</v>
      </c>
      <c r="N5" s="2" t="s">
        <v>13</v>
      </c>
    </row>
    <row r="6" spans="1:15" x14ac:dyDescent="0.3">
      <c r="A6" s="1" t="s">
        <v>6</v>
      </c>
      <c r="B6" s="1" t="s">
        <v>6</v>
      </c>
      <c r="C6" s="1" t="s">
        <v>6</v>
      </c>
      <c r="D6" s="1" t="s">
        <v>7</v>
      </c>
      <c r="E6" s="1" t="s">
        <v>6</v>
      </c>
      <c r="F6" s="1" t="s">
        <v>6</v>
      </c>
      <c r="G6">
        <v>16600</v>
      </c>
      <c r="I6" t="s">
        <v>8</v>
      </c>
      <c r="J6">
        <f>SUMIFS($G:$G, $A:$A, "=t", $B:$B, "=t", $D:$D, "=t")</f>
        <v>5031</v>
      </c>
      <c r="K6">
        <f>SUMIFS($G:$G, $A:$A, "=t", $B:$B, "=t", $D:$D, "=f")</f>
        <v>3023</v>
      </c>
      <c r="L6">
        <f>J6/($J6+$J8)</f>
        <v>7.7329808327825517E-2</v>
      </c>
      <c r="M6">
        <f>SUMIFS($G:$G, $A:$A, "=f", $B:$B, "=t", $D:$D, "=t")</f>
        <v>3300</v>
      </c>
      <c r="O6">
        <f>M6/($M6+$M8)</f>
        <v>9.871077742215309E-2</v>
      </c>
    </row>
    <row r="7" spans="1:15" x14ac:dyDescent="0.3">
      <c r="A7" s="1" t="s">
        <v>6</v>
      </c>
      <c r="B7" s="1" t="s">
        <v>6</v>
      </c>
      <c r="C7" s="1" t="s">
        <v>6</v>
      </c>
      <c r="D7" s="1" t="s">
        <v>7</v>
      </c>
      <c r="E7" s="1" t="s">
        <v>6</v>
      </c>
      <c r="F7" s="1" t="s">
        <v>7</v>
      </c>
      <c r="G7">
        <v>421</v>
      </c>
      <c r="I7" t="s">
        <v>11</v>
      </c>
      <c r="J7">
        <f>SUMIFS($G:$G, $A:$A, "=t", $C:$C, "=t", $D:$D, "=t")</f>
        <v>249</v>
      </c>
      <c r="K7">
        <f>SUMIFS($G:$G, $A:$A, "=t", $C:$C, "=t", $D:$D, "=f")</f>
        <v>154</v>
      </c>
      <c r="L7">
        <f>J7/($J6+$J8)</f>
        <v>3.8272952243348347E-3</v>
      </c>
      <c r="M7">
        <f>SUMIFS($G:$G, $A:$A, "=f", $C:$C, "=t", $D:$D, "=t")</f>
        <v>453</v>
      </c>
      <c r="O7">
        <f>M7/($M6+$M8)</f>
        <v>1.3550297627950106E-2</v>
      </c>
    </row>
    <row r="8" spans="1:15" x14ac:dyDescent="0.3">
      <c r="A8" s="1" t="s">
        <v>6</v>
      </c>
      <c r="B8" s="1" t="s">
        <v>6</v>
      </c>
      <c r="C8" s="1" t="s">
        <v>6</v>
      </c>
      <c r="D8" s="1" t="s">
        <v>7</v>
      </c>
      <c r="E8" s="1" t="s">
        <v>7</v>
      </c>
      <c r="F8" s="1" t="s">
        <v>6</v>
      </c>
      <c r="G8">
        <v>6867</v>
      </c>
      <c r="I8" t="s">
        <v>10</v>
      </c>
      <c r="J8">
        <f>SUMIFS($G:$G, $A:$A, "=t", $B:$B, "=f", $D:$D, "=t")</f>
        <v>60028</v>
      </c>
      <c r="K8">
        <f>SUMIFS($G:$G, $A:$A, "=t", $B:$B, "=f", $D:$D, "=f")</f>
        <v>75674</v>
      </c>
      <c r="L8">
        <f>J8/($J6+$J8)</f>
        <v>0.92267019167217446</v>
      </c>
      <c r="M8">
        <f>SUMIFS($G:$G, $A:$A, "=f", $B:$B, "=f", $D:$D, "=t")</f>
        <v>30131</v>
      </c>
      <c r="O8">
        <f>M8/($M6+$M8)</f>
        <v>0.90128922257784694</v>
      </c>
    </row>
    <row r="9" spans="1:15" x14ac:dyDescent="0.3">
      <c r="A9" s="1" t="s">
        <v>6</v>
      </c>
      <c r="B9" s="1" t="s">
        <v>6</v>
      </c>
      <c r="C9" s="1" t="s">
        <v>6</v>
      </c>
      <c r="D9" s="1" t="s">
        <v>7</v>
      </c>
      <c r="E9" s="1" t="s">
        <v>7</v>
      </c>
      <c r="F9" s="1" t="s">
        <v>7</v>
      </c>
      <c r="G9">
        <v>5792</v>
      </c>
      <c r="J9" s="2" t="s">
        <v>14</v>
      </c>
      <c r="K9" s="2" t="s">
        <v>15</v>
      </c>
      <c r="M9" s="2" t="s">
        <v>14</v>
      </c>
      <c r="N9" s="2" t="s">
        <v>15</v>
      </c>
    </row>
    <row r="10" spans="1:15" x14ac:dyDescent="0.3">
      <c r="A10" s="1" t="s">
        <v>6</v>
      </c>
      <c r="B10" s="1" t="s">
        <v>6</v>
      </c>
      <c r="C10" s="1" t="s">
        <v>7</v>
      </c>
      <c r="D10" s="1" t="s">
        <v>6</v>
      </c>
      <c r="E10" s="1" t="s">
        <v>6</v>
      </c>
      <c r="F10" s="1" t="s">
        <v>6</v>
      </c>
      <c r="G10">
        <v>157</v>
      </c>
      <c r="I10" t="s">
        <v>8</v>
      </c>
      <c r="J10">
        <f>SUMIFS($G:$G, $A:$A, "=t", $B:$B, "=t", $F:$F, "=t")</f>
        <v>1767</v>
      </c>
      <c r="K10">
        <f>SUMIFS($G:$G, $A:$A, "=t", $B:$B, "=t", $F:$F, "=f")</f>
        <v>6287</v>
      </c>
      <c r="L10">
        <f>J10/($J10+$J12)</f>
        <v>8.7453600593912398E-2</v>
      </c>
      <c r="M10">
        <f>SUMIFS($G:$G, $A:$A, "=f", $B:$B, "=t", $F:$F, "=t")</f>
        <v>2330</v>
      </c>
      <c r="O10">
        <f>M10/($M10+$M12)</f>
        <v>0.11499358404895864</v>
      </c>
    </row>
    <row r="11" spans="1:15" x14ac:dyDescent="0.3">
      <c r="A11" s="1" t="s">
        <v>6</v>
      </c>
      <c r="B11" s="1" t="s">
        <v>6</v>
      </c>
      <c r="C11" s="1" t="s">
        <v>7</v>
      </c>
      <c r="D11" s="1" t="s">
        <v>6</v>
      </c>
      <c r="E11" s="1" t="s">
        <v>6</v>
      </c>
      <c r="F11" s="1" t="s">
        <v>7</v>
      </c>
      <c r="G11">
        <v>19</v>
      </c>
      <c r="I11" t="s">
        <v>11</v>
      </c>
      <c r="J11">
        <f>SUMIFS($G:$G, $A:$A, "=t", $C:$C, "=t", $F:$F, "=t")</f>
        <v>93</v>
      </c>
      <c r="K11">
        <f>SUMIFS($G:$G, $A:$A, "=t", $C:$C, "=t", $F:$F, "=f")</f>
        <v>310</v>
      </c>
      <c r="L11">
        <f>J11/($J10+$J12)</f>
        <v>4.6028210838901266E-3</v>
      </c>
      <c r="M11">
        <f>SUMIFS($G:$G, $A:$A, "=f", $C:$C, "=t", $F:$F, "=t")</f>
        <v>336</v>
      </c>
      <c r="O11">
        <f>M11/($M10+$M12)</f>
        <v>1.6582765768433521E-2</v>
      </c>
    </row>
    <row r="12" spans="1:15" x14ac:dyDescent="0.3">
      <c r="A12" s="1" t="s">
        <v>6</v>
      </c>
      <c r="B12" s="1" t="s">
        <v>6</v>
      </c>
      <c r="C12" s="1" t="s">
        <v>7</v>
      </c>
      <c r="D12" s="1" t="s">
        <v>6</v>
      </c>
      <c r="E12" s="1" t="s">
        <v>7</v>
      </c>
      <c r="F12" s="1" t="s">
        <v>6</v>
      </c>
      <c r="G12">
        <v>57</v>
      </c>
      <c r="I12" t="s">
        <v>10</v>
      </c>
      <c r="J12">
        <f>SUMIFS($G:$G, $A:$A, "=t", $B:$B, "=f", $F:$F, "=t")</f>
        <v>18438</v>
      </c>
      <c r="K12">
        <f>SUMIFS($G:$G, $A:$A, "=t", $B:$B, "=f", $F:$F, "=f")</f>
        <v>117264</v>
      </c>
      <c r="L12">
        <f>J12/($J10+$J12)</f>
        <v>0.91254639940608762</v>
      </c>
      <c r="M12">
        <f>SUMIFS($G:$G, $A:$A, "=f", $B:$B, "=f", $F:$F, "=t")</f>
        <v>17932</v>
      </c>
      <c r="O12">
        <f>M12/($M10+$M12)</f>
        <v>0.88500641595104135</v>
      </c>
    </row>
    <row r="13" spans="1:15" x14ac:dyDescent="0.3">
      <c r="A13" s="1" t="s">
        <v>6</v>
      </c>
      <c r="B13" s="1" t="s">
        <v>6</v>
      </c>
      <c r="C13" s="1" t="s">
        <v>7</v>
      </c>
      <c r="D13" s="1" t="s">
        <v>6</v>
      </c>
      <c r="E13" s="1" t="s">
        <v>7</v>
      </c>
      <c r="F13" s="1" t="s">
        <v>7</v>
      </c>
      <c r="G13">
        <v>157</v>
      </c>
      <c r="J13" s="2" t="s">
        <v>19</v>
      </c>
      <c r="K13" s="2" t="s">
        <v>18</v>
      </c>
      <c r="M13" s="2" t="s">
        <v>19</v>
      </c>
      <c r="N13" s="2" t="s">
        <v>18</v>
      </c>
    </row>
    <row r="14" spans="1:15" x14ac:dyDescent="0.3">
      <c r="A14" s="1" t="s">
        <v>6</v>
      </c>
      <c r="B14" s="1" t="s">
        <v>6</v>
      </c>
      <c r="C14" s="1" t="s">
        <v>7</v>
      </c>
      <c r="D14" s="1" t="s">
        <v>7</v>
      </c>
      <c r="E14" s="1" t="s">
        <v>6</v>
      </c>
      <c r="F14" s="1" t="s">
        <v>6</v>
      </c>
      <c r="G14">
        <v>203</v>
      </c>
      <c r="I14" t="s">
        <v>8</v>
      </c>
      <c r="J14">
        <f>SUMIFS($G:$G, $A:$A, "=t", $B:$B, "=t", $E:$E, "=t")</f>
        <v>4555</v>
      </c>
      <c r="K14">
        <f>SUMIFS($G:$G, $A:$A, "=t", $B:$B, "=t", $F:$F, "=f")</f>
        <v>6287</v>
      </c>
      <c r="L14">
        <f>J14/($J14+$J16)</f>
        <v>5.9037003434644547E-2</v>
      </c>
      <c r="M14">
        <f>SUMIFS($G:$G, $A:$A, "=f", $B:$B, "=t", $E:$E, "=t")</f>
        <v>3346</v>
      </c>
      <c r="O14">
        <f>M14/($M14+$M16)</f>
        <v>9.9337944957396909E-2</v>
      </c>
    </row>
    <row r="15" spans="1:15" x14ac:dyDescent="0.3">
      <c r="A15" s="1" t="s">
        <v>6</v>
      </c>
      <c r="B15" s="1" t="s">
        <v>6</v>
      </c>
      <c r="C15" s="1" t="s">
        <v>7</v>
      </c>
      <c r="D15" s="1" t="s">
        <v>7</v>
      </c>
      <c r="E15" s="1" t="s">
        <v>6</v>
      </c>
      <c r="F15" s="1" t="s">
        <v>7</v>
      </c>
      <c r="G15">
        <v>12</v>
      </c>
      <c r="I15" t="s">
        <v>11</v>
      </c>
      <c r="J15">
        <f>SUMIFS($G:$G, $A:$A, "=t", $C:$C, "=t", $E:$E, "=t")</f>
        <v>243</v>
      </c>
      <c r="K15">
        <f>SUMIFS($G:$G, $A:$A, "=t", $C:$C, "=t", $F:$F, "=f")</f>
        <v>310</v>
      </c>
      <c r="L15">
        <f>J15/($J14+$J16)</f>
        <v>3.1495042447022229E-3</v>
      </c>
      <c r="M15">
        <f>SUMIFS($G:$G, $A:$A, "=f", $C:$C, "=t", $E:$E, "=t")</f>
        <v>454</v>
      </c>
      <c r="O15">
        <f>M15/($M14+$M16)</f>
        <v>1.3478609387524864E-2</v>
      </c>
    </row>
    <row r="16" spans="1:15" x14ac:dyDescent="0.3">
      <c r="A16" s="1" t="s">
        <v>6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6</v>
      </c>
      <c r="G16">
        <v>90</v>
      </c>
      <c r="I16" t="s">
        <v>10</v>
      </c>
      <c r="J16">
        <f>SUMIFS($G:$G, $A:$A, "=t", $B:$B, "=f", $E:$E, "=t")</f>
        <v>72600</v>
      </c>
      <c r="K16">
        <f>SUMIFS($G:$G, $A:$A, "=t", $B:$B, "=f", $F:$F, "=f")</f>
        <v>117264</v>
      </c>
      <c r="L16">
        <f>J16/($J14+$J16)</f>
        <v>0.94096299656535543</v>
      </c>
      <c r="M16">
        <f>SUMIFS($G:$G, $A:$A, "=f", $B:$B, "=f", $E:$E, "=t")</f>
        <v>30337</v>
      </c>
      <c r="O16">
        <f>M16/($M14+$M16)</f>
        <v>0.9006620550426031</v>
      </c>
    </row>
    <row r="17" spans="1:15" x14ac:dyDescent="0.3">
      <c r="A17" s="1" t="s">
        <v>6</v>
      </c>
      <c r="B17" s="1" t="s">
        <v>6</v>
      </c>
      <c r="C17" s="1" t="s">
        <v>7</v>
      </c>
      <c r="D17" s="1" t="s">
        <v>7</v>
      </c>
      <c r="E17" s="1" t="s">
        <v>7</v>
      </c>
      <c r="F17" s="1" t="s">
        <v>7</v>
      </c>
      <c r="G17">
        <v>146</v>
      </c>
      <c r="J17" s="2" t="s">
        <v>20</v>
      </c>
      <c r="M17" s="2" t="s">
        <v>20</v>
      </c>
    </row>
    <row r="18" spans="1:15" x14ac:dyDescent="0.3">
      <c r="A18" s="1" t="s">
        <v>6</v>
      </c>
      <c r="B18" s="1" t="s">
        <v>7</v>
      </c>
      <c r="C18" s="1" t="s">
        <v>6</v>
      </c>
      <c r="D18" s="1" t="s">
        <v>6</v>
      </c>
      <c r="E18" s="1" t="s">
        <v>6</v>
      </c>
      <c r="F18" s="1" t="s">
        <v>6</v>
      </c>
      <c r="G18">
        <v>1399</v>
      </c>
      <c r="I18" t="s">
        <v>8</v>
      </c>
      <c r="J18">
        <f>SUMIFS($G:$G, $A:$A, "=t", $B:$B, "=t", $D:$D, "=t",E:E,"=t",F:F,"=t")</f>
        <v>918</v>
      </c>
      <c r="L18">
        <f>J18/($J18+$J20)</f>
        <v>0.11042944785276074</v>
      </c>
      <c r="M18">
        <f>SUMIFS($G:$G, $A:$A, "=f", $B:$B, "=t", $D:$D, "=t",E:E,"=t",F:F,"=t")</f>
        <v>924</v>
      </c>
      <c r="O18">
        <f>M18/($M18+$M20)</f>
        <v>0.13465461964441855</v>
      </c>
    </row>
    <row r="19" spans="1:15" x14ac:dyDescent="0.3">
      <c r="A19" s="1" t="s">
        <v>6</v>
      </c>
      <c r="B19" s="1" t="s">
        <v>7</v>
      </c>
      <c r="C19" s="1" t="s">
        <v>6</v>
      </c>
      <c r="D19" s="1" t="s">
        <v>6</v>
      </c>
      <c r="E19" s="1" t="s">
        <v>6</v>
      </c>
      <c r="F19" s="1" t="s">
        <v>7</v>
      </c>
      <c r="G19">
        <v>131</v>
      </c>
      <c r="I19" t="s">
        <v>11</v>
      </c>
      <c r="J19">
        <f>SUMIFS($G:$G, $A:$A, "=t", $C:$C, "=t", $D:$D, "=t",E:E,"=t",F:F,"=t")</f>
        <v>54</v>
      </c>
      <c r="L19">
        <f>J19/($J18+$J20)</f>
        <v>6.4958498736918079E-3</v>
      </c>
      <c r="M19">
        <f>SUMIFS($G:$G, $A:$A, "=f", $C:$C, "=t", $D:$D, "=t",E:E,"=t",F:F,"=t")</f>
        <v>148</v>
      </c>
      <c r="O19">
        <f>M19/($M18+$M20)</f>
        <v>2.1568055960361411E-2</v>
      </c>
    </row>
    <row r="20" spans="1:15" x14ac:dyDescent="0.3">
      <c r="A20" s="1" t="s">
        <v>6</v>
      </c>
      <c r="B20" s="1" t="s">
        <v>7</v>
      </c>
      <c r="C20" s="1" t="s">
        <v>6</v>
      </c>
      <c r="D20" s="1" t="s">
        <v>6</v>
      </c>
      <c r="E20" s="1" t="s">
        <v>7</v>
      </c>
      <c r="F20" s="1" t="s">
        <v>6</v>
      </c>
      <c r="G20">
        <v>463</v>
      </c>
      <c r="I20" t="s">
        <v>10</v>
      </c>
      <c r="J20">
        <f>SUMIFS($G:$G, $A:$A, "=t", $B:$B, "=f", $D:$D, "=t",E:E,"=t",F:F,"=t")</f>
        <v>7395</v>
      </c>
      <c r="L20">
        <f>J20/($J18+$J20)</f>
        <v>0.88957055214723924</v>
      </c>
      <c r="M20">
        <f>SUMIFS($G:$G, $A:$A, "=f", $B:$B, "=f", $D:$D, "=t",E:E,"=t",F:F,"=t")</f>
        <v>5938</v>
      </c>
      <c r="O20">
        <f>M20/($M18+$M20)</f>
        <v>0.86534538035558151</v>
      </c>
    </row>
    <row r="21" spans="1:15" x14ac:dyDescent="0.3">
      <c r="A21" s="1" t="s">
        <v>6</v>
      </c>
      <c r="B21" s="1" t="s">
        <v>7</v>
      </c>
      <c r="C21" s="1" t="s">
        <v>6</v>
      </c>
      <c r="D21" s="1" t="s">
        <v>6</v>
      </c>
      <c r="E21" s="1" t="s">
        <v>7</v>
      </c>
      <c r="F21" s="1" t="s">
        <v>7</v>
      </c>
      <c r="G21">
        <v>1197</v>
      </c>
    </row>
    <row r="22" spans="1:15" x14ac:dyDescent="0.3">
      <c r="A22" s="1" t="s">
        <v>6</v>
      </c>
      <c r="B22" s="1" t="s">
        <v>7</v>
      </c>
      <c r="C22" s="1" t="s">
        <v>6</v>
      </c>
      <c r="D22" s="1" t="s">
        <v>7</v>
      </c>
      <c r="E22" s="1" t="s">
        <v>6</v>
      </c>
      <c r="F22" s="1" t="s">
        <v>6</v>
      </c>
      <c r="G22">
        <v>1538</v>
      </c>
    </row>
    <row r="23" spans="1:15" x14ac:dyDescent="0.3">
      <c r="A23" s="1" t="s">
        <v>6</v>
      </c>
      <c r="B23" s="1" t="s">
        <v>7</v>
      </c>
      <c r="C23" s="1" t="s">
        <v>6</v>
      </c>
      <c r="D23" s="1" t="s">
        <v>7</v>
      </c>
      <c r="E23" s="1" t="s">
        <v>6</v>
      </c>
      <c r="F23" s="1" t="s">
        <v>7</v>
      </c>
      <c r="G23">
        <v>78</v>
      </c>
    </row>
    <row r="24" spans="1:15" x14ac:dyDescent="0.3">
      <c r="A24" s="1" t="s">
        <v>6</v>
      </c>
      <c r="B24" s="1" t="s">
        <v>7</v>
      </c>
      <c r="C24" s="1" t="s">
        <v>6</v>
      </c>
      <c r="D24" s="1" t="s">
        <v>7</v>
      </c>
      <c r="E24" s="1" t="s">
        <v>7</v>
      </c>
      <c r="F24" s="1" t="s">
        <v>6</v>
      </c>
      <c r="G24">
        <v>760</v>
      </c>
    </row>
    <row r="25" spans="1:15" x14ac:dyDescent="0.3">
      <c r="A25" s="1" t="s">
        <v>6</v>
      </c>
      <c r="B25" s="1" t="s">
        <v>7</v>
      </c>
      <c r="C25" s="1" t="s">
        <v>6</v>
      </c>
      <c r="D25" s="1" t="s">
        <v>7</v>
      </c>
      <c r="E25" s="1" t="s">
        <v>7</v>
      </c>
      <c r="F25" s="1" t="s">
        <v>7</v>
      </c>
      <c r="G25">
        <v>922</v>
      </c>
    </row>
    <row r="26" spans="1:15" x14ac:dyDescent="0.3">
      <c r="A26" s="1" t="s">
        <v>6</v>
      </c>
      <c r="B26" s="1" t="s">
        <v>7</v>
      </c>
      <c r="C26" s="1" t="s">
        <v>7</v>
      </c>
      <c r="D26" s="1" t="s">
        <v>6</v>
      </c>
      <c r="E26" s="1" t="s">
        <v>7</v>
      </c>
      <c r="F26" s="1" t="s">
        <v>6</v>
      </c>
      <c r="G26">
        <v>2</v>
      </c>
    </row>
    <row r="27" spans="1:15" x14ac:dyDescent="0.3">
      <c r="A27" s="1" t="s">
        <v>6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>
        <v>2</v>
      </c>
    </row>
    <row r="28" spans="1:15" x14ac:dyDescent="0.3">
      <c r="A28" s="1" t="s">
        <v>7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>
        <v>29883</v>
      </c>
    </row>
    <row r="29" spans="1:15" x14ac:dyDescent="0.3">
      <c r="A29" s="1" t="s">
        <v>7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7</v>
      </c>
      <c r="G29">
        <v>1931</v>
      </c>
    </row>
    <row r="30" spans="1:15" x14ac:dyDescent="0.3">
      <c r="A30" s="1" t="s">
        <v>7</v>
      </c>
      <c r="B30" s="1" t="s">
        <v>6</v>
      </c>
      <c r="C30" s="1" t="s">
        <v>6</v>
      </c>
      <c r="D30" s="1" t="s">
        <v>6</v>
      </c>
      <c r="E30" s="1" t="s">
        <v>7</v>
      </c>
      <c r="F30" s="1" t="s">
        <v>6</v>
      </c>
      <c r="G30">
        <v>35680</v>
      </c>
    </row>
    <row r="31" spans="1:15" x14ac:dyDescent="0.3">
      <c r="A31" s="1" t="s">
        <v>7</v>
      </c>
      <c r="B31" s="1" t="s">
        <v>6</v>
      </c>
      <c r="C31" s="1" t="s">
        <v>6</v>
      </c>
      <c r="D31" s="1" t="s">
        <v>6</v>
      </c>
      <c r="E31" s="1" t="s">
        <v>7</v>
      </c>
      <c r="F31" s="1" t="s">
        <v>7</v>
      </c>
      <c r="G31">
        <v>8026</v>
      </c>
    </row>
    <row r="32" spans="1:15" x14ac:dyDescent="0.3">
      <c r="A32" s="1" t="s">
        <v>7</v>
      </c>
      <c r="B32" s="1" t="s">
        <v>6</v>
      </c>
      <c r="C32" s="1" t="s">
        <v>6</v>
      </c>
      <c r="D32" s="1" t="s">
        <v>7</v>
      </c>
      <c r="E32" s="1" t="s">
        <v>6</v>
      </c>
      <c r="F32" s="1" t="s">
        <v>6</v>
      </c>
      <c r="G32">
        <v>30081</v>
      </c>
    </row>
    <row r="33" spans="1:7" x14ac:dyDescent="0.3">
      <c r="A33" s="1" t="s">
        <v>7</v>
      </c>
      <c r="B33" s="1" t="s">
        <v>6</v>
      </c>
      <c r="C33" s="1" t="s">
        <v>6</v>
      </c>
      <c r="D33" s="1" t="s">
        <v>7</v>
      </c>
      <c r="E33" s="1" t="s">
        <v>6</v>
      </c>
      <c r="F33" s="1" t="s">
        <v>7</v>
      </c>
      <c r="G33">
        <v>1047</v>
      </c>
    </row>
    <row r="34" spans="1:7" x14ac:dyDescent="0.3">
      <c r="A34" s="1" t="s">
        <v>7</v>
      </c>
      <c r="B34" s="1" t="s">
        <v>6</v>
      </c>
      <c r="C34" s="1" t="s">
        <v>6</v>
      </c>
      <c r="D34" s="1" t="s">
        <v>7</v>
      </c>
      <c r="E34" s="1" t="s">
        <v>7</v>
      </c>
      <c r="F34" s="1" t="s">
        <v>6</v>
      </c>
      <c r="G34">
        <v>21313</v>
      </c>
    </row>
    <row r="35" spans="1:7" x14ac:dyDescent="0.3">
      <c r="A35" s="1" t="s">
        <v>7</v>
      </c>
      <c r="B35" s="1" t="s">
        <v>6</v>
      </c>
      <c r="C35" s="1" t="s">
        <v>6</v>
      </c>
      <c r="D35" s="1" t="s">
        <v>7</v>
      </c>
      <c r="E35" s="1" t="s">
        <v>7</v>
      </c>
      <c r="F35" s="1" t="s">
        <v>7</v>
      </c>
      <c r="G35">
        <v>7342</v>
      </c>
    </row>
    <row r="36" spans="1:7" x14ac:dyDescent="0.3">
      <c r="A36" s="1" t="s">
        <v>7</v>
      </c>
      <c r="B36" s="1" t="s">
        <v>6</v>
      </c>
      <c r="C36" s="1" t="s">
        <v>7</v>
      </c>
      <c r="D36" s="1" t="s">
        <v>6</v>
      </c>
      <c r="E36" s="1" t="s">
        <v>6</v>
      </c>
      <c r="F36" s="1" t="s">
        <v>6</v>
      </c>
      <c r="G36">
        <v>45</v>
      </c>
    </row>
    <row r="37" spans="1:7" x14ac:dyDescent="0.3">
      <c r="A37" s="1" t="s">
        <v>7</v>
      </c>
      <c r="B37" s="1" t="s">
        <v>6</v>
      </c>
      <c r="C37" s="1" t="s">
        <v>7</v>
      </c>
      <c r="D37" s="1" t="s">
        <v>6</v>
      </c>
      <c r="E37" s="1" t="s">
        <v>6</v>
      </c>
      <c r="F37" s="1" t="s">
        <v>7</v>
      </c>
      <c r="G37">
        <v>9</v>
      </c>
    </row>
    <row r="38" spans="1:7" x14ac:dyDescent="0.3">
      <c r="A38" s="1" t="s">
        <v>7</v>
      </c>
      <c r="B38" s="1" t="s">
        <v>6</v>
      </c>
      <c r="C38" s="1" t="s">
        <v>7</v>
      </c>
      <c r="D38" s="1" t="s">
        <v>6</v>
      </c>
      <c r="E38" s="1" t="s">
        <v>7</v>
      </c>
      <c r="F38" s="1" t="s">
        <v>6</v>
      </c>
      <c r="G38">
        <v>80</v>
      </c>
    </row>
    <row r="39" spans="1:7" x14ac:dyDescent="0.3">
      <c r="A39" s="1" t="s">
        <v>7</v>
      </c>
      <c r="B39" s="1" t="s">
        <v>6</v>
      </c>
      <c r="C39" s="1" t="s">
        <v>7</v>
      </c>
      <c r="D39" s="1" t="s">
        <v>6</v>
      </c>
      <c r="E39" s="1" t="s">
        <v>7</v>
      </c>
      <c r="F39" s="1" t="s">
        <v>7</v>
      </c>
      <c r="G39">
        <v>20</v>
      </c>
    </row>
    <row r="40" spans="1:7" x14ac:dyDescent="0.3">
      <c r="A40" s="1" t="s">
        <v>7</v>
      </c>
      <c r="B40" s="1" t="s">
        <v>6</v>
      </c>
      <c r="C40" s="1" t="s">
        <v>7</v>
      </c>
      <c r="D40" s="1" t="s">
        <v>7</v>
      </c>
      <c r="E40" s="1" t="s">
        <v>6</v>
      </c>
      <c r="F40" s="1" t="s">
        <v>6</v>
      </c>
      <c r="G40">
        <v>96</v>
      </c>
    </row>
    <row r="41" spans="1:7" x14ac:dyDescent="0.3">
      <c r="A41" s="1" t="s">
        <v>7</v>
      </c>
      <c r="B41" s="1" t="s">
        <v>6</v>
      </c>
      <c r="C41" s="1" t="s">
        <v>7</v>
      </c>
      <c r="D41" s="1" t="s">
        <v>7</v>
      </c>
      <c r="E41" s="1" t="s">
        <v>6</v>
      </c>
      <c r="F41" s="1" t="s">
        <v>7</v>
      </c>
      <c r="G41">
        <v>10</v>
      </c>
    </row>
    <row r="42" spans="1:7" x14ac:dyDescent="0.3">
      <c r="A42" s="1" t="s">
        <v>7</v>
      </c>
      <c r="B42" s="1" t="s">
        <v>6</v>
      </c>
      <c r="C42" s="1" t="s">
        <v>7</v>
      </c>
      <c r="D42" s="1" t="s">
        <v>7</v>
      </c>
      <c r="E42" s="1" t="s">
        <v>7</v>
      </c>
      <c r="F42" s="1" t="s">
        <v>6</v>
      </c>
      <c r="G42">
        <v>86</v>
      </c>
    </row>
    <row r="43" spans="1:7" x14ac:dyDescent="0.3">
      <c r="A43" s="1" t="s">
        <v>7</v>
      </c>
      <c r="B43" s="1" t="s">
        <v>6</v>
      </c>
      <c r="C43" s="1" t="s">
        <v>7</v>
      </c>
      <c r="D43" s="1" t="s">
        <v>7</v>
      </c>
      <c r="E43" s="1" t="s">
        <v>7</v>
      </c>
      <c r="F43" s="1" t="s">
        <v>7</v>
      </c>
      <c r="G43">
        <v>53</v>
      </c>
    </row>
    <row r="44" spans="1:7" x14ac:dyDescent="0.3">
      <c r="A44" s="1" t="s">
        <v>7</v>
      </c>
      <c r="B44" s="1" t="s">
        <v>7</v>
      </c>
      <c r="C44" s="1" t="s">
        <v>6</v>
      </c>
      <c r="D44" s="1" t="s">
        <v>6</v>
      </c>
      <c r="E44" s="1" t="s">
        <v>6</v>
      </c>
      <c r="F44" s="1" t="s">
        <v>6</v>
      </c>
      <c r="G44">
        <v>1058</v>
      </c>
    </row>
    <row r="45" spans="1:7" x14ac:dyDescent="0.3">
      <c r="A45" s="1" t="s">
        <v>7</v>
      </c>
      <c r="B45" s="1" t="s">
        <v>7</v>
      </c>
      <c r="C45" s="1" t="s">
        <v>6</v>
      </c>
      <c r="D45" s="1" t="s">
        <v>6</v>
      </c>
      <c r="E45" s="1" t="s">
        <v>6</v>
      </c>
      <c r="F45" s="1" t="s">
        <v>7</v>
      </c>
      <c r="G45">
        <v>167</v>
      </c>
    </row>
    <row r="46" spans="1:7" x14ac:dyDescent="0.3">
      <c r="A46" s="1" t="s">
        <v>7</v>
      </c>
      <c r="B46" s="1" t="s">
        <v>7</v>
      </c>
      <c r="C46" s="1" t="s">
        <v>6</v>
      </c>
      <c r="D46" s="1" t="s">
        <v>6</v>
      </c>
      <c r="E46" s="1" t="s">
        <v>7</v>
      </c>
      <c r="F46" s="1" t="s">
        <v>6</v>
      </c>
      <c r="G46">
        <v>1270</v>
      </c>
    </row>
    <row r="47" spans="1:7" x14ac:dyDescent="0.3">
      <c r="A47" s="1" t="s">
        <v>7</v>
      </c>
      <c r="B47" s="1" t="s">
        <v>7</v>
      </c>
      <c r="C47" s="1" t="s">
        <v>6</v>
      </c>
      <c r="D47" s="1" t="s">
        <v>6</v>
      </c>
      <c r="E47" s="1" t="s">
        <v>7</v>
      </c>
      <c r="F47" s="1" t="s">
        <v>7</v>
      </c>
      <c r="G47">
        <v>528</v>
      </c>
    </row>
    <row r="48" spans="1:7" x14ac:dyDescent="0.3">
      <c r="A48" s="1" t="s">
        <v>7</v>
      </c>
      <c r="B48" s="1" t="s">
        <v>7</v>
      </c>
      <c r="C48" s="1" t="s">
        <v>6</v>
      </c>
      <c r="D48" s="1" t="s">
        <v>7</v>
      </c>
      <c r="E48" s="1" t="s">
        <v>6</v>
      </c>
      <c r="F48" s="1" t="s">
        <v>6</v>
      </c>
      <c r="G48">
        <v>2120</v>
      </c>
    </row>
    <row r="49" spans="1:7" x14ac:dyDescent="0.3">
      <c r="A49" s="1" t="s">
        <v>7</v>
      </c>
      <c r="B49" s="1" t="s">
        <v>7</v>
      </c>
      <c r="C49" s="1" t="s">
        <v>6</v>
      </c>
      <c r="D49" s="1" t="s">
        <v>7</v>
      </c>
      <c r="E49" s="1" t="s">
        <v>6</v>
      </c>
      <c r="F49" s="1" t="s">
        <v>7</v>
      </c>
      <c r="G49">
        <v>154</v>
      </c>
    </row>
    <row r="50" spans="1:7" x14ac:dyDescent="0.3">
      <c r="A50" s="1" t="s">
        <v>7</v>
      </c>
      <c r="B50" s="1" t="s">
        <v>7</v>
      </c>
      <c r="C50" s="1" t="s">
        <v>6</v>
      </c>
      <c r="D50" s="1" t="s">
        <v>7</v>
      </c>
      <c r="E50" s="1" t="s">
        <v>7</v>
      </c>
      <c r="F50" s="1" t="s">
        <v>6</v>
      </c>
      <c r="G50">
        <v>1836</v>
      </c>
    </row>
    <row r="51" spans="1:7" x14ac:dyDescent="0.3">
      <c r="A51" s="1" t="s">
        <v>7</v>
      </c>
      <c r="B51" s="1" t="s">
        <v>7</v>
      </c>
      <c r="C51" s="1" t="s">
        <v>6</v>
      </c>
      <c r="D51" s="1" t="s">
        <v>7</v>
      </c>
      <c r="E51" s="1" t="s">
        <v>7</v>
      </c>
      <c r="F51" s="1" t="s">
        <v>7</v>
      </c>
      <c r="G51">
        <v>917</v>
      </c>
    </row>
    <row r="52" spans="1:7" x14ac:dyDescent="0.3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6</v>
      </c>
      <c r="G52">
        <v>3</v>
      </c>
    </row>
    <row r="53" spans="1:7" x14ac:dyDescent="0.3">
      <c r="A53" s="1" t="s">
        <v>7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3744-9D9A-44EF-AF74-C5C1EB79D41C}">
  <dimension ref="A1:O50"/>
  <sheetViews>
    <sheetView tabSelected="1" topLeftCell="D13" workbookViewId="0">
      <selection activeCell="O24" sqref="O24"/>
    </sheetView>
  </sheetViews>
  <sheetFormatPr defaultRowHeight="14.4" x14ac:dyDescent="0.3"/>
  <cols>
    <col min="1" max="1" width="9.21875" bestFit="1" customWidth="1"/>
    <col min="2" max="2" width="17.109375" bestFit="1" customWidth="1"/>
    <col min="3" max="3" width="21.88671875" bestFit="1" customWidth="1"/>
    <col min="4" max="4" width="14.6640625" bestFit="1" customWidth="1"/>
    <col min="5" max="5" width="16.5546875" bestFit="1" customWidth="1"/>
    <col min="6" max="6" width="13.6640625" bestFit="1" customWidth="1"/>
    <col min="7" max="7" width="8.109375" bestFit="1" customWidth="1"/>
    <col min="9" max="9" width="24" customWidth="1"/>
    <col min="10" max="10" width="31.5546875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16</v>
      </c>
      <c r="M1" s="2" t="s">
        <v>17</v>
      </c>
    </row>
    <row r="2" spans="1:15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>
        <v>19256</v>
      </c>
      <c r="I2" t="s">
        <v>8</v>
      </c>
      <c r="J2">
        <f>SUMIFS($G:$G, $A:$A, "=t", $B:$B, "=t")</f>
        <v>8453</v>
      </c>
      <c r="K2">
        <f>J2/($J$2+$J$4)</f>
        <v>5.8801023957260917E-2</v>
      </c>
      <c r="L2">
        <f>J2+J4</f>
        <v>143756</v>
      </c>
      <c r="M2">
        <f>SUMIFS($G:$G, $A:$A, "=f", $B:$B, "=t")</f>
        <v>5556</v>
      </c>
      <c r="N2">
        <f>M2/(M2+M4)</f>
        <v>9.0139199844251922E-2</v>
      </c>
      <c r="O2">
        <f>M2+M4</f>
        <v>61638</v>
      </c>
    </row>
    <row r="3" spans="1:15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>
        <v>571</v>
      </c>
      <c r="I3" t="s">
        <v>11</v>
      </c>
      <c r="J3">
        <f>SUMIFS($G:$G, $A:$A, "=t", $C:$C, "=t")</f>
        <v>403</v>
      </c>
      <c r="K3">
        <f t="shared" ref="K3:K4" si="0">J3/($J$2+$J$4)</f>
        <v>2.8033612510086534E-3</v>
      </c>
      <c r="L3">
        <f>J2-J3</f>
        <v>8050</v>
      </c>
      <c r="M3">
        <f>SUMIFS($G:$G, $A:$A, "=f", $C:$C, "=t")</f>
        <v>625</v>
      </c>
      <c r="N3">
        <f t="shared" ref="N3" si="1">M3/SUM($M$2:$M$4)</f>
        <v>1.0038064339977193E-2</v>
      </c>
      <c r="O3">
        <f>M2-M3</f>
        <v>4931</v>
      </c>
    </row>
    <row r="4" spans="1:1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>
        <v>5140</v>
      </c>
      <c r="I4" t="s">
        <v>10</v>
      </c>
      <c r="J4">
        <f>SUMIFS($G:$G, $A:$A, "=t", $B:$B, "=f")</f>
        <v>135303</v>
      </c>
      <c r="K4">
        <f t="shared" si="0"/>
        <v>0.94119897604273906</v>
      </c>
      <c r="M4">
        <f>SUMIFS($G:$G, $A:$A, "=f", $B:$B, "=f")</f>
        <v>56082</v>
      </c>
      <c r="N4">
        <f>M4/(M2+M4)</f>
        <v>0.90986080015574811</v>
      </c>
    </row>
    <row r="5" spans="1:15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7</v>
      </c>
      <c r="F5" s="1" t="s">
        <v>7</v>
      </c>
      <c r="G5">
        <v>7903</v>
      </c>
      <c r="J5" s="2" t="s">
        <v>12</v>
      </c>
      <c r="K5" s="2" t="s">
        <v>13</v>
      </c>
      <c r="M5" s="2" t="s">
        <v>12</v>
      </c>
      <c r="N5" s="2" t="s">
        <v>13</v>
      </c>
    </row>
    <row r="6" spans="1:15" x14ac:dyDescent="0.3">
      <c r="A6" s="1" t="s">
        <v>6</v>
      </c>
      <c r="B6" s="1" t="s">
        <v>6</v>
      </c>
      <c r="C6" s="1" t="s">
        <v>6</v>
      </c>
      <c r="D6" s="1" t="s">
        <v>7</v>
      </c>
      <c r="E6" s="1" t="s">
        <v>6</v>
      </c>
      <c r="F6" s="1" t="s">
        <v>6</v>
      </c>
      <c r="G6">
        <v>13014</v>
      </c>
      <c r="I6" t="s">
        <v>8</v>
      </c>
      <c r="J6">
        <f>SUMIFS($G:$G, $A:$A, "=t", $B:$B, "=t", $D:$D, "=t")</f>
        <v>5276</v>
      </c>
      <c r="K6">
        <f>SUMIFS($G:$G, $A:$A, "=t", $B:$B, "=t", $D:$D, "=f")</f>
        <v>3177</v>
      </c>
      <c r="L6">
        <f>J6/($J6+$J8)</f>
        <v>8.1095620897954163E-2</v>
      </c>
      <c r="M6">
        <f>SUMIFS($G:$G, $A:$A, "=f", $B:$B, "=t", $D:$D, "=t")</f>
        <v>2958</v>
      </c>
      <c r="O6">
        <f>M6/($M6+$M8)</f>
        <v>0.11303018723729462</v>
      </c>
    </row>
    <row r="7" spans="1:15" x14ac:dyDescent="0.3">
      <c r="A7" s="1" t="s">
        <v>6</v>
      </c>
      <c r="B7" s="1" t="s">
        <v>6</v>
      </c>
      <c r="C7" s="1" t="s">
        <v>6</v>
      </c>
      <c r="D7" s="1" t="s">
        <v>7</v>
      </c>
      <c r="E7" s="1" t="s">
        <v>6</v>
      </c>
      <c r="F7" s="1" t="s">
        <v>7</v>
      </c>
      <c r="G7">
        <v>251</v>
      </c>
      <c r="I7" t="s">
        <v>11</v>
      </c>
      <c r="J7">
        <f>SUMIFS($G:$G, $A:$A, "=t", $C:$C, "=t", $D:$D, "=t")</f>
        <v>249</v>
      </c>
      <c r="K7">
        <f>SUMIFS($G:$G, $A:$A, "=t", $C:$C, "=t", $D:$D, "=f")</f>
        <v>154</v>
      </c>
      <c r="L7">
        <f>J7/($J6+$J8)</f>
        <v>3.8272952243348347E-3</v>
      </c>
      <c r="M7">
        <f>SUMIFS($G:$G, $A:$A, "=f", $C:$C, "=t", $D:$D, "=t")</f>
        <v>340</v>
      </c>
      <c r="O7">
        <f>M7/($M6+$M8)</f>
        <v>1.2991975544516622E-2</v>
      </c>
    </row>
    <row r="8" spans="1:15" x14ac:dyDescent="0.3">
      <c r="A8" s="1" t="s">
        <v>6</v>
      </c>
      <c r="B8" s="1" t="s">
        <v>6</v>
      </c>
      <c r="C8" s="1" t="s">
        <v>6</v>
      </c>
      <c r="D8" s="1" t="s">
        <v>7</v>
      </c>
      <c r="E8" s="1" t="s">
        <v>7</v>
      </c>
      <c r="F8" s="1" t="s">
        <v>6</v>
      </c>
      <c r="G8">
        <v>5286</v>
      </c>
      <c r="I8" t="s">
        <v>10</v>
      </c>
      <c r="J8">
        <f>SUMIFS($G:$G, $A:$A, "=t", $B:$B, "=f", $D:$D, "=t")</f>
        <v>59783</v>
      </c>
      <c r="K8">
        <f>SUMIFS($G:$G, $A:$A, "=t", $B:$B, "=f", $D:$D, "=f")</f>
        <v>75520</v>
      </c>
      <c r="L8">
        <f>J8/($J6+$J8)</f>
        <v>0.91890437910204581</v>
      </c>
      <c r="M8">
        <f>SUMIFS($G:$G, $A:$A, "=f", $B:$B, "=f", $D:$D, "=t")</f>
        <v>23212</v>
      </c>
      <c r="O8">
        <f>M8/($M6+$M8)</f>
        <v>0.88696981276270537</v>
      </c>
    </row>
    <row r="9" spans="1:15" x14ac:dyDescent="0.3">
      <c r="A9" s="1" t="s">
        <v>6</v>
      </c>
      <c r="B9" s="1" t="s">
        <v>6</v>
      </c>
      <c r="C9" s="1" t="s">
        <v>6</v>
      </c>
      <c r="D9" s="1" t="s">
        <v>7</v>
      </c>
      <c r="E9" s="1" t="s">
        <v>7</v>
      </c>
      <c r="F9" s="1" t="s">
        <v>7</v>
      </c>
      <c r="G9">
        <v>4661</v>
      </c>
      <c r="J9" s="2" t="s">
        <v>14</v>
      </c>
      <c r="K9" s="2" t="s">
        <v>15</v>
      </c>
      <c r="M9" s="2" t="s">
        <v>14</v>
      </c>
      <c r="N9" s="2" t="s">
        <v>15</v>
      </c>
    </row>
    <row r="10" spans="1:15" x14ac:dyDescent="0.3">
      <c r="A10" s="1" t="s">
        <v>6</v>
      </c>
      <c r="B10" s="1" t="s">
        <v>7</v>
      </c>
      <c r="C10" s="1" t="s">
        <v>6</v>
      </c>
      <c r="D10" s="1" t="s">
        <v>6</v>
      </c>
      <c r="E10" s="1" t="s">
        <v>6</v>
      </c>
      <c r="F10" s="1" t="s">
        <v>6</v>
      </c>
      <c r="G10">
        <v>1039</v>
      </c>
      <c r="I10" t="s">
        <v>8</v>
      </c>
      <c r="J10">
        <f>SUMIFS($G:$G, $A:$A, "=t", $B:$B, "=t", $F:$F, "=t")</f>
        <v>1859</v>
      </c>
      <c r="K10">
        <f>SUMIFS($G:$G, $A:$A, "=t", $B:$B, "=t", $F:$F, "=f")</f>
        <v>6594</v>
      </c>
      <c r="L10">
        <f>J10/($J10+$J12)</f>
        <v>9.2006928977975744E-2</v>
      </c>
      <c r="M10">
        <f>SUMIFS($G:$G, $A:$A, "=f", $B:$B, "=t", $F:$F, "=t")</f>
        <v>2018</v>
      </c>
      <c r="O10">
        <f>M10/($M10+$M12)</f>
        <v>0.13100493378343286</v>
      </c>
    </row>
    <row r="11" spans="1:15" x14ac:dyDescent="0.3">
      <c r="A11" s="1" t="s">
        <v>6</v>
      </c>
      <c r="B11" s="1" t="s">
        <v>7</v>
      </c>
      <c r="C11" s="1" t="s">
        <v>6</v>
      </c>
      <c r="D11" s="1" t="s">
        <v>6</v>
      </c>
      <c r="E11" s="1" t="s">
        <v>6</v>
      </c>
      <c r="F11" s="1" t="s">
        <v>7</v>
      </c>
      <c r="G11">
        <v>52</v>
      </c>
      <c r="I11" t="s">
        <v>11</v>
      </c>
      <c r="J11">
        <f>SUMIFS($G:$G, $A:$A, "=t", $C:$C, "=t", $F:$F, "=t")</f>
        <v>93</v>
      </c>
      <c r="K11">
        <f>SUMIFS($G:$G, $A:$A, "=t", $C:$C, "=t", $F:$F, "=f")</f>
        <v>310</v>
      </c>
      <c r="L11">
        <f>J11/($J10+$J12)</f>
        <v>4.6028210838901266E-3</v>
      </c>
      <c r="M11">
        <f>SUMIFS($G:$G, $A:$A, "=f", $C:$C, "=t", $F:$F, "=t")</f>
        <v>250</v>
      </c>
      <c r="O11">
        <f>M11/($M10+$M12)</f>
        <v>1.6229550766034797E-2</v>
      </c>
    </row>
    <row r="12" spans="1:15" x14ac:dyDescent="0.3">
      <c r="A12" s="1" t="s">
        <v>6</v>
      </c>
      <c r="B12" s="1" t="s">
        <v>7</v>
      </c>
      <c r="C12" s="1" t="s">
        <v>6</v>
      </c>
      <c r="D12" s="1" t="s">
        <v>6</v>
      </c>
      <c r="E12" s="1" t="s">
        <v>7</v>
      </c>
      <c r="F12" s="1" t="s">
        <v>6</v>
      </c>
      <c r="G12">
        <v>295</v>
      </c>
      <c r="I12" t="s">
        <v>10</v>
      </c>
      <c r="J12">
        <f>SUMIFS($G:$G, $A:$A, "=t", $B:$B, "=f", $F:$F, "=t")</f>
        <v>18346</v>
      </c>
      <c r="K12">
        <f>SUMIFS($G:$G, $A:$A, "=t", $B:$B, "=f", $F:$F, "=f")</f>
        <v>116957</v>
      </c>
      <c r="L12">
        <f>J12/($J10+$J12)</f>
        <v>0.9079930710220242</v>
      </c>
      <c r="M12">
        <f>SUMIFS($G:$G, $A:$A, "=f", $B:$B, "=f", $F:$F, "=t")</f>
        <v>13386</v>
      </c>
      <c r="O12">
        <f>M12/($M10+$M12)</f>
        <v>0.86899506621656708</v>
      </c>
    </row>
    <row r="13" spans="1:15" x14ac:dyDescent="0.3">
      <c r="A13" s="1" t="s">
        <v>6</v>
      </c>
      <c r="B13" s="1" t="s">
        <v>7</v>
      </c>
      <c r="C13" s="1" t="s">
        <v>6</v>
      </c>
      <c r="D13" s="1" t="s">
        <v>6</v>
      </c>
      <c r="E13" s="1" t="s">
        <v>7</v>
      </c>
      <c r="F13" s="1" t="s">
        <v>7</v>
      </c>
      <c r="G13">
        <v>927</v>
      </c>
      <c r="J13" s="2" t="s">
        <v>19</v>
      </c>
      <c r="K13" s="2" t="s">
        <v>18</v>
      </c>
      <c r="M13" s="2" t="s">
        <v>19</v>
      </c>
      <c r="N13" s="2" t="s">
        <v>18</v>
      </c>
    </row>
    <row r="14" spans="1:15" x14ac:dyDescent="0.3">
      <c r="A14" s="1" t="s">
        <v>6</v>
      </c>
      <c r="B14" s="1" t="s">
        <v>7</v>
      </c>
      <c r="C14" s="1" t="s">
        <v>6</v>
      </c>
      <c r="D14" s="1" t="s">
        <v>7</v>
      </c>
      <c r="E14" s="1" t="s">
        <v>6</v>
      </c>
      <c r="F14" s="1" t="s">
        <v>6</v>
      </c>
      <c r="G14">
        <v>1250</v>
      </c>
      <c r="I14" t="s">
        <v>8</v>
      </c>
      <c r="J14">
        <f>SUMIFS($G:$G, $A:$A, "=t", $B:$B, "=t", $E:$E, "=t")</f>
        <v>4794</v>
      </c>
      <c r="K14">
        <f>SUMIFS($G:$G, $A:$A, "=t", $B:$B, "=t", $F:$F, "=f")</f>
        <v>6594</v>
      </c>
      <c r="L14">
        <f>J14/($J14+$J16)</f>
        <v>6.2134663988075954E-2</v>
      </c>
      <c r="M14">
        <f>SUMIFS($G:$G, $A:$A, "=f", $B:$B, "=t", $E:$E, "=t")</f>
        <v>2891</v>
      </c>
      <c r="O14">
        <f>M14/($M14+$M16)</f>
        <v>0.11170356632278505</v>
      </c>
    </row>
    <row r="15" spans="1:15" x14ac:dyDescent="0.3">
      <c r="A15" s="1" t="s">
        <v>6</v>
      </c>
      <c r="B15" s="1" t="s">
        <v>7</v>
      </c>
      <c r="C15" s="1" t="s">
        <v>6</v>
      </c>
      <c r="D15" s="1" t="s">
        <v>7</v>
      </c>
      <c r="E15" s="1" t="s">
        <v>6</v>
      </c>
      <c r="F15" s="1" t="s">
        <v>7</v>
      </c>
      <c r="G15">
        <v>42</v>
      </c>
      <c r="I15" t="s">
        <v>11</v>
      </c>
      <c r="J15">
        <f>SUMIFS($G:$G, $A:$A, "=t", $C:$C, "=t", $E:$E, "=t")</f>
        <v>243</v>
      </c>
      <c r="K15">
        <f>SUMIFS($G:$G, $A:$A, "=t", $C:$C, "=t", $F:$F, "=f")</f>
        <v>310</v>
      </c>
      <c r="L15">
        <f>J15/($J14+$J16)</f>
        <v>3.1495042447022229E-3</v>
      </c>
      <c r="M15">
        <f>SUMIFS($G:$G, $A:$A, "=f", $C:$C, "=t", $E:$E, "=t")</f>
        <v>343</v>
      </c>
      <c r="O15">
        <f>M15/($M14+$M16)</f>
        <v>1.3252965495923651E-2</v>
      </c>
    </row>
    <row r="16" spans="1:15" x14ac:dyDescent="0.3">
      <c r="A16" s="1" t="s">
        <v>6</v>
      </c>
      <c r="B16" s="1" t="s">
        <v>7</v>
      </c>
      <c r="C16" s="1" t="s">
        <v>6</v>
      </c>
      <c r="D16" s="1" t="s">
        <v>7</v>
      </c>
      <c r="E16" s="1" t="s">
        <v>7</v>
      </c>
      <c r="F16" s="1" t="s">
        <v>6</v>
      </c>
      <c r="G16">
        <v>579</v>
      </c>
      <c r="I16" t="s">
        <v>10</v>
      </c>
      <c r="J16">
        <f>SUMIFS($G:$G, $A:$A, "=t", $B:$B, "=f", $E:$E, "=t")</f>
        <v>72361</v>
      </c>
      <c r="K16">
        <f>SUMIFS($G:$G, $A:$A, "=t", $B:$B, "=f", $F:$F, "=f")</f>
        <v>116957</v>
      </c>
      <c r="L16">
        <f>J16/($J14+$J16)</f>
        <v>0.93786533601192401</v>
      </c>
      <c r="M16">
        <f>SUMIFS($G:$G, $A:$A, "=f", $B:$B, "=f", $E:$E, "=t")</f>
        <v>22990</v>
      </c>
      <c r="O16">
        <f>M16/($M14+$M16)</f>
        <v>0.88829643367721489</v>
      </c>
    </row>
    <row r="17" spans="1:15" x14ac:dyDescent="0.3">
      <c r="A17" s="1" t="s">
        <v>6</v>
      </c>
      <c r="B17" s="1" t="s">
        <v>7</v>
      </c>
      <c r="C17" s="1" t="s">
        <v>6</v>
      </c>
      <c r="D17" s="1" t="s">
        <v>7</v>
      </c>
      <c r="E17" s="1" t="s">
        <v>7</v>
      </c>
      <c r="F17" s="1" t="s">
        <v>7</v>
      </c>
      <c r="G17">
        <v>747</v>
      </c>
      <c r="J17" s="2" t="s">
        <v>20</v>
      </c>
      <c r="M17" s="2" t="s">
        <v>20</v>
      </c>
    </row>
    <row r="18" spans="1:15" x14ac:dyDescent="0.3">
      <c r="A18" s="1" t="s">
        <v>6</v>
      </c>
      <c r="B18" s="1" t="s">
        <v>7</v>
      </c>
      <c r="C18" s="1" t="s">
        <v>7</v>
      </c>
      <c r="D18" s="1" t="s">
        <v>6</v>
      </c>
      <c r="E18" s="1" t="s">
        <v>6</v>
      </c>
      <c r="F18" s="1" t="s">
        <v>6</v>
      </c>
      <c r="G18">
        <v>114</v>
      </c>
      <c r="I18" t="s">
        <v>8</v>
      </c>
      <c r="J18">
        <f>SUMIFS($G:$G, $A:$A, "=t", $B:$B, "=t", $D:$D, "=t",E:E,"=t",F:F,"=t")</f>
        <v>971</v>
      </c>
      <c r="L18">
        <f>J18/($J18+$J20)</f>
        <v>0.11680500421027307</v>
      </c>
      <c r="M18">
        <f>SUMIFS($G:$G, $A:$A, "=f", $B:$B, "=t", $D:$D, "=t",E:E,"=t",F:F,"=t")</f>
        <v>856</v>
      </c>
      <c r="O18">
        <f>M18/($M18+$M20)</f>
        <v>0.15515678810947978</v>
      </c>
    </row>
    <row r="19" spans="1:15" x14ac:dyDescent="0.3">
      <c r="A19" s="1" t="s">
        <v>6</v>
      </c>
      <c r="B19" s="1" t="s">
        <v>7</v>
      </c>
      <c r="C19" s="1" t="s">
        <v>7</v>
      </c>
      <c r="D19" s="1" t="s">
        <v>6</v>
      </c>
      <c r="E19" s="1" t="s">
        <v>6</v>
      </c>
      <c r="F19" s="1" t="s">
        <v>7</v>
      </c>
      <c r="G19">
        <v>8</v>
      </c>
      <c r="I19" t="s">
        <v>11</v>
      </c>
      <c r="J19">
        <f>SUMIFS($G:$G, $A:$A, "=t", $C:$C, "=t", $D:$D, "=t",E:E,"=t",F:F,"=t")</f>
        <v>54</v>
      </c>
      <c r="L19">
        <f>J19/($J18+$J20)</f>
        <v>6.4958498736918079E-3</v>
      </c>
      <c r="M19">
        <f>SUMIFS($G:$G, $A:$A, "=f", $C:$C, "=t", $D:$D, "=t",E:E,"=t",F:F,"=t")</f>
        <v>109</v>
      </c>
      <c r="O19">
        <f>M19/($M18+$M20)</f>
        <v>1.975711437375385E-2</v>
      </c>
    </row>
    <row r="20" spans="1:15" x14ac:dyDescent="0.3">
      <c r="A20" s="1" t="s">
        <v>6</v>
      </c>
      <c r="B20" s="1" t="s">
        <v>7</v>
      </c>
      <c r="C20" s="1" t="s">
        <v>7</v>
      </c>
      <c r="D20" s="1" t="s">
        <v>6</v>
      </c>
      <c r="E20" s="1" t="s">
        <v>7</v>
      </c>
      <c r="F20" s="1" t="s">
        <v>6</v>
      </c>
      <c r="G20">
        <v>36</v>
      </c>
      <c r="I20" t="s">
        <v>10</v>
      </c>
      <c r="J20">
        <f>SUMIFS($G:$G, $A:$A, "=t", $B:$B, "=f", $D:$D, "=t",E:E,"=t",F:F,"=t")</f>
        <v>7342</v>
      </c>
      <c r="L20">
        <f>J20/($J18+$J20)</f>
        <v>0.88319499578972693</v>
      </c>
      <c r="M20">
        <f>SUMIFS($G:$G, $A:$A, "=f", $B:$B, "=f", $D:$D, "=t",E:E,"=t",F:F,"=t")</f>
        <v>4661</v>
      </c>
      <c r="O20">
        <f>M20/($M18+$M20)</f>
        <v>0.84484321189052025</v>
      </c>
    </row>
    <row r="21" spans="1:15" x14ac:dyDescent="0.3">
      <c r="A21" s="1" t="s">
        <v>6</v>
      </c>
      <c r="B21" s="1" t="s">
        <v>7</v>
      </c>
      <c r="C21" s="1" t="s">
        <v>7</v>
      </c>
      <c r="D21" s="1" t="s">
        <v>6</v>
      </c>
      <c r="E21" s="1" t="s">
        <v>7</v>
      </c>
      <c r="F21" s="1" t="s">
        <v>7</v>
      </c>
      <c r="G21">
        <v>127</v>
      </c>
    </row>
    <row r="22" spans="1:15" x14ac:dyDescent="0.3">
      <c r="A22" s="1" t="s">
        <v>6</v>
      </c>
      <c r="B22" s="1" t="s">
        <v>7</v>
      </c>
      <c r="C22" s="1" t="s">
        <v>7</v>
      </c>
      <c r="D22" s="1" t="s">
        <v>7</v>
      </c>
      <c r="E22" s="1" t="s">
        <v>6</v>
      </c>
      <c r="F22" s="1" t="s">
        <v>6</v>
      </c>
      <c r="G22">
        <v>154</v>
      </c>
      <c r="J22" s="2" t="s">
        <v>29</v>
      </c>
      <c r="K22" s="2" t="s">
        <v>30</v>
      </c>
      <c r="L22" s="2" t="s">
        <v>22</v>
      </c>
      <c r="M22" s="2" t="s">
        <v>27</v>
      </c>
      <c r="N22" s="2" t="s">
        <v>28</v>
      </c>
    </row>
    <row r="23" spans="1:15" x14ac:dyDescent="0.3">
      <c r="A23" s="1" t="s">
        <v>6</v>
      </c>
      <c r="B23" s="1" t="s">
        <v>7</v>
      </c>
      <c r="C23" s="1" t="s">
        <v>7</v>
      </c>
      <c r="D23" s="1" t="s">
        <v>7</v>
      </c>
      <c r="E23" s="1" t="s">
        <v>6</v>
      </c>
      <c r="F23" s="1" t="s">
        <v>7</v>
      </c>
      <c r="G23">
        <v>6</v>
      </c>
      <c r="I23" t="s">
        <v>24</v>
      </c>
      <c r="J23">
        <f>L2</f>
        <v>143756</v>
      </c>
      <c r="K23">
        <f>J6+J8</f>
        <v>65059</v>
      </c>
      <c r="L23">
        <f>J10+J12</f>
        <v>20205</v>
      </c>
      <c r="M23">
        <f>J14+J16</f>
        <v>77155</v>
      </c>
      <c r="N23">
        <f>J18+J20</f>
        <v>8313</v>
      </c>
      <c r="O23">
        <f>N23/J23</f>
        <v>5.7827151562369568E-2</v>
      </c>
    </row>
    <row r="24" spans="1:15" x14ac:dyDescent="0.3">
      <c r="A24" s="1"/>
      <c r="B24" s="1"/>
      <c r="C24" s="1"/>
      <c r="D24" s="1"/>
      <c r="E24" s="1"/>
      <c r="F24" s="1"/>
      <c r="I24" t="s">
        <v>26</v>
      </c>
      <c r="J24" s="3">
        <f>K3*100</f>
        <v>0.28033612510086536</v>
      </c>
      <c r="K24" s="3">
        <f>L7*100</f>
        <v>0.38272952243348346</v>
      </c>
      <c r="L24" s="3">
        <f>L11*100</f>
        <v>0.46028210838901268</v>
      </c>
      <c r="M24" s="3">
        <f>L15*100</f>
        <v>0.31495042447022231</v>
      </c>
      <c r="N24" s="3">
        <f>L19*100</f>
        <v>0.6495849873691808</v>
      </c>
    </row>
    <row r="25" spans="1:15" x14ac:dyDescent="0.3">
      <c r="A25" s="1" t="s">
        <v>6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6</v>
      </c>
      <c r="G25">
        <v>71</v>
      </c>
      <c r="I25" t="s">
        <v>25</v>
      </c>
      <c r="J25" s="3">
        <f>K2*100</f>
        <v>5.8801023957260918</v>
      </c>
      <c r="K25" s="3">
        <f>L6*100</f>
        <v>8.1095620897954159</v>
      </c>
      <c r="L25" s="3">
        <f>L10*100</f>
        <v>9.200692897797575</v>
      </c>
      <c r="M25" s="3">
        <f>L14*100</f>
        <v>6.2134663988075953</v>
      </c>
      <c r="N25" s="3">
        <f>L18*100</f>
        <v>11.680500421027308</v>
      </c>
    </row>
    <row r="26" spans="1:15" x14ac:dyDescent="0.3">
      <c r="A26" s="1" t="s">
        <v>6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>
        <v>109</v>
      </c>
      <c r="I26" t="s">
        <v>23</v>
      </c>
      <c r="J26" s="3">
        <f>K4*100</f>
        <v>94.119897604273902</v>
      </c>
      <c r="K26" s="3">
        <f>L8*100</f>
        <v>91.890437910204582</v>
      </c>
      <c r="L26" s="3">
        <f>L12*100</f>
        <v>90.79930710220242</v>
      </c>
      <c r="M26" s="3">
        <f>L16*100</f>
        <v>93.786533601192403</v>
      </c>
      <c r="N26" s="3">
        <f>L20*100</f>
        <v>88.319499578972696</v>
      </c>
    </row>
    <row r="27" spans="1:15" x14ac:dyDescent="0.3">
      <c r="A27" s="1" t="s">
        <v>7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>
        <v>29883</v>
      </c>
    </row>
    <row r="28" spans="1:15" x14ac:dyDescent="0.3">
      <c r="A28" s="1" t="s">
        <v>7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7</v>
      </c>
      <c r="G28">
        <v>1931</v>
      </c>
      <c r="J28" s="2" t="s">
        <v>21</v>
      </c>
      <c r="K28" s="2" t="s">
        <v>30</v>
      </c>
      <c r="L28" s="2" t="s">
        <v>22</v>
      </c>
      <c r="M28" s="2" t="s">
        <v>27</v>
      </c>
      <c r="N28" s="2" t="s">
        <v>28</v>
      </c>
    </row>
    <row r="29" spans="1:15" x14ac:dyDescent="0.3">
      <c r="A29" s="1" t="s">
        <v>7</v>
      </c>
      <c r="B29" s="1" t="s">
        <v>6</v>
      </c>
      <c r="C29" s="1" t="s">
        <v>6</v>
      </c>
      <c r="D29" s="1" t="s">
        <v>6</v>
      </c>
      <c r="E29" s="1" t="s">
        <v>7</v>
      </c>
      <c r="F29" s="1" t="s">
        <v>6</v>
      </c>
      <c r="G29">
        <v>35680</v>
      </c>
      <c r="I29" t="s">
        <v>24</v>
      </c>
      <c r="J29">
        <f>O2</f>
        <v>61638</v>
      </c>
      <c r="K29">
        <f>M6+M8</f>
        <v>26170</v>
      </c>
      <c r="L29">
        <f>M10+M12</f>
        <v>15404</v>
      </c>
      <c r="M29">
        <f>M14+M16</f>
        <v>25881</v>
      </c>
      <c r="N29">
        <f>M18+M20</f>
        <v>5517</v>
      </c>
      <c r="O29">
        <f>N29/J29</f>
        <v>8.950647327947045E-2</v>
      </c>
    </row>
    <row r="30" spans="1:15" x14ac:dyDescent="0.3">
      <c r="A30" s="1" t="s">
        <v>7</v>
      </c>
      <c r="B30" s="1" t="s">
        <v>6</v>
      </c>
      <c r="C30" s="1" t="s">
        <v>6</v>
      </c>
      <c r="D30" s="1" t="s">
        <v>6</v>
      </c>
      <c r="E30" s="1" t="s">
        <v>7</v>
      </c>
      <c r="F30" s="1" t="s">
        <v>7</v>
      </c>
      <c r="G30">
        <v>8026</v>
      </c>
      <c r="I30" t="s">
        <v>26</v>
      </c>
      <c r="J30" s="3">
        <f>N3*100</f>
        <v>1.0038064339977193</v>
      </c>
      <c r="K30" s="3">
        <f>O7*100</f>
        <v>1.2991975544516623</v>
      </c>
      <c r="L30" s="3">
        <f>L11*100</f>
        <v>0.46028210838901268</v>
      </c>
      <c r="M30" s="3">
        <f>O15*100</f>
        <v>1.3252965495923652</v>
      </c>
      <c r="N30" s="3">
        <f>O19*100</f>
        <v>1.975711437375385</v>
      </c>
    </row>
    <row r="31" spans="1:15" x14ac:dyDescent="0.3">
      <c r="A31" s="1" t="s">
        <v>7</v>
      </c>
      <c r="B31" s="1" t="s">
        <v>6</v>
      </c>
      <c r="C31" s="1" t="s">
        <v>6</v>
      </c>
      <c r="D31" s="1" t="s">
        <v>7</v>
      </c>
      <c r="E31" s="1" t="s">
        <v>6</v>
      </c>
      <c r="F31" s="1" t="s">
        <v>6</v>
      </c>
      <c r="G31">
        <v>30081</v>
      </c>
      <c r="I31" t="s">
        <v>25</v>
      </c>
      <c r="J31" s="3">
        <f>N2*100</f>
        <v>9.0139199844251916</v>
      </c>
      <c r="K31" s="3">
        <f>O10*100</f>
        <v>13.100493378343286</v>
      </c>
      <c r="L31" s="3">
        <f>L10*100</f>
        <v>9.200692897797575</v>
      </c>
      <c r="M31" s="3">
        <f>O14*100</f>
        <v>11.170356632278505</v>
      </c>
      <c r="N31" s="3">
        <f>O18*100</f>
        <v>15.515678810947978</v>
      </c>
    </row>
    <row r="32" spans="1:15" x14ac:dyDescent="0.3">
      <c r="A32" s="1" t="s">
        <v>7</v>
      </c>
      <c r="B32" s="1" t="s">
        <v>6</v>
      </c>
      <c r="C32" s="1" t="s">
        <v>6</v>
      </c>
      <c r="D32" s="1" t="s">
        <v>7</v>
      </c>
      <c r="E32" s="1" t="s">
        <v>6</v>
      </c>
      <c r="F32" s="1" t="s">
        <v>7</v>
      </c>
      <c r="G32">
        <v>1047</v>
      </c>
      <c r="I32" t="s">
        <v>23</v>
      </c>
      <c r="J32" s="3">
        <f>N4*100</f>
        <v>90.986080015574814</v>
      </c>
      <c r="K32" s="3">
        <f>O8*100</f>
        <v>88.696981276270535</v>
      </c>
      <c r="L32" s="3">
        <f t="shared" ref="L31:L32" si="2">L12*100</f>
        <v>90.79930710220242</v>
      </c>
      <c r="M32" s="3">
        <f>O16*100</f>
        <v>88.829643367721488</v>
      </c>
      <c r="N32" s="3">
        <f>O20*100</f>
        <v>84.484321189052025</v>
      </c>
    </row>
    <row r="33" spans="1:7" x14ac:dyDescent="0.3">
      <c r="A33" s="1" t="s">
        <v>7</v>
      </c>
      <c r="B33" s="1" t="s">
        <v>6</v>
      </c>
      <c r="C33" s="1" t="s">
        <v>6</v>
      </c>
      <c r="D33" s="1" t="s">
        <v>7</v>
      </c>
      <c r="E33" s="1" t="s">
        <v>7</v>
      </c>
      <c r="F33" s="1" t="s">
        <v>6</v>
      </c>
      <c r="G33">
        <v>21313</v>
      </c>
    </row>
    <row r="34" spans="1:7" x14ac:dyDescent="0.3">
      <c r="A34" s="1" t="s">
        <v>7</v>
      </c>
      <c r="B34" s="1" t="s">
        <v>6</v>
      </c>
      <c r="C34" s="1" t="s">
        <v>6</v>
      </c>
      <c r="D34" s="1" t="s">
        <v>7</v>
      </c>
      <c r="E34" s="1" t="s">
        <v>7</v>
      </c>
      <c r="F34" s="1" t="s">
        <v>7</v>
      </c>
      <c r="G34">
        <v>7342</v>
      </c>
    </row>
    <row r="35" spans="1:7" x14ac:dyDescent="0.3">
      <c r="A35" s="1" t="s">
        <v>7</v>
      </c>
      <c r="B35" s="1" t="s">
        <v>7</v>
      </c>
      <c r="C35" s="1" t="s">
        <v>6</v>
      </c>
      <c r="D35" s="1" t="s">
        <v>6</v>
      </c>
      <c r="E35" s="1" t="s">
        <v>6</v>
      </c>
      <c r="F35" s="1" t="s">
        <v>6</v>
      </c>
      <c r="G35">
        <v>1058</v>
      </c>
    </row>
    <row r="36" spans="1:7" x14ac:dyDescent="0.3">
      <c r="A36" s="1" t="s">
        <v>7</v>
      </c>
      <c r="B36" s="1" t="s">
        <v>7</v>
      </c>
      <c r="C36" s="1" t="s">
        <v>6</v>
      </c>
      <c r="D36" s="1" t="s">
        <v>6</v>
      </c>
      <c r="E36" s="1" t="s">
        <v>6</v>
      </c>
      <c r="F36" s="1" t="s">
        <v>7</v>
      </c>
      <c r="G36">
        <v>167</v>
      </c>
    </row>
    <row r="37" spans="1:7" x14ac:dyDescent="0.3">
      <c r="A37" s="1" t="s">
        <v>7</v>
      </c>
      <c r="B37" s="1" t="s">
        <v>7</v>
      </c>
      <c r="C37" s="1" t="s">
        <v>6</v>
      </c>
      <c r="D37" s="1" t="s">
        <v>6</v>
      </c>
      <c r="E37" s="1" t="s">
        <v>7</v>
      </c>
      <c r="F37" s="1" t="s">
        <v>6</v>
      </c>
      <c r="G37">
        <v>1270</v>
      </c>
    </row>
    <row r="38" spans="1:7" x14ac:dyDescent="0.3">
      <c r="A38" s="1" t="s">
        <v>7</v>
      </c>
      <c r="B38" s="1" t="s">
        <v>7</v>
      </c>
      <c r="C38" s="1" t="s">
        <v>6</v>
      </c>
      <c r="D38" s="1" t="s">
        <v>6</v>
      </c>
      <c r="E38" s="1" t="s">
        <v>7</v>
      </c>
      <c r="F38" s="1" t="s">
        <v>7</v>
      </c>
      <c r="G38">
        <v>528</v>
      </c>
    </row>
    <row r="39" spans="1:7" x14ac:dyDescent="0.3">
      <c r="A39" s="1" t="s">
        <v>7</v>
      </c>
      <c r="B39" s="1" t="s">
        <v>7</v>
      </c>
      <c r="C39" s="1" t="s">
        <v>6</v>
      </c>
      <c r="D39" s="1" t="s">
        <v>7</v>
      </c>
      <c r="E39" s="1" t="s">
        <v>6</v>
      </c>
      <c r="F39" s="1" t="s">
        <v>6</v>
      </c>
      <c r="G39">
        <v>2120</v>
      </c>
    </row>
    <row r="40" spans="1:7" x14ac:dyDescent="0.3">
      <c r="A40" s="1" t="s">
        <v>7</v>
      </c>
      <c r="B40" s="1" t="s">
        <v>7</v>
      </c>
      <c r="C40" s="1" t="s">
        <v>6</v>
      </c>
      <c r="D40" s="1" t="s">
        <v>7</v>
      </c>
      <c r="E40" s="1" t="s">
        <v>6</v>
      </c>
      <c r="F40" s="1" t="s">
        <v>7</v>
      </c>
      <c r="G40">
        <v>154</v>
      </c>
    </row>
    <row r="41" spans="1:7" x14ac:dyDescent="0.3">
      <c r="A41" s="1" t="s">
        <v>7</v>
      </c>
      <c r="B41" s="1" t="s">
        <v>7</v>
      </c>
      <c r="C41" s="1" t="s">
        <v>6</v>
      </c>
      <c r="D41" s="1" t="s">
        <v>7</v>
      </c>
      <c r="E41" s="1" t="s">
        <v>7</v>
      </c>
      <c r="F41" s="1" t="s">
        <v>6</v>
      </c>
      <c r="G41">
        <v>1836</v>
      </c>
    </row>
    <row r="42" spans="1:7" x14ac:dyDescent="0.3">
      <c r="A42" s="1" t="s">
        <v>7</v>
      </c>
      <c r="B42" s="1" t="s">
        <v>7</v>
      </c>
      <c r="C42" s="1" t="s">
        <v>6</v>
      </c>
      <c r="D42" s="1" t="s">
        <v>7</v>
      </c>
      <c r="E42" s="1" t="s">
        <v>7</v>
      </c>
      <c r="F42" s="1" t="s">
        <v>7</v>
      </c>
      <c r="G42">
        <v>917</v>
      </c>
    </row>
    <row r="43" spans="1:7" x14ac:dyDescent="0.3">
      <c r="A43" s="1" t="s">
        <v>7</v>
      </c>
      <c r="B43" s="1" t="s">
        <v>7</v>
      </c>
      <c r="C43" s="1" t="s">
        <v>7</v>
      </c>
      <c r="D43" s="1" t="s">
        <v>6</v>
      </c>
      <c r="E43" s="1" t="s">
        <v>6</v>
      </c>
      <c r="F43" s="1" t="s">
        <v>6</v>
      </c>
      <c r="G43">
        <v>45</v>
      </c>
    </row>
    <row r="44" spans="1:7" x14ac:dyDescent="0.3">
      <c r="A44" s="1" t="s">
        <v>7</v>
      </c>
      <c r="B44" s="1" t="s">
        <v>7</v>
      </c>
      <c r="C44" s="1" t="s">
        <v>7</v>
      </c>
      <c r="D44" s="1" t="s">
        <v>6</v>
      </c>
      <c r="E44" s="1" t="s">
        <v>6</v>
      </c>
      <c r="F44" s="1" t="s">
        <v>7</v>
      </c>
      <c r="G44">
        <v>9</v>
      </c>
    </row>
    <row r="45" spans="1:7" x14ac:dyDescent="0.3">
      <c r="A45" s="1" t="s">
        <v>7</v>
      </c>
      <c r="B45" s="1" t="s">
        <v>7</v>
      </c>
      <c r="C45" s="1" t="s">
        <v>7</v>
      </c>
      <c r="D45" s="1" t="s">
        <v>6</v>
      </c>
      <c r="E45" s="1" t="s">
        <v>7</v>
      </c>
      <c r="F45" s="1" t="s">
        <v>6</v>
      </c>
      <c r="G45">
        <v>80</v>
      </c>
    </row>
    <row r="46" spans="1:7" x14ac:dyDescent="0.3">
      <c r="A46" s="1" t="s">
        <v>7</v>
      </c>
      <c r="B46" s="1" t="s">
        <v>7</v>
      </c>
      <c r="C46" s="1" t="s">
        <v>7</v>
      </c>
      <c r="D46" s="1" t="s">
        <v>6</v>
      </c>
      <c r="E46" s="1" t="s">
        <v>7</v>
      </c>
      <c r="F46" s="1" t="s">
        <v>7</v>
      </c>
      <c r="G46">
        <v>20</v>
      </c>
    </row>
    <row r="47" spans="1:7" x14ac:dyDescent="0.3">
      <c r="A47" s="1" t="s">
        <v>7</v>
      </c>
      <c r="B47" s="1" t="s">
        <v>7</v>
      </c>
      <c r="C47" s="1" t="s">
        <v>7</v>
      </c>
      <c r="D47" s="1" t="s">
        <v>7</v>
      </c>
      <c r="E47" s="1" t="s">
        <v>6</v>
      </c>
      <c r="F47" s="1" t="s">
        <v>6</v>
      </c>
      <c r="G47">
        <v>96</v>
      </c>
    </row>
    <row r="48" spans="1:7" x14ac:dyDescent="0.3">
      <c r="A48" s="1" t="s">
        <v>7</v>
      </c>
      <c r="B48" s="1" t="s">
        <v>7</v>
      </c>
      <c r="C48" s="1" t="s">
        <v>7</v>
      </c>
      <c r="D48" s="1" t="s">
        <v>7</v>
      </c>
      <c r="E48" s="1" t="s">
        <v>6</v>
      </c>
      <c r="F48" s="1" t="s">
        <v>7</v>
      </c>
      <c r="G48">
        <v>10</v>
      </c>
    </row>
    <row r="49" spans="1:7" x14ac:dyDescent="0.3">
      <c r="A49" s="1" t="s">
        <v>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6</v>
      </c>
      <c r="G49">
        <v>89</v>
      </c>
    </row>
    <row r="50" spans="1:7" x14ac:dyDescent="0.3">
      <c r="A50" s="1" t="s">
        <v>7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199B-4FBB-40A5-94CB-430C8DB7D838}">
  <dimension ref="A1:P53"/>
  <sheetViews>
    <sheetView topLeftCell="F1" workbookViewId="0">
      <selection activeCell="J20" sqref="J20"/>
    </sheetView>
  </sheetViews>
  <sheetFormatPr defaultRowHeight="14.4" x14ac:dyDescent="0.3"/>
  <cols>
    <col min="1" max="1" width="9.21875" bestFit="1" customWidth="1"/>
    <col min="2" max="2" width="17.109375" bestFit="1" customWidth="1"/>
    <col min="3" max="3" width="21.88671875" bestFit="1" customWidth="1"/>
    <col min="4" max="4" width="14.6640625" bestFit="1" customWidth="1"/>
    <col min="5" max="5" width="16.5546875" bestFit="1" customWidth="1"/>
    <col min="6" max="6" width="13.6640625" bestFit="1" customWidth="1"/>
    <col min="7" max="7" width="8.109375" bestFit="1" customWidth="1"/>
    <col min="8" max="8" width="8.109375" customWidth="1"/>
    <col min="9" max="9" width="29.6640625" customWidth="1"/>
    <col min="10" max="10" width="12" customWidth="1"/>
  </cols>
  <sheetData>
    <row r="1" spans="1:1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16</v>
      </c>
      <c r="M1" s="2" t="s">
        <v>17</v>
      </c>
    </row>
    <row r="2" spans="1:16" x14ac:dyDescent="0.3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>
        <v>26133</v>
      </c>
      <c r="I2" t="s">
        <v>8</v>
      </c>
      <c r="J2">
        <f>SUMIFS($G:$G, $A:$A, "=t", $B:$B, "=t")</f>
        <v>2849</v>
      </c>
      <c r="K2">
        <f>J2/($J$2+$J$4)</f>
        <v>2.9439421338155514E-2</v>
      </c>
      <c r="M2">
        <f>SUMIFS($G:$G, $A:$A, "=f", $B:$B, "=t")</f>
        <v>6492</v>
      </c>
      <c r="N2">
        <f>M2/SUM($M$2:$M$4)</f>
        <v>7.874627010504355E-2</v>
      </c>
    </row>
    <row r="3" spans="1:16" x14ac:dyDescent="0.3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>
        <v>1223</v>
      </c>
      <c r="I3" t="s">
        <v>11</v>
      </c>
      <c r="J3">
        <f>SUMIFS($G:$G, $A:$A, "=t", $C:$C, "=t")</f>
        <v>134</v>
      </c>
      <c r="K3">
        <f t="shared" ref="K3:K4" si="0">J3/($J$2+$J$4)</f>
        <v>1.3846551278739344E-3</v>
      </c>
      <c r="M3">
        <f>SUMIFS($G:$G, $A:$A, "=f", $C:$C, "=t")</f>
        <v>845</v>
      </c>
      <c r="N3">
        <f t="shared" ref="N3:N4" si="1">M3/SUM($M$2:$M$4)</f>
        <v>1.0249630042939278E-2</v>
      </c>
    </row>
    <row r="4" spans="1:16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>
        <v>7066</v>
      </c>
      <c r="I4" t="s">
        <v>10</v>
      </c>
      <c r="J4">
        <f>SUMIFS($G:$G, $A:$A, "=t", $B:$B, "=f")</f>
        <v>93926</v>
      </c>
      <c r="K4">
        <f t="shared" si="0"/>
        <v>0.97056057866184453</v>
      </c>
      <c r="M4">
        <f>SUMIFS($G:$G, $A:$A, "=f", $B:$B, "=f")</f>
        <v>75105</v>
      </c>
      <c r="N4">
        <f t="shared" si="1"/>
        <v>0.91100409985201714</v>
      </c>
      <c r="P4">
        <f>J4+M4+J2+M2</f>
        <v>178372</v>
      </c>
    </row>
    <row r="5" spans="1:16" x14ac:dyDescent="0.3">
      <c r="A5" s="1" t="s">
        <v>6</v>
      </c>
      <c r="B5" s="1" t="s">
        <v>6</v>
      </c>
      <c r="C5" s="1" t="s">
        <v>6</v>
      </c>
      <c r="D5" s="1" t="s">
        <v>6</v>
      </c>
      <c r="E5" s="1" t="s">
        <v>7</v>
      </c>
      <c r="F5" s="1" t="s">
        <v>7</v>
      </c>
      <c r="G5">
        <v>10162</v>
      </c>
      <c r="J5" s="2" t="s">
        <v>12</v>
      </c>
      <c r="K5" s="2"/>
      <c r="M5" s="2" t="s">
        <v>12</v>
      </c>
      <c r="N5" s="2"/>
    </row>
    <row r="6" spans="1:16" x14ac:dyDescent="0.3">
      <c r="A6" s="1" t="s">
        <v>6</v>
      </c>
      <c r="B6" s="1" t="s">
        <v>6</v>
      </c>
      <c r="C6" s="1" t="s">
        <v>6</v>
      </c>
      <c r="D6" s="1" t="s">
        <v>7</v>
      </c>
      <c r="E6" s="1" t="s">
        <v>6</v>
      </c>
      <c r="F6" s="1" t="s">
        <v>6</v>
      </c>
      <c r="G6">
        <v>16600</v>
      </c>
      <c r="I6" t="s">
        <v>8</v>
      </c>
      <c r="J6">
        <f>SUMIFS($G:$G, $A:$A, "=t", $B:$B, "=t", $D:$D, "=t")</f>
        <v>2056</v>
      </c>
      <c r="L6">
        <f>J6/($J6+$J8)</f>
        <v>4.6721963413248496E-2</v>
      </c>
      <c r="M6">
        <f>SUMIFS($G:$G, $A:$A, "=f", $B:$B, "=t", $D:$D, "=t")</f>
        <v>3300</v>
      </c>
      <c r="O6">
        <f>M6/($M6+$M8)</f>
        <v>9.871077742215309E-2</v>
      </c>
    </row>
    <row r="7" spans="1:16" x14ac:dyDescent="0.3">
      <c r="A7" s="1" t="s">
        <v>6</v>
      </c>
      <c r="B7" s="1" t="s">
        <v>6</v>
      </c>
      <c r="C7" s="1" t="s">
        <v>6</v>
      </c>
      <c r="D7" s="1" t="s">
        <v>7</v>
      </c>
      <c r="E7" s="1" t="s">
        <v>6</v>
      </c>
      <c r="F7" s="1" t="s">
        <v>7</v>
      </c>
      <c r="G7">
        <v>421</v>
      </c>
      <c r="I7" t="s">
        <v>11</v>
      </c>
      <c r="J7">
        <f>SUMIFS($G:$G, $A:$A, "=t", $C:$C, "=t", $D:$D, "=t")</f>
        <v>103</v>
      </c>
      <c r="L7">
        <f>J7/($J6+$J8)</f>
        <v>2.3406431087376433E-3</v>
      </c>
      <c r="M7">
        <f>SUMIFS($G:$G, $A:$A, "=f", $C:$C, "=t", $D:$D, "=t")</f>
        <v>453</v>
      </c>
      <c r="O7">
        <f>M7/($M6+$M8)</f>
        <v>1.3550297627950106E-2</v>
      </c>
    </row>
    <row r="8" spans="1:16" x14ac:dyDescent="0.3">
      <c r="A8" s="1" t="s">
        <v>6</v>
      </c>
      <c r="B8" s="1" t="s">
        <v>6</v>
      </c>
      <c r="C8" s="1" t="s">
        <v>6</v>
      </c>
      <c r="D8" s="1" t="s">
        <v>7</v>
      </c>
      <c r="E8" s="1" t="s">
        <v>7</v>
      </c>
      <c r="F8" s="1" t="s">
        <v>6</v>
      </c>
      <c r="G8">
        <v>6867</v>
      </c>
      <c r="I8" t="s">
        <v>10</v>
      </c>
      <c r="J8">
        <f>SUMIFS($G:$G, $A:$A, "=t", $B:$B, "=f", $D:$D, "=t")</f>
        <v>41949</v>
      </c>
      <c r="L8">
        <f>J8/($J6+$J8)</f>
        <v>0.95327803658675148</v>
      </c>
      <c r="M8">
        <f>SUMIFS($G:$G, $A:$A, "=f", $B:$B, "=f", $D:$D, "=t")</f>
        <v>30131</v>
      </c>
      <c r="O8">
        <f>M8/($M6+$M8)</f>
        <v>0.90128922257784694</v>
      </c>
    </row>
    <row r="9" spans="1:16" x14ac:dyDescent="0.3">
      <c r="A9" s="1" t="s">
        <v>6</v>
      </c>
      <c r="B9" s="1" t="s">
        <v>6</v>
      </c>
      <c r="C9" s="1" t="s">
        <v>6</v>
      </c>
      <c r="D9" s="1" t="s">
        <v>7</v>
      </c>
      <c r="E9" s="1" t="s">
        <v>7</v>
      </c>
      <c r="F9" s="1" t="s">
        <v>7</v>
      </c>
      <c r="G9">
        <v>5792</v>
      </c>
      <c r="J9" s="2" t="s">
        <v>14</v>
      </c>
      <c r="K9" s="2"/>
      <c r="M9" s="2" t="s">
        <v>14</v>
      </c>
      <c r="N9" s="2"/>
    </row>
    <row r="10" spans="1:16" x14ac:dyDescent="0.3">
      <c r="A10" s="1" t="s">
        <v>6</v>
      </c>
      <c r="B10" s="1" t="s">
        <v>6</v>
      </c>
      <c r="C10" s="1" t="s">
        <v>7</v>
      </c>
      <c r="D10" s="1" t="s">
        <v>6</v>
      </c>
      <c r="E10" s="1" t="s">
        <v>6</v>
      </c>
      <c r="F10" s="1" t="s">
        <v>6</v>
      </c>
      <c r="G10">
        <v>157</v>
      </c>
      <c r="I10" t="s">
        <v>8</v>
      </c>
      <c r="J10">
        <f>SUMIFS($G:$G, $A:$A, "=t", $B:$B, "=t", $F:$F, "=t")</f>
        <v>757</v>
      </c>
      <c r="L10">
        <f>J10/($J10+$J12)</f>
        <v>5.5723224144276773E-2</v>
      </c>
      <c r="M10">
        <f>SUMIFS($G:$G, $A:$A, "=f", $B:$B, "=t", $F:$F, "=t")</f>
        <v>2330</v>
      </c>
      <c r="O10">
        <f>M10/($M10+$M12)</f>
        <v>0.11499358404895864</v>
      </c>
    </row>
    <row r="11" spans="1:16" x14ac:dyDescent="0.3">
      <c r="A11" s="1" t="s">
        <v>6</v>
      </c>
      <c r="B11" s="1" t="s">
        <v>6</v>
      </c>
      <c r="C11" s="1" t="s">
        <v>7</v>
      </c>
      <c r="D11" s="1" t="s">
        <v>6</v>
      </c>
      <c r="E11" s="1" t="s">
        <v>6</v>
      </c>
      <c r="F11" s="1" t="s">
        <v>7</v>
      </c>
      <c r="G11">
        <v>19</v>
      </c>
      <c r="I11" t="s">
        <v>11</v>
      </c>
      <c r="J11">
        <f>SUMIFS($G:$G, $A:$A, "=t", $C:$C, "=t", $F:$F, "=t")</f>
        <v>45</v>
      </c>
      <c r="L11">
        <f>J11/($J10+$J12)</f>
        <v>3.3124769966875228E-3</v>
      </c>
      <c r="M11">
        <f>SUMIFS($G:$G, $A:$A, "=f", $C:$C, "=t", $F:$F, "=t")</f>
        <v>336</v>
      </c>
      <c r="O11">
        <f>M11/($M10+$M12)</f>
        <v>1.6582765768433521E-2</v>
      </c>
    </row>
    <row r="12" spans="1:16" x14ac:dyDescent="0.3">
      <c r="A12" s="1" t="s">
        <v>6</v>
      </c>
      <c r="B12" s="1" t="s">
        <v>6</v>
      </c>
      <c r="C12" s="1" t="s">
        <v>7</v>
      </c>
      <c r="D12" s="1" t="s">
        <v>6</v>
      </c>
      <c r="E12" s="1" t="s">
        <v>7</v>
      </c>
      <c r="F12" s="1" t="s">
        <v>6</v>
      </c>
      <c r="G12">
        <v>57</v>
      </c>
      <c r="I12" t="s">
        <v>10</v>
      </c>
      <c r="J12">
        <f>SUMIFS($G:$G, $A:$A, "=t", $B:$B, "=f", $F:$F, "=t")</f>
        <v>12828</v>
      </c>
      <c r="L12">
        <f>J12/($J10+$J12)</f>
        <v>0.94427677585572323</v>
      </c>
      <c r="M12">
        <f>SUMIFS($G:$G, $A:$A, "=f", $B:$B, "=f", $F:$F, "=t")</f>
        <v>17932</v>
      </c>
      <c r="O12">
        <f>M12/($M10+$M12)</f>
        <v>0.88500641595104135</v>
      </c>
    </row>
    <row r="13" spans="1:16" x14ac:dyDescent="0.3">
      <c r="A13" s="1" t="s">
        <v>6</v>
      </c>
      <c r="B13" s="1" t="s">
        <v>6</v>
      </c>
      <c r="C13" s="1" t="s">
        <v>7</v>
      </c>
      <c r="D13" s="1" t="s">
        <v>6</v>
      </c>
      <c r="E13" s="1" t="s">
        <v>7</v>
      </c>
      <c r="F13" s="1" t="s">
        <v>7</v>
      </c>
      <c r="G13">
        <v>157</v>
      </c>
      <c r="J13" s="2" t="s">
        <v>19</v>
      </c>
      <c r="K13" s="2"/>
      <c r="M13" s="2" t="s">
        <v>19</v>
      </c>
      <c r="N13" s="2"/>
    </row>
    <row r="14" spans="1:16" x14ac:dyDescent="0.3">
      <c r="A14" s="1" t="s">
        <v>6</v>
      </c>
      <c r="B14" s="1" t="s">
        <v>6</v>
      </c>
      <c r="C14" s="1" t="s">
        <v>7</v>
      </c>
      <c r="D14" s="1" t="s">
        <v>7</v>
      </c>
      <c r="E14" s="1" t="s">
        <v>6</v>
      </c>
      <c r="F14" s="1" t="s">
        <v>6</v>
      </c>
      <c r="G14">
        <v>203</v>
      </c>
      <c r="I14" t="s">
        <v>8</v>
      </c>
      <c r="J14">
        <f>SUMIFS($G:$G, $A:$A, "=t", $B:$B, "=t", $E:$E, "=t")</f>
        <v>1689</v>
      </c>
      <c r="L14">
        <f>J14/($J14+$J16)</f>
        <v>3.2565941693660345E-2</v>
      </c>
      <c r="M14">
        <f>SUMIFS($G:$G, $A:$A, "=f", $B:$B, "=t", $E:$E, "=t")</f>
        <v>3346</v>
      </c>
      <c r="O14">
        <f>M14/($M14+$M16)</f>
        <v>9.9337944957396909E-2</v>
      </c>
    </row>
    <row r="15" spans="1:16" x14ac:dyDescent="0.3">
      <c r="A15" s="1" t="s">
        <v>6</v>
      </c>
      <c r="B15" s="1" t="s">
        <v>6</v>
      </c>
      <c r="C15" s="1" t="s">
        <v>7</v>
      </c>
      <c r="D15" s="1" t="s">
        <v>7</v>
      </c>
      <c r="E15" s="1" t="s">
        <v>6</v>
      </c>
      <c r="F15" s="1" t="s">
        <v>7</v>
      </c>
      <c r="G15">
        <v>12</v>
      </c>
      <c r="I15" t="s">
        <v>11</v>
      </c>
      <c r="J15">
        <f>SUMIFS($G:$G, $A:$A, "=t", $C:$C, "=t", $E:$E, "=t")</f>
        <v>81</v>
      </c>
      <c r="L15">
        <f>J15/($J14+$J16)</f>
        <v>1.5617769551133733E-3</v>
      </c>
      <c r="M15">
        <f>SUMIFS($G:$G, $A:$A, "=f", $C:$C, "=t", $E:$E, "=t")</f>
        <v>454</v>
      </c>
      <c r="O15">
        <f>M15/($M14+$M16)</f>
        <v>1.3478609387524864E-2</v>
      </c>
    </row>
    <row r="16" spans="1:16" x14ac:dyDescent="0.3">
      <c r="A16" s="1" t="s">
        <v>6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6</v>
      </c>
      <c r="G16">
        <v>90</v>
      </c>
      <c r="I16" t="s">
        <v>10</v>
      </c>
      <c r="J16">
        <f>SUMIFS($G:$G, $A:$A, "=t", $B:$B, "=f", $E:$E, "=t")</f>
        <v>50175</v>
      </c>
      <c r="L16">
        <f>J16/($J14+$J16)</f>
        <v>0.96743405830633966</v>
      </c>
      <c r="M16">
        <f>SUMIFS($G:$G, $A:$A, "=f", $B:$B, "=f", $E:$E, "=t")</f>
        <v>30337</v>
      </c>
      <c r="O16">
        <f>M16/($M14+$M16)</f>
        <v>0.9006620550426031</v>
      </c>
    </row>
    <row r="17" spans="1:15" x14ac:dyDescent="0.3">
      <c r="A17" s="1" t="s">
        <v>6</v>
      </c>
      <c r="B17" s="1" t="s">
        <v>6</v>
      </c>
      <c r="C17" s="1" t="s">
        <v>7</v>
      </c>
      <c r="D17" s="1" t="s">
        <v>7</v>
      </c>
      <c r="E17" s="1" t="s">
        <v>7</v>
      </c>
      <c r="F17" s="1" t="s">
        <v>7</v>
      </c>
      <c r="G17">
        <v>146</v>
      </c>
      <c r="J17" s="2" t="s">
        <v>20</v>
      </c>
      <c r="M17" s="2" t="s">
        <v>20</v>
      </c>
    </row>
    <row r="18" spans="1:15" x14ac:dyDescent="0.3">
      <c r="A18" s="1" t="s">
        <v>6</v>
      </c>
      <c r="B18" s="1" t="s">
        <v>7</v>
      </c>
      <c r="C18" s="1" t="s">
        <v>6</v>
      </c>
      <c r="D18" s="1" t="s">
        <v>6</v>
      </c>
      <c r="E18" s="1" t="s">
        <v>6</v>
      </c>
      <c r="F18" s="1" t="s">
        <v>6</v>
      </c>
      <c r="G18">
        <v>1399</v>
      </c>
      <c r="I18" t="s">
        <v>8</v>
      </c>
      <c r="J18">
        <f>SUMIFS($G:$G, $A:$A, "=t", $B:$B, "=t", $D:$D, "=t",E:E,"=t",F:F,"=t")</f>
        <v>501</v>
      </c>
      <c r="L18">
        <f>J18/($J18+$J20)</f>
        <v>8.3583583583583587E-2</v>
      </c>
      <c r="M18">
        <f>SUMIFS($G:$G, $A:$A, "=f", $B:$B, "=t", $D:$D, "=t",E:E,"=t",F:F,"=t")</f>
        <v>924</v>
      </c>
      <c r="O18">
        <f>M18/($M18+$M20)</f>
        <v>0.13465461964441855</v>
      </c>
    </row>
    <row r="19" spans="1:15" x14ac:dyDescent="0.3">
      <c r="A19" s="1" t="s">
        <v>6</v>
      </c>
      <c r="B19" s="1" t="s">
        <v>7</v>
      </c>
      <c r="C19" s="1" t="s">
        <v>6</v>
      </c>
      <c r="D19" s="1" t="s">
        <v>6</v>
      </c>
      <c r="E19" s="1" t="s">
        <v>6</v>
      </c>
      <c r="F19" s="1" t="s">
        <v>7</v>
      </c>
      <c r="G19">
        <v>131</v>
      </c>
      <c r="I19" t="s">
        <v>11</v>
      </c>
      <c r="J19">
        <f>SUMIFS($G:$G, $A:$A, "=t", $C:$C, "=t", $D:$D, "=t",E:E,"=t",F:F,"=t")</f>
        <v>33</v>
      </c>
      <c r="L19">
        <f>J19/($J18+$J20)</f>
        <v>5.5055055055055055E-3</v>
      </c>
      <c r="M19">
        <f>SUMIFS($G:$G, $A:$A, "=f", $C:$C, "=t", $D:$D, "=t",E:E,"=t",F:F,"=t")</f>
        <v>148</v>
      </c>
      <c r="O19">
        <f>M19/($M18+$M20)</f>
        <v>2.1568055960361411E-2</v>
      </c>
    </row>
    <row r="20" spans="1:15" x14ac:dyDescent="0.3">
      <c r="A20" s="1" t="s">
        <v>6</v>
      </c>
      <c r="B20" s="1" t="s">
        <v>7</v>
      </c>
      <c r="C20" s="1" t="s">
        <v>6</v>
      </c>
      <c r="D20" s="1" t="s">
        <v>6</v>
      </c>
      <c r="E20" s="1" t="s">
        <v>7</v>
      </c>
      <c r="F20" s="1" t="s">
        <v>6</v>
      </c>
      <c r="G20">
        <v>463</v>
      </c>
      <c r="I20" t="s">
        <v>10</v>
      </c>
      <c r="J20">
        <f>SUMIFS($G:$G, $A:$A, "=t", $B:$B, "=f", $D:$D, "=t",E:E,"=t",F:F,"=t")</f>
        <v>5493</v>
      </c>
      <c r="L20">
        <f>J20/($J18+$J20)</f>
        <v>0.91641641641641647</v>
      </c>
      <c r="M20">
        <f>SUMIFS($G:$G, $A:$A, "=f", $B:$B, "=f", $D:$D, "=t",E:E,"=t",F:F,"=t")</f>
        <v>5938</v>
      </c>
      <c r="O20">
        <f>M20/($M18+$M20)</f>
        <v>0.86534538035558151</v>
      </c>
    </row>
    <row r="21" spans="1:15" x14ac:dyDescent="0.3">
      <c r="A21" s="1" t="s">
        <v>6</v>
      </c>
      <c r="B21" s="1" t="s">
        <v>7</v>
      </c>
      <c r="C21" s="1" t="s">
        <v>6</v>
      </c>
      <c r="D21" s="1" t="s">
        <v>6</v>
      </c>
      <c r="E21" s="1" t="s">
        <v>7</v>
      </c>
      <c r="F21" s="1" t="s">
        <v>7</v>
      </c>
      <c r="G21">
        <v>1197</v>
      </c>
    </row>
    <row r="22" spans="1:15" x14ac:dyDescent="0.3">
      <c r="A22" s="1" t="s">
        <v>6</v>
      </c>
      <c r="B22" s="1" t="s">
        <v>7</v>
      </c>
      <c r="C22" s="1" t="s">
        <v>6</v>
      </c>
      <c r="D22" s="1" t="s">
        <v>7</v>
      </c>
      <c r="E22" s="1" t="s">
        <v>6</v>
      </c>
      <c r="F22" s="1" t="s">
        <v>6</v>
      </c>
      <c r="G22">
        <v>1538</v>
      </c>
    </row>
    <row r="23" spans="1:15" x14ac:dyDescent="0.3">
      <c r="A23" s="1" t="s">
        <v>6</v>
      </c>
      <c r="B23" s="1" t="s">
        <v>7</v>
      </c>
      <c r="C23" s="1" t="s">
        <v>6</v>
      </c>
      <c r="D23" s="1" t="s">
        <v>7</v>
      </c>
      <c r="E23" s="1" t="s">
        <v>6</v>
      </c>
      <c r="F23" s="1" t="s">
        <v>7</v>
      </c>
      <c r="G23">
        <v>78</v>
      </c>
    </row>
    <row r="24" spans="1:15" x14ac:dyDescent="0.3">
      <c r="A24" s="1" t="s">
        <v>6</v>
      </c>
      <c r="B24" s="1" t="s">
        <v>7</v>
      </c>
      <c r="C24" s="1" t="s">
        <v>6</v>
      </c>
      <c r="D24" s="1" t="s">
        <v>7</v>
      </c>
      <c r="E24" s="1" t="s">
        <v>7</v>
      </c>
      <c r="F24" s="1" t="s">
        <v>6</v>
      </c>
      <c r="G24">
        <v>760</v>
      </c>
    </row>
    <row r="25" spans="1:15" x14ac:dyDescent="0.3">
      <c r="A25" s="1" t="s">
        <v>6</v>
      </c>
      <c r="B25" s="1" t="s">
        <v>7</v>
      </c>
      <c r="C25" s="1" t="s">
        <v>6</v>
      </c>
      <c r="D25" s="1" t="s">
        <v>7</v>
      </c>
      <c r="E25" s="1" t="s">
        <v>7</v>
      </c>
      <c r="F25" s="1" t="s">
        <v>7</v>
      </c>
      <c r="G25">
        <v>922</v>
      </c>
    </row>
    <row r="26" spans="1:15" x14ac:dyDescent="0.3">
      <c r="A26" s="1" t="s">
        <v>6</v>
      </c>
      <c r="B26" s="1" t="s">
        <v>7</v>
      </c>
      <c r="C26" s="1" t="s">
        <v>7</v>
      </c>
      <c r="D26" s="1" t="s">
        <v>6</v>
      </c>
      <c r="E26" s="1" t="s">
        <v>7</v>
      </c>
      <c r="F26" s="1" t="s">
        <v>6</v>
      </c>
      <c r="G26">
        <v>2</v>
      </c>
    </row>
    <row r="27" spans="1:15" x14ac:dyDescent="0.3">
      <c r="A27" s="1" t="s">
        <v>6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>
        <v>2</v>
      </c>
    </row>
    <row r="28" spans="1:15" x14ac:dyDescent="0.3">
      <c r="A28" s="1" t="s">
        <v>7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>
        <v>20903</v>
      </c>
    </row>
    <row r="29" spans="1:15" x14ac:dyDescent="0.3">
      <c r="A29" s="1" t="s">
        <v>7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7</v>
      </c>
      <c r="G29">
        <v>972</v>
      </c>
    </row>
    <row r="30" spans="1:15" x14ac:dyDescent="0.3">
      <c r="A30" s="1" t="s">
        <v>7</v>
      </c>
      <c r="B30" s="1" t="s">
        <v>6</v>
      </c>
      <c r="C30" s="1" t="s">
        <v>6</v>
      </c>
      <c r="D30" s="1" t="s">
        <v>6</v>
      </c>
      <c r="E30" s="1" t="s">
        <v>7</v>
      </c>
      <c r="F30" s="1" t="s">
        <v>6</v>
      </c>
      <c r="G30">
        <v>24267</v>
      </c>
    </row>
    <row r="31" spans="1:15" x14ac:dyDescent="0.3">
      <c r="A31" s="1" t="s">
        <v>7</v>
      </c>
      <c r="B31" s="1" t="s">
        <v>6</v>
      </c>
      <c r="C31" s="1" t="s">
        <v>6</v>
      </c>
      <c r="D31" s="1" t="s">
        <v>6</v>
      </c>
      <c r="E31" s="1" t="s">
        <v>7</v>
      </c>
      <c r="F31" s="1" t="s">
        <v>7</v>
      </c>
      <c r="G31">
        <v>5804</v>
      </c>
    </row>
    <row r="32" spans="1:15" x14ac:dyDescent="0.3">
      <c r="A32" s="1" t="s">
        <v>7</v>
      </c>
      <c r="B32" s="1" t="s">
        <v>6</v>
      </c>
      <c r="C32" s="1" t="s">
        <v>6</v>
      </c>
      <c r="D32" s="1" t="s">
        <v>7</v>
      </c>
      <c r="E32" s="1" t="s">
        <v>6</v>
      </c>
      <c r="F32" s="1" t="s">
        <v>6</v>
      </c>
      <c r="G32">
        <v>21276</v>
      </c>
    </row>
    <row r="33" spans="1:7" x14ac:dyDescent="0.3">
      <c r="A33" s="1" t="s">
        <v>7</v>
      </c>
      <c r="B33" s="1" t="s">
        <v>6</v>
      </c>
      <c r="C33" s="1" t="s">
        <v>6</v>
      </c>
      <c r="D33" s="1" t="s">
        <v>7</v>
      </c>
      <c r="E33" s="1" t="s">
        <v>6</v>
      </c>
      <c r="F33" s="1" t="s">
        <v>7</v>
      </c>
      <c r="G33">
        <v>547</v>
      </c>
    </row>
    <row r="34" spans="1:7" x14ac:dyDescent="0.3">
      <c r="A34" s="1" t="s">
        <v>7</v>
      </c>
      <c r="B34" s="1" t="s">
        <v>6</v>
      </c>
      <c r="C34" s="1" t="s">
        <v>6</v>
      </c>
      <c r="D34" s="1" t="s">
        <v>7</v>
      </c>
      <c r="E34" s="1" t="s">
        <v>7</v>
      </c>
      <c r="F34" s="1" t="s">
        <v>6</v>
      </c>
      <c r="G34">
        <v>14565</v>
      </c>
    </row>
    <row r="35" spans="1:7" x14ac:dyDescent="0.3">
      <c r="A35" s="1" t="s">
        <v>7</v>
      </c>
      <c r="B35" s="1" t="s">
        <v>6</v>
      </c>
      <c r="C35" s="1" t="s">
        <v>6</v>
      </c>
      <c r="D35" s="1" t="s">
        <v>7</v>
      </c>
      <c r="E35" s="1" t="s">
        <v>7</v>
      </c>
      <c r="F35" s="1" t="s">
        <v>7</v>
      </c>
      <c r="G35">
        <v>5461</v>
      </c>
    </row>
    <row r="36" spans="1:7" x14ac:dyDescent="0.3">
      <c r="A36" s="1" t="s">
        <v>7</v>
      </c>
      <c r="B36" s="1" t="s">
        <v>6</v>
      </c>
      <c r="C36" s="1" t="s">
        <v>7</v>
      </c>
      <c r="D36" s="1" t="s">
        <v>6</v>
      </c>
      <c r="E36" s="1" t="s">
        <v>6</v>
      </c>
      <c r="F36" s="1" t="s">
        <v>6</v>
      </c>
      <c r="G36">
        <v>10</v>
      </c>
    </row>
    <row r="37" spans="1:7" x14ac:dyDescent="0.3">
      <c r="A37" s="1" t="s">
        <v>7</v>
      </c>
      <c r="B37" s="1" t="s">
        <v>6</v>
      </c>
      <c r="C37" s="1" t="s">
        <v>7</v>
      </c>
      <c r="D37" s="1" t="s">
        <v>6</v>
      </c>
      <c r="E37" s="1" t="s">
        <v>6</v>
      </c>
      <c r="F37" s="1" t="s">
        <v>7</v>
      </c>
      <c r="G37">
        <v>3</v>
      </c>
    </row>
    <row r="38" spans="1:7" x14ac:dyDescent="0.3">
      <c r="A38" s="1" t="s">
        <v>7</v>
      </c>
      <c r="B38" s="1" t="s">
        <v>6</v>
      </c>
      <c r="C38" s="1" t="s">
        <v>7</v>
      </c>
      <c r="D38" s="1" t="s">
        <v>6</v>
      </c>
      <c r="E38" s="1" t="s">
        <v>7</v>
      </c>
      <c r="F38" s="1" t="s">
        <v>6</v>
      </c>
      <c r="G38">
        <v>10</v>
      </c>
    </row>
    <row r="39" spans="1:7" x14ac:dyDescent="0.3">
      <c r="A39" s="1" t="s">
        <v>7</v>
      </c>
      <c r="B39" s="1" t="s">
        <v>6</v>
      </c>
      <c r="C39" s="1" t="s">
        <v>7</v>
      </c>
      <c r="D39" s="1" t="s">
        <v>6</v>
      </c>
      <c r="E39" s="1" t="s">
        <v>7</v>
      </c>
      <c r="F39" s="1" t="s">
        <v>7</v>
      </c>
      <c r="G39">
        <v>8</v>
      </c>
    </row>
    <row r="40" spans="1:7" x14ac:dyDescent="0.3">
      <c r="A40" s="1" t="s">
        <v>7</v>
      </c>
      <c r="B40" s="1" t="s">
        <v>6</v>
      </c>
      <c r="C40" s="1" t="s">
        <v>7</v>
      </c>
      <c r="D40" s="1" t="s">
        <v>7</v>
      </c>
      <c r="E40" s="1" t="s">
        <v>6</v>
      </c>
      <c r="F40" s="1" t="s">
        <v>6</v>
      </c>
      <c r="G40">
        <v>39</v>
      </c>
    </row>
    <row r="41" spans="1:7" x14ac:dyDescent="0.3">
      <c r="A41" s="1" t="s">
        <v>7</v>
      </c>
      <c r="B41" s="1" t="s">
        <v>6</v>
      </c>
      <c r="C41" s="1" t="s">
        <v>7</v>
      </c>
      <c r="D41" s="1" t="s">
        <v>7</v>
      </c>
      <c r="E41" s="1" t="s">
        <v>6</v>
      </c>
      <c r="F41" s="1" t="s">
        <v>7</v>
      </c>
      <c r="G41">
        <v>1</v>
      </c>
    </row>
    <row r="42" spans="1:7" x14ac:dyDescent="0.3">
      <c r="A42" s="1" t="s">
        <v>7</v>
      </c>
      <c r="B42" s="1" t="s">
        <v>6</v>
      </c>
      <c r="C42" s="1" t="s">
        <v>7</v>
      </c>
      <c r="D42" s="1" t="s">
        <v>7</v>
      </c>
      <c r="E42" s="1" t="s">
        <v>7</v>
      </c>
      <c r="F42" s="1" t="s">
        <v>6</v>
      </c>
      <c r="G42">
        <v>28</v>
      </c>
    </row>
    <row r="43" spans="1:7" x14ac:dyDescent="0.3">
      <c r="A43" s="1" t="s">
        <v>7</v>
      </c>
      <c r="B43" s="1" t="s">
        <v>6</v>
      </c>
      <c r="C43" s="1" t="s">
        <v>7</v>
      </c>
      <c r="D43" s="1" t="s">
        <v>7</v>
      </c>
      <c r="E43" s="1" t="s">
        <v>7</v>
      </c>
      <c r="F43" s="1" t="s">
        <v>7</v>
      </c>
      <c r="G43">
        <v>32</v>
      </c>
    </row>
    <row r="44" spans="1:7" x14ac:dyDescent="0.3">
      <c r="A44" s="1" t="s">
        <v>7</v>
      </c>
      <c r="B44" s="1" t="s">
        <v>7</v>
      </c>
      <c r="C44" s="1" t="s">
        <v>6</v>
      </c>
      <c r="D44" s="1" t="s">
        <v>6</v>
      </c>
      <c r="E44" s="1" t="s">
        <v>6</v>
      </c>
      <c r="F44" s="1" t="s">
        <v>6</v>
      </c>
      <c r="G44">
        <v>279</v>
      </c>
    </row>
    <row r="45" spans="1:7" x14ac:dyDescent="0.3">
      <c r="A45" s="1" t="s">
        <v>7</v>
      </c>
      <c r="B45" s="1" t="s">
        <v>7</v>
      </c>
      <c r="C45" s="1" t="s">
        <v>6</v>
      </c>
      <c r="D45" s="1" t="s">
        <v>6</v>
      </c>
      <c r="E45" s="1" t="s">
        <v>6</v>
      </c>
      <c r="F45" s="1" t="s">
        <v>7</v>
      </c>
      <c r="G45">
        <v>9</v>
      </c>
    </row>
    <row r="46" spans="1:7" x14ac:dyDescent="0.3">
      <c r="A46" s="1" t="s">
        <v>7</v>
      </c>
      <c r="B46" s="1" t="s">
        <v>7</v>
      </c>
      <c r="C46" s="1" t="s">
        <v>6</v>
      </c>
      <c r="D46" s="1" t="s">
        <v>6</v>
      </c>
      <c r="E46" s="1" t="s">
        <v>7</v>
      </c>
      <c r="F46" s="1" t="s">
        <v>6</v>
      </c>
      <c r="G46">
        <v>272</v>
      </c>
    </row>
    <row r="47" spans="1:7" x14ac:dyDescent="0.3">
      <c r="A47" s="1" t="s">
        <v>7</v>
      </c>
      <c r="B47" s="1" t="s">
        <v>7</v>
      </c>
      <c r="C47" s="1" t="s">
        <v>6</v>
      </c>
      <c r="D47" s="1" t="s">
        <v>6</v>
      </c>
      <c r="E47" s="1" t="s">
        <v>7</v>
      </c>
      <c r="F47" s="1" t="s">
        <v>7</v>
      </c>
      <c r="G47">
        <v>233</v>
      </c>
    </row>
    <row r="48" spans="1:7" x14ac:dyDescent="0.3">
      <c r="A48" s="1" t="s">
        <v>7</v>
      </c>
      <c r="B48" s="1" t="s">
        <v>7</v>
      </c>
      <c r="C48" s="1" t="s">
        <v>6</v>
      </c>
      <c r="D48" s="1" t="s">
        <v>7</v>
      </c>
      <c r="E48" s="1" t="s">
        <v>6</v>
      </c>
      <c r="F48" s="1" t="s">
        <v>6</v>
      </c>
      <c r="G48">
        <v>858</v>
      </c>
    </row>
    <row r="49" spans="1:7" x14ac:dyDescent="0.3">
      <c r="A49" s="1" t="s">
        <v>7</v>
      </c>
      <c r="B49" s="1" t="s">
        <v>7</v>
      </c>
      <c r="C49" s="1" t="s">
        <v>6</v>
      </c>
      <c r="D49" s="1" t="s">
        <v>7</v>
      </c>
      <c r="E49" s="1" t="s">
        <v>6</v>
      </c>
      <c r="F49" s="1" t="s">
        <v>7</v>
      </c>
      <c r="G49">
        <v>14</v>
      </c>
    </row>
    <row r="50" spans="1:7" x14ac:dyDescent="0.3">
      <c r="A50" s="1" t="s">
        <v>7</v>
      </c>
      <c r="B50" s="1" t="s">
        <v>7</v>
      </c>
      <c r="C50" s="1" t="s">
        <v>6</v>
      </c>
      <c r="D50" s="1" t="s">
        <v>7</v>
      </c>
      <c r="E50" s="1" t="s">
        <v>7</v>
      </c>
      <c r="F50" s="1" t="s">
        <v>6</v>
      </c>
      <c r="G50">
        <v>681</v>
      </c>
    </row>
    <row r="51" spans="1:7" x14ac:dyDescent="0.3">
      <c r="A51" s="1" t="s">
        <v>7</v>
      </c>
      <c r="B51" s="1" t="s">
        <v>7</v>
      </c>
      <c r="C51" s="1" t="s">
        <v>6</v>
      </c>
      <c r="D51" s="1" t="s">
        <v>7</v>
      </c>
      <c r="E51" s="1" t="s">
        <v>7</v>
      </c>
      <c r="F51" s="1" t="s">
        <v>7</v>
      </c>
      <c r="G51">
        <v>500</v>
      </c>
    </row>
    <row r="52" spans="1:7" x14ac:dyDescent="0.3">
      <c r="A52" s="1" t="s">
        <v>7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6</v>
      </c>
      <c r="G52">
        <v>2</v>
      </c>
    </row>
    <row r="53" spans="1:7" x14ac:dyDescent="0.3">
      <c r="A53" s="1" t="s">
        <v>7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>
        <v>1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99614-2F9A-406F-B6BC-3AFF39F05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old_2</vt:lpstr>
      <vt:lpstr>Sheet5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2020-07-05T16:56:00Z</dcterms:created>
  <dcterms:modified xsi:type="dcterms:W3CDTF">2020-07-10T23:46:29Z</dcterms:modified>
</cp:coreProperties>
</file>