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tm16524_bristol_ac_uk/Documents/Teaching/Avdasi 3/2022-23/Coursework Code/"/>
    </mc:Choice>
  </mc:AlternateContent>
  <xr:revisionPtr revIDLastSave="38" documentId="11_F25DC773A252ABDACC1048E239D87F4E5ADE58F3" xr6:coauthVersionLast="47" xr6:coauthVersionMax="47" xr10:uidLastSave="{E1FCF21A-57BF-4B42-B586-D5D86BCD2B56}"/>
  <bookViews>
    <workbookView xWindow="930" yWindow="-120" windowWidth="2799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<sst xmlns="http://schemas.openxmlformats.org/spreadsheetml/2006/main" count="4" uniqueCount="4">
  <si>
    <t xml:space="preserve">Span (m) </t>
  </si>
  <si>
    <t>Lift per unit Length (N/m)</t>
  </si>
  <si>
    <t>Mass per unit Length (kg/m)</t>
  </si>
  <si>
    <t>Wing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</si>
</sst>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Lift per unit Length (N/m)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Sheet1!$F$4:$F$53</c:f>
              <c:numCache>
                <c:formatCode>General</c:formatCode>
                <c:ptCount val="50"/>
                <c:pt idx="0">
                  <c:v>0</c:v>
                </c:pt>
                <c:pt idx="1">
                  <c:v>0.20406666666666665</c:v>
                </c:pt>
                <c:pt idx="2">
                  <c:v>0.40813333333333329</c:v>
                </c:pt>
                <c:pt idx="3">
                  <c:v>0.61226666666666663</c:v>
                </c:pt>
                <c:pt idx="4">
                  <c:v>0.81633333333333324</c:v>
                </c:pt>
                <c:pt idx="5">
                  <c:v>1.0204</c:v>
                </c:pt>
                <c:pt idx="6">
                  <c:v>1.2244666666666666</c:v>
                </c:pt>
                <c:pt idx="7">
                  <c:v>1.4286000000000001</c:v>
                </c:pt>
                <c:pt idx="8">
                  <c:v>1.6326666666666665</c:v>
                </c:pt>
                <c:pt idx="9">
                  <c:v>1.8367333333333333</c:v>
                </c:pt>
                <c:pt idx="10">
                  <c:v>2.0407999999999999</c:v>
                </c:pt>
                <c:pt idx="11">
                  <c:v>2.2448666666666668</c:v>
                </c:pt>
                <c:pt idx="12">
                  <c:v>2.4490000000000003</c:v>
                </c:pt>
                <c:pt idx="13">
                  <c:v>2.6530666666666667</c:v>
                </c:pt>
                <c:pt idx="14">
                  <c:v>2.8571333333333335</c:v>
                </c:pt>
                <c:pt idx="15">
                  <c:v>3.0611999999999999</c:v>
                </c:pt>
                <c:pt idx="16">
                  <c:v>3.265333333333333</c:v>
                </c:pt>
                <c:pt idx="17">
                  <c:v>3.4694000000000003</c:v>
                </c:pt>
                <c:pt idx="18">
                  <c:v>3.6734666666666667</c:v>
                </c:pt>
                <c:pt idx="19">
                  <c:v>3.8775333333333335</c:v>
                </c:pt>
                <c:pt idx="20">
                  <c:v>4.0815999999999999</c:v>
                </c:pt>
                <c:pt idx="21">
                  <c:v>4.2857333333333338</c:v>
                </c:pt>
                <c:pt idx="22">
                  <c:v>4.4897999999999998</c:v>
                </c:pt>
                <c:pt idx="23">
                  <c:v>4.6938666666666666</c:v>
                </c:pt>
                <c:pt idx="24">
                  <c:v>4.8979333333333335</c:v>
                </c:pt>
                <c:pt idx="25">
                  <c:v>5.1020666666666665</c:v>
                </c:pt>
                <c:pt idx="26">
                  <c:v>5.3061333333333334</c:v>
                </c:pt>
                <c:pt idx="27">
                  <c:v>5.5102000000000002</c:v>
                </c:pt>
                <c:pt idx="28">
                  <c:v>5.714266666666667</c:v>
                </c:pt>
                <c:pt idx="29">
                  <c:v>5.9183999999999992</c:v>
                </c:pt>
                <c:pt idx="30">
                  <c:v>6.1224666666666669</c:v>
                </c:pt>
                <c:pt idx="31">
                  <c:v>6.3265333333333338</c:v>
                </c:pt>
                <c:pt idx="32">
                  <c:v>6.5305999999999997</c:v>
                </c:pt>
                <c:pt idx="33">
                  <c:v>6.7346666666666666</c:v>
                </c:pt>
                <c:pt idx="34">
                  <c:v>6.9388000000000005</c:v>
                </c:pt>
                <c:pt idx="35">
                  <c:v>7.1428666666666665</c:v>
                </c:pt>
                <c:pt idx="36">
                  <c:v>7.3469333333333333</c:v>
                </c:pt>
                <c:pt idx="37">
                  <c:v>7.5509999999999993</c:v>
                </c:pt>
                <c:pt idx="38">
                  <c:v>7.7551333333333332</c:v>
                </c:pt>
                <c:pt idx="39">
                  <c:v>7.9592000000000001</c:v>
                </c:pt>
                <c:pt idx="40">
                  <c:v>8.1632666666666669</c:v>
                </c:pt>
                <c:pt idx="41">
                  <c:v>8.3673333333333328</c:v>
                </c:pt>
                <c:pt idx="42">
                  <c:v>8.5714000000000006</c:v>
                </c:pt>
                <c:pt idx="43">
                  <c:v>8.7755333333333336</c:v>
                </c:pt>
                <c:pt idx="44">
                  <c:v>8.9795999999999996</c:v>
                </c:pt>
                <c:pt idx="45">
                  <c:v>9.1836666666666655</c:v>
                </c:pt>
                <c:pt idx="46">
                  <c:v>9.3877333333333333</c:v>
                </c:pt>
                <c:pt idx="47">
                  <c:v>9.5918666666666663</c:v>
                </c:pt>
                <c:pt idx="48">
                  <c:v>9.7959333333333323</c:v>
                </c:pt>
                <c:pt idx="49">
                  <c:v>10</c:v>
                </c:pt>
              </c:numCache>
            </c:numRef>
          </c:xVal>
          <c:yVal>
            <c:numRef>
              <c:f>Sheet1!$G$4:$G$53</c:f>
              <c:numCache>
                <c:formatCode>General</c:formatCode>
                <c:ptCount val="50"/>
                <c:pt idx="0">
                  <c:v>11878.666666666666</c:v>
                </c:pt>
                <c:pt idx="1">
                  <c:v>11876.666666666666</c:v>
                </c:pt>
                <c:pt idx="2">
                  <c:v>11869.333333333334</c:v>
                </c:pt>
                <c:pt idx="3">
                  <c:v>11856.666666666666</c:v>
                </c:pt>
                <c:pt idx="4">
                  <c:v>11839.333333333334</c:v>
                </c:pt>
                <c:pt idx="5">
                  <c:v>11816.666666666666</c:v>
                </c:pt>
                <c:pt idx="6">
                  <c:v>11789.333333333334</c:v>
                </c:pt>
                <c:pt idx="7">
                  <c:v>11757.333333333334</c:v>
                </c:pt>
                <c:pt idx="8">
                  <c:v>11719.333333333334</c:v>
                </c:pt>
                <c:pt idx="9">
                  <c:v>11676.666666666666</c:v>
                </c:pt>
                <c:pt idx="10">
                  <c:v>11628.666666666666</c:v>
                </c:pt>
                <c:pt idx="11">
                  <c:v>11576</c:v>
                </c:pt>
                <c:pt idx="12">
                  <c:v>11517.333333333334</c:v>
                </c:pt>
                <c:pt idx="13">
                  <c:v>11453.333333333334</c:v>
                </c:pt>
                <c:pt idx="14">
                  <c:v>11384</c:v>
                </c:pt>
                <c:pt idx="15">
                  <c:v>11308.666666666666</c:v>
                </c:pt>
                <c:pt idx="16">
                  <c:v>11228</c:v>
                </c:pt>
                <c:pt idx="17">
                  <c:v>11141.333333333334</c:v>
                </c:pt>
                <c:pt idx="18">
                  <c:v>11048.666666666666</c:v>
                </c:pt>
                <c:pt idx="19">
                  <c:v>10949.333333333334</c:v>
                </c:pt>
                <c:pt idx="20">
                  <c:v>10844.666666666666</c:v>
                </c:pt>
                <c:pt idx="21">
                  <c:v>10732.666666666666</c:v>
                </c:pt>
                <c:pt idx="22">
                  <c:v>10614</c:v>
                </c:pt>
                <c:pt idx="23">
                  <c:v>10488.666666666666</c:v>
                </c:pt>
                <c:pt idx="24">
                  <c:v>10356.666666666666</c:v>
                </c:pt>
                <c:pt idx="25">
                  <c:v>10216.666666666666</c:v>
                </c:pt>
                <c:pt idx="26">
                  <c:v>10068.666666666666</c:v>
                </c:pt>
                <c:pt idx="27">
                  <c:v>9912.6666666666661</c:v>
                </c:pt>
                <c:pt idx="28">
                  <c:v>9748.6666666666661</c:v>
                </c:pt>
                <c:pt idx="29">
                  <c:v>9575.3333333333339</c:v>
                </c:pt>
                <c:pt idx="30">
                  <c:v>9392</c:v>
                </c:pt>
                <c:pt idx="31">
                  <c:v>9199.3333333333339</c:v>
                </c:pt>
                <c:pt idx="32">
                  <c:v>8996</c:v>
                </c:pt>
                <c:pt idx="33">
                  <c:v>8781.3333333333339</c:v>
                </c:pt>
                <c:pt idx="34">
                  <c:v>8554</c:v>
                </c:pt>
                <c:pt idx="35">
                  <c:v>8313.3333333333339</c:v>
                </c:pt>
                <c:pt idx="36">
                  <c:v>8058.666666666667</c:v>
                </c:pt>
                <c:pt idx="37">
                  <c:v>7788</c:v>
                </c:pt>
                <c:pt idx="38">
                  <c:v>7499.333333333333</c:v>
                </c:pt>
                <c:pt idx="39">
                  <c:v>7191.333333333333</c:v>
                </c:pt>
                <c:pt idx="40">
                  <c:v>6861.333333333333</c:v>
                </c:pt>
                <c:pt idx="41">
                  <c:v>6505</c:v>
                </c:pt>
                <c:pt idx="42">
                  <c:v>6118.5999999999995</c:v>
                </c:pt>
                <c:pt idx="43">
                  <c:v>5695.7333333333336</c:v>
                </c:pt>
                <c:pt idx="44">
                  <c:v>5227.666666666667</c:v>
                </c:pt>
                <c:pt idx="45">
                  <c:v>4700.8</c:v>
                </c:pt>
                <c:pt idx="46">
                  <c:v>4092.6666666666665</c:v>
                </c:pt>
                <c:pt idx="47">
                  <c:v>3359.1333333333332</c:v>
                </c:pt>
                <c:pt idx="48">
                  <c:v>2387.6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D-4784-8043-7E8430E07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206848"/>
        <c:axId val="1573203896"/>
      </c:scatterChart>
      <c:valAx>
        <c:axId val="157320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03896"/>
        <c:crosses val="autoZero"/>
        <c:crossBetween val="midCat"/>
      </c:valAx>
      <c:valAx>
        <c:axId val="15732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0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Sheet1!$H$3</c:f>
              <c:strCache>
                <c:ptCount val="1"/>
                <c:pt idx="0">
                  <c:v>Mass per unit Length (kg/m)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Sheet1!$F$4:$F$53</c:f>
              <c:numCache>
                <c:formatCode>General</c:formatCode>
                <c:ptCount val="50"/>
                <c:pt idx="0">
                  <c:v>0</c:v>
                </c:pt>
                <c:pt idx="1">
                  <c:v>0.20406666666666665</c:v>
                </c:pt>
                <c:pt idx="2">
                  <c:v>0.40813333333333329</c:v>
                </c:pt>
                <c:pt idx="3">
                  <c:v>0.61226666666666663</c:v>
                </c:pt>
                <c:pt idx="4">
                  <c:v>0.81633333333333324</c:v>
                </c:pt>
                <c:pt idx="5">
                  <c:v>1.0204</c:v>
                </c:pt>
                <c:pt idx="6">
                  <c:v>1.2244666666666666</c:v>
                </c:pt>
                <c:pt idx="7">
                  <c:v>1.4286000000000001</c:v>
                </c:pt>
                <c:pt idx="8">
                  <c:v>1.6326666666666665</c:v>
                </c:pt>
                <c:pt idx="9">
                  <c:v>1.8367333333333333</c:v>
                </c:pt>
                <c:pt idx="10">
                  <c:v>2.0407999999999999</c:v>
                </c:pt>
                <c:pt idx="11">
                  <c:v>2.2448666666666668</c:v>
                </c:pt>
                <c:pt idx="12">
                  <c:v>2.4490000000000003</c:v>
                </c:pt>
                <c:pt idx="13">
                  <c:v>2.6530666666666667</c:v>
                </c:pt>
                <c:pt idx="14">
                  <c:v>2.8571333333333335</c:v>
                </c:pt>
                <c:pt idx="15">
                  <c:v>3.0611999999999999</c:v>
                </c:pt>
                <c:pt idx="16">
                  <c:v>3.265333333333333</c:v>
                </c:pt>
                <c:pt idx="17">
                  <c:v>3.4694000000000003</c:v>
                </c:pt>
                <c:pt idx="18">
                  <c:v>3.6734666666666667</c:v>
                </c:pt>
                <c:pt idx="19">
                  <c:v>3.8775333333333335</c:v>
                </c:pt>
                <c:pt idx="20">
                  <c:v>4.0815999999999999</c:v>
                </c:pt>
                <c:pt idx="21">
                  <c:v>4.2857333333333338</c:v>
                </c:pt>
                <c:pt idx="22">
                  <c:v>4.4897999999999998</c:v>
                </c:pt>
                <c:pt idx="23">
                  <c:v>4.6938666666666666</c:v>
                </c:pt>
                <c:pt idx="24">
                  <c:v>4.8979333333333335</c:v>
                </c:pt>
                <c:pt idx="25">
                  <c:v>5.1020666666666665</c:v>
                </c:pt>
                <c:pt idx="26">
                  <c:v>5.3061333333333334</c:v>
                </c:pt>
                <c:pt idx="27">
                  <c:v>5.5102000000000002</c:v>
                </c:pt>
                <c:pt idx="28">
                  <c:v>5.714266666666667</c:v>
                </c:pt>
                <c:pt idx="29">
                  <c:v>5.9183999999999992</c:v>
                </c:pt>
                <c:pt idx="30">
                  <c:v>6.1224666666666669</c:v>
                </c:pt>
                <c:pt idx="31">
                  <c:v>6.3265333333333338</c:v>
                </c:pt>
                <c:pt idx="32">
                  <c:v>6.5305999999999997</c:v>
                </c:pt>
                <c:pt idx="33">
                  <c:v>6.7346666666666666</c:v>
                </c:pt>
                <c:pt idx="34">
                  <c:v>6.9388000000000005</c:v>
                </c:pt>
                <c:pt idx="35">
                  <c:v>7.1428666666666665</c:v>
                </c:pt>
                <c:pt idx="36">
                  <c:v>7.3469333333333333</c:v>
                </c:pt>
                <c:pt idx="37">
                  <c:v>7.5509999999999993</c:v>
                </c:pt>
                <c:pt idx="38">
                  <c:v>7.7551333333333332</c:v>
                </c:pt>
                <c:pt idx="39">
                  <c:v>7.9592000000000001</c:v>
                </c:pt>
                <c:pt idx="40">
                  <c:v>8.1632666666666669</c:v>
                </c:pt>
                <c:pt idx="41">
                  <c:v>8.3673333333333328</c:v>
                </c:pt>
                <c:pt idx="42">
                  <c:v>8.5714000000000006</c:v>
                </c:pt>
                <c:pt idx="43">
                  <c:v>8.7755333333333336</c:v>
                </c:pt>
                <c:pt idx="44">
                  <c:v>8.9795999999999996</c:v>
                </c:pt>
                <c:pt idx="45">
                  <c:v>9.1836666666666655</c:v>
                </c:pt>
                <c:pt idx="46">
                  <c:v>9.3877333333333333</c:v>
                </c:pt>
                <c:pt idx="47">
                  <c:v>9.5918666666666663</c:v>
                </c:pt>
                <c:pt idx="48">
                  <c:v>9.7959333333333323</c:v>
                </c:pt>
                <c:pt idx="49">
                  <c:v>10</c:v>
                </c:pt>
              </c:numCache>
            </c:numRef>
          </c:xVal>
          <c:yVal>
            <c:numRef>
              <c:f>Sheet1!$H$4:$H$53</c:f>
              <c:numCache>
                <c:formatCode>General</c:formatCode>
                <c:ptCount val="50"/>
                <c:pt idx="0">
                  <c:v>138.27333333333334</c:v>
                </c:pt>
                <c:pt idx="1">
                  <c:v>137.70666666666668</c:v>
                </c:pt>
                <c:pt idx="2">
                  <c:v>137.14000000000001</c:v>
                </c:pt>
                <c:pt idx="3">
                  <c:v>136.58000000000001</c:v>
                </c:pt>
                <c:pt idx="4">
                  <c:v>136.01333333333335</c:v>
                </c:pt>
                <c:pt idx="5">
                  <c:v>135.44666666666666</c:v>
                </c:pt>
                <c:pt idx="6">
                  <c:v>134.88666666666668</c:v>
                </c:pt>
                <c:pt idx="7">
                  <c:v>134.32</c:v>
                </c:pt>
                <c:pt idx="8">
                  <c:v>133.75333333333333</c:v>
                </c:pt>
                <c:pt idx="9">
                  <c:v>133.19333333333333</c:v>
                </c:pt>
                <c:pt idx="10">
                  <c:v>132.62666666666667</c:v>
                </c:pt>
                <c:pt idx="11">
                  <c:v>132.06666666666666</c:v>
                </c:pt>
                <c:pt idx="12">
                  <c:v>131.5</c:v>
                </c:pt>
                <c:pt idx="13">
                  <c:v>130.93333333333334</c:v>
                </c:pt>
                <c:pt idx="14">
                  <c:v>130.37333333333333</c:v>
                </c:pt>
                <c:pt idx="15">
                  <c:v>129.80666666666667</c:v>
                </c:pt>
                <c:pt idx="16">
                  <c:v>129.24</c:v>
                </c:pt>
                <c:pt idx="17">
                  <c:v>128.68</c:v>
                </c:pt>
                <c:pt idx="18">
                  <c:v>128.11333333333332</c:v>
                </c:pt>
                <c:pt idx="19">
                  <c:v>127.54666666666667</c:v>
                </c:pt>
                <c:pt idx="20">
                  <c:v>126.98666666666666</c:v>
                </c:pt>
                <c:pt idx="21">
                  <c:v>126.42</c:v>
                </c:pt>
                <c:pt idx="22">
                  <c:v>125.85333333333334</c:v>
                </c:pt>
                <c:pt idx="23">
                  <c:v>125.29333333333334</c:v>
                </c:pt>
                <c:pt idx="24">
                  <c:v>124.72666666666667</c:v>
                </c:pt>
                <c:pt idx="25">
                  <c:v>124.16000000000001</c:v>
                </c:pt>
                <c:pt idx="26">
                  <c:v>123.60000000000001</c:v>
                </c:pt>
                <c:pt idx="27">
                  <c:v>123.03333333333335</c:v>
                </c:pt>
                <c:pt idx="28">
                  <c:v>122.46666666666665</c:v>
                </c:pt>
                <c:pt idx="29">
                  <c:v>121.90666666666668</c:v>
                </c:pt>
                <c:pt idx="30">
                  <c:v>121.33999999999999</c:v>
                </c:pt>
                <c:pt idx="31">
                  <c:v>120.77333333333333</c:v>
                </c:pt>
                <c:pt idx="32">
                  <c:v>120.21333333333332</c:v>
                </c:pt>
                <c:pt idx="33">
                  <c:v>119.64666666666666</c:v>
                </c:pt>
                <c:pt idx="34">
                  <c:v>119.08</c:v>
                </c:pt>
                <c:pt idx="35">
                  <c:v>118.52</c:v>
                </c:pt>
                <c:pt idx="36">
                  <c:v>117.95333333333333</c:v>
                </c:pt>
                <c:pt idx="37">
                  <c:v>117.38666666666667</c:v>
                </c:pt>
                <c:pt idx="38">
                  <c:v>116.82666666666667</c:v>
                </c:pt>
                <c:pt idx="39">
                  <c:v>116.25999999999999</c:v>
                </c:pt>
                <c:pt idx="40">
                  <c:v>115.69333333333333</c:v>
                </c:pt>
                <c:pt idx="41">
                  <c:v>115.13333333333333</c:v>
                </c:pt>
                <c:pt idx="42">
                  <c:v>114.56666666666666</c:v>
                </c:pt>
                <c:pt idx="43">
                  <c:v>114.00666666666666</c:v>
                </c:pt>
                <c:pt idx="44">
                  <c:v>113.44</c:v>
                </c:pt>
                <c:pt idx="45">
                  <c:v>112.87333333333333</c:v>
                </c:pt>
                <c:pt idx="46">
                  <c:v>112.31333333333333</c:v>
                </c:pt>
                <c:pt idx="47">
                  <c:v>111.74666666666667</c:v>
                </c:pt>
                <c:pt idx="48">
                  <c:v>111.18</c:v>
                </c:pt>
                <c:pt idx="49">
                  <c:v>110.62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56-4D0D-9E7E-FCEDB1649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206848"/>
        <c:axId val="1573203896"/>
      </c:scatterChart>
      <c:valAx>
        <c:axId val="157320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03896"/>
        <c:crosses val="autoZero"/>
        <c:crossBetween val="midCat"/>
      </c:valAx>
      <c:valAx>
        <c:axId val="15732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0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2</xdr:row>
      <xdr:rowOff>95250</xdr:rowOff>
    </xdr:from>
    <xdr:to>
      <xdr:col>17</xdr:col>
      <xdr:colOff>85725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E968-5F36-D04E-1A16-76C82BCE3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14</xdr:row>
      <xdr:rowOff>76200</xdr:rowOff>
    </xdr:from>
    <xdr:to>
      <xdr:col>17</xdr:col>
      <xdr:colOff>85725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CFF708-F537-459E-BA54-EA67D0A72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H53"/>
  <sheetViews>
    <sheetView tabSelected="1" workbookViewId="0">
      <selection activeCell="S16" sqref="S16"/>
    </sheetView>
  </sheetViews>
  <sheetFormatPr defaultRowHeight="15" x14ac:dyDescent="0.25"/>
  <cols>
    <col min="5" max="5" width="12.85546875" customWidth="1"/>
    <col min="7" max="7" width="12.140625" customWidth="1"/>
    <col min="8" max="8" width="13.140625" customWidth="1"/>
  </cols>
  <sheetData>
    <row r="3" spans="5:8" ht="45" x14ac:dyDescent="0.25">
      <c r="F3" s="1" t="s">
        <v>0</v>
      </c>
      <c r="G3" s="1" t="s">
        <v>1</v>
      </c>
      <c r="H3" s="1" t="s">
        <v>2</v>
      </c>
    </row>
    <row r="4" spans="5:8" x14ac:dyDescent="0.25">
      <c r="E4" s="2" t="s">
        <v>3</v>
      </c>
      <c r="F4">
        <f>0/(15/10)</f>
        <v>0</v>
      </c>
      <c r="G4">
        <f>17818/(15/10)</f>
        <v>11878.666666666666</v>
      </c>
      <c r="H4">
        <f>207.41/(15/10)</f>
        <v>138.27333333333334</v>
      </c>
    </row>
    <row r="5" spans="5:8" x14ac:dyDescent="0.25">
      <c r="F5">
        <f>0.3061/(15/10)</f>
        <v>0.20406666666666665</v>
      </c>
      <c r="G5">
        <f>17815/(15/10)</f>
        <v>11876.666666666666</v>
      </c>
      <c r="H5">
        <f>206.56/(15/10)</f>
        <v>137.70666666666668</v>
      </c>
    </row>
    <row r="6" spans="5:8" x14ac:dyDescent="0.25">
      <c r="F6">
        <f>0.6122/(15/10)</f>
        <v>0.40813333333333329</v>
      </c>
      <c r="G6">
        <f>17804/(15/10)</f>
        <v>11869.333333333334</v>
      </c>
      <c r="H6">
        <f>205.71/(15/10)</f>
        <v>137.14000000000001</v>
      </c>
    </row>
    <row r="7" spans="5:8" x14ac:dyDescent="0.25">
      <c r="F7">
        <f>0.9184/(15/10)</f>
        <v>0.61226666666666663</v>
      </c>
      <c r="G7">
        <f>17785/(15/10)</f>
        <v>11856.666666666666</v>
      </c>
      <c r="H7">
        <f>204.87/(15/10)</f>
        <v>136.58000000000001</v>
      </c>
    </row>
    <row r="8" spans="5:8" x14ac:dyDescent="0.25">
      <c r="F8">
        <f>1.2245/(15/10)</f>
        <v>0.81633333333333324</v>
      </c>
      <c r="G8">
        <f>17759/(15/10)</f>
        <v>11839.333333333334</v>
      </c>
      <c r="H8">
        <f>204.02/(15/10)</f>
        <v>136.01333333333335</v>
      </c>
    </row>
    <row r="9" spans="5:8" x14ac:dyDescent="0.25">
      <c r="F9">
        <f>1.5306/(15/10)</f>
        <v>1.0204</v>
      </c>
      <c r="G9">
        <f>17725/(15/10)</f>
        <v>11816.666666666666</v>
      </c>
      <c r="H9">
        <f>203.17/(15/10)</f>
        <v>135.44666666666666</v>
      </c>
    </row>
    <row r="10" spans="5:8" x14ac:dyDescent="0.25">
      <c r="F10">
        <f>1.8367/(15/10)</f>
        <v>1.2244666666666666</v>
      </c>
      <c r="G10">
        <f>17684/(15/10)</f>
        <v>11789.333333333334</v>
      </c>
      <c r="H10">
        <f>202.33/(15/10)</f>
        <v>134.88666666666668</v>
      </c>
    </row>
    <row r="11" spans="5:8" x14ac:dyDescent="0.25">
      <c r="F11">
        <f>2.1429/(15/10)</f>
        <v>1.4286000000000001</v>
      </c>
      <c r="G11">
        <f>17636/(15/10)</f>
        <v>11757.333333333334</v>
      </c>
      <c r="H11">
        <f>201.48/(15/10)</f>
        <v>134.32</v>
      </c>
    </row>
    <row r="12" spans="5:8" x14ac:dyDescent="0.25">
      <c r="F12">
        <f>2.449/(15/10)</f>
        <v>1.6326666666666665</v>
      </c>
      <c r="G12">
        <f>17579/(15/10)</f>
        <v>11719.333333333334</v>
      </c>
      <c r="H12">
        <f>200.63/(15/10)</f>
        <v>133.75333333333333</v>
      </c>
    </row>
    <row r="13" spans="5:8" x14ac:dyDescent="0.25">
      <c r="F13">
        <f>2.7551/(15/10)</f>
        <v>1.8367333333333333</v>
      </c>
      <c r="G13">
        <f>17515/(15/10)</f>
        <v>11676.666666666666</v>
      </c>
      <c r="H13">
        <f>199.79/(15/10)</f>
        <v>133.19333333333333</v>
      </c>
    </row>
    <row r="14" spans="5:8" x14ac:dyDescent="0.25">
      <c r="F14">
        <f>3.0612/(15/10)</f>
        <v>2.0407999999999999</v>
      </c>
      <c r="G14">
        <f>17443/(15/10)</f>
        <v>11628.666666666666</v>
      </c>
      <c r="H14">
        <f>198.94/(15/10)</f>
        <v>132.62666666666667</v>
      </c>
    </row>
    <row r="15" spans="5:8" x14ac:dyDescent="0.25">
      <c r="F15">
        <f>3.3673/(15/10)</f>
        <v>2.2448666666666668</v>
      </c>
      <c r="G15">
        <f>17364/(15/10)</f>
        <v>11576</v>
      </c>
      <c r="H15">
        <f>198.1/(15/10)</f>
        <v>132.06666666666666</v>
      </c>
    </row>
    <row r="16" spans="5:8" x14ac:dyDescent="0.25">
      <c r="F16">
        <f>3.6735/(15/10)</f>
        <v>2.4490000000000003</v>
      </c>
      <c r="G16">
        <f>17276/(15/10)</f>
        <v>11517.333333333334</v>
      </c>
      <c r="H16">
        <f>197.25/(15/10)</f>
        <v>131.5</v>
      </c>
    </row>
    <row r="17" spans="6:8" x14ac:dyDescent="0.25">
      <c r="F17">
        <f>3.9796/(15/10)</f>
        <v>2.6530666666666667</v>
      </c>
      <c r="G17">
        <f>17180/(15/10)</f>
        <v>11453.333333333334</v>
      </c>
      <c r="H17">
        <f>196.4/(15/10)</f>
        <v>130.93333333333334</v>
      </c>
    </row>
    <row r="18" spans="6:8" x14ac:dyDescent="0.25">
      <c r="F18">
        <f>4.2857/(15/10)</f>
        <v>2.8571333333333335</v>
      </c>
      <c r="G18">
        <f>17076/(15/10)</f>
        <v>11384</v>
      </c>
      <c r="H18">
        <f>195.56/(15/10)</f>
        <v>130.37333333333333</v>
      </c>
    </row>
    <row r="19" spans="6:8" x14ac:dyDescent="0.25">
      <c r="F19">
        <f>4.5918/(15/10)</f>
        <v>3.0611999999999999</v>
      </c>
      <c r="G19">
        <f>16963/(15/10)</f>
        <v>11308.666666666666</v>
      </c>
      <c r="H19">
        <f>194.71/(15/10)</f>
        <v>129.80666666666667</v>
      </c>
    </row>
    <row r="20" spans="6:8" x14ac:dyDescent="0.25">
      <c r="F20">
        <f>4.898/(15/10)</f>
        <v>3.265333333333333</v>
      </c>
      <c r="G20">
        <f>16842/(15/10)</f>
        <v>11228</v>
      </c>
      <c r="H20">
        <f>193.86/(15/10)</f>
        <v>129.24</v>
      </c>
    </row>
    <row r="21" spans="6:8" x14ac:dyDescent="0.25">
      <c r="F21">
        <f>5.2041/(15/10)</f>
        <v>3.4694000000000003</v>
      </c>
      <c r="G21">
        <f>16712/(15/10)</f>
        <v>11141.333333333334</v>
      </c>
      <c r="H21">
        <f>193.02/(15/10)</f>
        <v>128.68</v>
      </c>
    </row>
    <row r="22" spans="6:8" x14ac:dyDescent="0.25">
      <c r="F22">
        <f>5.5102/(15/10)</f>
        <v>3.6734666666666667</v>
      </c>
      <c r="G22">
        <f>16573/(15/10)</f>
        <v>11048.666666666666</v>
      </c>
      <c r="H22">
        <f>192.17/(15/10)</f>
        <v>128.11333333333332</v>
      </c>
    </row>
    <row r="23" spans="6:8" x14ac:dyDescent="0.25">
      <c r="F23">
        <f>5.8163/(15/10)</f>
        <v>3.8775333333333335</v>
      </c>
      <c r="G23">
        <f>16424/(15/10)</f>
        <v>10949.333333333334</v>
      </c>
      <c r="H23">
        <f>191.32/(15/10)</f>
        <v>127.54666666666667</v>
      </c>
    </row>
    <row r="24" spans="6:8" x14ac:dyDescent="0.25">
      <c r="F24">
        <f>6.1224/(15/10)</f>
        <v>4.0815999999999999</v>
      </c>
      <c r="G24">
        <f>16267/(15/10)</f>
        <v>10844.666666666666</v>
      </c>
      <c r="H24">
        <f>190.48/(15/10)</f>
        <v>126.98666666666666</v>
      </c>
    </row>
    <row r="25" spans="6:8" x14ac:dyDescent="0.25">
      <c r="F25">
        <f>6.4286/(15/10)</f>
        <v>4.2857333333333338</v>
      </c>
      <c r="G25">
        <f>16099/(15/10)</f>
        <v>10732.666666666666</v>
      </c>
      <c r="H25">
        <f>189.63/(15/10)</f>
        <v>126.42</v>
      </c>
    </row>
    <row r="26" spans="6:8" x14ac:dyDescent="0.25">
      <c r="F26">
        <f>6.7347/(15/10)</f>
        <v>4.4897999999999998</v>
      </c>
      <c r="G26">
        <f>15921/(15/10)</f>
        <v>10614</v>
      </c>
      <c r="H26">
        <f>188.78/(15/10)</f>
        <v>125.85333333333334</v>
      </c>
    </row>
    <row r="27" spans="6:8" x14ac:dyDescent="0.25">
      <c r="F27">
        <f>7.0408/(15/10)</f>
        <v>4.6938666666666666</v>
      </c>
      <c r="G27">
        <f>15733/(15/10)</f>
        <v>10488.666666666666</v>
      </c>
      <c r="H27">
        <f>187.94/(15/10)</f>
        <v>125.29333333333334</v>
      </c>
    </row>
    <row r="28" spans="6:8" x14ac:dyDescent="0.25">
      <c r="F28">
        <f>7.3469/(15/10)</f>
        <v>4.8979333333333335</v>
      </c>
      <c r="G28">
        <f>15535/(15/10)</f>
        <v>10356.666666666666</v>
      </c>
      <c r="H28">
        <f>187.09/(15/10)</f>
        <v>124.72666666666667</v>
      </c>
    </row>
    <row r="29" spans="6:8" x14ac:dyDescent="0.25">
      <c r="F29">
        <f>7.6531/(15/10)</f>
        <v>5.1020666666666665</v>
      </c>
      <c r="G29">
        <f>15325/(15/10)</f>
        <v>10216.666666666666</v>
      </c>
      <c r="H29">
        <f>186.24/(15/10)</f>
        <v>124.16000000000001</v>
      </c>
    </row>
    <row r="30" spans="6:8" x14ac:dyDescent="0.25">
      <c r="F30">
        <f>7.9592/(15/10)</f>
        <v>5.3061333333333334</v>
      </c>
      <c r="G30">
        <f>15103/(15/10)</f>
        <v>10068.666666666666</v>
      </c>
      <c r="H30">
        <f>185.4/(15/10)</f>
        <v>123.60000000000001</v>
      </c>
    </row>
    <row r="31" spans="6:8" x14ac:dyDescent="0.25">
      <c r="F31">
        <f>8.2653/(15/10)</f>
        <v>5.5102000000000002</v>
      </c>
      <c r="G31">
        <f>14869/(15/10)</f>
        <v>9912.6666666666661</v>
      </c>
      <c r="H31">
        <f>184.55/(15/10)</f>
        <v>123.03333333333335</v>
      </c>
    </row>
    <row r="32" spans="6:8" x14ac:dyDescent="0.25">
      <c r="F32">
        <f>8.5714/(15/10)</f>
        <v>5.714266666666667</v>
      </c>
      <c r="G32">
        <f>14623/(15/10)</f>
        <v>9748.6666666666661</v>
      </c>
      <c r="H32">
        <f>183.7/(15/10)</f>
        <v>122.46666666666665</v>
      </c>
    </row>
    <row r="33" spans="6:8" x14ac:dyDescent="0.25">
      <c r="F33">
        <f>8.8776/(15/10)</f>
        <v>5.9183999999999992</v>
      </c>
      <c r="G33">
        <f>14363/(15/10)</f>
        <v>9575.3333333333339</v>
      </c>
      <c r="H33">
        <f>182.86/(15/10)</f>
        <v>121.90666666666668</v>
      </c>
    </row>
    <row r="34" spans="6:8" x14ac:dyDescent="0.25">
      <c r="F34">
        <f>9.1837/(15/10)</f>
        <v>6.1224666666666669</v>
      </c>
      <c r="G34">
        <f>14088/(15/10)</f>
        <v>9392</v>
      </c>
      <c r="H34">
        <f>182.01/(15/10)</f>
        <v>121.33999999999999</v>
      </c>
    </row>
    <row r="35" spans="6:8" x14ac:dyDescent="0.25">
      <c r="F35">
        <f>9.4898/(15/10)</f>
        <v>6.3265333333333338</v>
      </c>
      <c r="G35">
        <f>13799/(15/10)</f>
        <v>9199.3333333333339</v>
      </c>
      <c r="H35">
        <f>181.16/(15/10)</f>
        <v>120.77333333333333</v>
      </c>
    </row>
    <row r="36" spans="6:8" x14ac:dyDescent="0.25">
      <c r="F36">
        <f>9.7959/(15/10)</f>
        <v>6.5305999999999997</v>
      </c>
      <c r="G36">
        <f>13494/(15/10)</f>
        <v>8996</v>
      </c>
      <c r="H36">
        <f>180.32/(15/10)</f>
        <v>120.21333333333332</v>
      </c>
    </row>
    <row r="37" spans="6:8" x14ac:dyDescent="0.25">
      <c r="F37">
        <f>10.102/(15/10)</f>
        <v>6.7346666666666666</v>
      </c>
      <c r="G37">
        <f>13172/(15/10)</f>
        <v>8781.3333333333339</v>
      </c>
      <c r="H37">
        <f>179.47/(15/10)</f>
        <v>119.64666666666666</v>
      </c>
    </row>
    <row r="38" spans="6:8" x14ac:dyDescent="0.25">
      <c r="F38">
        <f>10.4082/(15/10)</f>
        <v>6.9388000000000005</v>
      </c>
      <c r="G38">
        <f>12831/(15/10)</f>
        <v>8554</v>
      </c>
      <c r="H38">
        <f>178.62/(15/10)</f>
        <v>119.08</v>
      </c>
    </row>
    <row r="39" spans="6:8" x14ac:dyDescent="0.25">
      <c r="F39">
        <f>10.7143/(15/10)</f>
        <v>7.1428666666666665</v>
      </c>
      <c r="G39">
        <f>12470/(15/10)</f>
        <v>8313.3333333333339</v>
      </c>
      <c r="H39">
        <f>177.78/(15/10)</f>
        <v>118.52</v>
      </c>
    </row>
    <row r="40" spans="6:8" x14ac:dyDescent="0.25">
      <c r="F40">
        <f>11.0204/(15/10)</f>
        <v>7.3469333333333333</v>
      </c>
      <c r="G40">
        <f>12088/(15/10)</f>
        <v>8058.666666666667</v>
      </c>
      <c r="H40">
        <f>176.93/(15/10)</f>
        <v>117.95333333333333</v>
      </c>
    </row>
    <row r="41" spans="6:8" x14ac:dyDescent="0.25">
      <c r="F41">
        <f>11.3265/(15/10)</f>
        <v>7.5509999999999993</v>
      </c>
      <c r="G41">
        <f>11682/(15/10)</f>
        <v>7788</v>
      </c>
      <c r="H41">
        <f>176.08/(15/10)</f>
        <v>117.38666666666667</v>
      </c>
    </row>
    <row r="42" spans="6:8" x14ac:dyDescent="0.25">
      <c r="F42">
        <f>11.6327/(15/10)</f>
        <v>7.7551333333333332</v>
      </c>
      <c r="G42">
        <f>11249/(15/10)</f>
        <v>7499.333333333333</v>
      </c>
      <c r="H42">
        <f>175.24/(15/10)</f>
        <v>116.82666666666667</v>
      </c>
    </row>
    <row r="43" spans="6:8" x14ac:dyDescent="0.25">
      <c r="F43">
        <f>11.9388/(15/10)</f>
        <v>7.9592000000000001</v>
      </c>
      <c r="G43">
        <f>10787/(15/10)</f>
        <v>7191.333333333333</v>
      </c>
      <c r="H43">
        <f>174.39/(15/10)</f>
        <v>116.25999999999999</v>
      </c>
    </row>
    <row r="44" spans="6:8" x14ac:dyDescent="0.25">
      <c r="F44">
        <f>12.2449/(15/10)</f>
        <v>8.1632666666666669</v>
      </c>
      <c r="G44">
        <f>10292/(15/10)</f>
        <v>6861.333333333333</v>
      </c>
      <c r="H44">
        <f>173.54/(15/10)</f>
        <v>115.69333333333333</v>
      </c>
    </row>
    <row r="45" spans="6:8" x14ac:dyDescent="0.25">
      <c r="F45">
        <f>12.551/(15/10)</f>
        <v>8.3673333333333328</v>
      </c>
      <c r="G45">
        <f>9757.5/(15/10)</f>
        <v>6505</v>
      </c>
      <c r="H45">
        <f>172.7/(15/10)</f>
        <v>115.13333333333333</v>
      </c>
    </row>
    <row r="46" spans="6:8" x14ac:dyDescent="0.25">
      <c r="F46">
        <f>12.8571/(15/10)</f>
        <v>8.5714000000000006</v>
      </c>
      <c r="G46">
        <f>9177.9/(15/10)</f>
        <v>6118.5999999999995</v>
      </c>
      <c r="H46">
        <f>171.85/(15/10)</f>
        <v>114.56666666666666</v>
      </c>
    </row>
    <row r="47" spans="6:8" x14ac:dyDescent="0.25">
      <c r="F47">
        <f>13.1633/(15/10)</f>
        <v>8.7755333333333336</v>
      </c>
      <c r="G47">
        <f>8543.6/(15/10)</f>
        <v>5695.7333333333336</v>
      </c>
      <c r="H47">
        <f>171.01/(15/10)</f>
        <v>114.00666666666666</v>
      </c>
    </row>
    <row r="48" spans="6:8" x14ac:dyDescent="0.25">
      <c r="F48">
        <f>13.4694/(15/10)</f>
        <v>8.9795999999999996</v>
      </c>
      <c r="G48">
        <f>7841.5/(15/10)</f>
        <v>5227.666666666667</v>
      </c>
      <c r="H48">
        <f>170.16/(15/10)</f>
        <v>113.44</v>
      </c>
    </row>
    <row r="49" spans="6:8" x14ac:dyDescent="0.25">
      <c r="F49">
        <f>13.7755/(15/10)</f>
        <v>9.1836666666666655</v>
      </c>
      <c r="G49">
        <f>7051.2/(15/10)</f>
        <v>4700.8</v>
      </c>
      <c r="H49">
        <f>169.31/(15/10)</f>
        <v>112.87333333333333</v>
      </c>
    </row>
    <row r="50" spans="6:8" x14ac:dyDescent="0.25">
      <c r="F50">
        <f>14.0816/(15/10)</f>
        <v>9.3877333333333333</v>
      </c>
      <c r="G50">
        <f>6139/(15/10)</f>
        <v>4092.6666666666665</v>
      </c>
      <c r="H50">
        <f>168.47/(15/10)</f>
        <v>112.31333333333333</v>
      </c>
    </row>
    <row r="51" spans="6:8" x14ac:dyDescent="0.25">
      <c r="F51">
        <f>14.3878/(15/10)</f>
        <v>9.5918666666666663</v>
      </c>
      <c r="G51">
        <f>5038.7/(15/10)</f>
        <v>3359.1333333333332</v>
      </c>
      <c r="H51">
        <f>167.62/(15/10)</f>
        <v>111.74666666666667</v>
      </c>
    </row>
    <row r="52" spans="6:8" x14ac:dyDescent="0.25">
      <c r="F52">
        <f>14.6939/(15/10)</f>
        <v>9.7959333333333323</v>
      </c>
      <c r="G52">
        <f>3581.4/(15/10)</f>
        <v>2387.6</v>
      </c>
      <c r="H52">
        <f>166.77/(15/10)</f>
        <v>111.18</v>
      </c>
    </row>
    <row r="53" spans="6:8" x14ac:dyDescent="0.25">
      <c r="F53">
        <f>15/(15/10)</f>
        <v>10</v>
      </c>
      <c r="G53">
        <f>0/(15/10)</f>
        <v>0</v>
      </c>
      <c r="H53">
        <f>165.93/(15/10)</f>
        <v>110.62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Macquart</dc:creator>
  <cp:lastModifiedBy>Terence Macquart</cp:lastModifiedBy>
  <dcterms:created xsi:type="dcterms:W3CDTF">2015-06-05T18:17:20Z</dcterms:created>
  <dcterms:modified xsi:type="dcterms:W3CDTF">2023-01-16T13:31:32Z</dcterms:modified>
</cp:coreProperties>
</file>