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"/>
    </mc:Choice>
  </mc:AlternateContent>
  <xr:revisionPtr revIDLastSave="0" documentId="13_ncr:1_{C1894ABE-80DC-CC46-81A4-98EBC1E88B74}" xr6:coauthVersionLast="45" xr6:coauthVersionMax="45" xr10:uidLastSave="{00000000-0000-0000-0000-000000000000}"/>
  <bookViews>
    <workbookView xWindow="0" yWindow="460" windowWidth="20160" windowHeight="9060" activeTab="10" xr2:uid="{00000000-000D-0000-FFFF-FFFF00000000}"/>
  </bookViews>
  <sheets>
    <sheet name="12-1" sheetId="2" r:id="rId1"/>
    <sheet name="12-2" sheetId="3" r:id="rId2"/>
    <sheet name="12-3" sheetId="1" r:id="rId3"/>
    <sheet name="12-4" sheetId="4" r:id="rId4"/>
    <sheet name="13-1" sheetId="7" r:id="rId5"/>
    <sheet name="13-2" sheetId="8" r:id="rId6"/>
    <sheet name="14" sheetId="10" r:id="rId7"/>
    <sheet name="15-1" sheetId="11" r:id="rId8"/>
    <sheet name="15-2" sheetId="12" r:id="rId9"/>
    <sheet name="16" sheetId="13" r:id="rId10"/>
    <sheet name="17" sheetId="14" r:id="rId11"/>
  </sheets>
  <definedNames>
    <definedName name="solver_adj" localSheetId="1" hidden="1">'12-2'!#REF!</definedName>
    <definedName name="solver_adj" localSheetId="2" hidden="1">'12-3'!$E$4:$E$7</definedName>
    <definedName name="solver_adj" localSheetId="3" hidden="1">'12-4'!$E$4:$E$7</definedName>
    <definedName name="solver_adj" localSheetId="5" hidden="1">'13-2'!$E$4:$E$7</definedName>
    <definedName name="solver_adj" localSheetId="6" hidden="1">'14'!#REF!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1" hidden="1">1</definedName>
    <definedName name="solver_eng" localSheetId="2" hidden="1">3</definedName>
    <definedName name="solver_eng" localSheetId="3" hidden="1">3</definedName>
    <definedName name="solver_eng" localSheetId="5" hidden="1">3</definedName>
    <definedName name="solver_eng" localSheetId="6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1" hidden="1">'12-2'!#REF!</definedName>
    <definedName name="solver_lhs1" localSheetId="2" hidden="1">'12-3'!$E$12</definedName>
    <definedName name="solver_lhs1" localSheetId="3" hidden="1">'12-4'!$E$13</definedName>
    <definedName name="solver_lhs1" localSheetId="5" hidden="1">'13-2'!$E$12</definedName>
    <definedName name="solver_lhs1" localSheetId="6" hidden="1">'14'!#REF!</definedName>
    <definedName name="solver_lhs2" localSheetId="1" hidden="1">'12-2'!#REF!</definedName>
    <definedName name="solver_lhs2" localSheetId="2" hidden="1">'12-3'!$E$13</definedName>
    <definedName name="solver_lhs2" localSheetId="3" hidden="1">'12-4'!$E$4:$E$7</definedName>
    <definedName name="solver_lhs2" localSheetId="5" hidden="1">'13-2'!$E$13</definedName>
    <definedName name="solver_lhs2" localSheetId="6" hidden="1">'14'!#REF!</definedName>
    <definedName name="solver_lhs3" localSheetId="2" hidden="1">'12-3'!$E$4:$E$7</definedName>
    <definedName name="solver_lhs3" localSheetId="3" hidden="1">'12-4'!$E$4:$E$7</definedName>
    <definedName name="solver_lhs3" localSheetId="5" hidden="1">'13-2'!$E$4:$E$7</definedName>
    <definedName name="solver_lhs4" localSheetId="2" hidden="1">'12-3'!$E$4:$E$7</definedName>
    <definedName name="solver_lhs4" localSheetId="3" hidden="1">'12-4'!$E$4:$E$7</definedName>
    <definedName name="solver_lhs4" localSheetId="5" hidden="1">'13-2'!$E$4:$E$7</definedName>
    <definedName name="solver_lhs5" localSheetId="2" hidden="1">'12-3'!$E$9</definedName>
    <definedName name="solver_lhs5" localSheetId="5" hidden="1">'13-2'!$E$9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2" hidden="1">4</definedName>
    <definedName name="solver_num" localSheetId="3" hidden="1">3</definedName>
    <definedName name="solver_num" localSheetId="5" hidden="1">4</definedName>
    <definedName name="solver_num" localSheetId="6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1" hidden="1">'12-2'!#REF!</definedName>
    <definedName name="solver_opt" localSheetId="2" hidden="1">'12-3'!$E$9</definedName>
    <definedName name="solver_opt" localSheetId="3" hidden="1">'12-4'!$E$10</definedName>
    <definedName name="solver_opt" localSheetId="5" hidden="1">'13-2'!$G$17</definedName>
    <definedName name="solver_opt" localSheetId="6" hidden="1">'14'!#REF!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2" hidden="1">1</definedName>
    <definedName name="solver_rel1" localSheetId="3" hidden="1">2</definedName>
    <definedName name="solver_rel1" localSheetId="5" hidden="1">1</definedName>
    <definedName name="solver_rel1" localSheetId="6" hidden="1">1</definedName>
    <definedName name="solver_rel2" localSheetId="1" hidden="1">3</definedName>
    <definedName name="solver_rel2" localSheetId="2" hidden="1">2</definedName>
    <definedName name="solver_rel2" localSheetId="3" hidden="1">1</definedName>
    <definedName name="solver_rel2" localSheetId="5" hidden="1">2</definedName>
    <definedName name="solver_rel2" localSheetId="6" hidden="1">3</definedName>
    <definedName name="solver_rel3" localSheetId="2" hidden="1">1</definedName>
    <definedName name="solver_rel3" localSheetId="3" hidden="1">3</definedName>
    <definedName name="solver_rel3" localSheetId="5" hidden="1">1</definedName>
    <definedName name="solver_rel4" localSheetId="2" hidden="1">3</definedName>
    <definedName name="solver_rel4" localSheetId="3" hidden="1">3</definedName>
    <definedName name="solver_rel4" localSheetId="5" hidden="1">3</definedName>
    <definedName name="solver_rel5" localSheetId="2" hidden="1">2</definedName>
    <definedName name="solver_rel5" localSheetId="5" hidden="1">2</definedName>
    <definedName name="solver_rhs1" localSheetId="1" hidden="1">0.99</definedName>
    <definedName name="solver_rhs1" localSheetId="2" hidden="1">0</definedName>
    <definedName name="solver_rhs1" localSheetId="3" hidden="1">0</definedName>
    <definedName name="solver_rhs1" localSheetId="5" hidden="1">0</definedName>
    <definedName name="solver_rhs1" localSheetId="6" hidden="1">0.99</definedName>
    <definedName name="solver_rhs2" localSheetId="1" hidden="1">0.01</definedName>
    <definedName name="solver_rhs2" localSheetId="2" hidden="1">0</definedName>
    <definedName name="solver_rhs2" localSheetId="3" hidden="1">1</definedName>
    <definedName name="solver_rhs2" localSheetId="5" hidden="1">0</definedName>
    <definedName name="solver_rhs2" localSheetId="6" hidden="1">0.01</definedName>
    <definedName name="solver_rhs3" localSheetId="2" hidden="1">1</definedName>
    <definedName name="solver_rhs3" localSheetId="3" hidden="1">0.01</definedName>
    <definedName name="solver_rhs3" localSheetId="5" hidden="1">1</definedName>
    <definedName name="solver_rhs4" localSheetId="2" hidden="1">0.01</definedName>
    <definedName name="solver_rhs4" localSheetId="3" hidden="1">0.01</definedName>
    <definedName name="solver_rhs4" localSheetId="5" hidden="1">0.01</definedName>
    <definedName name="solver_rhs5" localSheetId="2" hidden="1">'12-3'!$G$9</definedName>
    <definedName name="solver_rhs5" localSheetId="5" hidden="1">'13-2'!$E$18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1" l="1"/>
  <c r="H11" i="11" s="1"/>
  <c r="H12" i="11" s="1"/>
  <c r="E2" i="11"/>
  <c r="E3" i="14"/>
  <c r="F3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4" i="14"/>
  <c r="B4" i="13"/>
  <c r="B5" i="13"/>
  <c r="B6" i="13"/>
  <c r="B7" i="13"/>
  <c r="C2" i="13" s="1"/>
  <c r="E6" i="13" s="1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3" i="13"/>
  <c r="D2" i="13" s="1"/>
  <c r="E2" i="13"/>
  <c r="H3" i="12"/>
  <c r="B7" i="12"/>
  <c r="E3" i="12" s="1"/>
  <c r="B6" i="12"/>
  <c r="B9" i="12" s="1"/>
  <c r="E4" i="12" s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3" i="11"/>
  <c r="AA6" i="10"/>
  <c r="Z6" i="10"/>
  <c r="Y6" i="10"/>
  <c r="X6" i="10"/>
  <c r="AB3" i="10"/>
  <c r="U6" i="10"/>
  <c r="T6" i="10"/>
  <c r="S6" i="10"/>
  <c r="R6" i="10"/>
  <c r="V3" i="10"/>
  <c r="P3" i="10"/>
  <c r="M6" i="10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N6" i="10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O6" i="10"/>
  <c r="L6" i="10"/>
  <c r="L7" i="10" s="1"/>
  <c r="J195" i="10"/>
  <c r="I195" i="10"/>
  <c r="H195" i="10"/>
  <c r="G195" i="10"/>
  <c r="J194" i="10"/>
  <c r="I194" i="10"/>
  <c r="H194" i="10"/>
  <c r="G194" i="10"/>
  <c r="J193" i="10"/>
  <c r="I193" i="10"/>
  <c r="H193" i="10"/>
  <c r="G193" i="10"/>
  <c r="J192" i="10"/>
  <c r="I192" i="10"/>
  <c r="H192" i="10"/>
  <c r="G192" i="10"/>
  <c r="J191" i="10"/>
  <c r="I191" i="10"/>
  <c r="H191" i="10"/>
  <c r="G191" i="10"/>
  <c r="J190" i="10"/>
  <c r="I190" i="10"/>
  <c r="H190" i="10"/>
  <c r="G190" i="10"/>
  <c r="J189" i="10"/>
  <c r="I189" i="10"/>
  <c r="H189" i="10"/>
  <c r="G189" i="10"/>
  <c r="J188" i="10"/>
  <c r="I188" i="10"/>
  <c r="H188" i="10"/>
  <c r="G188" i="10"/>
  <c r="J187" i="10"/>
  <c r="I187" i="10"/>
  <c r="H187" i="10"/>
  <c r="G187" i="10"/>
  <c r="J186" i="10"/>
  <c r="I186" i="10"/>
  <c r="H186" i="10"/>
  <c r="G186" i="10"/>
  <c r="J185" i="10"/>
  <c r="I185" i="10"/>
  <c r="H185" i="10"/>
  <c r="G185" i="10"/>
  <c r="J184" i="10"/>
  <c r="I184" i="10"/>
  <c r="H184" i="10"/>
  <c r="G184" i="10"/>
  <c r="J183" i="10"/>
  <c r="I183" i="10"/>
  <c r="H183" i="10"/>
  <c r="G183" i="10"/>
  <c r="J182" i="10"/>
  <c r="I182" i="10"/>
  <c r="H182" i="10"/>
  <c r="G182" i="10"/>
  <c r="J181" i="10"/>
  <c r="I181" i="10"/>
  <c r="H181" i="10"/>
  <c r="G181" i="10"/>
  <c r="J180" i="10"/>
  <c r="I180" i="10"/>
  <c r="H180" i="10"/>
  <c r="G180" i="10"/>
  <c r="J179" i="10"/>
  <c r="I179" i="10"/>
  <c r="H179" i="10"/>
  <c r="G179" i="10"/>
  <c r="J178" i="10"/>
  <c r="I178" i="10"/>
  <c r="H178" i="10"/>
  <c r="G178" i="10"/>
  <c r="J177" i="10"/>
  <c r="I177" i="10"/>
  <c r="H177" i="10"/>
  <c r="G177" i="10"/>
  <c r="J176" i="10"/>
  <c r="I176" i="10"/>
  <c r="H176" i="10"/>
  <c r="G176" i="10"/>
  <c r="J175" i="10"/>
  <c r="I175" i="10"/>
  <c r="H175" i="10"/>
  <c r="G175" i="10"/>
  <c r="J174" i="10"/>
  <c r="I174" i="10"/>
  <c r="H174" i="10"/>
  <c r="G174" i="10"/>
  <c r="J173" i="10"/>
  <c r="I173" i="10"/>
  <c r="H173" i="10"/>
  <c r="G173" i="10"/>
  <c r="J172" i="10"/>
  <c r="I172" i="10"/>
  <c r="H172" i="10"/>
  <c r="G172" i="10"/>
  <c r="J171" i="10"/>
  <c r="I171" i="10"/>
  <c r="H171" i="10"/>
  <c r="G171" i="10"/>
  <c r="J170" i="10"/>
  <c r="I170" i="10"/>
  <c r="H170" i="10"/>
  <c r="G170" i="10"/>
  <c r="J169" i="10"/>
  <c r="I169" i="10"/>
  <c r="H169" i="10"/>
  <c r="G169" i="10"/>
  <c r="J168" i="10"/>
  <c r="I168" i="10"/>
  <c r="H168" i="10"/>
  <c r="G168" i="10"/>
  <c r="J167" i="10"/>
  <c r="I167" i="10"/>
  <c r="H167" i="10"/>
  <c r="G167" i="10"/>
  <c r="J166" i="10"/>
  <c r="I166" i="10"/>
  <c r="H166" i="10"/>
  <c r="G166" i="10"/>
  <c r="J165" i="10"/>
  <c r="I165" i="10"/>
  <c r="H165" i="10"/>
  <c r="G165" i="10"/>
  <c r="J164" i="10"/>
  <c r="I164" i="10"/>
  <c r="H164" i="10"/>
  <c r="G164" i="10"/>
  <c r="J163" i="10"/>
  <c r="I163" i="10"/>
  <c r="H163" i="10"/>
  <c r="G163" i="10"/>
  <c r="J162" i="10"/>
  <c r="I162" i="10"/>
  <c r="H162" i="10"/>
  <c r="G162" i="10"/>
  <c r="J161" i="10"/>
  <c r="I161" i="10"/>
  <c r="H161" i="10"/>
  <c r="G161" i="10"/>
  <c r="J160" i="10"/>
  <c r="I160" i="10"/>
  <c r="H160" i="10"/>
  <c r="G160" i="10"/>
  <c r="J159" i="10"/>
  <c r="I159" i="10"/>
  <c r="H159" i="10"/>
  <c r="G159" i="10"/>
  <c r="J158" i="10"/>
  <c r="I158" i="10"/>
  <c r="H158" i="10"/>
  <c r="G158" i="10"/>
  <c r="J157" i="10"/>
  <c r="I157" i="10"/>
  <c r="H157" i="10"/>
  <c r="G157" i="10"/>
  <c r="J156" i="10"/>
  <c r="I156" i="10"/>
  <c r="H156" i="10"/>
  <c r="G156" i="10"/>
  <c r="J155" i="10"/>
  <c r="I155" i="10"/>
  <c r="H155" i="10"/>
  <c r="G155" i="10"/>
  <c r="J154" i="10"/>
  <c r="I154" i="10"/>
  <c r="H154" i="10"/>
  <c r="G154" i="10"/>
  <c r="J153" i="10"/>
  <c r="I153" i="10"/>
  <c r="H153" i="10"/>
  <c r="G153" i="10"/>
  <c r="J152" i="10"/>
  <c r="I152" i="10"/>
  <c r="H152" i="10"/>
  <c r="G152" i="10"/>
  <c r="J151" i="10"/>
  <c r="I151" i="10"/>
  <c r="H151" i="10"/>
  <c r="G151" i="10"/>
  <c r="J150" i="10"/>
  <c r="I150" i="10"/>
  <c r="H150" i="10"/>
  <c r="G150" i="10"/>
  <c r="J149" i="10"/>
  <c r="I149" i="10"/>
  <c r="H149" i="10"/>
  <c r="G149" i="10"/>
  <c r="J148" i="10"/>
  <c r="I148" i="10"/>
  <c r="H148" i="10"/>
  <c r="G148" i="10"/>
  <c r="J147" i="10"/>
  <c r="I147" i="10"/>
  <c r="H147" i="10"/>
  <c r="G147" i="10"/>
  <c r="J146" i="10"/>
  <c r="I146" i="10"/>
  <c r="H146" i="10"/>
  <c r="G146" i="10"/>
  <c r="J145" i="10"/>
  <c r="I145" i="10"/>
  <c r="H145" i="10"/>
  <c r="G145" i="10"/>
  <c r="J144" i="10"/>
  <c r="I144" i="10"/>
  <c r="H144" i="10"/>
  <c r="G144" i="10"/>
  <c r="J143" i="10"/>
  <c r="I143" i="10"/>
  <c r="H143" i="10"/>
  <c r="G143" i="10"/>
  <c r="J142" i="10"/>
  <c r="I142" i="10"/>
  <c r="H142" i="10"/>
  <c r="G142" i="10"/>
  <c r="J141" i="10"/>
  <c r="I141" i="10"/>
  <c r="H141" i="10"/>
  <c r="G141" i="10"/>
  <c r="J140" i="10"/>
  <c r="I140" i="10"/>
  <c r="H140" i="10"/>
  <c r="G140" i="10"/>
  <c r="J139" i="10"/>
  <c r="I139" i="10"/>
  <c r="H139" i="10"/>
  <c r="G139" i="10"/>
  <c r="J138" i="10"/>
  <c r="I138" i="10"/>
  <c r="H138" i="10"/>
  <c r="G138" i="10"/>
  <c r="J137" i="10"/>
  <c r="I137" i="10"/>
  <c r="H137" i="10"/>
  <c r="G137" i="10"/>
  <c r="J136" i="10"/>
  <c r="I136" i="10"/>
  <c r="H136" i="10"/>
  <c r="G136" i="10"/>
  <c r="J135" i="10"/>
  <c r="I135" i="10"/>
  <c r="H135" i="10"/>
  <c r="G135" i="10"/>
  <c r="J134" i="10"/>
  <c r="I134" i="10"/>
  <c r="H134" i="10"/>
  <c r="G134" i="10"/>
  <c r="J133" i="10"/>
  <c r="I133" i="10"/>
  <c r="H133" i="10"/>
  <c r="G133" i="10"/>
  <c r="J132" i="10"/>
  <c r="I132" i="10"/>
  <c r="H132" i="10"/>
  <c r="G132" i="10"/>
  <c r="J131" i="10"/>
  <c r="I131" i="10"/>
  <c r="H131" i="10"/>
  <c r="G131" i="10"/>
  <c r="J130" i="10"/>
  <c r="I130" i="10"/>
  <c r="H130" i="10"/>
  <c r="G130" i="10"/>
  <c r="J129" i="10"/>
  <c r="I129" i="10"/>
  <c r="H129" i="10"/>
  <c r="G129" i="10"/>
  <c r="J128" i="10"/>
  <c r="I128" i="10"/>
  <c r="H128" i="10"/>
  <c r="G128" i="10"/>
  <c r="J127" i="10"/>
  <c r="I127" i="10"/>
  <c r="H127" i="10"/>
  <c r="G127" i="10"/>
  <c r="J126" i="10"/>
  <c r="I126" i="10"/>
  <c r="H126" i="10"/>
  <c r="G126" i="10"/>
  <c r="J125" i="10"/>
  <c r="I125" i="10"/>
  <c r="H125" i="10"/>
  <c r="G125" i="10"/>
  <c r="J124" i="10"/>
  <c r="I124" i="10"/>
  <c r="H124" i="10"/>
  <c r="G124" i="10"/>
  <c r="J123" i="10"/>
  <c r="I123" i="10"/>
  <c r="H123" i="10"/>
  <c r="G123" i="10"/>
  <c r="J122" i="10"/>
  <c r="I122" i="10"/>
  <c r="H122" i="10"/>
  <c r="G122" i="10"/>
  <c r="J121" i="10"/>
  <c r="I121" i="10"/>
  <c r="H121" i="10"/>
  <c r="G121" i="10"/>
  <c r="J120" i="10"/>
  <c r="I120" i="10"/>
  <c r="H120" i="10"/>
  <c r="G120" i="10"/>
  <c r="J119" i="10"/>
  <c r="I119" i="10"/>
  <c r="H119" i="10"/>
  <c r="G119" i="10"/>
  <c r="J118" i="10"/>
  <c r="I118" i="10"/>
  <c r="H118" i="10"/>
  <c r="G118" i="10"/>
  <c r="J117" i="10"/>
  <c r="I117" i="10"/>
  <c r="H117" i="10"/>
  <c r="G117" i="10"/>
  <c r="J116" i="10"/>
  <c r="I116" i="10"/>
  <c r="H116" i="10"/>
  <c r="G116" i="10"/>
  <c r="J115" i="10"/>
  <c r="I115" i="10"/>
  <c r="H115" i="10"/>
  <c r="G115" i="10"/>
  <c r="J114" i="10"/>
  <c r="I114" i="10"/>
  <c r="H114" i="10"/>
  <c r="G114" i="10"/>
  <c r="J113" i="10"/>
  <c r="I113" i="10"/>
  <c r="H113" i="10"/>
  <c r="G113" i="10"/>
  <c r="J112" i="10"/>
  <c r="I112" i="10"/>
  <c r="H112" i="10"/>
  <c r="G112" i="10"/>
  <c r="J111" i="10"/>
  <c r="I111" i="10"/>
  <c r="H111" i="10"/>
  <c r="G111" i="10"/>
  <c r="J110" i="10"/>
  <c r="I110" i="10"/>
  <c r="H110" i="10"/>
  <c r="G110" i="10"/>
  <c r="J109" i="10"/>
  <c r="I109" i="10"/>
  <c r="H109" i="10"/>
  <c r="G109" i="10"/>
  <c r="J108" i="10"/>
  <c r="I108" i="10"/>
  <c r="H108" i="10"/>
  <c r="G108" i="10"/>
  <c r="J107" i="10"/>
  <c r="I107" i="10"/>
  <c r="H107" i="10"/>
  <c r="G107" i="10"/>
  <c r="J106" i="10"/>
  <c r="I106" i="10"/>
  <c r="H106" i="10"/>
  <c r="G106" i="10"/>
  <c r="J105" i="10"/>
  <c r="I105" i="10"/>
  <c r="H105" i="10"/>
  <c r="G105" i="10"/>
  <c r="J104" i="10"/>
  <c r="I104" i="10"/>
  <c r="H104" i="10"/>
  <c r="G104" i="10"/>
  <c r="J103" i="10"/>
  <c r="I103" i="10"/>
  <c r="H103" i="10"/>
  <c r="G103" i="10"/>
  <c r="J102" i="10"/>
  <c r="I102" i="10"/>
  <c r="H102" i="10"/>
  <c r="G102" i="10"/>
  <c r="J101" i="10"/>
  <c r="I101" i="10"/>
  <c r="H101" i="10"/>
  <c r="G101" i="10"/>
  <c r="J100" i="10"/>
  <c r="I100" i="10"/>
  <c r="H100" i="10"/>
  <c r="G100" i="10"/>
  <c r="J99" i="10"/>
  <c r="I99" i="10"/>
  <c r="H99" i="10"/>
  <c r="G99" i="10"/>
  <c r="J98" i="10"/>
  <c r="I98" i="10"/>
  <c r="H98" i="10"/>
  <c r="G98" i="10"/>
  <c r="J97" i="10"/>
  <c r="I97" i="10"/>
  <c r="H97" i="10"/>
  <c r="G97" i="10"/>
  <c r="J96" i="10"/>
  <c r="I96" i="10"/>
  <c r="H96" i="10"/>
  <c r="G96" i="10"/>
  <c r="J95" i="10"/>
  <c r="I95" i="10"/>
  <c r="H95" i="10"/>
  <c r="G95" i="10"/>
  <c r="J94" i="10"/>
  <c r="I94" i="10"/>
  <c r="H94" i="10"/>
  <c r="G94" i="10"/>
  <c r="J93" i="10"/>
  <c r="I93" i="10"/>
  <c r="H93" i="10"/>
  <c r="G93" i="10"/>
  <c r="J92" i="10"/>
  <c r="I92" i="10"/>
  <c r="H92" i="10"/>
  <c r="G92" i="10"/>
  <c r="J91" i="10"/>
  <c r="I91" i="10"/>
  <c r="H91" i="10"/>
  <c r="G91" i="10"/>
  <c r="J90" i="10"/>
  <c r="I90" i="10"/>
  <c r="H90" i="10"/>
  <c r="G90" i="10"/>
  <c r="J89" i="10"/>
  <c r="I89" i="10"/>
  <c r="H89" i="10"/>
  <c r="G89" i="10"/>
  <c r="J88" i="10"/>
  <c r="I88" i="10"/>
  <c r="H88" i="10"/>
  <c r="G88" i="10"/>
  <c r="J87" i="10"/>
  <c r="I87" i="10"/>
  <c r="H87" i="10"/>
  <c r="G87" i="10"/>
  <c r="J86" i="10"/>
  <c r="I86" i="10"/>
  <c r="H86" i="10"/>
  <c r="G86" i="10"/>
  <c r="J85" i="10"/>
  <c r="I85" i="10"/>
  <c r="H85" i="10"/>
  <c r="G85" i="10"/>
  <c r="J84" i="10"/>
  <c r="I84" i="10"/>
  <c r="H84" i="10"/>
  <c r="G84" i="10"/>
  <c r="J83" i="10"/>
  <c r="I83" i="10"/>
  <c r="H83" i="10"/>
  <c r="G83" i="10"/>
  <c r="J82" i="10"/>
  <c r="I82" i="10"/>
  <c r="H82" i="10"/>
  <c r="G82" i="10"/>
  <c r="J81" i="10"/>
  <c r="I81" i="10"/>
  <c r="H81" i="10"/>
  <c r="G81" i="10"/>
  <c r="J80" i="10"/>
  <c r="I80" i="10"/>
  <c r="H80" i="10"/>
  <c r="G80" i="10"/>
  <c r="J79" i="10"/>
  <c r="I79" i="10"/>
  <c r="H79" i="10"/>
  <c r="G79" i="10"/>
  <c r="J78" i="10"/>
  <c r="I78" i="10"/>
  <c r="H78" i="10"/>
  <c r="G78" i="10"/>
  <c r="J77" i="10"/>
  <c r="I77" i="10"/>
  <c r="H77" i="10"/>
  <c r="G77" i="10"/>
  <c r="J76" i="10"/>
  <c r="I76" i="10"/>
  <c r="H76" i="10"/>
  <c r="G76" i="10"/>
  <c r="J75" i="10"/>
  <c r="I75" i="10"/>
  <c r="H75" i="10"/>
  <c r="G75" i="10"/>
  <c r="J74" i="10"/>
  <c r="I74" i="10"/>
  <c r="H74" i="10"/>
  <c r="G74" i="10"/>
  <c r="J73" i="10"/>
  <c r="I73" i="10"/>
  <c r="H73" i="10"/>
  <c r="G73" i="10"/>
  <c r="J72" i="10"/>
  <c r="I72" i="10"/>
  <c r="H72" i="10"/>
  <c r="G72" i="10"/>
  <c r="J71" i="10"/>
  <c r="I71" i="10"/>
  <c r="H71" i="10"/>
  <c r="G71" i="10"/>
  <c r="J70" i="10"/>
  <c r="I70" i="10"/>
  <c r="H70" i="10"/>
  <c r="G70" i="10"/>
  <c r="J69" i="10"/>
  <c r="I69" i="10"/>
  <c r="H69" i="10"/>
  <c r="G69" i="10"/>
  <c r="J68" i="10"/>
  <c r="I68" i="10"/>
  <c r="H68" i="10"/>
  <c r="G68" i="10"/>
  <c r="J67" i="10"/>
  <c r="I67" i="10"/>
  <c r="H67" i="10"/>
  <c r="G67" i="10"/>
  <c r="J66" i="10"/>
  <c r="I66" i="10"/>
  <c r="H66" i="10"/>
  <c r="G66" i="10"/>
  <c r="J65" i="10"/>
  <c r="I65" i="10"/>
  <c r="H65" i="10"/>
  <c r="G65" i="10"/>
  <c r="J64" i="10"/>
  <c r="I64" i="10"/>
  <c r="H64" i="10"/>
  <c r="G64" i="10"/>
  <c r="J63" i="10"/>
  <c r="I63" i="10"/>
  <c r="H63" i="10"/>
  <c r="G63" i="10"/>
  <c r="J62" i="10"/>
  <c r="I62" i="10"/>
  <c r="H62" i="10"/>
  <c r="G62" i="10"/>
  <c r="J61" i="10"/>
  <c r="I61" i="10"/>
  <c r="H61" i="10"/>
  <c r="G61" i="10"/>
  <c r="J60" i="10"/>
  <c r="I60" i="10"/>
  <c r="H60" i="10"/>
  <c r="G60" i="10"/>
  <c r="J59" i="10"/>
  <c r="I59" i="10"/>
  <c r="H59" i="10"/>
  <c r="G59" i="10"/>
  <c r="J58" i="10"/>
  <c r="I58" i="10"/>
  <c r="H58" i="10"/>
  <c r="G58" i="10"/>
  <c r="J57" i="10"/>
  <c r="I57" i="10"/>
  <c r="H57" i="10"/>
  <c r="G57" i="10"/>
  <c r="J56" i="10"/>
  <c r="I56" i="10"/>
  <c r="H56" i="10"/>
  <c r="G56" i="10"/>
  <c r="J55" i="10"/>
  <c r="I55" i="10"/>
  <c r="H55" i="10"/>
  <c r="G55" i="10"/>
  <c r="J54" i="10"/>
  <c r="I54" i="10"/>
  <c r="H54" i="10"/>
  <c r="G54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J46" i="10"/>
  <c r="I46" i="10"/>
  <c r="H46" i="10"/>
  <c r="G46" i="10"/>
  <c r="J45" i="10"/>
  <c r="I45" i="10"/>
  <c r="H45" i="10"/>
  <c r="G45" i="10"/>
  <c r="J44" i="10"/>
  <c r="I44" i="10"/>
  <c r="H44" i="10"/>
  <c r="G44" i="10"/>
  <c r="J43" i="10"/>
  <c r="I43" i="10"/>
  <c r="H43" i="10"/>
  <c r="G43" i="10"/>
  <c r="J42" i="10"/>
  <c r="I42" i="10"/>
  <c r="H42" i="10"/>
  <c r="G42" i="10"/>
  <c r="J41" i="10"/>
  <c r="I41" i="10"/>
  <c r="H41" i="10"/>
  <c r="G41" i="10"/>
  <c r="J40" i="10"/>
  <c r="I40" i="10"/>
  <c r="H40" i="10"/>
  <c r="G40" i="10"/>
  <c r="J39" i="10"/>
  <c r="I39" i="10"/>
  <c r="H39" i="10"/>
  <c r="G39" i="10"/>
  <c r="J38" i="10"/>
  <c r="I38" i="10"/>
  <c r="H38" i="10"/>
  <c r="G38" i="10"/>
  <c r="J37" i="10"/>
  <c r="I37" i="10"/>
  <c r="H37" i="10"/>
  <c r="G37" i="10"/>
  <c r="J36" i="10"/>
  <c r="I36" i="10"/>
  <c r="H36" i="10"/>
  <c r="G36" i="10"/>
  <c r="J35" i="10"/>
  <c r="I35" i="10"/>
  <c r="H35" i="10"/>
  <c r="G35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J7" i="10"/>
  <c r="I7" i="10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Z113" i="10" s="1"/>
  <c r="Z114" i="10" s="1"/>
  <c r="Z115" i="10" s="1"/>
  <c r="Z116" i="10" s="1"/>
  <c r="Z117" i="10" s="1"/>
  <c r="Z118" i="10" s="1"/>
  <c r="Z119" i="10" s="1"/>
  <c r="Z120" i="10" s="1"/>
  <c r="Z121" i="10" s="1"/>
  <c r="Z122" i="10" s="1"/>
  <c r="Z123" i="10" s="1"/>
  <c r="Z124" i="10" s="1"/>
  <c r="Z125" i="10" s="1"/>
  <c r="Z126" i="10" s="1"/>
  <c r="Z127" i="10" s="1"/>
  <c r="Z128" i="10" s="1"/>
  <c r="Z129" i="10" s="1"/>
  <c r="Z130" i="10" s="1"/>
  <c r="Z131" i="10" s="1"/>
  <c r="Z132" i="10" s="1"/>
  <c r="Z133" i="10" s="1"/>
  <c r="Z134" i="10" s="1"/>
  <c r="Z135" i="10" s="1"/>
  <c r="Z136" i="10" s="1"/>
  <c r="Z137" i="10" s="1"/>
  <c r="Z138" i="10" s="1"/>
  <c r="Z139" i="10" s="1"/>
  <c r="Z140" i="10" s="1"/>
  <c r="Z141" i="10" s="1"/>
  <c r="Z142" i="10" s="1"/>
  <c r="Z143" i="10" s="1"/>
  <c r="Z144" i="10" s="1"/>
  <c r="Z145" i="10" s="1"/>
  <c r="Z146" i="10" s="1"/>
  <c r="Z147" i="10" s="1"/>
  <c r="Z148" i="10" s="1"/>
  <c r="Z149" i="10" s="1"/>
  <c r="Z150" i="10" s="1"/>
  <c r="Z151" i="10" s="1"/>
  <c r="Z152" i="10" s="1"/>
  <c r="Z153" i="10" s="1"/>
  <c r="Z154" i="10" s="1"/>
  <c r="Z155" i="10" s="1"/>
  <c r="Z156" i="10" s="1"/>
  <c r="Z157" i="10" s="1"/>
  <c r="Z158" i="10" s="1"/>
  <c r="Z159" i="10" s="1"/>
  <c r="Z160" i="10" s="1"/>
  <c r="Z161" i="10" s="1"/>
  <c r="Z162" i="10" s="1"/>
  <c r="Z163" i="10" s="1"/>
  <c r="Z164" i="10" s="1"/>
  <c r="Z165" i="10" s="1"/>
  <c r="Z166" i="10" s="1"/>
  <c r="Z167" i="10" s="1"/>
  <c r="Z168" i="10" s="1"/>
  <c r="Z169" i="10" s="1"/>
  <c r="Z170" i="10" s="1"/>
  <c r="Z171" i="10" s="1"/>
  <c r="Z172" i="10" s="1"/>
  <c r="Z173" i="10" s="1"/>
  <c r="Z174" i="10" s="1"/>
  <c r="Z175" i="10" s="1"/>
  <c r="Z176" i="10" s="1"/>
  <c r="Z177" i="10" s="1"/>
  <c r="Z178" i="10" s="1"/>
  <c r="Z179" i="10" s="1"/>
  <c r="Z180" i="10" s="1"/>
  <c r="Z181" i="10" s="1"/>
  <c r="Z182" i="10" s="1"/>
  <c r="Z183" i="10" s="1"/>
  <c r="Z184" i="10" s="1"/>
  <c r="Z185" i="10" s="1"/>
  <c r="Z186" i="10" s="1"/>
  <c r="Z187" i="10" s="1"/>
  <c r="Z188" i="10" s="1"/>
  <c r="Z189" i="10" s="1"/>
  <c r="Z190" i="10" s="1"/>
  <c r="Z191" i="10" s="1"/>
  <c r="Z192" i="10" s="1"/>
  <c r="Z193" i="10" s="1"/>
  <c r="Z194" i="10" s="1"/>
  <c r="Z195" i="10" s="1"/>
  <c r="H7" i="10"/>
  <c r="G7" i="10"/>
  <c r="G3" i="14"/>
  <c r="L8" i="10" l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S117" i="10" s="1"/>
  <c r="S118" i="10" s="1"/>
  <c r="S119" i="10" s="1"/>
  <c r="S120" i="10" s="1"/>
  <c r="S121" i="10" s="1"/>
  <c r="S122" i="10" s="1"/>
  <c r="S123" i="10" s="1"/>
  <c r="S124" i="10" s="1"/>
  <c r="S125" i="10" s="1"/>
  <c r="S126" i="10" s="1"/>
  <c r="S127" i="10" s="1"/>
  <c r="S128" i="10" s="1"/>
  <c r="S129" i="10" s="1"/>
  <c r="S130" i="10" s="1"/>
  <c r="S131" i="10" s="1"/>
  <c r="S132" i="10" s="1"/>
  <c r="S133" i="10" s="1"/>
  <c r="S134" i="10" s="1"/>
  <c r="S135" i="10" s="1"/>
  <c r="S136" i="10" s="1"/>
  <c r="S137" i="10" s="1"/>
  <c r="S138" i="10" s="1"/>
  <c r="S139" i="10" s="1"/>
  <c r="S140" i="10" s="1"/>
  <c r="S141" i="10" s="1"/>
  <c r="S142" i="10" s="1"/>
  <c r="S143" i="10" s="1"/>
  <c r="S144" i="10" s="1"/>
  <c r="S145" i="10" s="1"/>
  <c r="S146" i="10" s="1"/>
  <c r="S147" i="10" s="1"/>
  <c r="S148" i="10" s="1"/>
  <c r="S149" i="10" s="1"/>
  <c r="S150" i="10" s="1"/>
  <c r="S151" i="10" s="1"/>
  <c r="S152" i="10" s="1"/>
  <c r="S153" i="10" s="1"/>
  <c r="S154" i="10" s="1"/>
  <c r="S155" i="10" s="1"/>
  <c r="S156" i="10" s="1"/>
  <c r="S157" i="10" s="1"/>
  <c r="S158" i="10" s="1"/>
  <c r="S159" i="10" s="1"/>
  <c r="S160" i="10" s="1"/>
  <c r="S161" i="10" s="1"/>
  <c r="S162" i="10" s="1"/>
  <c r="S163" i="10" s="1"/>
  <c r="S164" i="10" s="1"/>
  <c r="S165" i="10" s="1"/>
  <c r="S166" i="10" s="1"/>
  <c r="S167" i="10" s="1"/>
  <c r="S168" i="10" s="1"/>
  <c r="S169" i="10" s="1"/>
  <c r="S170" i="10" s="1"/>
  <c r="S171" i="10" s="1"/>
  <c r="S172" i="10" s="1"/>
  <c r="S173" i="10" s="1"/>
  <c r="S174" i="10" s="1"/>
  <c r="S175" i="10" s="1"/>
  <c r="S176" i="10" s="1"/>
  <c r="S177" i="10" s="1"/>
  <c r="S178" i="10" s="1"/>
  <c r="S179" i="10" s="1"/>
  <c r="S180" i="10" s="1"/>
  <c r="S181" i="10" s="1"/>
  <c r="S182" i="10" s="1"/>
  <c r="S183" i="10" s="1"/>
  <c r="S184" i="10" s="1"/>
  <c r="S185" i="10" s="1"/>
  <c r="S186" i="10" s="1"/>
  <c r="S187" i="10" s="1"/>
  <c r="S188" i="10" s="1"/>
  <c r="S189" i="10" s="1"/>
  <c r="S190" i="10" s="1"/>
  <c r="S191" i="10" s="1"/>
  <c r="S192" i="10" s="1"/>
  <c r="S193" i="10" s="1"/>
  <c r="S194" i="10" s="1"/>
  <c r="S195" i="10" s="1"/>
  <c r="X7" i="10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X113" i="10" s="1"/>
  <c r="X114" i="10" s="1"/>
  <c r="X115" i="10" s="1"/>
  <c r="X116" i="10" s="1"/>
  <c r="X117" i="10" s="1"/>
  <c r="X118" i="10" s="1"/>
  <c r="X119" i="10" s="1"/>
  <c r="X120" i="10" s="1"/>
  <c r="X121" i="10" s="1"/>
  <c r="X122" i="10" s="1"/>
  <c r="X123" i="10" s="1"/>
  <c r="X124" i="10" s="1"/>
  <c r="X125" i="10" s="1"/>
  <c r="X126" i="10" s="1"/>
  <c r="X127" i="10" s="1"/>
  <c r="X128" i="10" s="1"/>
  <c r="X129" i="10" s="1"/>
  <c r="X130" i="10" s="1"/>
  <c r="X131" i="10" s="1"/>
  <c r="X132" i="10" s="1"/>
  <c r="X133" i="10" s="1"/>
  <c r="X134" i="10" s="1"/>
  <c r="X135" i="10" s="1"/>
  <c r="X136" i="10" s="1"/>
  <c r="X137" i="10" s="1"/>
  <c r="X138" i="10" s="1"/>
  <c r="X139" i="10" s="1"/>
  <c r="X140" i="10" s="1"/>
  <c r="X141" i="10" s="1"/>
  <c r="X142" i="10" s="1"/>
  <c r="X143" i="10" s="1"/>
  <c r="X144" i="10" s="1"/>
  <c r="X145" i="10" s="1"/>
  <c r="X146" i="10" s="1"/>
  <c r="X147" i="10" s="1"/>
  <c r="X148" i="10" s="1"/>
  <c r="X149" i="10" s="1"/>
  <c r="X150" i="10" s="1"/>
  <c r="X151" i="10" s="1"/>
  <c r="X152" i="10" s="1"/>
  <c r="X153" i="10" s="1"/>
  <c r="X154" i="10" s="1"/>
  <c r="X155" i="10" s="1"/>
  <c r="X156" i="10" s="1"/>
  <c r="X157" i="10" s="1"/>
  <c r="X158" i="10" s="1"/>
  <c r="X159" i="10" s="1"/>
  <c r="X160" i="10" s="1"/>
  <c r="X161" i="10" s="1"/>
  <c r="X162" i="10" s="1"/>
  <c r="X163" i="10" s="1"/>
  <c r="X164" i="10" s="1"/>
  <c r="X165" i="10" s="1"/>
  <c r="X166" i="10" s="1"/>
  <c r="X167" i="10" s="1"/>
  <c r="X168" i="10" s="1"/>
  <c r="X169" i="10" s="1"/>
  <c r="X170" i="10" s="1"/>
  <c r="X171" i="10" s="1"/>
  <c r="X172" i="10" s="1"/>
  <c r="X173" i="10" s="1"/>
  <c r="X174" i="10" s="1"/>
  <c r="X175" i="10" s="1"/>
  <c r="X176" i="10" s="1"/>
  <c r="X177" i="10" s="1"/>
  <c r="X178" i="10" s="1"/>
  <c r="X179" i="10" s="1"/>
  <c r="X180" i="10" s="1"/>
  <c r="X181" i="10" s="1"/>
  <c r="X182" i="10" s="1"/>
  <c r="X183" i="10" s="1"/>
  <c r="X184" i="10" s="1"/>
  <c r="X185" i="10" s="1"/>
  <c r="X186" i="10" s="1"/>
  <c r="X187" i="10" s="1"/>
  <c r="X188" i="10" s="1"/>
  <c r="X189" i="10" s="1"/>
  <c r="X190" i="10" s="1"/>
  <c r="X191" i="10" s="1"/>
  <c r="X192" i="10" s="1"/>
  <c r="X193" i="10" s="1"/>
  <c r="X194" i="10" s="1"/>
  <c r="X195" i="10" s="1"/>
  <c r="C2" i="11"/>
  <c r="P6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E5" i="12"/>
  <c r="F4" i="12"/>
  <c r="G4" i="12"/>
  <c r="H4" i="12"/>
  <c r="F3" i="12"/>
  <c r="G3" i="12"/>
  <c r="F2" i="13"/>
  <c r="E5" i="13" s="1"/>
  <c r="G2" i="13"/>
  <c r="E7" i="13" s="1"/>
  <c r="D2" i="11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130" i="10" s="1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43" i="10" s="1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61" i="10" s="1"/>
  <c r="U162" i="10" s="1"/>
  <c r="U163" i="10" s="1"/>
  <c r="U164" i="10" s="1"/>
  <c r="U165" i="10" s="1"/>
  <c r="U166" i="10" s="1"/>
  <c r="U167" i="10" s="1"/>
  <c r="U168" i="10" s="1"/>
  <c r="U169" i="10" s="1"/>
  <c r="U170" i="10" s="1"/>
  <c r="U171" i="10" s="1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U184" i="10" s="1"/>
  <c r="U185" i="10" s="1"/>
  <c r="U186" i="10" s="1"/>
  <c r="U187" i="10" s="1"/>
  <c r="U188" i="10" s="1"/>
  <c r="U189" i="10" s="1"/>
  <c r="U190" i="10" s="1"/>
  <c r="U191" i="10" s="1"/>
  <c r="U192" i="10" s="1"/>
  <c r="U193" i="10" s="1"/>
  <c r="U194" i="10" s="1"/>
  <c r="U195" i="10" s="1"/>
  <c r="D4" i="11"/>
  <c r="R7" i="10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AA7" i="10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AA54" i="10" s="1"/>
  <c r="AA55" i="10" s="1"/>
  <c r="AA56" i="10" s="1"/>
  <c r="AA57" i="10" s="1"/>
  <c r="AA58" i="10" s="1"/>
  <c r="AA59" i="10" s="1"/>
  <c r="AA60" i="10" s="1"/>
  <c r="AA61" i="10" s="1"/>
  <c r="AA62" i="10" s="1"/>
  <c r="AA63" i="10" s="1"/>
  <c r="AA64" i="10" s="1"/>
  <c r="AA65" i="10" s="1"/>
  <c r="AA66" i="10" s="1"/>
  <c r="AA67" i="10" s="1"/>
  <c r="AA68" i="10" s="1"/>
  <c r="AA69" i="10" s="1"/>
  <c r="AA70" i="10" s="1"/>
  <c r="AA71" i="10" s="1"/>
  <c r="AA72" i="10" s="1"/>
  <c r="AA73" i="10" s="1"/>
  <c r="AA74" i="10" s="1"/>
  <c r="AA75" i="10" s="1"/>
  <c r="AA76" i="10" s="1"/>
  <c r="AA77" i="10" s="1"/>
  <c r="AA78" i="10" s="1"/>
  <c r="AA79" i="10" s="1"/>
  <c r="AA80" i="10" s="1"/>
  <c r="AA81" i="10" s="1"/>
  <c r="AA82" i="10" s="1"/>
  <c r="AA83" i="10" s="1"/>
  <c r="AA84" i="10" s="1"/>
  <c r="AA85" i="10" s="1"/>
  <c r="AA86" i="10" s="1"/>
  <c r="AA87" i="10" s="1"/>
  <c r="AA88" i="10" s="1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A113" i="10" s="1"/>
  <c r="AA114" i="10" s="1"/>
  <c r="AA115" i="10" s="1"/>
  <c r="AA116" i="10" s="1"/>
  <c r="AA117" i="10" s="1"/>
  <c r="AA118" i="10" s="1"/>
  <c r="AA119" i="10" s="1"/>
  <c r="AA120" i="10" s="1"/>
  <c r="AA121" i="10" s="1"/>
  <c r="AA122" i="10" s="1"/>
  <c r="AA123" i="10" s="1"/>
  <c r="AA124" i="10" s="1"/>
  <c r="AA125" i="10" s="1"/>
  <c r="AA126" i="10" s="1"/>
  <c r="AA127" i="10" s="1"/>
  <c r="AA128" i="10" s="1"/>
  <c r="AA129" i="10" s="1"/>
  <c r="AA130" i="10" s="1"/>
  <c r="AA131" i="10" s="1"/>
  <c r="AA132" i="10" s="1"/>
  <c r="AA133" i="10" s="1"/>
  <c r="AA134" i="10" s="1"/>
  <c r="AA135" i="10" s="1"/>
  <c r="AA136" i="10" s="1"/>
  <c r="AA137" i="10" s="1"/>
  <c r="AA138" i="10" s="1"/>
  <c r="AA139" i="10" s="1"/>
  <c r="AA140" i="10" s="1"/>
  <c r="AA141" i="10" s="1"/>
  <c r="AA142" i="10" s="1"/>
  <c r="AA143" i="10" s="1"/>
  <c r="AA144" i="10" s="1"/>
  <c r="AA145" i="10" s="1"/>
  <c r="AA146" i="10" s="1"/>
  <c r="AA147" i="10" s="1"/>
  <c r="AA148" i="10" s="1"/>
  <c r="AA149" i="10" s="1"/>
  <c r="AA150" i="10" s="1"/>
  <c r="AA151" i="10" s="1"/>
  <c r="AA152" i="10" s="1"/>
  <c r="AA153" i="10" s="1"/>
  <c r="AA154" i="10" s="1"/>
  <c r="AA155" i="10" s="1"/>
  <c r="AA156" i="10" s="1"/>
  <c r="AA157" i="10" s="1"/>
  <c r="AA158" i="10" s="1"/>
  <c r="AA159" i="10" s="1"/>
  <c r="AA160" i="10" s="1"/>
  <c r="AA161" i="10" s="1"/>
  <c r="AA162" i="10" s="1"/>
  <c r="AA163" i="10" s="1"/>
  <c r="AA164" i="10" s="1"/>
  <c r="AA165" i="10" s="1"/>
  <c r="AA166" i="10" s="1"/>
  <c r="AA167" i="10" s="1"/>
  <c r="AA168" i="10" s="1"/>
  <c r="AA169" i="10" s="1"/>
  <c r="AA170" i="10" s="1"/>
  <c r="AA171" i="10" s="1"/>
  <c r="AA172" i="10" s="1"/>
  <c r="AA173" i="10" s="1"/>
  <c r="AA174" i="10" s="1"/>
  <c r="AA175" i="10" s="1"/>
  <c r="AA176" i="10" s="1"/>
  <c r="AA177" i="10" s="1"/>
  <c r="AA178" i="10" s="1"/>
  <c r="AA179" i="10" s="1"/>
  <c r="AA180" i="10" s="1"/>
  <c r="AA181" i="10" s="1"/>
  <c r="AA182" i="10" s="1"/>
  <c r="AA183" i="10" s="1"/>
  <c r="AA184" i="10" s="1"/>
  <c r="AA185" i="10" s="1"/>
  <c r="AA186" i="10" s="1"/>
  <c r="AA187" i="10" s="1"/>
  <c r="AA188" i="10" s="1"/>
  <c r="AA189" i="10" s="1"/>
  <c r="AA190" i="10" s="1"/>
  <c r="AA191" i="10" s="1"/>
  <c r="AA192" i="10" s="1"/>
  <c r="AA193" i="10" s="1"/>
  <c r="AA194" i="10" s="1"/>
  <c r="AA195" i="10" s="1"/>
  <c r="T7" i="10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T130" i="10" s="1"/>
  <c r="T131" i="10" s="1"/>
  <c r="T132" i="10" s="1"/>
  <c r="T133" i="10" s="1"/>
  <c r="T134" i="10" s="1"/>
  <c r="T135" i="10" s="1"/>
  <c r="T136" i="10" s="1"/>
  <c r="T137" i="10" s="1"/>
  <c r="T138" i="10" s="1"/>
  <c r="T139" i="10" s="1"/>
  <c r="T140" i="10" s="1"/>
  <c r="T141" i="10" s="1"/>
  <c r="T142" i="10" s="1"/>
  <c r="T143" i="10" s="1"/>
  <c r="T144" i="10" s="1"/>
  <c r="T145" i="10" s="1"/>
  <c r="T146" i="10" s="1"/>
  <c r="T147" i="10" s="1"/>
  <c r="T148" i="10" s="1"/>
  <c r="T149" i="10" s="1"/>
  <c r="T150" i="10" s="1"/>
  <c r="T151" i="10" s="1"/>
  <c r="T152" i="10" s="1"/>
  <c r="T153" i="10" s="1"/>
  <c r="T154" i="10" s="1"/>
  <c r="T155" i="10" s="1"/>
  <c r="T156" i="10" s="1"/>
  <c r="T157" i="10" s="1"/>
  <c r="T158" i="10" s="1"/>
  <c r="T159" i="10" s="1"/>
  <c r="T160" i="10" s="1"/>
  <c r="T161" i="10" s="1"/>
  <c r="T162" i="10" s="1"/>
  <c r="T163" i="10" s="1"/>
  <c r="T164" i="10" s="1"/>
  <c r="T165" i="10" s="1"/>
  <c r="T166" i="10" s="1"/>
  <c r="T167" i="10" s="1"/>
  <c r="T168" i="10" s="1"/>
  <c r="T169" i="10" s="1"/>
  <c r="T170" i="10" s="1"/>
  <c r="T171" i="10" s="1"/>
  <c r="T172" i="10" s="1"/>
  <c r="T173" i="10" s="1"/>
  <c r="T174" i="10" s="1"/>
  <c r="T175" i="10" s="1"/>
  <c r="T176" i="10" s="1"/>
  <c r="T177" i="10" s="1"/>
  <c r="T178" i="10" s="1"/>
  <c r="T179" i="10" s="1"/>
  <c r="T180" i="10" s="1"/>
  <c r="T181" i="10" s="1"/>
  <c r="T182" i="10" s="1"/>
  <c r="T183" i="10" s="1"/>
  <c r="T184" i="10" s="1"/>
  <c r="T185" i="10" s="1"/>
  <c r="T186" i="10" s="1"/>
  <c r="T187" i="10" s="1"/>
  <c r="T188" i="10" s="1"/>
  <c r="T189" i="10" s="1"/>
  <c r="T190" i="10" s="1"/>
  <c r="T191" i="10" s="1"/>
  <c r="T192" i="10" s="1"/>
  <c r="T193" i="10" s="1"/>
  <c r="T194" i="10" s="1"/>
  <c r="T195" i="10" s="1"/>
  <c r="Y7" i="10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Y113" i="10" s="1"/>
  <c r="Y114" i="10" s="1"/>
  <c r="Y115" i="10" s="1"/>
  <c r="Y116" i="10" s="1"/>
  <c r="Y117" i="10" s="1"/>
  <c r="Y118" i="10" s="1"/>
  <c r="Y119" i="10" s="1"/>
  <c r="Y120" i="10" s="1"/>
  <c r="Y121" i="10" s="1"/>
  <c r="Y122" i="10" s="1"/>
  <c r="Y123" i="10" s="1"/>
  <c r="Y124" i="10" s="1"/>
  <c r="Y125" i="10" s="1"/>
  <c r="Y126" i="10" s="1"/>
  <c r="Y127" i="10" s="1"/>
  <c r="Y128" i="10" s="1"/>
  <c r="Y129" i="10" s="1"/>
  <c r="Y130" i="10" s="1"/>
  <c r="Y131" i="10" s="1"/>
  <c r="Y132" i="10" s="1"/>
  <c r="Y133" i="10" s="1"/>
  <c r="Y134" i="10" s="1"/>
  <c r="Y135" i="10" s="1"/>
  <c r="Y136" i="10" s="1"/>
  <c r="Y137" i="10" s="1"/>
  <c r="Y138" i="10" s="1"/>
  <c r="Y139" i="10" s="1"/>
  <c r="Y140" i="10" s="1"/>
  <c r="Y141" i="10" s="1"/>
  <c r="Y142" i="10" s="1"/>
  <c r="Y143" i="10" s="1"/>
  <c r="Y144" i="10" s="1"/>
  <c r="Y145" i="10" s="1"/>
  <c r="Y146" i="10" s="1"/>
  <c r="Y147" i="10" s="1"/>
  <c r="Y148" i="10" s="1"/>
  <c r="Y149" i="10" s="1"/>
  <c r="Y150" i="10" s="1"/>
  <c r="Y151" i="10" s="1"/>
  <c r="Y152" i="10" s="1"/>
  <c r="Y153" i="10" s="1"/>
  <c r="Y154" i="10" s="1"/>
  <c r="Y155" i="10" s="1"/>
  <c r="Y156" i="10" s="1"/>
  <c r="Y157" i="10" s="1"/>
  <c r="Y158" i="10" s="1"/>
  <c r="Y159" i="10" s="1"/>
  <c r="Y160" i="10" s="1"/>
  <c r="Y161" i="10" s="1"/>
  <c r="Y162" i="10" s="1"/>
  <c r="Y163" i="10" s="1"/>
  <c r="Y164" i="10" s="1"/>
  <c r="Y165" i="10" s="1"/>
  <c r="Y166" i="10" s="1"/>
  <c r="Y167" i="10" s="1"/>
  <c r="Y168" i="10" s="1"/>
  <c r="Y169" i="10" s="1"/>
  <c r="Y170" i="10" s="1"/>
  <c r="Y171" i="10" s="1"/>
  <c r="Y172" i="10" s="1"/>
  <c r="Y173" i="10" s="1"/>
  <c r="Y174" i="10" s="1"/>
  <c r="Y175" i="10" s="1"/>
  <c r="Y176" i="10" s="1"/>
  <c r="Y177" i="10" s="1"/>
  <c r="Y178" i="10" s="1"/>
  <c r="Y179" i="10" s="1"/>
  <c r="Y180" i="10" s="1"/>
  <c r="Y181" i="10" s="1"/>
  <c r="Y182" i="10" s="1"/>
  <c r="Y183" i="10" s="1"/>
  <c r="Y184" i="10" s="1"/>
  <c r="Y185" i="10" s="1"/>
  <c r="Y186" i="10" s="1"/>
  <c r="Y187" i="10" s="1"/>
  <c r="Y188" i="10" s="1"/>
  <c r="Y189" i="10" s="1"/>
  <c r="Y190" i="10" s="1"/>
  <c r="Y191" i="10" s="1"/>
  <c r="Y192" i="10" s="1"/>
  <c r="Y193" i="10" s="1"/>
  <c r="Y194" i="10" s="1"/>
  <c r="Y195" i="10" s="1"/>
  <c r="AB6" i="10"/>
  <c r="V7" i="10"/>
  <c r="V6" i="10"/>
  <c r="I3" i="10"/>
  <c r="I4" i="10"/>
  <c r="G4" i="10"/>
  <c r="H3" i="10"/>
  <c r="H4" i="10"/>
  <c r="J4" i="10"/>
  <c r="G3" i="10"/>
  <c r="J3" i="10"/>
  <c r="AD21" i="3"/>
  <c r="AD22" i="3"/>
  <c r="AD23" i="3"/>
  <c r="AD24" i="3"/>
  <c r="AD25" i="3"/>
  <c r="AD26" i="3"/>
  <c r="AD27" i="3"/>
  <c r="AD28" i="3"/>
  <c r="AD29" i="3"/>
  <c r="AD30" i="3"/>
  <c r="AD31" i="3"/>
  <c r="AD20" i="3"/>
  <c r="AB7" i="10" l="1"/>
  <c r="D5" i="11"/>
  <c r="P7" i="10"/>
  <c r="E6" i="12"/>
  <c r="F5" i="12"/>
  <c r="G5" i="12"/>
  <c r="H5" i="12"/>
  <c r="G3" i="11"/>
  <c r="F3" i="11"/>
  <c r="P8" i="10"/>
  <c r="L9" i="10"/>
  <c r="AB8" i="10"/>
  <c r="AB9" i="10"/>
  <c r="V8" i="10"/>
  <c r="J25" i="2"/>
  <c r="L27" i="2"/>
  <c r="L29" i="2" s="1"/>
  <c r="C19" i="8"/>
  <c r="C20" i="8"/>
  <c r="C21" i="8"/>
  <c r="C18" i="8"/>
  <c r="C19" i="4"/>
  <c r="C20" i="4"/>
  <c r="C21" i="4"/>
  <c r="C18" i="4"/>
  <c r="C19" i="1"/>
  <c r="C20" i="1"/>
  <c r="C21" i="1"/>
  <c r="C18" i="1"/>
  <c r="E13" i="8"/>
  <c r="E9" i="8"/>
  <c r="H7" i="8"/>
  <c r="G7" i="8"/>
  <c r="F7" i="8"/>
  <c r="H6" i="8"/>
  <c r="G6" i="8"/>
  <c r="F6" i="8"/>
  <c r="H5" i="8"/>
  <c r="G5" i="8"/>
  <c r="F5" i="8"/>
  <c r="H4" i="8"/>
  <c r="G4" i="8"/>
  <c r="F4" i="8"/>
  <c r="C8" i="7"/>
  <c r="C7" i="7"/>
  <c r="L10" i="10" l="1"/>
  <c r="P9" i="10"/>
  <c r="E7" i="12"/>
  <c r="H6" i="12"/>
  <c r="F6" i="12"/>
  <c r="G6" i="12"/>
  <c r="AB10" i="10"/>
  <c r="V9" i="10"/>
  <c r="E11" i="8"/>
  <c r="E12" i="8" s="1"/>
  <c r="E10" i="8"/>
  <c r="G17" i="8" s="1"/>
  <c r="E13" i="4"/>
  <c r="E9" i="4"/>
  <c r="H7" i="4"/>
  <c r="G7" i="4"/>
  <c r="F7" i="4"/>
  <c r="H6" i="4"/>
  <c r="G6" i="4"/>
  <c r="F6" i="4"/>
  <c r="H5" i="4"/>
  <c r="G5" i="4"/>
  <c r="F5" i="4"/>
  <c r="H4" i="4"/>
  <c r="G4" i="4"/>
  <c r="F4" i="4"/>
  <c r="E8" i="12" l="1"/>
  <c r="F7" i="12"/>
  <c r="G7" i="12"/>
  <c r="H7" i="12"/>
  <c r="L11" i="10"/>
  <c r="P10" i="10"/>
  <c r="AB11" i="10"/>
  <c r="V10" i="10"/>
  <c r="E11" i="4"/>
  <c r="E12" i="4" s="1"/>
  <c r="E10" i="4"/>
  <c r="L12" i="10" l="1"/>
  <c r="P11" i="10"/>
  <c r="E9" i="12"/>
  <c r="F8" i="12"/>
  <c r="G8" i="12"/>
  <c r="H8" i="12"/>
  <c r="AB12" i="10"/>
  <c r="V11" i="10"/>
  <c r="H5" i="1"/>
  <c r="H6" i="1"/>
  <c r="H7" i="1"/>
  <c r="H4" i="1"/>
  <c r="G5" i="1"/>
  <c r="G6" i="1"/>
  <c r="G7" i="1"/>
  <c r="G4" i="1"/>
  <c r="E9" i="1"/>
  <c r="F5" i="1"/>
  <c r="F6" i="1"/>
  <c r="F7" i="1"/>
  <c r="F4" i="1"/>
  <c r="E13" i="1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O54" i="3"/>
  <c r="P54" i="3"/>
  <c r="Q54" i="3"/>
  <c r="R54" i="3"/>
  <c r="S54" i="3"/>
  <c r="T54" i="3"/>
  <c r="U54" i="3"/>
  <c r="V54" i="3"/>
  <c r="W54" i="3"/>
  <c r="X54" i="3"/>
  <c r="Y54" i="3"/>
  <c r="Z54" i="3"/>
  <c r="O55" i="3"/>
  <c r="P55" i="3"/>
  <c r="Q55" i="3"/>
  <c r="R55" i="3"/>
  <c r="S55" i="3"/>
  <c r="T55" i="3"/>
  <c r="U55" i="3"/>
  <c r="V55" i="3"/>
  <c r="W55" i="3"/>
  <c r="X55" i="3"/>
  <c r="Y55" i="3"/>
  <c r="Z55" i="3"/>
  <c r="O56" i="3"/>
  <c r="P56" i="3"/>
  <c r="Q56" i="3"/>
  <c r="R56" i="3"/>
  <c r="S56" i="3"/>
  <c r="T56" i="3"/>
  <c r="U56" i="3"/>
  <c r="V56" i="3"/>
  <c r="W56" i="3"/>
  <c r="X56" i="3"/>
  <c r="Y56" i="3"/>
  <c r="Z56" i="3"/>
  <c r="O57" i="3"/>
  <c r="P57" i="3"/>
  <c r="Q57" i="3"/>
  <c r="R57" i="3"/>
  <c r="S57" i="3"/>
  <c r="T57" i="3"/>
  <c r="U57" i="3"/>
  <c r="V57" i="3"/>
  <c r="W57" i="3"/>
  <c r="X57" i="3"/>
  <c r="Y57" i="3"/>
  <c r="Z57" i="3"/>
  <c r="O58" i="3"/>
  <c r="P58" i="3"/>
  <c r="Q58" i="3"/>
  <c r="R58" i="3"/>
  <c r="S58" i="3"/>
  <c r="T58" i="3"/>
  <c r="U58" i="3"/>
  <c r="V58" i="3"/>
  <c r="W58" i="3"/>
  <c r="X58" i="3"/>
  <c r="Y58" i="3"/>
  <c r="Z58" i="3"/>
  <c r="O59" i="3"/>
  <c r="P59" i="3"/>
  <c r="Q59" i="3"/>
  <c r="R59" i="3"/>
  <c r="S59" i="3"/>
  <c r="T59" i="3"/>
  <c r="U59" i="3"/>
  <c r="V59" i="3"/>
  <c r="W59" i="3"/>
  <c r="X59" i="3"/>
  <c r="Y59" i="3"/>
  <c r="Z59" i="3"/>
  <c r="O60" i="3"/>
  <c r="P60" i="3"/>
  <c r="Q60" i="3"/>
  <c r="R60" i="3"/>
  <c r="S60" i="3"/>
  <c r="T60" i="3"/>
  <c r="U60" i="3"/>
  <c r="V60" i="3"/>
  <c r="W60" i="3"/>
  <c r="X60" i="3"/>
  <c r="Y60" i="3"/>
  <c r="Z60" i="3"/>
  <c r="O61" i="3"/>
  <c r="P61" i="3"/>
  <c r="Q61" i="3"/>
  <c r="R61" i="3"/>
  <c r="S61" i="3"/>
  <c r="T61" i="3"/>
  <c r="U61" i="3"/>
  <c r="V61" i="3"/>
  <c r="W61" i="3"/>
  <c r="X61" i="3"/>
  <c r="Y61" i="3"/>
  <c r="Z61" i="3"/>
  <c r="O62" i="3"/>
  <c r="P62" i="3"/>
  <c r="Q62" i="3"/>
  <c r="R62" i="3"/>
  <c r="S62" i="3"/>
  <c r="T62" i="3"/>
  <c r="U62" i="3"/>
  <c r="V62" i="3"/>
  <c r="W62" i="3"/>
  <c r="X62" i="3"/>
  <c r="Y62" i="3"/>
  <c r="Z62" i="3"/>
  <c r="O63" i="3"/>
  <c r="P63" i="3"/>
  <c r="Q63" i="3"/>
  <c r="R63" i="3"/>
  <c r="S63" i="3"/>
  <c r="T63" i="3"/>
  <c r="U63" i="3"/>
  <c r="V63" i="3"/>
  <c r="W63" i="3"/>
  <c r="X63" i="3"/>
  <c r="Y63" i="3"/>
  <c r="Z63" i="3"/>
  <c r="O64" i="3"/>
  <c r="P64" i="3"/>
  <c r="Q64" i="3"/>
  <c r="R64" i="3"/>
  <c r="S64" i="3"/>
  <c r="T64" i="3"/>
  <c r="U64" i="3"/>
  <c r="V64" i="3"/>
  <c r="W64" i="3"/>
  <c r="X64" i="3"/>
  <c r="Y64" i="3"/>
  <c r="Z64" i="3"/>
  <c r="O65" i="3"/>
  <c r="P65" i="3"/>
  <c r="Q65" i="3"/>
  <c r="R65" i="3"/>
  <c r="S65" i="3"/>
  <c r="T65" i="3"/>
  <c r="U65" i="3"/>
  <c r="V65" i="3"/>
  <c r="W65" i="3"/>
  <c r="X65" i="3"/>
  <c r="Y65" i="3"/>
  <c r="Z65" i="3"/>
  <c r="O66" i="3"/>
  <c r="P66" i="3"/>
  <c r="Q66" i="3"/>
  <c r="R66" i="3"/>
  <c r="S66" i="3"/>
  <c r="T66" i="3"/>
  <c r="U66" i="3"/>
  <c r="V66" i="3"/>
  <c r="W66" i="3"/>
  <c r="X66" i="3"/>
  <c r="Y66" i="3"/>
  <c r="Z66" i="3"/>
  <c r="O67" i="3"/>
  <c r="P67" i="3"/>
  <c r="Q67" i="3"/>
  <c r="R67" i="3"/>
  <c r="S67" i="3"/>
  <c r="T67" i="3"/>
  <c r="U67" i="3"/>
  <c r="V67" i="3"/>
  <c r="W67" i="3"/>
  <c r="X67" i="3"/>
  <c r="Y67" i="3"/>
  <c r="Z67" i="3"/>
  <c r="O68" i="3"/>
  <c r="P68" i="3"/>
  <c r="Q68" i="3"/>
  <c r="R68" i="3"/>
  <c r="S68" i="3"/>
  <c r="T68" i="3"/>
  <c r="U68" i="3"/>
  <c r="V68" i="3"/>
  <c r="W68" i="3"/>
  <c r="X68" i="3"/>
  <c r="Y68" i="3"/>
  <c r="Z68" i="3"/>
  <c r="O69" i="3"/>
  <c r="P69" i="3"/>
  <c r="Q69" i="3"/>
  <c r="R69" i="3"/>
  <c r="S69" i="3"/>
  <c r="T69" i="3"/>
  <c r="U69" i="3"/>
  <c r="V69" i="3"/>
  <c r="W69" i="3"/>
  <c r="X69" i="3"/>
  <c r="Y69" i="3"/>
  <c r="Z69" i="3"/>
  <c r="O70" i="3"/>
  <c r="P70" i="3"/>
  <c r="Q70" i="3"/>
  <c r="R70" i="3"/>
  <c r="S70" i="3"/>
  <c r="T70" i="3"/>
  <c r="U70" i="3"/>
  <c r="V70" i="3"/>
  <c r="W70" i="3"/>
  <c r="X70" i="3"/>
  <c r="Y70" i="3"/>
  <c r="Z70" i="3"/>
  <c r="O71" i="3"/>
  <c r="P71" i="3"/>
  <c r="Q71" i="3"/>
  <c r="R71" i="3"/>
  <c r="S71" i="3"/>
  <c r="T71" i="3"/>
  <c r="U71" i="3"/>
  <c r="V71" i="3"/>
  <c r="W71" i="3"/>
  <c r="X71" i="3"/>
  <c r="Y71" i="3"/>
  <c r="Z71" i="3"/>
  <c r="O72" i="3"/>
  <c r="P72" i="3"/>
  <c r="Q72" i="3"/>
  <c r="R72" i="3"/>
  <c r="S72" i="3"/>
  <c r="T72" i="3"/>
  <c r="U72" i="3"/>
  <c r="V72" i="3"/>
  <c r="W72" i="3"/>
  <c r="X72" i="3"/>
  <c r="Y72" i="3"/>
  <c r="Z72" i="3"/>
  <c r="O73" i="3"/>
  <c r="P73" i="3"/>
  <c r="Q73" i="3"/>
  <c r="R73" i="3"/>
  <c r="S73" i="3"/>
  <c r="T73" i="3"/>
  <c r="U73" i="3"/>
  <c r="V73" i="3"/>
  <c r="W73" i="3"/>
  <c r="X73" i="3"/>
  <c r="Y73" i="3"/>
  <c r="Z73" i="3"/>
  <c r="O74" i="3"/>
  <c r="P74" i="3"/>
  <c r="Q74" i="3"/>
  <c r="R74" i="3"/>
  <c r="S74" i="3"/>
  <c r="T74" i="3"/>
  <c r="U74" i="3"/>
  <c r="V74" i="3"/>
  <c r="W74" i="3"/>
  <c r="X74" i="3"/>
  <c r="Y74" i="3"/>
  <c r="Z74" i="3"/>
  <c r="O75" i="3"/>
  <c r="P75" i="3"/>
  <c r="Q75" i="3"/>
  <c r="R75" i="3"/>
  <c r="S75" i="3"/>
  <c r="T75" i="3"/>
  <c r="U75" i="3"/>
  <c r="V75" i="3"/>
  <c r="W75" i="3"/>
  <c r="X75" i="3"/>
  <c r="Y75" i="3"/>
  <c r="Z75" i="3"/>
  <c r="O76" i="3"/>
  <c r="P76" i="3"/>
  <c r="Q76" i="3"/>
  <c r="R76" i="3"/>
  <c r="S76" i="3"/>
  <c r="T76" i="3"/>
  <c r="U76" i="3"/>
  <c r="V76" i="3"/>
  <c r="W76" i="3"/>
  <c r="X76" i="3"/>
  <c r="Y76" i="3"/>
  <c r="Z76" i="3"/>
  <c r="O77" i="3"/>
  <c r="P77" i="3"/>
  <c r="Q77" i="3"/>
  <c r="R77" i="3"/>
  <c r="S77" i="3"/>
  <c r="T77" i="3"/>
  <c r="U77" i="3"/>
  <c r="V77" i="3"/>
  <c r="W77" i="3"/>
  <c r="X77" i="3"/>
  <c r="Y77" i="3"/>
  <c r="Z77" i="3"/>
  <c r="O78" i="3"/>
  <c r="P78" i="3"/>
  <c r="Q78" i="3"/>
  <c r="R78" i="3"/>
  <c r="S78" i="3"/>
  <c r="T78" i="3"/>
  <c r="U78" i="3"/>
  <c r="V78" i="3"/>
  <c r="W78" i="3"/>
  <c r="X78" i="3"/>
  <c r="Y78" i="3"/>
  <c r="Z78" i="3"/>
  <c r="O79" i="3"/>
  <c r="P79" i="3"/>
  <c r="Q79" i="3"/>
  <c r="R79" i="3"/>
  <c r="S79" i="3"/>
  <c r="T79" i="3"/>
  <c r="U79" i="3"/>
  <c r="V79" i="3"/>
  <c r="W79" i="3"/>
  <c r="X79" i="3"/>
  <c r="Y79" i="3"/>
  <c r="Z79" i="3"/>
  <c r="O80" i="3"/>
  <c r="P80" i="3"/>
  <c r="Q80" i="3"/>
  <c r="R80" i="3"/>
  <c r="S80" i="3"/>
  <c r="T80" i="3"/>
  <c r="U80" i="3"/>
  <c r="V80" i="3"/>
  <c r="W80" i="3"/>
  <c r="X80" i="3"/>
  <c r="Y80" i="3"/>
  <c r="Z80" i="3"/>
  <c r="O81" i="3"/>
  <c r="P81" i="3"/>
  <c r="Q81" i="3"/>
  <c r="R81" i="3"/>
  <c r="S81" i="3"/>
  <c r="T81" i="3"/>
  <c r="U81" i="3"/>
  <c r="V81" i="3"/>
  <c r="W81" i="3"/>
  <c r="X81" i="3"/>
  <c r="Y81" i="3"/>
  <c r="Z81" i="3"/>
  <c r="O82" i="3"/>
  <c r="P82" i="3"/>
  <c r="Q82" i="3"/>
  <c r="R82" i="3"/>
  <c r="S82" i="3"/>
  <c r="T82" i="3"/>
  <c r="U82" i="3"/>
  <c r="V82" i="3"/>
  <c r="W82" i="3"/>
  <c r="X82" i="3"/>
  <c r="Y82" i="3"/>
  <c r="Z82" i="3"/>
  <c r="O83" i="3"/>
  <c r="P83" i="3"/>
  <c r="Q83" i="3"/>
  <c r="R83" i="3"/>
  <c r="S83" i="3"/>
  <c r="T83" i="3"/>
  <c r="U83" i="3"/>
  <c r="V83" i="3"/>
  <c r="W83" i="3"/>
  <c r="X83" i="3"/>
  <c r="Y83" i="3"/>
  <c r="Z83" i="3"/>
  <c r="O84" i="3"/>
  <c r="P84" i="3"/>
  <c r="Q84" i="3"/>
  <c r="R84" i="3"/>
  <c r="S84" i="3"/>
  <c r="T84" i="3"/>
  <c r="U84" i="3"/>
  <c r="V84" i="3"/>
  <c r="W84" i="3"/>
  <c r="X84" i="3"/>
  <c r="Y84" i="3"/>
  <c r="Z84" i="3"/>
  <c r="O85" i="3"/>
  <c r="P85" i="3"/>
  <c r="Q85" i="3"/>
  <c r="R85" i="3"/>
  <c r="S85" i="3"/>
  <c r="T85" i="3"/>
  <c r="U85" i="3"/>
  <c r="V85" i="3"/>
  <c r="W85" i="3"/>
  <c r="X85" i="3"/>
  <c r="Y85" i="3"/>
  <c r="Z85" i="3"/>
  <c r="O86" i="3"/>
  <c r="P86" i="3"/>
  <c r="Q86" i="3"/>
  <c r="R86" i="3"/>
  <c r="S86" i="3"/>
  <c r="T86" i="3"/>
  <c r="U86" i="3"/>
  <c r="V86" i="3"/>
  <c r="W86" i="3"/>
  <c r="X86" i="3"/>
  <c r="Y86" i="3"/>
  <c r="Z86" i="3"/>
  <c r="O87" i="3"/>
  <c r="P87" i="3"/>
  <c r="Q87" i="3"/>
  <c r="R87" i="3"/>
  <c r="S87" i="3"/>
  <c r="T87" i="3"/>
  <c r="U87" i="3"/>
  <c r="V87" i="3"/>
  <c r="W87" i="3"/>
  <c r="X87" i="3"/>
  <c r="Y87" i="3"/>
  <c r="Z87" i="3"/>
  <c r="O88" i="3"/>
  <c r="P88" i="3"/>
  <c r="Q88" i="3"/>
  <c r="R88" i="3"/>
  <c r="S88" i="3"/>
  <c r="T88" i="3"/>
  <c r="U88" i="3"/>
  <c r="V88" i="3"/>
  <c r="W88" i="3"/>
  <c r="X88" i="3"/>
  <c r="Y88" i="3"/>
  <c r="Z88" i="3"/>
  <c r="O89" i="3"/>
  <c r="P89" i="3"/>
  <c r="Q89" i="3"/>
  <c r="R89" i="3"/>
  <c r="S89" i="3"/>
  <c r="T89" i="3"/>
  <c r="U89" i="3"/>
  <c r="V89" i="3"/>
  <c r="W89" i="3"/>
  <c r="X89" i="3"/>
  <c r="Y89" i="3"/>
  <c r="Z89" i="3"/>
  <c r="O90" i="3"/>
  <c r="P90" i="3"/>
  <c r="Q90" i="3"/>
  <c r="R90" i="3"/>
  <c r="S90" i="3"/>
  <c r="T90" i="3"/>
  <c r="U90" i="3"/>
  <c r="V90" i="3"/>
  <c r="W90" i="3"/>
  <c r="X90" i="3"/>
  <c r="Y90" i="3"/>
  <c r="Z90" i="3"/>
  <c r="O91" i="3"/>
  <c r="P91" i="3"/>
  <c r="Q91" i="3"/>
  <c r="R91" i="3"/>
  <c r="S91" i="3"/>
  <c r="T91" i="3"/>
  <c r="U91" i="3"/>
  <c r="V91" i="3"/>
  <c r="W91" i="3"/>
  <c r="X91" i="3"/>
  <c r="Y91" i="3"/>
  <c r="Z91" i="3"/>
  <c r="O92" i="3"/>
  <c r="P92" i="3"/>
  <c r="Q92" i="3"/>
  <c r="R92" i="3"/>
  <c r="S92" i="3"/>
  <c r="T92" i="3"/>
  <c r="U92" i="3"/>
  <c r="V92" i="3"/>
  <c r="W92" i="3"/>
  <c r="X92" i="3"/>
  <c r="Y92" i="3"/>
  <c r="Z92" i="3"/>
  <c r="O93" i="3"/>
  <c r="P93" i="3"/>
  <c r="Q93" i="3"/>
  <c r="R93" i="3"/>
  <c r="S93" i="3"/>
  <c r="T93" i="3"/>
  <c r="U93" i="3"/>
  <c r="V93" i="3"/>
  <c r="W93" i="3"/>
  <c r="X93" i="3"/>
  <c r="Y93" i="3"/>
  <c r="Z93" i="3"/>
  <c r="O94" i="3"/>
  <c r="P94" i="3"/>
  <c r="Q94" i="3"/>
  <c r="R94" i="3"/>
  <c r="S94" i="3"/>
  <c r="T94" i="3"/>
  <c r="U94" i="3"/>
  <c r="V94" i="3"/>
  <c r="W94" i="3"/>
  <c r="X94" i="3"/>
  <c r="Y94" i="3"/>
  <c r="Z94" i="3"/>
  <c r="O95" i="3"/>
  <c r="P95" i="3"/>
  <c r="Q95" i="3"/>
  <c r="R95" i="3"/>
  <c r="S95" i="3"/>
  <c r="T95" i="3"/>
  <c r="U95" i="3"/>
  <c r="V95" i="3"/>
  <c r="W95" i="3"/>
  <c r="X95" i="3"/>
  <c r="Y95" i="3"/>
  <c r="Z95" i="3"/>
  <c r="O96" i="3"/>
  <c r="P96" i="3"/>
  <c r="Q96" i="3"/>
  <c r="R96" i="3"/>
  <c r="S96" i="3"/>
  <c r="T96" i="3"/>
  <c r="U96" i="3"/>
  <c r="V96" i="3"/>
  <c r="W96" i="3"/>
  <c r="X96" i="3"/>
  <c r="Y96" i="3"/>
  <c r="Z96" i="3"/>
  <c r="O97" i="3"/>
  <c r="P97" i="3"/>
  <c r="Q97" i="3"/>
  <c r="R97" i="3"/>
  <c r="S97" i="3"/>
  <c r="T97" i="3"/>
  <c r="U97" i="3"/>
  <c r="V97" i="3"/>
  <c r="W97" i="3"/>
  <c r="X97" i="3"/>
  <c r="Y97" i="3"/>
  <c r="Z97" i="3"/>
  <c r="O98" i="3"/>
  <c r="P98" i="3"/>
  <c r="Q98" i="3"/>
  <c r="R98" i="3"/>
  <c r="S98" i="3"/>
  <c r="T98" i="3"/>
  <c r="U98" i="3"/>
  <c r="V98" i="3"/>
  <c r="W98" i="3"/>
  <c r="X98" i="3"/>
  <c r="Y98" i="3"/>
  <c r="Z98" i="3"/>
  <c r="O99" i="3"/>
  <c r="P99" i="3"/>
  <c r="Q99" i="3"/>
  <c r="R99" i="3"/>
  <c r="S99" i="3"/>
  <c r="T99" i="3"/>
  <c r="U99" i="3"/>
  <c r="V99" i="3"/>
  <c r="W99" i="3"/>
  <c r="X99" i="3"/>
  <c r="Y99" i="3"/>
  <c r="Z99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E10" i="12" l="1"/>
  <c r="H9" i="12"/>
  <c r="F9" i="12"/>
  <c r="G9" i="12"/>
  <c r="P12" i="10"/>
  <c r="L13" i="10"/>
  <c r="AB13" i="10"/>
  <c r="V12" i="10"/>
  <c r="E11" i="1"/>
  <c r="E12" i="1" s="1"/>
  <c r="E10" i="1"/>
  <c r="AJ5" i="3"/>
  <c r="AJ16" i="3" s="1"/>
  <c r="AK5" i="3"/>
  <c r="AJ14" i="3" s="1"/>
  <c r="X3" i="3"/>
  <c r="T3" i="3"/>
  <c r="AK4" i="3"/>
  <c r="AJ15" i="3" s="1"/>
  <c r="AL5" i="3"/>
  <c r="AJ18" i="3" s="1"/>
  <c r="W3" i="3"/>
  <c r="W4" i="3"/>
  <c r="S3" i="3"/>
  <c r="S4" i="3"/>
  <c r="O3" i="3"/>
  <c r="O4" i="3"/>
  <c r="AJ4" i="3"/>
  <c r="AJ17" i="3" s="1"/>
  <c r="AJ3" i="3"/>
  <c r="AJ13" i="3" s="1"/>
  <c r="Z3" i="3"/>
  <c r="V3" i="3"/>
  <c r="R3" i="3"/>
  <c r="Y3" i="3"/>
  <c r="U3" i="3"/>
  <c r="Q3" i="3"/>
  <c r="Z4" i="3"/>
  <c r="AL11" i="3" s="1"/>
  <c r="V4" i="3"/>
  <c r="AL9" i="3" s="1"/>
  <c r="R4" i="3"/>
  <c r="Y4" i="3"/>
  <c r="U4" i="3"/>
  <c r="AL10" i="3" s="1"/>
  <c r="Q4" i="3"/>
  <c r="X4" i="3"/>
  <c r="AL12" i="3" s="1"/>
  <c r="T4" i="3"/>
  <c r="P4" i="3"/>
  <c r="P3" i="3"/>
  <c r="L14" i="10" l="1"/>
  <c r="P13" i="10"/>
  <c r="E11" i="12"/>
  <c r="F10" i="12"/>
  <c r="G10" i="12"/>
  <c r="H10" i="12"/>
  <c r="AB14" i="10"/>
  <c r="V13" i="10"/>
  <c r="E12" i="12" l="1"/>
  <c r="H11" i="12"/>
  <c r="F11" i="12"/>
  <c r="G11" i="12"/>
  <c r="L15" i="10"/>
  <c r="P14" i="10"/>
  <c r="AB15" i="10"/>
  <c r="V14" i="10"/>
  <c r="P15" i="10" l="1"/>
  <c r="L16" i="10"/>
  <c r="E13" i="12"/>
  <c r="F12" i="12"/>
  <c r="G12" i="12"/>
  <c r="H12" i="12"/>
  <c r="AB16" i="10"/>
  <c r="V15" i="10"/>
  <c r="E14" i="12" l="1"/>
  <c r="H13" i="12"/>
  <c r="G13" i="12"/>
  <c r="F13" i="12"/>
  <c r="P16" i="10"/>
  <c r="L17" i="10"/>
  <c r="AB17" i="10"/>
  <c r="V16" i="10"/>
  <c r="P17" i="10" l="1"/>
  <c r="L18" i="10"/>
  <c r="E15" i="12"/>
  <c r="F14" i="12"/>
  <c r="G14" i="12"/>
  <c r="H14" i="12"/>
  <c r="AB18" i="10"/>
  <c r="V17" i="10"/>
  <c r="P18" i="10" l="1"/>
  <c r="L19" i="10"/>
  <c r="E16" i="12"/>
  <c r="H15" i="12"/>
  <c r="F15" i="12"/>
  <c r="G15" i="12"/>
  <c r="AB19" i="10"/>
  <c r="V18" i="10"/>
  <c r="P19" i="10" l="1"/>
  <c r="L20" i="10"/>
  <c r="E17" i="12"/>
  <c r="F16" i="12"/>
  <c r="G16" i="12"/>
  <c r="H16" i="12"/>
  <c r="AB20" i="10"/>
  <c r="V19" i="10"/>
  <c r="E18" i="12" l="1"/>
  <c r="H17" i="12"/>
  <c r="F17" i="12"/>
  <c r="G17" i="12"/>
  <c r="P20" i="10"/>
  <c r="L21" i="10"/>
  <c r="AB21" i="10"/>
  <c r="V20" i="10"/>
  <c r="P21" i="10" l="1"/>
  <c r="L22" i="10"/>
  <c r="E19" i="12"/>
  <c r="F18" i="12"/>
  <c r="G18" i="12"/>
  <c r="H18" i="12"/>
  <c r="AB22" i="10"/>
  <c r="V21" i="10"/>
  <c r="E20" i="12" l="1"/>
  <c r="H19" i="12"/>
  <c r="F19" i="12"/>
  <c r="G19" i="12"/>
  <c r="P22" i="10"/>
  <c r="L23" i="10"/>
  <c r="AB23" i="10"/>
  <c r="V22" i="10"/>
  <c r="P23" i="10" l="1"/>
  <c r="L24" i="10"/>
  <c r="E21" i="12"/>
  <c r="F20" i="12"/>
  <c r="G20" i="12"/>
  <c r="H20" i="12"/>
  <c r="AB24" i="10"/>
  <c r="V23" i="10"/>
  <c r="E22" i="12" l="1"/>
  <c r="H21" i="12"/>
  <c r="F21" i="12"/>
  <c r="G21" i="12"/>
  <c r="P24" i="10"/>
  <c r="L25" i="10"/>
  <c r="AB25" i="10"/>
  <c r="V24" i="10"/>
  <c r="P25" i="10" l="1"/>
  <c r="L26" i="10"/>
  <c r="E23" i="12"/>
  <c r="F22" i="12"/>
  <c r="G22" i="12"/>
  <c r="H22" i="12"/>
  <c r="AB26" i="10"/>
  <c r="V25" i="10"/>
  <c r="E24" i="12" l="1"/>
  <c r="H23" i="12"/>
  <c r="F23" i="12"/>
  <c r="G23" i="12"/>
  <c r="P26" i="10"/>
  <c r="L27" i="10"/>
  <c r="AB27" i="10"/>
  <c r="V26" i="10"/>
  <c r="L28" i="10" l="1"/>
  <c r="P27" i="10"/>
  <c r="E25" i="12"/>
  <c r="F24" i="12"/>
  <c r="G24" i="12"/>
  <c r="H24" i="12"/>
  <c r="AB28" i="10"/>
  <c r="V27" i="10"/>
  <c r="P28" i="10" l="1"/>
  <c r="L29" i="10"/>
  <c r="E26" i="12"/>
  <c r="H25" i="12"/>
  <c r="F25" i="12"/>
  <c r="G25" i="12"/>
  <c r="AB29" i="10"/>
  <c r="V28" i="10"/>
  <c r="E27" i="12" l="1"/>
  <c r="F26" i="12"/>
  <c r="G26" i="12"/>
  <c r="H26" i="12"/>
  <c r="L30" i="10"/>
  <c r="P29" i="10"/>
  <c r="AB30" i="10"/>
  <c r="V29" i="10"/>
  <c r="P30" i="10" l="1"/>
  <c r="L31" i="10"/>
  <c r="E28" i="12"/>
  <c r="H27" i="12"/>
  <c r="F27" i="12"/>
  <c r="G27" i="12"/>
  <c r="AB31" i="10"/>
  <c r="V30" i="10"/>
  <c r="E29" i="12" l="1"/>
  <c r="F28" i="12"/>
  <c r="G28" i="12"/>
  <c r="H28" i="12"/>
  <c r="P31" i="10"/>
  <c r="L32" i="10"/>
  <c r="AB32" i="10"/>
  <c r="V31" i="10"/>
  <c r="P32" i="10" l="1"/>
  <c r="L33" i="10"/>
  <c r="H29" i="12"/>
  <c r="G29" i="12"/>
  <c r="F29" i="12"/>
  <c r="E30" i="12"/>
  <c r="AB33" i="10"/>
  <c r="V32" i="10"/>
  <c r="E31" i="12" l="1"/>
  <c r="F30" i="12"/>
  <c r="G30" i="12"/>
  <c r="H30" i="12"/>
  <c r="P33" i="10"/>
  <c r="L34" i="10"/>
  <c r="AB34" i="10"/>
  <c r="V33" i="10"/>
  <c r="P34" i="10" l="1"/>
  <c r="L35" i="10"/>
  <c r="H31" i="12"/>
  <c r="F31" i="12"/>
  <c r="E32" i="12"/>
  <c r="G31" i="12"/>
  <c r="AB35" i="10"/>
  <c r="V34" i="10"/>
  <c r="L36" i="10" l="1"/>
  <c r="P35" i="10"/>
  <c r="E33" i="12"/>
  <c r="F32" i="12"/>
  <c r="G32" i="12"/>
  <c r="H32" i="12"/>
  <c r="AB36" i="10"/>
  <c r="V35" i="10"/>
  <c r="H33" i="12" l="1"/>
  <c r="F33" i="12"/>
  <c r="G33" i="12"/>
  <c r="P36" i="10"/>
  <c r="L37" i="10"/>
  <c r="AB37" i="10"/>
  <c r="V36" i="10"/>
  <c r="P37" i="10" l="1"/>
  <c r="L38" i="10"/>
  <c r="AB38" i="10"/>
  <c r="V37" i="10"/>
  <c r="P38" i="10" l="1"/>
  <c r="L39" i="10"/>
  <c r="AB39" i="10"/>
  <c r="V38" i="10"/>
  <c r="P39" i="10" l="1"/>
  <c r="L40" i="10"/>
  <c r="AB40" i="10"/>
  <c r="V39" i="10"/>
  <c r="P40" i="10" l="1"/>
  <c r="L41" i="10"/>
  <c r="AB41" i="10"/>
  <c r="V40" i="10"/>
  <c r="P41" i="10" l="1"/>
  <c r="L42" i="10"/>
  <c r="AB42" i="10"/>
  <c r="V41" i="10"/>
  <c r="P42" i="10" l="1"/>
  <c r="L43" i="10"/>
  <c r="AB43" i="10"/>
  <c r="V42" i="10"/>
  <c r="L44" i="10" l="1"/>
  <c r="P43" i="10"/>
  <c r="AB44" i="10"/>
  <c r="V43" i="10"/>
  <c r="P44" i="10" l="1"/>
  <c r="L45" i="10"/>
  <c r="AB45" i="10"/>
  <c r="V44" i="10"/>
  <c r="L46" i="10" l="1"/>
  <c r="P45" i="10"/>
  <c r="AB46" i="10"/>
  <c r="V45" i="10"/>
  <c r="P46" i="10" l="1"/>
  <c r="L47" i="10"/>
  <c r="AB47" i="10"/>
  <c r="V46" i="10"/>
  <c r="P47" i="10" l="1"/>
  <c r="L48" i="10"/>
  <c r="AB48" i="10"/>
  <c r="V47" i="10"/>
  <c r="P48" i="10" l="1"/>
  <c r="L49" i="10"/>
  <c r="AB49" i="10"/>
  <c r="V48" i="10"/>
  <c r="P49" i="10" l="1"/>
  <c r="L50" i="10"/>
  <c r="AB50" i="10"/>
  <c r="V49" i="10"/>
  <c r="P50" i="10" l="1"/>
  <c r="L51" i="10"/>
  <c r="AB51" i="10"/>
  <c r="V50" i="10"/>
  <c r="L52" i="10" l="1"/>
  <c r="P51" i="10"/>
  <c r="AB52" i="10"/>
  <c r="V51" i="10"/>
  <c r="P52" i="10" l="1"/>
  <c r="L53" i="10"/>
  <c r="AB53" i="10"/>
  <c r="V52" i="10"/>
  <c r="P53" i="10" l="1"/>
  <c r="L54" i="10"/>
  <c r="AB54" i="10"/>
  <c r="V53" i="10"/>
  <c r="P54" i="10" l="1"/>
  <c r="L55" i="10"/>
  <c r="AB55" i="10"/>
  <c r="V54" i="10"/>
  <c r="P55" i="10" l="1"/>
  <c r="L56" i="10"/>
  <c r="AB56" i="10"/>
  <c r="V55" i="10"/>
  <c r="P56" i="10" l="1"/>
  <c r="L57" i="10"/>
  <c r="AB57" i="10"/>
  <c r="V56" i="10"/>
  <c r="P57" i="10" l="1"/>
  <c r="L58" i="10"/>
  <c r="AB58" i="10"/>
  <c r="V57" i="10"/>
  <c r="P58" i="10" l="1"/>
  <c r="L59" i="10"/>
  <c r="AB59" i="10"/>
  <c r="V58" i="10"/>
  <c r="L60" i="10" l="1"/>
  <c r="P59" i="10"/>
  <c r="AB60" i="10"/>
  <c r="V59" i="10"/>
  <c r="P60" i="10" l="1"/>
  <c r="L61" i="10"/>
  <c r="AB61" i="10"/>
  <c r="V60" i="10"/>
  <c r="L62" i="10" l="1"/>
  <c r="P61" i="10"/>
  <c r="AB62" i="10"/>
  <c r="V61" i="10"/>
  <c r="P62" i="10" l="1"/>
  <c r="L63" i="10"/>
  <c r="AB63" i="10"/>
  <c r="V62" i="10"/>
  <c r="P63" i="10" l="1"/>
  <c r="L64" i="10"/>
  <c r="AB64" i="10"/>
  <c r="V63" i="10"/>
  <c r="P64" i="10" l="1"/>
  <c r="L65" i="10"/>
  <c r="AB65" i="10"/>
  <c r="V64" i="10"/>
  <c r="P65" i="10" l="1"/>
  <c r="L66" i="10"/>
  <c r="AB66" i="10"/>
  <c r="V65" i="10"/>
  <c r="P66" i="10" l="1"/>
  <c r="L67" i="10"/>
  <c r="AB67" i="10"/>
  <c r="V66" i="10"/>
  <c r="L68" i="10" l="1"/>
  <c r="P67" i="10"/>
  <c r="AB68" i="10"/>
  <c r="V67" i="10"/>
  <c r="P68" i="10" l="1"/>
  <c r="L69" i="10"/>
  <c r="AB69" i="10"/>
  <c r="V68" i="10"/>
  <c r="P69" i="10" l="1"/>
  <c r="L70" i="10"/>
  <c r="AB70" i="10"/>
  <c r="V69" i="10"/>
  <c r="P70" i="10" l="1"/>
  <c r="L71" i="10"/>
  <c r="AB71" i="10"/>
  <c r="V70" i="10"/>
  <c r="P71" i="10" l="1"/>
  <c r="L72" i="10"/>
  <c r="AB72" i="10"/>
  <c r="V71" i="10"/>
  <c r="P72" i="10" l="1"/>
  <c r="L73" i="10"/>
  <c r="AB73" i="10"/>
  <c r="V72" i="10"/>
  <c r="P73" i="10" l="1"/>
  <c r="L74" i="10"/>
  <c r="AB74" i="10"/>
  <c r="V73" i="10"/>
  <c r="P74" i="10" l="1"/>
  <c r="L75" i="10"/>
  <c r="AB75" i="10"/>
  <c r="V74" i="10"/>
  <c r="L76" i="10" l="1"/>
  <c r="P75" i="10"/>
  <c r="AB76" i="10"/>
  <c r="V75" i="10"/>
  <c r="P76" i="10" l="1"/>
  <c r="L77" i="10"/>
  <c r="AB77" i="10"/>
  <c r="V76" i="10"/>
  <c r="L78" i="10" l="1"/>
  <c r="P77" i="10"/>
  <c r="AB78" i="10"/>
  <c r="V77" i="10"/>
  <c r="P78" i="10" l="1"/>
  <c r="L79" i="10"/>
  <c r="AB79" i="10"/>
  <c r="V78" i="10"/>
  <c r="P79" i="10" l="1"/>
  <c r="L80" i="10"/>
  <c r="AB80" i="10"/>
  <c r="V79" i="10"/>
  <c r="P80" i="10" l="1"/>
  <c r="L81" i="10"/>
  <c r="AB81" i="10"/>
  <c r="V80" i="10"/>
  <c r="P81" i="10" l="1"/>
  <c r="L82" i="10"/>
  <c r="AB82" i="10"/>
  <c r="V81" i="10"/>
  <c r="P82" i="10" l="1"/>
  <c r="L83" i="10"/>
  <c r="AB83" i="10"/>
  <c r="V82" i="10"/>
  <c r="L84" i="10" l="1"/>
  <c r="P83" i="10"/>
  <c r="AB84" i="10"/>
  <c r="V83" i="10"/>
  <c r="P84" i="10" l="1"/>
  <c r="L85" i="10"/>
  <c r="AB85" i="10"/>
  <c r="V84" i="10"/>
  <c r="P85" i="10" l="1"/>
  <c r="L86" i="10"/>
  <c r="AB86" i="10"/>
  <c r="V85" i="10"/>
  <c r="P86" i="10" l="1"/>
  <c r="L87" i="10"/>
  <c r="AB87" i="10"/>
  <c r="V86" i="10"/>
  <c r="P87" i="10" l="1"/>
  <c r="L88" i="10"/>
  <c r="AB88" i="10"/>
  <c r="V87" i="10"/>
  <c r="P88" i="10" l="1"/>
  <c r="L89" i="10"/>
  <c r="AB89" i="10"/>
  <c r="V88" i="10"/>
  <c r="P89" i="10" l="1"/>
  <c r="L90" i="10"/>
  <c r="AB90" i="10"/>
  <c r="V89" i="10"/>
  <c r="P90" i="10" l="1"/>
  <c r="L91" i="10"/>
  <c r="AB91" i="10"/>
  <c r="V90" i="10"/>
  <c r="L92" i="10" l="1"/>
  <c r="P91" i="10"/>
  <c r="AB92" i="10"/>
  <c r="V91" i="10"/>
  <c r="P92" i="10" l="1"/>
  <c r="L93" i="10"/>
  <c r="AB93" i="10"/>
  <c r="V92" i="10"/>
  <c r="L94" i="10" l="1"/>
  <c r="P93" i="10"/>
  <c r="AB94" i="10"/>
  <c r="V93" i="10"/>
  <c r="P94" i="10" l="1"/>
  <c r="L95" i="10"/>
  <c r="AB95" i="10"/>
  <c r="V94" i="10"/>
  <c r="P95" i="10" l="1"/>
  <c r="L96" i="10"/>
  <c r="AB96" i="10"/>
  <c r="V95" i="10"/>
  <c r="P96" i="10" l="1"/>
  <c r="L97" i="10"/>
  <c r="AB97" i="10"/>
  <c r="V96" i="10"/>
  <c r="P97" i="10" l="1"/>
  <c r="L98" i="10"/>
  <c r="AB98" i="10"/>
  <c r="V97" i="10"/>
  <c r="P98" i="10" l="1"/>
  <c r="L99" i="10"/>
  <c r="AB99" i="10"/>
  <c r="V98" i="10"/>
  <c r="L100" i="10" l="1"/>
  <c r="P99" i="10"/>
  <c r="AB100" i="10"/>
  <c r="V99" i="10"/>
  <c r="P100" i="10" l="1"/>
  <c r="L101" i="10"/>
  <c r="AB101" i="10"/>
  <c r="V100" i="10"/>
  <c r="P101" i="10" l="1"/>
  <c r="L102" i="10"/>
  <c r="AB102" i="10"/>
  <c r="V101" i="10"/>
  <c r="P102" i="10" l="1"/>
  <c r="L103" i="10"/>
  <c r="AB103" i="10"/>
  <c r="V102" i="10"/>
  <c r="P103" i="10" l="1"/>
  <c r="L104" i="10"/>
  <c r="AB104" i="10"/>
  <c r="V103" i="10"/>
  <c r="P104" i="10" l="1"/>
  <c r="L105" i="10"/>
  <c r="AB105" i="10"/>
  <c r="V104" i="10"/>
  <c r="P105" i="10" l="1"/>
  <c r="L106" i="10"/>
  <c r="AB106" i="10"/>
  <c r="V105" i="10"/>
  <c r="P106" i="10" l="1"/>
  <c r="L107" i="10"/>
  <c r="AB107" i="10"/>
  <c r="V106" i="10"/>
  <c r="L108" i="10" l="1"/>
  <c r="P107" i="10"/>
  <c r="AB108" i="10"/>
  <c r="V107" i="10"/>
  <c r="P108" i="10" l="1"/>
  <c r="L109" i="10"/>
  <c r="AB109" i="10"/>
  <c r="V108" i="10"/>
  <c r="L110" i="10" l="1"/>
  <c r="P109" i="10"/>
  <c r="AB110" i="10"/>
  <c r="V109" i="10"/>
  <c r="P110" i="10" l="1"/>
  <c r="L111" i="10"/>
  <c r="AB111" i="10"/>
  <c r="V110" i="10"/>
  <c r="P111" i="10" l="1"/>
  <c r="L112" i="10"/>
  <c r="AB112" i="10"/>
  <c r="V111" i="10"/>
  <c r="P112" i="10" l="1"/>
  <c r="L113" i="10"/>
  <c r="AB113" i="10"/>
  <c r="V112" i="10"/>
  <c r="P113" i="10" l="1"/>
  <c r="L114" i="10"/>
  <c r="AB114" i="10"/>
  <c r="V113" i="10"/>
  <c r="P114" i="10" l="1"/>
  <c r="L115" i="10"/>
  <c r="AB115" i="10"/>
  <c r="V114" i="10"/>
  <c r="L116" i="10" l="1"/>
  <c r="P115" i="10"/>
  <c r="AB116" i="10"/>
  <c r="V115" i="10"/>
  <c r="P116" i="10" l="1"/>
  <c r="L117" i="10"/>
  <c r="AB117" i="10"/>
  <c r="V116" i="10"/>
  <c r="P117" i="10" l="1"/>
  <c r="L118" i="10"/>
  <c r="AB118" i="10"/>
  <c r="V117" i="10"/>
  <c r="P118" i="10" l="1"/>
  <c r="L119" i="10"/>
  <c r="AB119" i="10"/>
  <c r="V118" i="10"/>
  <c r="P119" i="10" l="1"/>
  <c r="L120" i="10"/>
  <c r="AB120" i="10"/>
  <c r="V119" i="10"/>
  <c r="P120" i="10" l="1"/>
  <c r="L121" i="10"/>
  <c r="AB121" i="10"/>
  <c r="V120" i="10"/>
  <c r="P121" i="10" l="1"/>
  <c r="L122" i="10"/>
  <c r="AB122" i="10"/>
  <c r="V121" i="10"/>
  <c r="P122" i="10" l="1"/>
  <c r="L123" i="10"/>
  <c r="AB123" i="10"/>
  <c r="V122" i="10"/>
  <c r="L124" i="10" l="1"/>
  <c r="P123" i="10"/>
  <c r="AB124" i="10"/>
  <c r="V123" i="10"/>
  <c r="P124" i="10" l="1"/>
  <c r="L125" i="10"/>
  <c r="AB125" i="10"/>
  <c r="V124" i="10"/>
  <c r="L126" i="10" l="1"/>
  <c r="P125" i="10"/>
  <c r="AB126" i="10"/>
  <c r="V125" i="10"/>
  <c r="P126" i="10" l="1"/>
  <c r="L127" i="10"/>
  <c r="AB127" i="10"/>
  <c r="V126" i="10"/>
  <c r="P127" i="10" l="1"/>
  <c r="L128" i="10"/>
  <c r="AB128" i="10"/>
  <c r="V127" i="10"/>
  <c r="P128" i="10" l="1"/>
  <c r="L129" i="10"/>
  <c r="AB129" i="10"/>
  <c r="V128" i="10"/>
  <c r="P129" i="10" l="1"/>
  <c r="L130" i="10"/>
  <c r="AB130" i="10"/>
  <c r="V129" i="10"/>
  <c r="P130" i="10" l="1"/>
  <c r="L131" i="10"/>
  <c r="AB131" i="10"/>
  <c r="V130" i="10"/>
  <c r="L132" i="10" l="1"/>
  <c r="P131" i="10"/>
  <c r="AB132" i="10"/>
  <c r="V131" i="10"/>
  <c r="P132" i="10" l="1"/>
  <c r="L133" i="10"/>
  <c r="AB133" i="10"/>
  <c r="V132" i="10"/>
  <c r="P133" i="10" l="1"/>
  <c r="L134" i="10"/>
  <c r="AB134" i="10"/>
  <c r="V133" i="10"/>
  <c r="P134" i="10" l="1"/>
  <c r="L135" i="10"/>
  <c r="AB135" i="10"/>
  <c r="V134" i="10"/>
  <c r="P135" i="10" l="1"/>
  <c r="L136" i="10"/>
  <c r="AB136" i="10"/>
  <c r="V135" i="10"/>
  <c r="P136" i="10" l="1"/>
  <c r="L137" i="10"/>
  <c r="AB137" i="10"/>
  <c r="V136" i="10"/>
  <c r="P137" i="10" l="1"/>
  <c r="L138" i="10"/>
  <c r="AB138" i="10"/>
  <c r="V137" i="10"/>
  <c r="P138" i="10" l="1"/>
  <c r="L139" i="10"/>
  <c r="AB139" i="10"/>
  <c r="V138" i="10"/>
  <c r="L140" i="10" l="1"/>
  <c r="P139" i="10"/>
  <c r="AB140" i="10"/>
  <c r="V139" i="10"/>
  <c r="P140" i="10" l="1"/>
  <c r="L141" i="10"/>
  <c r="AB141" i="10"/>
  <c r="V140" i="10"/>
  <c r="P141" i="10" l="1"/>
  <c r="L142" i="10"/>
  <c r="AB142" i="10"/>
  <c r="V141" i="10"/>
  <c r="P142" i="10" l="1"/>
  <c r="L143" i="10"/>
  <c r="AB143" i="10"/>
  <c r="V142" i="10"/>
  <c r="P143" i="10" l="1"/>
  <c r="L144" i="10"/>
  <c r="AB144" i="10"/>
  <c r="V143" i="10"/>
  <c r="P144" i="10" l="1"/>
  <c r="L145" i="10"/>
  <c r="AB145" i="10"/>
  <c r="V144" i="10"/>
  <c r="P145" i="10" l="1"/>
  <c r="L146" i="10"/>
  <c r="AB146" i="10"/>
  <c r="V145" i="10"/>
  <c r="P146" i="10" l="1"/>
  <c r="L147" i="10"/>
  <c r="AB147" i="10"/>
  <c r="V146" i="10"/>
  <c r="L148" i="10" l="1"/>
  <c r="P147" i="10"/>
  <c r="AB148" i="10"/>
  <c r="V147" i="10"/>
  <c r="P148" i="10" l="1"/>
  <c r="L149" i="10"/>
  <c r="AB149" i="10"/>
  <c r="V148" i="10"/>
  <c r="P149" i="10" l="1"/>
  <c r="L150" i="10"/>
  <c r="AB150" i="10"/>
  <c r="V149" i="10"/>
  <c r="P150" i="10" l="1"/>
  <c r="L151" i="10"/>
  <c r="AB151" i="10"/>
  <c r="V150" i="10"/>
  <c r="P151" i="10" l="1"/>
  <c r="L152" i="10"/>
  <c r="AB152" i="10"/>
  <c r="V151" i="10"/>
  <c r="P152" i="10" l="1"/>
  <c r="L153" i="10"/>
  <c r="AB153" i="10"/>
  <c r="V152" i="10"/>
  <c r="P153" i="10" l="1"/>
  <c r="L154" i="10"/>
  <c r="AB154" i="10"/>
  <c r="V153" i="10"/>
  <c r="P154" i="10" l="1"/>
  <c r="L155" i="10"/>
  <c r="AB155" i="10"/>
  <c r="V154" i="10"/>
  <c r="L156" i="10" l="1"/>
  <c r="P155" i="10"/>
  <c r="AB156" i="10"/>
  <c r="V155" i="10"/>
  <c r="P156" i="10" l="1"/>
  <c r="L157" i="10"/>
  <c r="AB157" i="10"/>
  <c r="V156" i="10"/>
  <c r="L158" i="10" l="1"/>
  <c r="P157" i="10"/>
  <c r="AB158" i="10"/>
  <c r="V157" i="10"/>
  <c r="P158" i="10" l="1"/>
  <c r="L159" i="10"/>
  <c r="AB159" i="10"/>
  <c r="V158" i="10"/>
  <c r="P159" i="10" l="1"/>
  <c r="L160" i="10"/>
  <c r="AB160" i="10"/>
  <c r="V159" i="10"/>
  <c r="P160" i="10" l="1"/>
  <c r="L161" i="10"/>
  <c r="AB161" i="10"/>
  <c r="V160" i="10"/>
  <c r="P161" i="10" l="1"/>
  <c r="L162" i="10"/>
  <c r="AB162" i="10"/>
  <c r="V161" i="10"/>
  <c r="P162" i="10" l="1"/>
  <c r="L163" i="10"/>
  <c r="AB163" i="10"/>
  <c r="V162" i="10"/>
  <c r="P163" i="10" l="1"/>
  <c r="L164" i="10"/>
  <c r="AB164" i="10"/>
  <c r="V163" i="10"/>
  <c r="P164" i="10" l="1"/>
  <c r="L165" i="10"/>
  <c r="AB165" i="10"/>
  <c r="V164" i="10"/>
  <c r="P165" i="10" l="1"/>
  <c r="L166" i="10"/>
  <c r="AB166" i="10"/>
  <c r="V165" i="10"/>
  <c r="P166" i="10" l="1"/>
  <c r="L167" i="10"/>
  <c r="AB167" i="10"/>
  <c r="V166" i="10"/>
  <c r="P167" i="10" l="1"/>
  <c r="L168" i="10"/>
  <c r="AB168" i="10"/>
  <c r="V167" i="10"/>
  <c r="P168" i="10" l="1"/>
  <c r="L169" i="10"/>
  <c r="AB169" i="10"/>
  <c r="V168" i="10"/>
  <c r="P169" i="10" l="1"/>
  <c r="L170" i="10"/>
  <c r="AB170" i="10"/>
  <c r="V169" i="10"/>
  <c r="P170" i="10" l="1"/>
  <c r="L171" i="10"/>
  <c r="AB171" i="10"/>
  <c r="V170" i="10"/>
  <c r="L172" i="10" l="1"/>
  <c r="P171" i="10"/>
  <c r="AB172" i="10"/>
  <c r="V171" i="10"/>
  <c r="P172" i="10" l="1"/>
  <c r="L173" i="10"/>
  <c r="AB173" i="10"/>
  <c r="V172" i="10"/>
  <c r="L174" i="10" l="1"/>
  <c r="P173" i="10"/>
  <c r="AB174" i="10"/>
  <c r="V173" i="10"/>
  <c r="P174" i="10" l="1"/>
  <c r="L175" i="10"/>
  <c r="AB175" i="10"/>
  <c r="V174" i="10"/>
  <c r="P175" i="10" l="1"/>
  <c r="L176" i="10"/>
  <c r="AB176" i="10"/>
  <c r="V175" i="10"/>
  <c r="P176" i="10" l="1"/>
  <c r="L177" i="10"/>
  <c r="AB177" i="10"/>
  <c r="V176" i="10"/>
  <c r="P177" i="10" l="1"/>
  <c r="L178" i="10"/>
  <c r="AB178" i="10"/>
  <c r="V177" i="10"/>
  <c r="P178" i="10" l="1"/>
  <c r="L179" i="10"/>
  <c r="AB179" i="10"/>
  <c r="V178" i="10"/>
  <c r="P179" i="10" l="1"/>
  <c r="L180" i="10"/>
  <c r="AB180" i="10"/>
  <c r="V179" i="10"/>
  <c r="P180" i="10" l="1"/>
  <c r="L181" i="10"/>
  <c r="AB181" i="10"/>
  <c r="V180" i="10"/>
  <c r="P181" i="10" l="1"/>
  <c r="L182" i="10"/>
  <c r="AB182" i="10"/>
  <c r="V181" i="10"/>
  <c r="P182" i="10" l="1"/>
  <c r="L183" i="10"/>
  <c r="AB183" i="10"/>
  <c r="V182" i="10"/>
  <c r="P183" i="10" l="1"/>
  <c r="L184" i="10"/>
  <c r="AB184" i="10"/>
  <c r="V183" i="10"/>
  <c r="P184" i="10" l="1"/>
  <c r="L185" i="10"/>
  <c r="AB185" i="10"/>
  <c r="V184" i="10"/>
  <c r="P185" i="10" l="1"/>
  <c r="L186" i="10"/>
  <c r="AB186" i="10"/>
  <c r="V185" i="10"/>
  <c r="P186" i="10" l="1"/>
  <c r="L187" i="10"/>
  <c r="AB187" i="10"/>
  <c r="V186" i="10"/>
  <c r="P187" i="10" l="1"/>
  <c r="L188" i="10"/>
  <c r="AB188" i="10"/>
  <c r="V187" i="10"/>
  <c r="P188" i="10" l="1"/>
  <c r="L189" i="10"/>
  <c r="AB189" i="10"/>
  <c r="V188" i="10"/>
  <c r="P189" i="10" l="1"/>
  <c r="L190" i="10"/>
  <c r="AB190" i="10"/>
  <c r="V189" i="10"/>
  <c r="P190" i="10" l="1"/>
  <c r="L191" i="10"/>
  <c r="AB191" i="10"/>
  <c r="V190" i="10"/>
  <c r="P191" i="10" l="1"/>
  <c r="L192" i="10"/>
  <c r="AB192" i="10"/>
  <c r="V191" i="10"/>
  <c r="P192" i="10" l="1"/>
  <c r="L193" i="10"/>
  <c r="AB193" i="10"/>
  <c r="V192" i="10"/>
  <c r="P193" i="10" l="1"/>
  <c r="L194" i="10"/>
  <c r="AB194" i="10"/>
  <c r="AB195" i="10"/>
  <c r="V193" i="10"/>
  <c r="P194" i="10" l="1"/>
  <c r="L195" i="10"/>
  <c r="P195" i="10" s="1"/>
  <c r="V194" i="10"/>
  <c r="V195" i="10"/>
</calcChain>
</file>

<file path=xl/sharedStrings.xml><?xml version="1.0" encoding="utf-8"?>
<sst xmlns="http://schemas.openxmlformats.org/spreadsheetml/2006/main" count="295" uniqueCount="95">
  <si>
    <t xml:space="preserve"> - процентная доля в портфеле</t>
  </si>
  <si>
    <t>S</t>
  </si>
  <si>
    <t xml:space="preserve"> - коэффициент диверсификации</t>
  </si>
  <si>
    <t>DIV</t>
  </si>
  <si>
    <t xml:space="preserve"> - коэффициент корреляции</t>
  </si>
  <si>
    <t>cor</t>
  </si>
  <si>
    <t xml:space="preserve"> - относительная доля в портфеле</t>
  </si>
  <si>
    <t>ω</t>
  </si>
  <si>
    <t xml:space="preserve"> - риск</t>
  </si>
  <si>
    <t>𝜎</t>
  </si>
  <si>
    <t xml:space="preserve"> - доходность</t>
  </si>
  <si>
    <t>r</t>
  </si>
  <si>
    <t>где</t>
  </si>
  <si>
    <t>НЕОБХОДИМЫЕ ФОРМУЛЫ</t>
  </si>
  <si>
    <t>YNDX</t>
  </si>
  <si>
    <t>VSMO</t>
  </si>
  <si>
    <t>MS</t>
  </si>
  <si>
    <t>QIWI</t>
  </si>
  <si>
    <t>MSNG</t>
  </si>
  <si>
    <t>NVDA</t>
  </si>
  <si>
    <t>PYPL</t>
  </si>
  <si>
    <t>MSFT</t>
  </si>
  <si>
    <t>RUALR</t>
  </si>
  <si>
    <t>SBERP</t>
  </si>
  <si>
    <t>SBER</t>
  </si>
  <si>
    <t>KMAZ</t>
  </si>
  <si>
    <t>Дневная доходность</t>
  </si>
  <si>
    <t>Цена</t>
  </si>
  <si>
    <t>Корреляция доходности активов</t>
  </si>
  <si>
    <t>Дата</t>
  </si>
  <si>
    <t>Стоимость активов</t>
  </si>
  <si>
    <t>Расчет риска и доходности</t>
  </si>
  <si>
    <t>Среднегодовая доходность:</t>
  </si>
  <si>
    <t>Среднегодовой риск:</t>
  </si>
  <si>
    <t>Ранжирование по доходности и выбор</t>
  </si>
  <si>
    <t>Транспонированные данные</t>
  </si>
  <si>
    <t>Сортированные данные</t>
  </si>
  <si>
    <t>Выбранные для портфеля</t>
  </si>
  <si>
    <t>Значения для расчётов</t>
  </si>
  <si>
    <t>σ</t>
  </si>
  <si>
    <t>n</t>
  </si>
  <si>
    <t>cor(1,2)</t>
  </si>
  <si>
    <t>cor(1,3)</t>
  </si>
  <si>
    <t>cor(1,4)</t>
  </si>
  <si>
    <t>cor(2,3)</t>
  </si>
  <si>
    <t>cor(2,4)</t>
  </si>
  <si>
    <t>cor(3,4)</t>
  </si>
  <si>
    <t>Портфель максимальной доходности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</si>
  <si>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</si>
  <si>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</si>
  <si>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ΔDIV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</si>
  <si>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ΔΣω</t>
    </r>
    <r>
      <rPr>
        <vertAlign val="subscript"/>
        <sz val="11"/>
        <color theme="1"/>
        <rFont val="Calibri"/>
        <family val="2"/>
        <charset val="204"/>
      </rPr>
      <t>n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</si>
  <si>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min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</si>
  <si>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</si>
  <si>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t>Квадраты</t>
  </si>
  <si>
    <t>Портфель минимального риска</t>
  </si>
  <si>
    <t>Результаты:</t>
  </si>
  <si>
    <t>Точка Фишера</t>
  </si>
  <si>
    <t>Мин риск</t>
  </si>
  <si>
    <t>Макс доходн</t>
  </si>
  <si>
    <t>Портфель Фишера</t>
  </si>
  <si>
    <t>Оптимизатор</t>
  </si>
  <si>
    <t>мон</t>
  </si>
  <si>
    <t>див</t>
  </si>
  <si>
    <t>см. биржевые пункты по поводу количества активов в портфеле</t>
  </si>
  <si>
    <t>Линия</t>
  </si>
  <si>
    <t>Доходность</t>
  </si>
  <si>
    <t>Максимальной доходности</t>
  </si>
  <si>
    <t>Стоимость</t>
  </si>
  <si>
    <t>Доля в портфеле</t>
  </si>
  <si>
    <t>Портфель</t>
  </si>
  <si>
    <t>Фишера</t>
  </si>
  <si>
    <t>Минимального риска</t>
  </si>
  <si>
    <t>M</t>
  </si>
  <si>
    <t>z-значение</t>
  </si>
  <si>
    <t>Портфель 1</t>
  </si>
  <si>
    <t>Портфель 2</t>
  </si>
  <si>
    <t>Портфель 3</t>
  </si>
  <si>
    <t>Графики</t>
  </si>
  <si>
    <t>Х</t>
  </si>
  <si>
    <t>Xmax</t>
  </si>
  <si>
    <t>Xmin</t>
  </si>
  <si>
    <t>Интервал</t>
  </si>
  <si>
    <t>Точек</t>
  </si>
  <si>
    <t>границы</t>
  </si>
  <si>
    <t>Дневное откл</t>
  </si>
  <si>
    <t>мин</t>
  </si>
  <si>
    <t>средн</t>
  </si>
  <si>
    <t>макс</t>
  </si>
  <si>
    <t>Прогноз 95%</t>
  </si>
  <si>
    <t>VaR ист. 95%</t>
  </si>
  <si>
    <t>Всего</t>
  </si>
  <si>
    <t>VaR</t>
  </si>
  <si>
    <t>левая</t>
  </si>
  <si>
    <t>правая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</si>
</sst>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0.000"/>
    <numFmt numFmtId="166" formatCode="0.0000"/>
    <numFmt numFmtId="167" formatCode="0.00000"/>
    <numFmt numFmtId="168" formatCode="0.0000_ ;\-0.0000\ "/>
    <numFmt numFmtId="169" formatCode="_-* #,##0.00[$р.-419]_-;\-* #,##0.00[$р.-419]_-;_-* &quot;-&quot;??[$р.-419]_-;_-@_-"/>
    <numFmt numFmtId="170" formatCode="0.000000"/>
    <numFmt numFmtId="171" formatCode="0.0000000"/>
    <numFmt numFmtId="172" formatCode="_-* #,##0[$р.-419]_-;\-* #,##0[$р.-419]_-;_-* &quot;-&quot;??[$р.-419]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4">
    <xf numFmtId="0" fontId="0" fillId="0" borderId="0" xfId="0"/>
    <xf numFmtId="0" fontId="0" fillId="0" borderId="0" xfId="0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3" fillId="3" borderId="0" xfId="0" applyFont="1" applyFill="1" applyBorder="1" applyAlignment="1"/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5" xfId="0" applyFill="1" applyBorder="1" applyAlignment="1"/>
    <xf numFmtId="0" fontId="0" fillId="3" borderId="2" xfId="0" applyFill="1" applyBorder="1"/>
    <xf numFmtId="0" fontId="4" fillId="3" borderId="2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0" fillId="3" borderId="0" xfId="0" applyFont="1" applyFill="1" applyBorder="1" applyAlignment="1"/>
    <xf numFmtId="0" fontId="3" fillId="3" borderId="0" xfId="0" applyFont="1" applyFill="1" applyBorder="1" applyAlignment="1">
      <alignment horizontal="right"/>
    </xf>
    <xf numFmtId="0" fontId="0" fillId="3" borderId="6" xfId="0" applyFill="1" applyBorder="1" applyAlignment="1"/>
    <xf numFmtId="0" fontId="0" fillId="3" borderId="7" xfId="0" applyFill="1" applyBorder="1"/>
    <xf numFmtId="0" fontId="4" fillId="3" borderId="7" xfId="0" applyFont="1" applyFill="1" applyBorder="1" applyAlignment="1">
      <alignment horizontal="right"/>
    </xf>
    <xf numFmtId="10" fontId="0" fillId="0" borderId="13" xfId="3" applyNumberFormat="1" applyFont="1" applyBorder="1"/>
    <xf numFmtId="10" fontId="0" fillId="0" borderId="0" xfId="3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/>
    <xf numFmtId="0" fontId="0" fillId="0" borderId="1" xfId="0" applyBorder="1"/>
    <xf numFmtId="165" fontId="0" fillId="0" borderId="0" xfId="0" applyNumberFormat="1" applyAlignment="1"/>
    <xf numFmtId="0" fontId="0" fillId="0" borderId="4" xfId="0" applyBorder="1"/>
    <xf numFmtId="0" fontId="0" fillId="0" borderId="2" xfId="0" applyBorder="1"/>
    <xf numFmtId="0" fontId="0" fillId="0" borderId="15" xfId="0" applyBorder="1"/>
    <xf numFmtId="0" fontId="0" fillId="0" borderId="18" xfId="0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/>
    <xf numFmtId="0" fontId="1" fillId="0" borderId="0" xfId="4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Border="1" applyAlignment="1"/>
    <xf numFmtId="0" fontId="0" fillId="0" borderId="5" xfId="0" applyFill="1" applyBorder="1"/>
    <xf numFmtId="0" fontId="0" fillId="0" borderId="15" xfId="0" applyFill="1" applyBorder="1" applyAlignment="1">
      <alignment horizontal="center"/>
    </xf>
    <xf numFmtId="0" fontId="0" fillId="0" borderId="4" xfId="0" applyFill="1" applyBorder="1"/>
    <xf numFmtId="0" fontId="6" fillId="0" borderId="15" xfId="4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10" fontId="0" fillId="0" borderId="0" xfId="0" applyNumberFormat="1"/>
    <xf numFmtId="9" fontId="0" fillId="0" borderId="0" xfId="3" applyFont="1"/>
    <xf numFmtId="0" fontId="0" fillId="0" borderId="13" xfId="0" applyBorder="1"/>
    <xf numFmtId="0" fontId="0" fillId="0" borderId="13" xfId="0" applyBorder="1" applyAlignment="1">
      <alignment horizontal="center"/>
    </xf>
    <xf numFmtId="0" fontId="8" fillId="0" borderId="17" xfId="0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2" xfId="0" applyNumberFormat="1" applyBorder="1"/>
    <xf numFmtId="0" fontId="0" fillId="0" borderId="15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/>
    </xf>
    <xf numFmtId="0" fontId="6" fillId="0" borderId="12" xfId="4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8" fillId="0" borderId="13" xfId="0" applyFont="1" applyBorder="1" applyAlignment="1">
      <alignment horizontal="right"/>
    </xf>
    <xf numFmtId="10" fontId="0" fillId="0" borderId="13" xfId="3" applyNumberFormat="1" applyFont="1" applyBorder="1" applyAlignment="1">
      <alignment horizontal="left"/>
    </xf>
    <xf numFmtId="9" fontId="0" fillId="0" borderId="0" xfId="3" applyFont="1" applyAlignment="1"/>
    <xf numFmtId="169" fontId="0" fillId="0" borderId="0" xfId="2" applyNumberFormat="1" applyFont="1"/>
    <xf numFmtId="2" fontId="0" fillId="0" borderId="0" xfId="2" applyNumberFormat="1" applyFont="1"/>
    <xf numFmtId="2" fontId="0" fillId="0" borderId="0" xfId="3" applyNumberFormat="1" applyFont="1"/>
    <xf numFmtId="0" fontId="8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/>
    <xf numFmtId="172" fontId="0" fillId="0" borderId="13" xfId="2" applyNumberFormat="1" applyFont="1" applyBorder="1"/>
    <xf numFmtId="172" fontId="0" fillId="0" borderId="13" xfId="0" applyNumberFormat="1" applyBorder="1"/>
    <xf numFmtId="9" fontId="0" fillId="0" borderId="0" xfId="0" applyNumberFormat="1" applyAlignment="1">
      <alignment horizontal="center"/>
    </xf>
    <xf numFmtId="169" fontId="0" fillId="0" borderId="0" xfId="3" applyNumberFormat="1" applyFont="1"/>
    <xf numFmtId="169" fontId="0" fillId="0" borderId="0" xfId="0" applyNumberFormat="1"/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</cellXfs>
  <cellStyles count="5">
    <cellStyle name="Денежный" xfId="2" builtinId="4"/>
    <cellStyle name="Обычный" xfId="0" builtinId="0"/>
    <cellStyle name="Процентный" xfId="3" builtinId="5"/>
    <cellStyle name="Финансовый" xfId="1" builtinId="3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'12-2'!$AB$20:$AB$31</c:f>
              <c:strCache>
                <c:ptCount val="12"/>
                <c:pt idx="0">
                  <c:v>RUALR</c:v>
                </c:pt>
                <c:pt idx="1">
                  <c:v>NVDA</c:v>
                </c:pt>
                <c:pt idx="2">
                  <c:v>YNDX</c:v>
                </c:pt>
                <c:pt idx="3">
                  <c:v>PYPL</c:v>
                </c:pt>
                <c:pt idx="4">
                  <c:v>QIWI</c:v>
                </c:pt>
                <c:pt idx="5">
                  <c:v>MSNG</c:v>
                </c:pt>
                <c:pt idx="6">
                  <c:v>SBERP</c:v>
                </c:pt>
                <c:pt idx="7">
                  <c:v>VSMO</c:v>
                </c:pt>
                <c:pt idx="8">
                  <c:v>MSFT</c:v>
                </c:pt>
                <c:pt idx="9">
                  <c:v>MS</c:v>
                </c:pt>
                <c:pt idx="10">
                  <c:v>SBER</c:v>
                </c:pt>
                <c:pt idx="11">
                  <c:v>KMAZ</c:v>
                </c:pt>
              </c:strCache>
            </c:strRef>
          </c:cat>
          <c:val>
            <c:numRef>
              <c:f>'12-2'!$AC$20:$AC$31</c:f>
              <c:numCache>
                <c:formatCode>General</c:formatCode>
                <c:ptCount val="12"/>
                <c:pt idx="0">
                  <c:v>0.78998091523999159</c:v>
                </c:pt>
                <c:pt idx="1">
                  <c:v>0.67104725710327651</c:v>
                </c:pt>
                <c:pt idx="2">
                  <c:v>0.61737779832799933</c:v>
                </c:pt>
                <c:pt idx="3">
                  <c:v>0.59670883442572187</c:v>
                </c:pt>
                <c:pt idx="4">
                  <c:v>0.32803826979727368</c:v>
                </c:pt>
                <c:pt idx="5">
                  <c:v>0.30095536013496843</c:v>
                </c:pt>
                <c:pt idx="6">
                  <c:v>0.28737791703871984</c:v>
                </c:pt>
                <c:pt idx="7">
                  <c:v>0.2440457040761192</c:v>
                </c:pt>
                <c:pt idx="8">
                  <c:v>0.23904215769554635</c:v>
                </c:pt>
                <c:pt idx="9">
                  <c:v>0.17773953821859126</c:v>
                </c:pt>
                <c:pt idx="10">
                  <c:v>0.16782044752072892</c:v>
                </c:pt>
                <c:pt idx="11">
                  <c:v>0.12727459192733526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2D1-BF0A-9ECF38A2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98528"/>
        <c:axId val="361600168"/>
      </c:bar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'12-2'!$AD$20:$AD$31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B-42D1-BF0A-9ECF38A2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98528"/>
        <c:axId val="361600168"/>
      </c:lineChart>
      <c:catAx>
        <c:axId val="3615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600168"/>
        <c:crosses val="autoZero"/>
        <c:auto val="1"/>
        <c:lblAlgn val="ctr"/>
        <c:lblOffset val="100"/>
        <c:noMultiLvlLbl val="0"/>
      </c:catAx>
      <c:valAx>
        <c:axId val="3616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5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'14'!$X$1:$AB$1</c:f>
              <c:strCache>
                <c:ptCount val="1"/>
                <c:pt idx="0">
                  <c:v>Минимального риска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'14'!$A$6:$A$195</c:f>
              <c:numCache>
                <c:formatCode>m/d/yy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'14'!$AB$6:$AB$195</c:f>
              <c:numCache>
                <c:formatCode>0.00</c:formatCode>
                <c:ptCount val="190"/>
                <c:pt idx="0">
                  <c:v>100000.00099159304</c:v>
                </c:pt>
                <c:pt idx="1">
                  <c:v>100881.78258259624</c:v>
                </c:pt>
                <c:pt idx="2">
                  <c:v>101674.46211490635</c:v>
                </c:pt>
                <c:pt idx="3">
                  <c:v>103309.8285208481</c:v>
                </c:pt>
                <c:pt idx="4">
                  <c:v>106139.60253815893</c:v>
                </c:pt>
                <c:pt idx="5">
                  <c:v>105951.71212967066</c:v>
                </c:pt>
                <c:pt idx="6">
                  <c:v>104399.21821535606</c:v>
                </c:pt>
                <c:pt idx="7">
                  <c:v>103969.39367510509</c:v>
                </c:pt>
                <c:pt idx="8">
                  <c:v>103349.37754614576</c:v>
                </c:pt>
                <c:pt idx="9">
                  <c:v>102593.2770422989</c:v>
                </c:pt>
                <c:pt idx="10">
                  <c:v>101970.84023313939</c:v>
                </c:pt>
                <c:pt idx="11">
                  <c:v>103476.08769225143</c:v>
                </c:pt>
                <c:pt idx="12">
                  <c:v>103352.51509190857</c:v>
                </c:pt>
                <c:pt idx="13">
                  <c:v>102137.41617655213</c:v>
                </c:pt>
                <c:pt idx="14">
                  <c:v>102330.07114608905</c:v>
                </c:pt>
                <c:pt idx="15">
                  <c:v>103102.34131383426</c:v>
                </c:pt>
                <c:pt idx="16">
                  <c:v>103503.12534110792</c:v>
                </c:pt>
                <c:pt idx="17">
                  <c:v>104173.46126986548</c:v>
                </c:pt>
                <c:pt idx="18">
                  <c:v>104987.95032921672</c:v>
                </c:pt>
                <c:pt idx="19">
                  <c:v>105228.42196815781</c:v>
                </c:pt>
                <c:pt idx="20">
                  <c:v>104776.14556669448</c:v>
                </c:pt>
                <c:pt idx="21">
                  <c:v>106914.00115844843</c:v>
                </c:pt>
                <c:pt idx="22">
                  <c:v>107818.50716491578</c:v>
                </c:pt>
                <c:pt idx="23">
                  <c:v>107111.54910655385</c:v>
                </c:pt>
                <c:pt idx="24">
                  <c:v>107477.378314745</c:v>
                </c:pt>
                <c:pt idx="25">
                  <c:v>106293.08909026097</c:v>
                </c:pt>
                <c:pt idx="26">
                  <c:v>107117.41657064782</c:v>
                </c:pt>
                <c:pt idx="27">
                  <c:v>106511.3614477732</c:v>
                </c:pt>
                <c:pt idx="28">
                  <c:v>106354.16092898423</c:v>
                </c:pt>
                <c:pt idx="29">
                  <c:v>106168.4513624137</c:v>
                </c:pt>
                <c:pt idx="30">
                  <c:v>105397.14930880144</c:v>
                </c:pt>
                <c:pt idx="31">
                  <c:v>104361.46994069251</c:v>
                </c:pt>
                <c:pt idx="32">
                  <c:v>104199.93739986977</c:v>
                </c:pt>
                <c:pt idx="33">
                  <c:v>106633.52021347859</c:v>
                </c:pt>
                <c:pt idx="34">
                  <c:v>106315.53508364686</c:v>
                </c:pt>
                <c:pt idx="35">
                  <c:v>106802.29912190762</c:v>
                </c:pt>
                <c:pt idx="36">
                  <c:v>106229.46899775066</c:v>
                </c:pt>
                <c:pt idx="37">
                  <c:v>106535.99632291817</c:v>
                </c:pt>
                <c:pt idx="38">
                  <c:v>105709.28754674309</c:v>
                </c:pt>
                <c:pt idx="39">
                  <c:v>105510.67054540876</c:v>
                </c:pt>
                <c:pt idx="40">
                  <c:v>104749.19576332938</c:v>
                </c:pt>
                <c:pt idx="41">
                  <c:v>104865.43858205978</c:v>
                </c:pt>
                <c:pt idx="42">
                  <c:v>106053.83497929822</c:v>
                </c:pt>
                <c:pt idx="43">
                  <c:v>105678.464327272</c:v>
                </c:pt>
                <c:pt idx="44">
                  <c:v>105324.51812166107</c:v>
                </c:pt>
                <c:pt idx="45">
                  <c:v>105578.31419099942</c:v>
                </c:pt>
                <c:pt idx="46">
                  <c:v>105882.55360340868</c:v>
                </c:pt>
                <c:pt idx="47">
                  <c:v>104992.53128656864</c:v>
                </c:pt>
                <c:pt idx="48">
                  <c:v>104381.87082361139</c:v>
                </c:pt>
                <c:pt idx="49">
                  <c:v>105469.9341335249</c:v>
                </c:pt>
                <c:pt idx="50">
                  <c:v>106016.39213612505</c:v>
                </c:pt>
                <c:pt idx="51">
                  <c:v>107535.67722557433</c:v>
                </c:pt>
                <c:pt idx="52">
                  <c:v>108556.97934752435</c:v>
                </c:pt>
                <c:pt idx="53">
                  <c:v>107962.25395941685</c:v>
                </c:pt>
                <c:pt idx="54">
                  <c:v>107160.31379482521</c:v>
                </c:pt>
                <c:pt idx="55">
                  <c:v>108268.04494832043</c:v>
                </c:pt>
                <c:pt idx="56">
                  <c:v>109775.40674278438</c:v>
                </c:pt>
                <c:pt idx="57">
                  <c:v>113698.12953577045</c:v>
                </c:pt>
                <c:pt idx="58">
                  <c:v>113242.61417210077</c:v>
                </c:pt>
                <c:pt idx="59">
                  <c:v>114272.77876025572</c:v>
                </c:pt>
                <c:pt idx="60">
                  <c:v>115348.76280353076</c:v>
                </c:pt>
                <c:pt idx="61">
                  <c:v>114539.16710728772</c:v>
                </c:pt>
                <c:pt idx="62">
                  <c:v>116917.61731919947</c:v>
                </c:pt>
                <c:pt idx="63">
                  <c:v>114264.22156822502</c:v>
                </c:pt>
                <c:pt idx="64">
                  <c:v>113200.21128567641</c:v>
                </c:pt>
                <c:pt idx="65">
                  <c:v>115932.17951546196</c:v>
                </c:pt>
                <c:pt idx="66">
                  <c:v>114641.55684625356</c:v>
                </c:pt>
                <c:pt idx="67">
                  <c:v>113498.71251701421</c:v>
                </c:pt>
                <c:pt idx="68">
                  <c:v>116110.97592574818</c:v>
                </c:pt>
                <c:pt idx="69">
                  <c:v>116792.42350607633</c:v>
                </c:pt>
                <c:pt idx="70">
                  <c:v>117921.52706005397</c:v>
                </c:pt>
                <c:pt idx="71">
                  <c:v>118434.9652122126</c:v>
                </c:pt>
                <c:pt idx="72">
                  <c:v>119628.93504428049</c:v>
                </c:pt>
                <c:pt idx="73">
                  <c:v>121825.04654203536</c:v>
                </c:pt>
                <c:pt idx="74">
                  <c:v>118699.07813327847</c:v>
                </c:pt>
                <c:pt idx="75">
                  <c:v>119555.92326608</c:v>
                </c:pt>
                <c:pt idx="76">
                  <c:v>119817.84942663289</c:v>
                </c:pt>
                <c:pt idx="77">
                  <c:v>118359.20383917481</c:v>
                </c:pt>
                <c:pt idx="78">
                  <c:v>118700.04808395408</c:v>
                </c:pt>
                <c:pt idx="79">
                  <c:v>117604.38069714484</c:v>
                </c:pt>
                <c:pt idx="80">
                  <c:v>122008.65267778283</c:v>
                </c:pt>
                <c:pt idx="81">
                  <c:v>124043.97772823852</c:v>
                </c:pt>
                <c:pt idx="82">
                  <c:v>124616.73133160576</c:v>
                </c:pt>
                <c:pt idx="83">
                  <c:v>124936.45512474686</c:v>
                </c:pt>
                <c:pt idx="84">
                  <c:v>124283.63955548288</c:v>
                </c:pt>
                <c:pt idx="85">
                  <c:v>123713.58045686143</c:v>
                </c:pt>
                <c:pt idx="86">
                  <c:v>123878.49705848149</c:v>
                </c:pt>
                <c:pt idx="87">
                  <c:v>125276.7519580332</c:v>
                </c:pt>
                <c:pt idx="88">
                  <c:v>124550.49158855985</c:v>
                </c:pt>
                <c:pt idx="89">
                  <c:v>126381.49740265984</c:v>
                </c:pt>
                <c:pt idx="90">
                  <c:v>128495.27665098145</c:v>
                </c:pt>
                <c:pt idx="91">
                  <c:v>130189.70893785583</c:v>
                </c:pt>
                <c:pt idx="92">
                  <c:v>131938.69832098854</c:v>
                </c:pt>
                <c:pt idx="93">
                  <c:v>128475.17712089504</c:v>
                </c:pt>
                <c:pt idx="94">
                  <c:v>128500.61439669316</c:v>
                </c:pt>
                <c:pt idx="95">
                  <c:v>128834.3695087411</c:v>
                </c:pt>
                <c:pt idx="96">
                  <c:v>129927.9944158797</c:v>
                </c:pt>
                <c:pt idx="97">
                  <c:v>127616.90959184839</c:v>
                </c:pt>
                <c:pt idx="98">
                  <c:v>127828.46909540019</c:v>
                </c:pt>
                <c:pt idx="99">
                  <c:v>127350.86334899107</c:v>
                </c:pt>
                <c:pt idx="100">
                  <c:v>128160.35420170156</c:v>
                </c:pt>
                <c:pt idx="101">
                  <c:v>128902.14359278025</c:v>
                </c:pt>
                <c:pt idx="102">
                  <c:v>127501.94153504945</c:v>
                </c:pt>
                <c:pt idx="103">
                  <c:v>128362.16666552753</c:v>
                </c:pt>
                <c:pt idx="104">
                  <c:v>127819.95742014378</c:v>
                </c:pt>
                <c:pt idx="105">
                  <c:v>128414.26019226019</c:v>
                </c:pt>
                <c:pt idx="106">
                  <c:v>127744.90687695681</c:v>
                </c:pt>
                <c:pt idx="107">
                  <c:v>126838.69864258826</c:v>
                </c:pt>
                <c:pt idx="108">
                  <c:v>126428.17330316165</c:v>
                </c:pt>
                <c:pt idx="109">
                  <c:v>127014.65837704191</c:v>
                </c:pt>
                <c:pt idx="110">
                  <c:v>125018.81618884424</c:v>
                </c:pt>
                <c:pt idx="111">
                  <c:v>123809.39783607879</c:v>
                </c:pt>
                <c:pt idx="112">
                  <c:v>123680.29879657936</c:v>
                </c:pt>
                <c:pt idx="113">
                  <c:v>122392.8784206439</c:v>
                </c:pt>
                <c:pt idx="114">
                  <c:v>123325.04198079527</c:v>
                </c:pt>
                <c:pt idx="115">
                  <c:v>123699.98067392115</c:v>
                </c:pt>
                <c:pt idx="116">
                  <c:v>125335.68598318225</c:v>
                </c:pt>
                <c:pt idx="117">
                  <c:v>127549.74043997261</c:v>
                </c:pt>
                <c:pt idx="118">
                  <c:v>129001.47407564953</c:v>
                </c:pt>
                <c:pt idx="119">
                  <c:v>130582.37607543495</c:v>
                </c:pt>
                <c:pt idx="120">
                  <c:v>131860.30283883968</c:v>
                </c:pt>
                <c:pt idx="121">
                  <c:v>132040.5435825334</c:v>
                </c:pt>
                <c:pt idx="122">
                  <c:v>132737.93653603937</c:v>
                </c:pt>
                <c:pt idx="123">
                  <c:v>131890.4595084865</c:v>
                </c:pt>
                <c:pt idx="124">
                  <c:v>131658.13167492449</c:v>
                </c:pt>
                <c:pt idx="125">
                  <c:v>132201.28403426328</c:v>
                </c:pt>
                <c:pt idx="126">
                  <c:v>131789.91368110239</c:v>
                </c:pt>
                <c:pt idx="127">
                  <c:v>132670.61978640908</c:v>
                </c:pt>
                <c:pt idx="128">
                  <c:v>132781.8506544971</c:v>
                </c:pt>
                <c:pt idx="129">
                  <c:v>133394.57584385996</c:v>
                </c:pt>
                <c:pt idx="130">
                  <c:v>133092.08081214016</c:v>
                </c:pt>
                <c:pt idx="131">
                  <c:v>134215.15126520913</c:v>
                </c:pt>
                <c:pt idx="132">
                  <c:v>138518.81657498796</c:v>
                </c:pt>
                <c:pt idx="133">
                  <c:v>136846.31157625886</c:v>
                </c:pt>
                <c:pt idx="134">
                  <c:v>138557.04684823402</c:v>
                </c:pt>
                <c:pt idx="135">
                  <c:v>138676.24456652079</c:v>
                </c:pt>
                <c:pt idx="136">
                  <c:v>137031.80901761822</c:v>
                </c:pt>
                <c:pt idx="137">
                  <c:v>137681.00579936613</c:v>
                </c:pt>
                <c:pt idx="138">
                  <c:v>137510.73924829275</c:v>
                </c:pt>
                <c:pt idx="139">
                  <c:v>139448.5714809747</c:v>
                </c:pt>
                <c:pt idx="140">
                  <c:v>138949.66657164053</c:v>
                </c:pt>
                <c:pt idx="141">
                  <c:v>138739.94864449056</c:v>
                </c:pt>
                <c:pt idx="142">
                  <c:v>139542.80019698048</c:v>
                </c:pt>
                <c:pt idx="143">
                  <c:v>136608.52954178618</c:v>
                </c:pt>
                <c:pt idx="144">
                  <c:v>137027.90562218317</c:v>
                </c:pt>
                <c:pt idx="145">
                  <c:v>135228.55276604614</c:v>
                </c:pt>
                <c:pt idx="146">
                  <c:v>133278.71608705999</c:v>
                </c:pt>
                <c:pt idx="147">
                  <c:v>133244.91880504857</c:v>
                </c:pt>
                <c:pt idx="148">
                  <c:v>135982.18978659151</c:v>
                </c:pt>
                <c:pt idx="149">
                  <c:v>136734.48541524293</c:v>
                </c:pt>
                <c:pt idx="150">
                  <c:v>136514.50409920997</c:v>
                </c:pt>
                <c:pt idx="151">
                  <c:v>135944.35895597417</c:v>
                </c:pt>
                <c:pt idx="152">
                  <c:v>135452.82602265803</c:v>
                </c:pt>
                <c:pt idx="153">
                  <c:v>135783.7210347768</c:v>
                </c:pt>
                <c:pt idx="154">
                  <c:v>135963.13746825414</c:v>
                </c:pt>
                <c:pt idx="155">
                  <c:v>138265.50593738328</c:v>
                </c:pt>
                <c:pt idx="156">
                  <c:v>139157.70053274982</c:v>
                </c:pt>
                <c:pt idx="157">
                  <c:v>139265.10502911441</c:v>
                </c:pt>
                <c:pt idx="158">
                  <c:v>137904.33379573029</c:v>
                </c:pt>
                <c:pt idx="159">
                  <c:v>137132.16888936516</c:v>
                </c:pt>
                <c:pt idx="160">
                  <c:v>137957.44854027094</c:v>
                </c:pt>
                <c:pt idx="161">
                  <c:v>138315.65828134096</c:v>
                </c:pt>
                <c:pt idx="162">
                  <c:v>140068.19805055932</c:v>
                </c:pt>
                <c:pt idx="163">
                  <c:v>140926.68492593858</c:v>
                </c:pt>
                <c:pt idx="164">
                  <c:v>139981.85058979606</c:v>
                </c:pt>
                <c:pt idx="165">
                  <c:v>141291.28240059945</c:v>
                </c:pt>
                <c:pt idx="166">
                  <c:v>140519.79740300073</c:v>
                </c:pt>
                <c:pt idx="167">
                  <c:v>140977.1874479641</c:v>
                </c:pt>
                <c:pt idx="168">
                  <c:v>142853.80010818524</c:v>
                </c:pt>
                <c:pt idx="169">
                  <c:v>141719.31260269394</c:v>
                </c:pt>
                <c:pt idx="170">
                  <c:v>142689.69759304877</c:v>
                </c:pt>
                <c:pt idx="171">
                  <c:v>144438.07261497481</c:v>
                </c:pt>
                <c:pt idx="172">
                  <c:v>144544.70013058092</c:v>
                </c:pt>
                <c:pt idx="173">
                  <c:v>146760.36757996748</c:v>
                </c:pt>
                <c:pt idx="174">
                  <c:v>145887.8675505335</c:v>
                </c:pt>
                <c:pt idx="175">
                  <c:v>149609.53000161558</c:v>
                </c:pt>
                <c:pt idx="176">
                  <c:v>148604.62186697446</c:v>
                </c:pt>
                <c:pt idx="177">
                  <c:v>148656.43999165908</c:v>
                </c:pt>
                <c:pt idx="178">
                  <c:v>149960.66996771761</c:v>
                </c:pt>
                <c:pt idx="179">
                  <c:v>150287.08362635641</c:v>
                </c:pt>
                <c:pt idx="180">
                  <c:v>149863.38008985613</c:v>
                </c:pt>
                <c:pt idx="181">
                  <c:v>150887.20910078369</c:v>
                </c:pt>
                <c:pt idx="182">
                  <c:v>150163.61075253822</c:v>
                </c:pt>
                <c:pt idx="183">
                  <c:v>149309.25825317434</c:v>
                </c:pt>
                <c:pt idx="184">
                  <c:v>148883.34386307671</c:v>
                </c:pt>
                <c:pt idx="185">
                  <c:v>150036.75154628782</c:v>
                </c:pt>
                <c:pt idx="186">
                  <c:v>153882.07225501401</c:v>
                </c:pt>
                <c:pt idx="187">
                  <c:v>153221.13435008898</c:v>
                </c:pt>
                <c:pt idx="188">
                  <c:v>156125.94525342894</c:v>
                </c:pt>
                <c:pt idx="189">
                  <c:v>159847.23898821374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6-4CBA-8854-C42E9E76C4CF}"/>
            </c:ext>
          </c:extLst>
        </c:ser>
        <c:ser>
          <c:idx val="0"/>
          <c:order val="1"/>
          <c:tx>
            <c:strRef>
              <c:f>'14'!$R$1:$V$1</c:f>
              <c:strCache>
                <c:ptCount val="1"/>
                <c:pt idx="0">
                  <c:v>Фишера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'14'!$A$6:$A$195</c:f>
              <c:numCache>
                <c:formatCode>m/d/yy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'14'!$V$6:$V$195</c:f>
              <c:numCache>
                <c:formatCode>0.00</c:formatCode>
                <c:ptCount val="190"/>
                <c:pt idx="0">
                  <c:v>100000.00297124141</c:v>
                </c:pt>
                <c:pt idx="1">
                  <c:v>101267.65759346628</c:v>
                </c:pt>
                <c:pt idx="2">
                  <c:v>102348.01104766283</c:v>
                </c:pt>
                <c:pt idx="3">
                  <c:v>105172.46365265058</c:v>
                </c:pt>
                <c:pt idx="4">
                  <c:v>109096.75092784688</c:v>
                </c:pt>
                <c:pt idx="5">
                  <c:v>108062.24546903602</c:v>
                </c:pt>
                <c:pt idx="6">
                  <c:v>105780.00156964637</c:v>
                </c:pt>
                <c:pt idx="7">
                  <c:v>105012.77202300177</c:v>
                </c:pt>
                <c:pt idx="8">
                  <c:v>104730.38080339206</c:v>
                </c:pt>
                <c:pt idx="9">
                  <c:v>103491.90711087824</c:v>
                </c:pt>
                <c:pt idx="10">
                  <c:v>103271.26533335441</c:v>
                </c:pt>
                <c:pt idx="11">
                  <c:v>105949.13962507484</c:v>
                </c:pt>
                <c:pt idx="12">
                  <c:v>105946.97443379869</c:v>
                </c:pt>
                <c:pt idx="13">
                  <c:v>104529.22696582411</c:v>
                </c:pt>
                <c:pt idx="14">
                  <c:v>104213.0021893325</c:v>
                </c:pt>
                <c:pt idx="15">
                  <c:v>105819.87876881313</c:v>
                </c:pt>
                <c:pt idx="16">
                  <c:v>105467.63630512616</c:v>
                </c:pt>
                <c:pt idx="17">
                  <c:v>105570.77726048544</c:v>
                </c:pt>
                <c:pt idx="18">
                  <c:v>105792.64222582545</c:v>
                </c:pt>
                <c:pt idx="19">
                  <c:v>106145.95697838225</c:v>
                </c:pt>
                <c:pt idx="20">
                  <c:v>106044.72178790721</c:v>
                </c:pt>
                <c:pt idx="21">
                  <c:v>108976.70010024696</c:v>
                </c:pt>
                <c:pt idx="22">
                  <c:v>110112.84035532779</c:v>
                </c:pt>
                <c:pt idx="23">
                  <c:v>109166.90748467777</c:v>
                </c:pt>
                <c:pt idx="24">
                  <c:v>109359.63024851448</c:v>
                </c:pt>
                <c:pt idx="25">
                  <c:v>107631.37305652938</c:v>
                </c:pt>
                <c:pt idx="26">
                  <c:v>108405.58000047007</c:v>
                </c:pt>
                <c:pt idx="27">
                  <c:v>107833.81654727737</c:v>
                </c:pt>
                <c:pt idx="28">
                  <c:v>107536.06106625638</c:v>
                </c:pt>
                <c:pt idx="29">
                  <c:v>107042.37618043974</c:v>
                </c:pt>
                <c:pt idx="30">
                  <c:v>106387.46656549496</c:v>
                </c:pt>
                <c:pt idx="31">
                  <c:v>105155.35485617437</c:v>
                </c:pt>
                <c:pt idx="32">
                  <c:v>104534.00498195652</c:v>
                </c:pt>
                <c:pt idx="33">
                  <c:v>106630.06839916893</c:v>
                </c:pt>
                <c:pt idx="34">
                  <c:v>105848.73943429513</c:v>
                </c:pt>
                <c:pt idx="35">
                  <c:v>106395.82643872633</c:v>
                </c:pt>
                <c:pt idx="36">
                  <c:v>106305.34627329992</c:v>
                </c:pt>
                <c:pt idx="37">
                  <c:v>106492.62752201864</c:v>
                </c:pt>
                <c:pt idx="38">
                  <c:v>106055.78632243208</c:v>
                </c:pt>
                <c:pt idx="39">
                  <c:v>106455.87721486905</c:v>
                </c:pt>
                <c:pt idx="40">
                  <c:v>106024.91224927269</c:v>
                </c:pt>
                <c:pt idx="41">
                  <c:v>105908.61023436251</c:v>
                </c:pt>
                <c:pt idx="42">
                  <c:v>106529.17619497818</c:v>
                </c:pt>
                <c:pt idx="43">
                  <c:v>105949.790743822</c:v>
                </c:pt>
                <c:pt idx="44">
                  <c:v>105784.89072761576</c:v>
                </c:pt>
                <c:pt idx="45">
                  <c:v>105822.07919471551</c:v>
                </c:pt>
                <c:pt idx="46">
                  <c:v>106051.40451258273</c:v>
                </c:pt>
                <c:pt idx="47">
                  <c:v>104992.4894568265</c:v>
                </c:pt>
                <c:pt idx="48">
                  <c:v>104352.14000069241</c:v>
                </c:pt>
                <c:pt idx="49">
                  <c:v>106103.19210004419</c:v>
                </c:pt>
                <c:pt idx="50">
                  <c:v>107128.55310285532</c:v>
                </c:pt>
                <c:pt idx="51">
                  <c:v>108841.44533902366</c:v>
                </c:pt>
                <c:pt idx="52">
                  <c:v>110839.24807925928</c:v>
                </c:pt>
                <c:pt idx="53">
                  <c:v>110253.2342927281</c:v>
                </c:pt>
                <c:pt idx="54">
                  <c:v>109686.59585406377</c:v>
                </c:pt>
                <c:pt idx="55">
                  <c:v>111857.21275006246</c:v>
                </c:pt>
                <c:pt idx="56">
                  <c:v>114325.44264206174</c:v>
                </c:pt>
                <c:pt idx="57">
                  <c:v>120186.64405467446</c:v>
                </c:pt>
                <c:pt idx="58">
                  <c:v>119868.06400167944</c:v>
                </c:pt>
                <c:pt idx="59">
                  <c:v>121074.55611757303</c:v>
                </c:pt>
                <c:pt idx="60">
                  <c:v>122633.09849283888</c:v>
                </c:pt>
                <c:pt idx="61">
                  <c:v>121537.89531808859</c:v>
                </c:pt>
                <c:pt idx="62">
                  <c:v>125338.57861652579</c:v>
                </c:pt>
                <c:pt idx="63">
                  <c:v>120889.36093540405</c:v>
                </c:pt>
                <c:pt idx="64">
                  <c:v>118894.62646926955</c:v>
                </c:pt>
                <c:pt idx="65">
                  <c:v>120164.05448994062</c:v>
                </c:pt>
                <c:pt idx="66">
                  <c:v>118180.1893927128</c:v>
                </c:pt>
                <c:pt idx="67">
                  <c:v>116470.02614437605</c:v>
                </c:pt>
                <c:pt idx="68">
                  <c:v>120449.85683589426</c:v>
                </c:pt>
                <c:pt idx="69">
                  <c:v>120039.30229015436</c:v>
                </c:pt>
                <c:pt idx="70">
                  <c:v>121247.03577249921</c:v>
                </c:pt>
                <c:pt idx="71">
                  <c:v>122054.94809557889</c:v>
                </c:pt>
                <c:pt idx="72">
                  <c:v>123782.81774789406</c:v>
                </c:pt>
                <c:pt idx="73">
                  <c:v>125106.35456014707</c:v>
                </c:pt>
                <c:pt idx="74">
                  <c:v>121056.78185968906</c:v>
                </c:pt>
                <c:pt idx="75">
                  <c:v>122651.03540173956</c:v>
                </c:pt>
                <c:pt idx="76">
                  <c:v>122984.93814477412</c:v>
                </c:pt>
                <c:pt idx="77">
                  <c:v>120589.97258459247</c:v>
                </c:pt>
                <c:pt idx="78">
                  <c:v>120412.0877323958</c:v>
                </c:pt>
                <c:pt idx="79">
                  <c:v>119409.93632740434</c:v>
                </c:pt>
                <c:pt idx="80">
                  <c:v>125179.484533184</c:v>
                </c:pt>
                <c:pt idx="81">
                  <c:v>126165.58282859664</c:v>
                </c:pt>
                <c:pt idx="82">
                  <c:v>126343.92906914238</c:v>
                </c:pt>
                <c:pt idx="83">
                  <c:v>126290.66727401287</c:v>
                </c:pt>
                <c:pt idx="84">
                  <c:v>124770.26505793195</c:v>
                </c:pt>
                <c:pt idx="85">
                  <c:v>123032.35123548313</c:v>
                </c:pt>
                <c:pt idx="86">
                  <c:v>123294.37981690484</c:v>
                </c:pt>
                <c:pt idx="87">
                  <c:v>125149.62332341712</c:v>
                </c:pt>
                <c:pt idx="88">
                  <c:v>124636.27105319883</c:v>
                </c:pt>
                <c:pt idx="89">
                  <c:v>125909.41757497915</c:v>
                </c:pt>
                <c:pt idx="90">
                  <c:v>128069.11520835536</c:v>
                </c:pt>
                <c:pt idx="91">
                  <c:v>130617.8553877754</c:v>
                </c:pt>
                <c:pt idx="92">
                  <c:v>133032.02981859783</c:v>
                </c:pt>
                <c:pt idx="93">
                  <c:v>128437.48322079716</c:v>
                </c:pt>
                <c:pt idx="94">
                  <c:v>127961.09028958413</c:v>
                </c:pt>
                <c:pt idx="95">
                  <c:v>128119.30219296904</c:v>
                </c:pt>
                <c:pt idx="96">
                  <c:v>129318.12175458271</c:v>
                </c:pt>
                <c:pt idx="97">
                  <c:v>126374.70142734304</c:v>
                </c:pt>
                <c:pt idx="98">
                  <c:v>127252.71991066111</c:v>
                </c:pt>
                <c:pt idx="99">
                  <c:v>127606.23032143051</c:v>
                </c:pt>
                <c:pt idx="100">
                  <c:v>129111.00916366783</c:v>
                </c:pt>
                <c:pt idx="101">
                  <c:v>130615.40843001811</c:v>
                </c:pt>
                <c:pt idx="102">
                  <c:v>128981.19471592661</c:v>
                </c:pt>
                <c:pt idx="103">
                  <c:v>130360.00033381062</c:v>
                </c:pt>
                <c:pt idx="104">
                  <c:v>130304.63043507931</c:v>
                </c:pt>
                <c:pt idx="105">
                  <c:v>129554.43454319749</c:v>
                </c:pt>
                <c:pt idx="106">
                  <c:v>128854.78998201404</c:v>
                </c:pt>
                <c:pt idx="107">
                  <c:v>126632.99719313608</c:v>
                </c:pt>
                <c:pt idx="108">
                  <c:v>125872.94919624308</c:v>
                </c:pt>
                <c:pt idx="109">
                  <c:v>125956.80570385689</c:v>
                </c:pt>
                <c:pt idx="110">
                  <c:v>124211.96880659545</c:v>
                </c:pt>
                <c:pt idx="111">
                  <c:v>122605.36375194939</c:v>
                </c:pt>
                <c:pt idx="112">
                  <c:v>123007.3440009147</c:v>
                </c:pt>
                <c:pt idx="113">
                  <c:v>120320.53486415467</c:v>
                </c:pt>
                <c:pt idx="114">
                  <c:v>121100.7743850408</c:v>
                </c:pt>
                <c:pt idx="115">
                  <c:v>121241.11202632054</c:v>
                </c:pt>
                <c:pt idx="116">
                  <c:v>123841.96504760477</c:v>
                </c:pt>
                <c:pt idx="117">
                  <c:v>125599.7680248011</c:v>
                </c:pt>
                <c:pt idx="118">
                  <c:v>128497.33279132706</c:v>
                </c:pt>
                <c:pt idx="119">
                  <c:v>130640.9121407702</c:v>
                </c:pt>
                <c:pt idx="120">
                  <c:v>132068.8688485614</c:v>
                </c:pt>
                <c:pt idx="121">
                  <c:v>132089.84958002766</c:v>
                </c:pt>
                <c:pt idx="122">
                  <c:v>131961.41418767214</c:v>
                </c:pt>
                <c:pt idx="123">
                  <c:v>130473.22261973962</c:v>
                </c:pt>
                <c:pt idx="124">
                  <c:v>130235.91402451225</c:v>
                </c:pt>
                <c:pt idx="125">
                  <c:v>130915.8390953771</c:v>
                </c:pt>
                <c:pt idx="126">
                  <c:v>130242.22957124218</c:v>
                </c:pt>
                <c:pt idx="127">
                  <c:v>130298.48975202849</c:v>
                </c:pt>
                <c:pt idx="128">
                  <c:v>130839.86451932578</c:v>
                </c:pt>
                <c:pt idx="129">
                  <c:v>130869.61132159826</c:v>
                </c:pt>
                <c:pt idx="130">
                  <c:v>130355.44078292916</c:v>
                </c:pt>
                <c:pt idx="131">
                  <c:v>131718.30285684849</c:v>
                </c:pt>
                <c:pt idx="132">
                  <c:v>133920.28970761425</c:v>
                </c:pt>
                <c:pt idx="133">
                  <c:v>132188.99504200247</c:v>
                </c:pt>
                <c:pt idx="134">
                  <c:v>132866.22544874443</c:v>
                </c:pt>
                <c:pt idx="135">
                  <c:v>133710.46640616798</c:v>
                </c:pt>
                <c:pt idx="136">
                  <c:v>132138.93256475328</c:v>
                </c:pt>
                <c:pt idx="137">
                  <c:v>133138.37817093448</c:v>
                </c:pt>
                <c:pt idx="138">
                  <c:v>133204.37404210356</c:v>
                </c:pt>
                <c:pt idx="139">
                  <c:v>134521.62303870352</c:v>
                </c:pt>
                <c:pt idx="140">
                  <c:v>134308.19869179669</c:v>
                </c:pt>
                <c:pt idx="141">
                  <c:v>134409.58054588846</c:v>
                </c:pt>
                <c:pt idx="142">
                  <c:v>135292.09781226382</c:v>
                </c:pt>
                <c:pt idx="143">
                  <c:v>132659.24377920944</c:v>
                </c:pt>
                <c:pt idx="144">
                  <c:v>133777.48526267349</c:v>
                </c:pt>
                <c:pt idx="145">
                  <c:v>130822.04070783347</c:v>
                </c:pt>
                <c:pt idx="146">
                  <c:v>129669.74367022325</c:v>
                </c:pt>
                <c:pt idx="147">
                  <c:v>129162.5275004197</c:v>
                </c:pt>
                <c:pt idx="148">
                  <c:v>132574.6373655491</c:v>
                </c:pt>
                <c:pt idx="149">
                  <c:v>132695.16406338738</c:v>
                </c:pt>
                <c:pt idx="150">
                  <c:v>131780.25514672507</c:v>
                </c:pt>
                <c:pt idx="151">
                  <c:v>129840.5568971858</c:v>
                </c:pt>
                <c:pt idx="152">
                  <c:v>130751.72659093654</c:v>
                </c:pt>
                <c:pt idx="153">
                  <c:v>132051.81639819153</c:v>
                </c:pt>
                <c:pt idx="154">
                  <c:v>131978.10394206538</c:v>
                </c:pt>
                <c:pt idx="155">
                  <c:v>133640.72141825806</c:v>
                </c:pt>
                <c:pt idx="156">
                  <c:v>135254.25432949414</c:v>
                </c:pt>
                <c:pt idx="157">
                  <c:v>135179.45663037096</c:v>
                </c:pt>
                <c:pt idx="158">
                  <c:v>133952.38554173126</c:v>
                </c:pt>
                <c:pt idx="159">
                  <c:v>133044.69871978665</c:v>
                </c:pt>
                <c:pt idx="160">
                  <c:v>134120.26257772144</c:v>
                </c:pt>
                <c:pt idx="161">
                  <c:v>134098.16473483189</c:v>
                </c:pt>
                <c:pt idx="162">
                  <c:v>136183.25962951418</c:v>
                </c:pt>
                <c:pt idx="163">
                  <c:v>137734.71404307912</c:v>
                </c:pt>
                <c:pt idx="164">
                  <c:v>136937.05390905641</c:v>
                </c:pt>
                <c:pt idx="165">
                  <c:v>138685.38065829163</c:v>
                </c:pt>
                <c:pt idx="166">
                  <c:v>138042.20417530043</c:v>
                </c:pt>
                <c:pt idx="167">
                  <c:v>138461.99320126779</c:v>
                </c:pt>
                <c:pt idx="168">
                  <c:v>139379.35524627232</c:v>
                </c:pt>
                <c:pt idx="169">
                  <c:v>138217.57903066723</c:v>
                </c:pt>
                <c:pt idx="170">
                  <c:v>139192.14666583989</c:v>
                </c:pt>
                <c:pt idx="171">
                  <c:v>141026.76125554359</c:v>
                </c:pt>
                <c:pt idx="172">
                  <c:v>141790.3625739495</c:v>
                </c:pt>
                <c:pt idx="173">
                  <c:v>144856.78804188012</c:v>
                </c:pt>
                <c:pt idx="174">
                  <c:v>143247.64922733206</c:v>
                </c:pt>
                <c:pt idx="175">
                  <c:v>147948.89371379226</c:v>
                </c:pt>
                <c:pt idx="176">
                  <c:v>146892.22458440362</c:v>
                </c:pt>
                <c:pt idx="177">
                  <c:v>146596.76897832978</c:v>
                </c:pt>
                <c:pt idx="178">
                  <c:v>147546.00829807401</c:v>
                </c:pt>
                <c:pt idx="179">
                  <c:v>147322.85010499391</c:v>
                </c:pt>
                <c:pt idx="180">
                  <c:v>147198.447273395</c:v>
                </c:pt>
                <c:pt idx="181">
                  <c:v>148415.38560549443</c:v>
                </c:pt>
                <c:pt idx="182">
                  <c:v>147202.88993019762</c:v>
                </c:pt>
                <c:pt idx="183">
                  <c:v>146579.11961557809</c:v>
                </c:pt>
                <c:pt idx="184">
                  <c:v>147735.17862794542</c:v>
                </c:pt>
                <c:pt idx="185">
                  <c:v>149021.50458302858</c:v>
                </c:pt>
                <c:pt idx="186">
                  <c:v>154487.88848379749</c:v>
                </c:pt>
                <c:pt idx="187">
                  <c:v>153401.90152393584</c:v>
                </c:pt>
                <c:pt idx="188">
                  <c:v>157786.87082322853</c:v>
                </c:pt>
                <c:pt idx="189">
                  <c:v>163012.85111159255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6-4CBA-8854-C42E9E76C4CF}"/>
            </c:ext>
          </c:extLst>
        </c:ser>
        <c:ser>
          <c:idx val="1"/>
          <c:order val="2"/>
          <c:tx>
            <c:strRef>
              <c:f>'14'!$L$1:$P$1</c:f>
              <c:strCache>
                <c:ptCount val="1"/>
                <c:pt idx="0">
                  <c:v>Максимальной доходности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'14'!$A$6:$A$195</c:f>
              <c:numCache>
                <c:formatCode>m/d/yy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'14'!$P$6:$P$195</c:f>
              <c:numCache>
                <c:formatCode>0.00</c:formatCode>
                <c:ptCount val="190"/>
                <c:pt idx="0">
                  <c:v>100000.00162613367</c:v>
                </c:pt>
                <c:pt idx="1">
                  <c:v>101594.48915363925</c:v>
                </c:pt>
                <c:pt idx="2">
                  <c:v>102863.9509069878</c:v>
                </c:pt>
                <c:pt idx="3">
                  <c:v>107132.0050634963</c:v>
                </c:pt>
                <c:pt idx="4">
                  <c:v>112838.2371744235</c:v>
                </c:pt>
                <c:pt idx="5">
                  <c:v>111164.06470844905</c:v>
                </c:pt>
                <c:pt idx="6">
                  <c:v>108416.06483865804</c:v>
                </c:pt>
                <c:pt idx="7">
                  <c:v>107458.07162985919</c:v>
                </c:pt>
                <c:pt idx="8">
                  <c:v>107596.43227894936</c:v>
                </c:pt>
                <c:pt idx="9">
                  <c:v>105564.21456364922</c:v>
                </c:pt>
                <c:pt idx="10">
                  <c:v>105610.07459446562</c:v>
                </c:pt>
                <c:pt idx="11">
                  <c:v>109234.93378021513</c:v>
                </c:pt>
                <c:pt idx="12">
                  <c:v>109304.77755959396</c:v>
                </c:pt>
                <c:pt idx="13">
                  <c:v>108835.98243608091</c:v>
                </c:pt>
                <c:pt idx="14">
                  <c:v>107902.9907273056</c:v>
                </c:pt>
                <c:pt idx="15">
                  <c:v>110174.28871524891</c:v>
                </c:pt>
                <c:pt idx="16">
                  <c:v>109288.97924896605</c:v>
                </c:pt>
                <c:pt idx="17">
                  <c:v>108465.88616008092</c:v>
                </c:pt>
                <c:pt idx="18">
                  <c:v>108670.9957795813</c:v>
                </c:pt>
                <c:pt idx="19">
                  <c:v>109244.9941513013</c:v>
                </c:pt>
                <c:pt idx="20">
                  <c:v>110097.96874283084</c:v>
                </c:pt>
                <c:pt idx="21">
                  <c:v>113867.49430410087</c:v>
                </c:pt>
                <c:pt idx="22">
                  <c:v>115519.79101143558</c:v>
                </c:pt>
                <c:pt idx="23">
                  <c:v>114303.81523367141</c:v>
                </c:pt>
                <c:pt idx="24">
                  <c:v>113723.16028838571</c:v>
                </c:pt>
                <c:pt idx="25">
                  <c:v>111620.8880790148</c:v>
                </c:pt>
                <c:pt idx="26">
                  <c:v>112178.21704067422</c:v>
                </c:pt>
                <c:pt idx="27">
                  <c:v>111572.47775999858</c:v>
                </c:pt>
                <c:pt idx="28">
                  <c:v>110670.40201743059</c:v>
                </c:pt>
                <c:pt idx="29">
                  <c:v>109464.76297158147</c:v>
                </c:pt>
                <c:pt idx="30">
                  <c:v>109207.45639846938</c:v>
                </c:pt>
                <c:pt idx="31">
                  <c:v>107499.4478295654</c:v>
                </c:pt>
                <c:pt idx="32">
                  <c:v>106497.98296393109</c:v>
                </c:pt>
                <c:pt idx="33">
                  <c:v>107997.6479347276</c:v>
                </c:pt>
                <c:pt idx="34">
                  <c:v>106802.479793698</c:v>
                </c:pt>
                <c:pt idx="35">
                  <c:v>107350.30689591132</c:v>
                </c:pt>
                <c:pt idx="36">
                  <c:v>107793.57444259521</c:v>
                </c:pt>
                <c:pt idx="37">
                  <c:v>107705.32276251745</c:v>
                </c:pt>
                <c:pt idx="38">
                  <c:v>107663.54754815763</c:v>
                </c:pt>
                <c:pt idx="39">
                  <c:v>108787.08751727581</c:v>
                </c:pt>
                <c:pt idx="40">
                  <c:v>109825.19206731618</c:v>
                </c:pt>
                <c:pt idx="41">
                  <c:v>109613.65679110476</c:v>
                </c:pt>
                <c:pt idx="42">
                  <c:v>109697.7045862659</c:v>
                </c:pt>
                <c:pt idx="43">
                  <c:v>108826.36896624474</c:v>
                </c:pt>
                <c:pt idx="44">
                  <c:v>108856.47513543229</c:v>
                </c:pt>
                <c:pt idx="45">
                  <c:v>109098.15916775263</c:v>
                </c:pt>
                <c:pt idx="46">
                  <c:v>109279.18005965344</c:v>
                </c:pt>
                <c:pt idx="47">
                  <c:v>107911.21957138997</c:v>
                </c:pt>
                <c:pt idx="48">
                  <c:v>107342.42066069262</c:v>
                </c:pt>
                <c:pt idx="49">
                  <c:v>110108.88114067919</c:v>
                </c:pt>
                <c:pt idx="50">
                  <c:v>111283.97715157981</c:v>
                </c:pt>
                <c:pt idx="51">
                  <c:v>113297.92400503402</c:v>
                </c:pt>
                <c:pt idx="52">
                  <c:v>116592.17625466452</c:v>
                </c:pt>
                <c:pt idx="53">
                  <c:v>115665.05345433339</c:v>
                </c:pt>
                <c:pt idx="54">
                  <c:v>115327.14377096642</c:v>
                </c:pt>
                <c:pt idx="55">
                  <c:v>118968.79541391028</c:v>
                </c:pt>
                <c:pt idx="56">
                  <c:v>122537.4855971447</c:v>
                </c:pt>
                <c:pt idx="57">
                  <c:v>131085.75270634721</c:v>
                </c:pt>
                <c:pt idx="58">
                  <c:v>131060.43997617609</c:v>
                </c:pt>
                <c:pt idx="59">
                  <c:v>132313.83096159264</c:v>
                </c:pt>
                <c:pt idx="60">
                  <c:v>134956.78147866265</c:v>
                </c:pt>
                <c:pt idx="61">
                  <c:v>133517.82077857011</c:v>
                </c:pt>
                <c:pt idx="62">
                  <c:v>139073.62662180816</c:v>
                </c:pt>
                <c:pt idx="63">
                  <c:v>132622.11945202173</c:v>
                </c:pt>
                <c:pt idx="64">
                  <c:v>129416.60764278841</c:v>
                </c:pt>
                <c:pt idx="65">
                  <c:v>129708.52199435831</c:v>
                </c:pt>
                <c:pt idx="66">
                  <c:v>126793.047336503</c:v>
                </c:pt>
                <c:pt idx="67">
                  <c:v>124522.87794920469</c:v>
                </c:pt>
                <c:pt idx="68">
                  <c:v>127955.56388635597</c:v>
                </c:pt>
                <c:pt idx="69">
                  <c:v>125988.76359209168</c:v>
                </c:pt>
                <c:pt idx="70">
                  <c:v>127056.4954244541</c:v>
                </c:pt>
                <c:pt idx="71">
                  <c:v>128221.140269846</c:v>
                </c:pt>
                <c:pt idx="72">
                  <c:v>129922.26379382086</c:v>
                </c:pt>
                <c:pt idx="73">
                  <c:v>129878.69433385269</c:v>
                </c:pt>
                <c:pt idx="74">
                  <c:v>125731.64620126682</c:v>
                </c:pt>
                <c:pt idx="75">
                  <c:v>127349.85546913788</c:v>
                </c:pt>
                <c:pt idx="76">
                  <c:v>127556.35637894769</c:v>
                </c:pt>
                <c:pt idx="77">
                  <c:v>124136.43445810757</c:v>
                </c:pt>
                <c:pt idx="78">
                  <c:v>123051.39974689973</c:v>
                </c:pt>
                <c:pt idx="79">
                  <c:v>121914.44482463374</c:v>
                </c:pt>
                <c:pt idx="80">
                  <c:v>129264.94015307839</c:v>
                </c:pt>
                <c:pt idx="81">
                  <c:v>128865.32096160646</c:v>
                </c:pt>
                <c:pt idx="82">
                  <c:v>128147.68228547456</c:v>
                </c:pt>
                <c:pt idx="83">
                  <c:v>127691.65275035113</c:v>
                </c:pt>
                <c:pt idx="84">
                  <c:v>125026.0807875999</c:v>
                </c:pt>
                <c:pt idx="85">
                  <c:v>121638.08688547614</c:v>
                </c:pt>
                <c:pt idx="86">
                  <c:v>122125.81971941942</c:v>
                </c:pt>
                <c:pt idx="87">
                  <c:v>124761.502961363</c:v>
                </c:pt>
                <c:pt idx="88">
                  <c:v>124481.68097885975</c:v>
                </c:pt>
                <c:pt idx="89">
                  <c:v>124861.28427551685</c:v>
                </c:pt>
                <c:pt idx="90">
                  <c:v>127517.74436529976</c:v>
                </c:pt>
                <c:pt idx="91">
                  <c:v>131085.56843747024</c:v>
                </c:pt>
                <c:pt idx="92">
                  <c:v>132691.40183472171</c:v>
                </c:pt>
                <c:pt idx="93">
                  <c:v>128394.32541906106</c:v>
                </c:pt>
                <c:pt idx="94">
                  <c:v>127031.6346219199</c:v>
                </c:pt>
                <c:pt idx="95">
                  <c:v>127019.81687863811</c:v>
                </c:pt>
                <c:pt idx="96">
                  <c:v>128424.95578198304</c:v>
                </c:pt>
                <c:pt idx="97">
                  <c:v>124320.06461262393</c:v>
                </c:pt>
                <c:pt idx="98">
                  <c:v>125961.42596163567</c:v>
                </c:pt>
                <c:pt idx="99">
                  <c:v>127183.89273876332</c:v>
                </c:pt>
                <c:pt idx="100">
                  <c:v>129473.05902071232</c:v>
                </c:pt>
                <c:pt idx="101">
                  <c:v>131158.31516016787</c:v>
                </c:pt>
                <c:pt idx="102">
                  <c:v>129456.19575945174</c:v>
                </c:pt>
                <c:pt idx="103">
                  <c:v>130975.91539459734</c:v>
                </c:pt>
                <c:pt idx="104">
                  <c:v>131804.82410898601</c:v>
                </c:pt>
                <c:pt idx="105">
                  <c:v>130273.90381591873</c:v>
                </c:pt>
                <c:pt idx="106">
                  <c:v>129294.17045024878</c:v>
                </c:pt>
                <c:pt idx="107">
                  <c:v>125953.52227519362</c:v>
                </c:pt>
                <c:pt idx="108">
                  <c:v>125644.32603681073</c:v>
                </c:pt>
                <c:pt idx="109">
                  <c:v>124504.53749641014</c:v>
                </c:pt>
                <c:pt idx="110">
                  <c:v>123792.06287761441</c:v>
                </c:pt>
                <c:pt idx="111">
                  <c:v>121678.6845855116</c:v>
                </c:pt>
                <c:pt idx="112">
                  <c:v>122384.80383353023</c:v>
                </c:pt>
                <c:pt idx="113">
                  <c:v>119279.83311926947</c:v>
                </c:pt>
                <c:pt idx="114">
                  <c:v>118864.14494422446</c:v>
                </c:pt>
                <c:pt idx="115">
                  <c:v>118695.71738995457</c:v>
                </c:pt>
                <c:pt idx="116">
                  <c:v>121871.42703980299</c:v>
                </c:pt>
                <c:pt idx="117">
                  <c:v>123514.89185232691</c:v>
                </c:pt>
                <c:pt idx="118">
                  <c:v>127108.12236509041</c:v>
                </c:pt>
                <c:pt idx="119">
                  <c:v>129913.40073981539</c:v>
                </c:pt>
                <c:pt idx="120">
                  <c:v>131070.15082673145</c:v>
                </c:pt>
                <c:pt idx="121">
                  <c:v>131010.26418713659</c:v>
                </c:pt>
                <c:pt idx="122">
                  <c:v>129964.76039371151</c:v>
                </c:pt>
                <c:pt idx="123">
                  <c:v>128169.04033654925</c:v>
                </c:pt>
                <c:pt idx="124">
                  <c:v>127622.79815761661</c:v>
                </c:pt>
                <c:pt idx="125">
                  <c:v>128371.88518673647</c:v>
                </c:pt>
                <c:pt idx="126">
                  <c:v>127568.73556154296</c:v>
                </c:pt>
                <c:pt idx="127">
                  <c:v>126775.66417075224</c:v>
                </c:pt>
                <c:pt idx="128">
                  <c:v>127496.96739859173</c:v>
                </c:pt>
                <c:pt idx="129">
                  <c:v>127064.67882428064</c:v>
                </c:pt>
                <c:pt idx="130">
                  <c:v>126534.67497211386</c:v>
                </c:pt>
                <c:pt idx="131">
                  <c:v>127932.23079716362</c:v>
                </c:pt>
                <c:pt idx="132">
                  <c:v>126947.73883546436</c:v>
                </c:pt>
                <c:pt idx="133">
                  <c:v>125834.29914003867</c:v>
                </c:pt>
                <c:pt idx="134">
                  <c:v>125702.19607091667</c:v>
                </c:pt>
                <c:pt idx="135">
                  <c:v>127173.92056091869</c:v>
                </c:pt>
                <c:pt idx="136">
                  <c:v>125864.04570366026</c:v>
                </c:pt>
                <c:pt idx="137">
                  <c:v>126783.83687016368</c:v>
                </c:pt>
                <c:pt idx="138">
                  <c:v>127048.36402265354</c:v>
                </c:pt>
                <c:pt idx="139">
                  <c:v>127453.0367362153</c:v>
                </c:pt>
                <c:pt idx="140">
                  <c:v>127338.64354496419</c:v>
                </c:pt>
                <c:pt idx="141">
                  <c:v>127705.2646166623</c:v>
                </c:pt>
                <c:pt idx="142">
                  <c:v>128120.35756650796</c:v>
                </c:pt>
                <c:pt idx="143">
                  <c:v>126640.95032288959</c:v>
                </c:pt>
                <c:pt idx="144">
                  <c:v>128265.09042333152</c:v>
                </c:pt>
                <c:pt idx="145">
                  <c:v>125865.81364884289</c:v>
                </c:pt>
                <c:pt idx="146">
                  <c:v>125438.22269844667</c:v>
                </c:pt>
                <c:pt idx="147">
                  <c:v>124260.9113952257</c:v>
                </c:pt>
                <c:pt idx="148">
                  <c:v>126922.6352330169</c:v>
                </c:pt>
                <c:pt idx="149">
                  <c:v>126728.3241816192</c:v>
                </c:pt>
                <c:pt idx="150">
                  <c:v>125479.6387505936</c:v>
                </c:pt>
                <c:pt idx="151">
                  <c:v>122272.89714335972</c:v>
                </c:pt>
                <c:pt idx="152">
                  <c:v>124724.3819623926</c:v>
                </c:pt>
                <c:pt idx="153">
                  <c:v>127562.08645113077</c:v>
                </c:pt>
                <c:pt idx="154">
                  <c:v>127374.00906039763</c:v>
                </c:pt>
                <c:pt idx="155">
                  <c:v>128257.56306093783</c:v>
                </c:pt>
                <c:pt idx="156">
                  <c:v>130083.02945898565</c:v>
                </c:pt>
                <c:pt idx="157">
                  <c:v>129842.97040358056</c:v>
                </c:pt>
                <c:pt idx="158">
                  <c:v>128974.44230699549</c:v>
                </c:pt>
                <c:pt idx="159">
                  <c:v>127920.58505374368</c:v>
                </c:pt>
                <c:pt idx="160">
                  <c:v>129378.97390407514</c:v>
                </c:pt>
                <c:pt idx="161">
                  <c:v>129058.3388700849</c:v>
                </c:pt>
                <c:pt idx="162">
                  <c:v>131823.57703848206</c:v>
                </c:pt>
                <c:pt idx="163">
                  <c:v>133753.35058310296</c:v>
                </c:pt>
                <c:pt idx="164">
                  <c:v>133009.22889736816</c:v>
                </c:pt>
                <c:pt idx="165">
                  <c:v>135333.72622039626</c:v>
                </c:pt>
                <c:pt idx="166">
                  <c:v>135345.78318359479</c:v>
                </c:pt>
                <c:pt idx="167">
                  <c:v>135687.02127071936</c:v>
                </c:pt>
                <c:pt idx="168">
                  <c:v>135518.71709226025</c:v>
                </c:pt>
                <c:pt idx="169">
                  <c:v>134318.48766648493</c:v>
                </c:pt>
                <c:pt idx="170">
                  <c:v>135290.54081773711</c:v>
                </c:pt>
                <c:pt idx="171">
                  <c:v>137131.00416408636</c:v>
                </c:pt>
                <c:pt idx="172">
                  <c:v>138663.05363219761</c:v>
                </c:pt>
                <c:pt idx="173">
                  <c:v>142501.45848685602</c:v>
                </c:pt>
                <c:pt idx="174">
                  <c:v>140163.93821841362</c:v>
                </c:pt>
                <c:pt idx="175">
                  <c:v>144775.72069638106</c:v>
                </c:pt>
                <c:pt idx="176">
                  <c:v>143618.13355675177</c:v>
                </c:pt>
                <c:pt idx="177">
                  <c:v>142151.71079179127</c:v>
                </c:pt>
                <c:pt idx="178">
                  <c:v>142901.98390658191</c:v>
                </c:pt>
                <c:pt idx="179">
                  <c:v>143046.61217642188</c:v>
                </c:pt>
                <c:pt idx="180">
                  <c:v>143528.66727199635</c:v>
                </c:pt>
                <c:pt idx="181">
                  <c:v>145409.7144699835</c:v>
                </c:pt>
                <c:pt idx="182">
                  <c:v>143553.89083886999</c:v>
                </c:pt>
                <c:pt idx="183">
                  <c:v>143586.13311150967</c:v>
                </c:pt>
                <c:pt idx="184">
                  <c:v>146583.45643274157</c:v>
                </c:pt>
                <c:pt idx="185">
                  <c:v>147779.11039072901</c:v>
                </c:pt>
                <c:pt idx="186">
                  <c:v>155636.21600968865</c:v>
                </c:pt>
                <c:pt idx="187">
                  <c:v>153581.37439822283</c:v>
                </c:pt>
                <c:pt idx="188">
                  <c:v>159924.43666560837</c:v>
                </c:pt>
                <c:pt idx="189">
                  <c:v>167252.25604443043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16-4CBA-8854-C42E9E76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11264"/>
        <c:axId val="516771360"/>
      </c:lineChart>
      <c:dateAx>
        <c:axId val="5160112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771360"/>
        <c:crosses val="autoZero"/>
        <c:auto val="1"/>
        <c:lblOffset val="100"/>
        <c:baseTimeUnit val="days"/>
      </c:dateAx>
      <c:valAx>
        <c:axId val="516771360"/>
        <c:scaling>
          <c:orientation val="minMax"/>
          <c:max val="17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'15-2'!$F$2</c:f>
              <c:strCache>
                <c:ptCount val="1"/>
                <c:pt idx="0">
                  <c:v>Портфель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'15-2'!$E$3:$E$33</c:f>
              <c:numCache>
                <c:formatCode>General</c:formatCode>
                <c:ptCount val="31"/>
                <c:pt idx="0">
                  <c:v>-7.7417799999999995E-2</c:v>
                </c:pt>
                <c:pt idx="1">
                  <c:v>-7.2077131599999997E-2</c:v>
                </c:pt>
                <c:pt idx="2">
                  <c:v>-6.6736463199999999E-2</c:v>
                </c:pt>
                <c:pt idx="3">
                  <c:v>-6.13957948E-2</c:v>
                </c:pt>
                <c:pt idx="4">
                  <c:v>-5.6055126400000002E-2</c:v>
                </c:pt>
                <c:pt idx="5">
                  <c:v>-5.0714458000000004E-2</c:v>
                </c:pt>
                <c:pt idx="6">
                  <c:v>-4.5373789600000006E-2</c:v>
                </c:pt>
                <c:pt idx="7">
                  <c:v>-4.0033121200000008E-2</c:v>
                </c:pt>
                <c:pt idx="8">
                  <c:v>-3.4692452800000009E-2</c:v>
                </c:pt>
                <c:pt idx="9">
                  <c:v>-2.9351784400000011E-2</c:v>
                </c:pt>
                <c:pt idx="10">
                  <c:v>-2.4011116000000013E-2</c:v>
                </c:pt>
                <c:pt idx="11">
                  <c:v>-1.8670447600000015E-2</c:v>
                </c:pt>
                <c:pt idx="12">
                  <c:v>-1.3329779200000015E-2</c:v>
                </c:pt>
                <c:pt idx="13">
                  <c:v>-7.9891108000000148E-3</c:v>
                </c:pt>
                <c:pt idx="14">
                  <c:v>-2.6484424000000149E-3</c:v>
                </c:pt>
                <c:pt idx="15">
                  <c:v>2.6922259999999851E-3</c:v>
                </c:pt>
                <c:pt idx="16">
                  <c:v>8.032894399999985E-3</c:v>
                </c:pt>
                <c:pt idx="17">
                  <c:v>1.3373562799999985E-2</c:v>
                </c:pt>
                <c:pt idx="18">
                  <c:v>1.8714231199999987E-2</c:v>
                </c:pt>
                <c:pt idx="19">
                  <c:v>2.4054899599999985E-2</c:v>
                </c:pt>
                <c:pt idx="20">
                  <c:v>2.9395567999999983E-2</c:v>
                </c:pt>
                <c:pt idx="21">
                  <c:v>3.4736236399999981E-2</c:v>
                </c:pt>
                <c:pt idx="22">
                  <c:v>4.0076904799999979E-2</c:v>
                </c:pt>
                <c:pt idx="23">
                  <c:v>4.5417573199999978E-2</c:v>
                </c:pt>
                <c:pt idx="24">
                  <c:v>5.0758241599999976E-2</c:v>
                </c:pt>
                <c:pt idx="25">
                  <c:v>5.6098909999999974E-2</c:v>
                </c:pt>
                <c:pt idx="26">
                  <c:v>6.1439578399999972E-2</c:v>
                </c:pt>
                <c:pt idx="27">
                  <c:v>6.678024679999997E-2</c:v>
                </c:pt>
                <c:pt idx="28">
                  <c:v>7.2120915199999969E-2</c:v>
                </c:pt>
                <c:pt idx="29">
                  <c:v>7.7461583599999967E-2</c:v>
                </c:pt>
                <c:pt idx="30">
                  <c:v>8.2802251999999965E-2</c:v>
                </c:pt>
              </c:numCache>
            </c:numRef>
          </c:cat>
          <c:val>
            <c:numRef>
              <c:f>'15-2'!$F$3:$F$33</c:f>
              <c:numCache>
                <c:formatCode>General</c:formatCode>
                <c:ptCount val="31"/>
                <c:pt idx="0">
                  <c:v>5.0513347676403178E-3</c:v>
                </c:pt>
                <c:pt idx="1">
                  <c:v>1.4569220749384101E-2</c:v>
                </c:pt>
                <c:pt idx="2">
                  <c:v>3.9086656693223233E-2</c:v>
                </c:pt>
                <c:pt idx="3">
                  <c:v>9.7540000485011311E-2</c:v>
                </c:pt>
                <c:pt idx="4">
                  <c:v>0.22641177579293309</c:v>
                </c:pt>
                <c:pt idx="5">
                  <c:v>0.48885188822543885</c:v>
                </c:pt>
                <c:pt idx="6">
                  <c:v>0.9817877556897594</c:v>
                </c:pt>
                <c:pt idx="7">
                  <c:v>1.8340870924240873</c:v>
                </c:pt>
                <c:pt idx="8">
                  <c:v>3.1870166026421654</c:v>
                </c:pt>
                <c:pt idx="9">
                  <c:v>5.1512274434814289</c:v>
                </c:pt>
                <c:pt idx="10">
                  <c:v>7.7446028949755688</c:v>
                </c:pt>
                <c:pt idx="11">
                  <c:v>10.830527539952222</c:v>
                </c:pt>
                <c:pt idx="12">
                  <c:v>14.088413710084412</c:v>
                </c:pt>
                <c:pt idx="13">
                  <c:v>17.046554451893922</c:v>
                </c:pt>
                <c:pt idx="14">
                  <c:v>19.185501340290781</c:v>
                </c:pt>
                <c:pt idx="15">
                  <c:v>20.084994771876307</c:v>
                </c:pt>
                <c:pt idx="16">
                  <c:v>19.55835488858699</c:v>
                </c:pt>
                <c:pt idx="17">
                  <c:v>17.715562635607245</c:v>
                </c:pt>
                <c:pt idx="18">
                  <c:v>14.92586832273056</c:v>
                </c:pt>
                <c:pt idx="19">
                  <c:v>11.697317833237136</c:v>
                </c:pt>
                <c:pt idx="20">
                  <c:v>8.5269752714844369</c:v>
                </c:pt>
                <c:pt idx="21">
                  <c:v>5.7818356822841466</c:v>
                </c:pt>
                <c:pt idx="22">
                  <c:v>3.6466872194962119</c:v>
                </c:pt>
                <c:pt idx="23">
                  <c:v>2.1394065121041219</c:v>
                </c:pt>
                <c:pt idx="24">
                  <c:v>1.1674818572130994</c:v>
                </c:pt>
                <c:pt idx="25">
                  <c:v>0.59261002724271794</c:v>
                </c:pt>
                <c:pt idx="26">
                  <c:v>0.27980139763621864</c:v>
                </c:pt>
                <c:pt idx="27">
                  <c:v>0.12288327908749584</c:v>
                </c:pt>
                <c:pt idx="28">
                  <c:v>5.019930824886118E-2</c:v>
                </c:pt>
                <c:pt idx="29">
                  <c:v>1.9075006815421781E-2</c:v>
                </c:pt>
                <c:pt idx="30">
                  <c:v>6.742076864729777E-3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AC-486E-832E-0C6FE78FB018}"/>
            </c:ext>
          </c:extLst>
        </c:ser>
        <c:ser>
          <c:idx val="1"/>
          <c:order val="1"/>
          <c:tx>
            <c:strRef>
              <c:f>'15-2'!$G$2</c:f>
              <c:strCache>
                <c:ptCount val="1"/>
                <c:pt idx="0">
                  <c:v>Портфель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'15-2'!$E$3:$E$33</c:f>
              <c:numCache>
                <c:formatCode>General</c:formatCode>
                <c:ptCount val="31"/>
                <c:pt idx="0">
                  <c:v>-7.7417799999999995E-2</c:v>
                </c:pt>
                <c:pt idx="1">
                  <c:v>-7.2077131599999997E-2</c:v>
                </c:pt>
                <c:pt idx="2">
                  <c:v>-6.6736463199999999E-2</c:v>
                </c:pt>
                <c:pt idx="3">
                  <c:v>-6.13957948E-2</c:v>
                </c:pt>
                <c:pt idx="4">
                  <c:v>-5.6055126400000002E-2</c:v>
                </c:pt>
                <c:pt idx="5">
                  <c:v>-5.0714458000000004E-2</c:v>
                </c:pt>
                <c:pt idx="6">
                  <c:v>-4.5373789600000006E-2</c:v>
                </c:pt>
                <c:pt idx="7">
                  <c:v>-4.0033121200000008E-2</c:v>
                </c:pt>
                <c:pt idx="8">
                  <c:v>-3.4692452800000009E-2</c:v>
                </c:pt>
                <c:pt idx="9">
                  <c:v>-2.9351784400000011E-2</c:v>
                </c:pt>
                <c:pt idx="10">
                  <c:v>-2.4011116000000013E-2</c:v>
                </c:pt>
                <c:pt idx="11">
                  <c:v>-1.8670447600000015E-2</c:v>
                </c:pt>
                <c:pt idx="12">
                  <c:v>-1.3329779200000015E-2</c:v>
                </c:pt>
                <c:pt idx="13">
                  <c:v>-7.9891108000000148E-3</c:v>
                </c:pt>
                <c:pt idx="14">
                  <c:v>-2.6484424000000149E-3</c:v>
                </c:pt>
                <c:pt idx="15">
                  <c:v>2.6922259999999851E-3</c:v>
                </c:pt>
                <c:pt idx="16">
                  <c:v>8.032894399999985E-3</c:v>
                </c:pt>
                <c:pt idx="17">
                  <c:v>1.3373562799999985E-2</c:v>
                </c:pt>
                <c:pt idx="18">
                  <c:v>1.8714231199999987E-2</c:v>
                </c:pt>
                <c:pt idx="19">
                  <c:v>2.4054899599999985E-2</c:v>
                </c:pt>
                <c:pt idx="20">
                  <c:v>2.9395567999999983E-2</c:v>
                </c:pt>
                <c:pt idx="21">
                  <c:v>3.4736236399999981E-2</c:v>
                </c:pt>
                <c:pt idx="22">
                  <c:v>4.0076904799999979E-2</c:v>
                </c:pt>
                <c:pt idx="23">
                  <c:v>4.5417573199999978E-2</c:v>
                </c:pt>
                <c:pt idx="24">
                  <c:v>5.0758241599999976E-2</c:v>
                </c:pt>
                <c:pt idx="25">
                  <c:v>5.6098909999999974E-2</c:v>
                </c:pt>
                <c:pt idx="26">
                  <c:v>6.1439578399999972E-2</c:v>
                </c:pt>
                <c:pt idx="27">
                  <c:v>6.678024679999997E-2</c:v>
                </c:pt>
                <c:pt idx="28">
                  <c:v>7.2120915199999969E-2</c:v>
                </c:pt>
                <c:pt idx="29">
                  <c:v>7.7461583599999967E-2</c:v>
                </c:pt>
                <c:pt idx="30">
                  <c:v>8.2802251999999965E-2</c:v>
                </c:pt>
              </c:numCache>
            </c:numRef>
          </c:cat>
          <c:val>
            <c:numRef>
              <c:f>'15-2'!$G$3:$G$33</c:f>
              <c:numCache>
                <c:formatCode>General</c:formatCode>
                <c:ptCount val="31"/>
                <c:pt idx="0">
                  <c:v>1.6081323844037421E-6</c:v>
                </c:pt>
                <c:pt idx="1">
                  <c:v>1.3842943814435791E-5</c:v>
                </c:pt>
                <c:pt idx="2">
                  <c:v>1.0271918001942609E-4</c:v>
                </c:pt>
                <c:pt idx="3">
                  <c:v>6.5703886691198705E-4</c:v>
                </c:pt>
                <c:pt idx="4">
                  <c:v>3.6228220897847338E-3</c:v>
                </c:pt>
                <c:pt idx="5">
                  <c:v>1.7219454243341047E-2</c:v>
                </c:pt>
                <c:pt idx="6">
                  <c:v>7.0551814480935046E-2</c:v>
                </c:pt>
                <c:pt idx="7">
                  <c:v>0.24918013786295487</c:v>
                </c:pt>
                <c:pt idx="8">
                  <c:v>0.75863886053106655</c:v>
                </c:pt>
                <c:pt idx="9">
                  <c:v>1.9910087929252589</c:v>
                </c:pt>
                <c:pt idx="10">
                  <c:v>4.5043040650939989</c:v>
                </c:pt>
                <c:pt idx="11">
                  <c:v>8.7841279163742136</c:v>
                </c:pt>
                <c:pt idx="12">
                  <c:v>14.766787732907249</c:v>
                </c:pt>
                <c:pt idx="13">
                  <c:v>21.398820810559624</c:v>
                </c:pt>
                <c:pt idx="14">
                  <c:v>26.730684581138362</c:v>
                </c:pt>
                <c:pt idx="15">
                  <c:v>28.783708636255714</c:v>
                </c:pt>
                <c:pt idx="16">
                  <c:v>26.717747902785877</c:v>
                </c:pt>
                <c:pt idx="17">
                  <c:v>21.378113321877944</c:v>
                </c:pt>
                <c:pt idx="18">
                  <c:v>14.74535834402332</c:v>
                </c:pt>
                <c:pt idx="19">
                  <c:v>8.7671354642498383</c:v>
                </c:pt>
                <c:pt idx="20">
                  <c:v>4.4934150139405089</c:v>
                </c:pt>
                <c:pt idx="21">
                  <c:v>1.9852343287434342</c:v>
                </c:pt>
                <c:pt idx="22">
                  <c:v>0.75607251383047458</c:v>
                </c:pt>
                <c:pt idx="23">
                  <c:v>0.24821701751726213</c:v>
                </c:pt>
                <c:pt idx="24">
                  <c:v>7.0245108107454587E-2</c:v>
                </c:pt>
                <c:pt idx="25">
                  <c:v>1.7136299610496512E-2</c:v>
                </c:pt>
                <c:pt idx="26">
                  <c:v>3.6035822375540053E-3</c:v>
                </c:pt>
                <c:pt idx="27">
                  <c:v>6.5323321267829015E-4</c:v>
                </c:pt>
                <c:pt idx="28">
                  <c:v>1.0207479281806768E-4</c:v>
                </c:pt>
                <c:pt idx="29">
                  <c:v>1.3749445560758373E-5</c:v>
                </c:pt>
                <c:pt idx="30">
                  <c:v>1.5964976875911774E-6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AC-486E-832E-0C6FE78FB018}"/>
            </c:ext>
          </c:extLst>
        </c:ser>
        <c:ser>
          <c:idx val="2"/>
          <c:order val="2"/>
          <c:tx>
            <c:strRef>
              <c:f>'15-2'!$H$2</c:f>
              <c:strCache>
                <c:ptCount val="1"/>
                <c:pt idx="0">
                  <c:v>Портфель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'15-2'!$E$3:$E$33</c:f>
              <c:numCache>
                <c:formatCode>General</c:formatCode>
                <c:ptCount val="31"/>
                <c:pt idx="0">
                  <c:v>-7.7417799999999995E-2</c:v>
                </c:pt>
                <c:pt idx="1">
                  <c:v>-7.2077131599999997E-2</c:v>
                </c:pt>
                <c:pt idx="2">
                  <c:v>-6.6736463199999999E-2</c:v>
                </c:pt>
                <c:pt idx="3">
                  <c:v>-6.13957948E-2</c:v>
                </c:pt>
                <c:pt idx="4">
                  <c:v>-5.6055126400000002E-2</c:v>
                </c:pt>
                <c:pt idx="5">
                  <c:v>-5.0714458000000004E-2</c:v>
                </c:pt>
                <c:pt idx="6">
                  <c:v>-4.5373789600000006E-2</c:v>
                </c:pt>
                <c:pt idx="7">
                  <c:v>-4.0033121200000008E-2</c:v>
                </c:pt>
                <c:pt idx="8">
                  <c:v>-3.4692452800000009E-2</c:v>
                </c:pt>
                <c:pt idx="9">
                  <c:v>-2.9351784400000011E-2</c:v>
                </c:pt>
                <c:pt idx="10">
                  <c:v>-2.4011116000000013E-2</c:v>
                </c:pt>
                <c:pt idx="11">
                  <c:v>-1.8670447600000015E-2</c:v>
                </c:pt>
                <c:pt idx="12">
                  <c:v>-1.3329779200000015E-2</c:v>
                </c:pt>
                <c:pt idx="13">
                  <c:v>-7.9891108000000148E-3</c:v>
                </c:pt>
                <c:pt idx="14">
                  <c:v>-2.6484424000000149E-3</c:v>
                </c:pt>
                <c:pt idx="15">
                  <c:v>2.6922259999999851E-3</c:v>
                </c:pt>
                <c:pt idx="16">
                  <c:v>8.032894399999985E-3</c:v>
                </c:pt>
                <c:pt idx="17">
                  <c:v>1.3373562799999985E-2</c:v>
                </c:pt>
                <c:pt idx="18">
                  <c:v>1.8714231199999987E-2</c:v>
                </c:pt>
                <c:pt idx="19">
                  <c:v>2.4054899599999985E-2</c:v>
                </c:pt>
                <c:pt idx="20">
                  <c:v>2.9395567999999983E-2</c:v>
                </c:pt>
                <c:pt idx="21">
                  <c:v>3.4736236399999981E-2</c:v>
                </c:pt>
                <c:pt idx="22">
                  <c:v>4.0076904799999979E-2</c:v>
                </c:pt>
                <c:pt idx="23">
                  <c:v>4.5417573199999978E-2</c:v>
                </c:pt>
                <c:pt idx="24">
                  <c:v>5.0758241599999976E-2</c:v>
                </c:pt>
                <c:pt idx="25">
                  <c:v>5.6098909999999974E-2</c:v>
                </c:pt>
                <c:pt idx="26">
                  <c:v>6.1439578399999972E-2</c:v>
                </c:pt>
                <c:pt idx="27">
                  <c:v>6.678024679999997E-2</c:v>
                </c:pt>
                <c:pt idx="28">
                  <c:v>7.2120915199999969E-2</c:v>
                </c:pt>
                <c:pt idx="29">
                  <c:v>7.7461583599999967E-2</c:v>
                </c:pt>
                <c:pt idx="30">
                  <c:v>8.2802251999999965E-2</c:v>
                </c:pt>
              </c:numCache>
            </c:numRef>
          </c:cat>
          <c:val>
            <c:numRef>
              <c:f>'15-2'!$H$3:$H$33</c:f>
              <c:numCache>
                <c:formatCode>General</c:formatCode>
                <c:ptCount val="31"/>
                <c:pt idx="0">
                  <c:v>2.4214543262833016E-13</c:v>
                </c:pt>
                <c:pt idx="1">
                  <c:v>1.7114614231363675E-11</c:v>
                </c:pt>
                <c:pt idx="2">
                  <c:v>8.9937429033316317E-10</c:v>
                </c:pt>
                <c:pt idx="3">
                  <c:v>3.5139562022516672E-8</c:v>
                </c:pt>
                <c:pt idx="4">
                  <c:v>1.0207860848171443E-6</c:v>
                </c:pt>
                <c:pt idx="5">
                  <c:v>2.2047312590585304E-5</c:v>
                </c:pt>
                <c:pt idx="6">
                  <c:v>3.5404551692798641E-4</c:v>
                </c:pt>
                <c:pt idx="7">
                  <c:v>4.2271247115495854E-3</c:v>
                </c:pt>
                <c:pt idx="8">
                  <c:v>3.7524381584792134E-2</c:v>
                </c:pt>
                <c:pt idx="9">
                  <c:v>0.24766494947441042</c:v>
                </c:pt>
                <c:pt idx="10">
                  <c:v>1.2153407880611735</c:v>
                </c:pt>
                <c:pt idx="11">
                  <c:v>4.4341881866411175</c:v>
                </c:pt>
                <c:pt idx="12">
                  <c:v>12.028533695613799</c:v>
                </c:pt>
                <c:pt idx="13">
                  <c:v>24.26016660862858</c:v>
                </c:pt>
                <c:pt idx="14">
                  <c:v>36.379555677839853</c:v>
                </c:pt>
                <c:pt idx="15">
                  <c:v>40.56052085698709</c:v>
                </c:pt>
                <c:pt idx="16">
                  <c:v>33.622668414655251</c:v>
                </c:pt>
                <c:pt idx="17">
                  <c:v>20.722557499030824</c:v>
                </c:pt>
                <c:pt idx="18">
                  <c:v>9.4959200729755029</c:v>
                </c:pt>
                <c:pt idx="19">
                  <c:v>3.2352904002976626</c:v>
                </c:pt>
                <c:pt idx="20">
                  <c:v>0.81954349812631955</c:v>
                </c:pt>
                <c:pt idx="21">
                  <c:v>0.15435235876728548</c:v>
                </c:pt>
                <c:pt idx="22">
                  <c:v>2.1614094878779834E-2</c:v>
                </c:pt>
                <c:pt idx="23">
                  <c:v>2.2503152218682049E-3</c:v>
                </c:pt>
                <c:pt idx="24">
                  <c:v>1.7419359559931748E-4</c:v>
                </c:pt>
                <c:pt idx="25">
                  <c:v>1.0025442048804441E-5</c:v>
                </c:pt>
                <c:pt idx="26">
                  <c:v>4.2900010610881086E-7</c:v>
                </c:pt>
                <c:pt idx="27">
                  <c:v>1.3648778621466011E-8</c:v>
                </c:pt>
                <c:pt idx="28">
                  <c:v>3.2285885428024836E-10</c:v>
                </c:pt>
                <c:pt idx="29">
                  <c:v>5.6782450927969855E-12</c:v>
                </c:pt>
                <c:pt idx="30">
                  <c:v>7.4250278795079249E-14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1AC-486E-832E-0C6FE78F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64192"/>
        <c:axId val="442900592"/>
      </c:lineChart>
      <c:catAx>
        <c:axId val="542264192"/>
        <c:scaling>
          <c:orientation val="minMax"/>
        </c:scaling>
        <c:delete val="0"/>
        <c:axPos val="b"/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00592"/>
        <c:crosses val="autoZero"/>
        <c:auto val="1"/>
        <c:lblAlgn val="ctr"/>
        <c:lblOffset val="100"/>
        <c:noMultiLvlLbl val="0"/>
      </c:catAx>
      <c:valAx>
        <c:axId val="442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</xdr:colOff>
      <xdr:row>7</xdr:row>
      <xdr:rowOff>83820</xdr:rowOff>
    </xdr:from>
    <xdr:ext cx="3669030" cy="9829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36270" y="1363980"/>
              <a:ext cx="3669030" cy="98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e>
                        </m:eqArr>
                      </m:e>
                    </m:rad>
                  </m:oMath>
                </m:oMathPara>
              </a14:m>
              <a:endParaRPr lang="ru-RU" sz="1200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36270" y="1363980"/>
              <a:ext cx="3669030" cy="98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+@2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2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571500</xdr:colOff>
      <xdr:row>3</xdr:row>
      <xdr:rowOff>175260</xdr:rowOff>
    </xdr:from>
    <xdr:ext cx="3771900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71500" y="723900"/>
              <a:ext cx="377190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</m:eqArr>
                      </m:e>
                    </m:rad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0" y="723900"/>
              <a:ext cx="377190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1</xdr:col>
      <xdr:colOff>30480</xdr:colOff>
      <xdr:row>13</xdr:row>
      <xdr:rowOff>15240</xdr:rowOff>
    </xdr:from>
    <xdr:ext cx="3669030" cy="1417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40080" y="2392680"/>
              <a:ext cx="3669030" cy="1417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</m:e>
                        </m:eqArr>
                      </m:e>
                    </m:rad>
                  </m:oMath>
                </m:oMathPara>
              </a14:m>
              <a:endParaRPr lang="ru-RU" sz="1200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40080" y="2392680"/>
              <a:ext cx="3669030" cy="1417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5^2+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2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533400</xdr:colOff>
      <xdr:row>1</xdr:row>
      <xdr:rowOff>76200</xdr:rowOff>
    </xdr:from>
    <xdr:ext cx="2987040" cy="3758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33400" y="259080"/>
              <a:ext cx="2987040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33400" y="259080"/>
              <a:ext cx="2987040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579121</xdr:colOff>
      <xdr:row>1</xdr:row>
      <xdr:rowOff>68580</xdr:rowOff>
    </xdr:from>
    <xdr:ext cx="1074420" cy="5964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846321" y="251460"/>
              <a:ext cx="1074420" cy="596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/>
                          </a:rPr>
                          <m:t>𝑖</m:t>
                        </m:r>
                        <m:r>
                          <a:rPr lang="en-US" sz="12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2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  <a:ea typeface="Cambria Math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46321" y="251460"/>
              <a:ext cx="1074420" cy="596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200" b="0" i="0">
                  <a:latin typeface="Cambria Math"/>
                </a:rPr>
                <a:t>𝑟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𝑝</a:t>
              </a:r>
              <a:r>
                <a:rPr lang="en-US" sz="1200" b="0" i="0">
                  <a:latin typeface="Cambria Math" panose="02040503050406030204" pitchFamily="18" charset="0"/>
                </a:rPr>
                <a:t>𝑛</a:t>
              </a:r>
              <a:r>
                <a:rPr lang="en-US" sz="1200" b="0" i="0">
                  <a:latin typeface="Cambria Math"/>
                </a:rPr>
                <a:t>=</a:t>
              </a:r>
              <a:r>
                <a:rPr lang="en-US" sz="1200" b="0" i="0">
                  <a:latin typeface="Cambria Math" panose="02040503050406030204" pitchFamily="18" charset="0"/>
                </a:rPr>
                <a:t>∑_(</a:t>
              </a:r>
              <a:r>
                <a:rPr lang="en-US" sz="1200" b="0" i="0">
                  <a:latin typeface="Cambria Math"/>
                </a:rPr>
                <a:t>𝑖=1</a:t>
              </a:r>
              <a:r>
                <a:rPr lang="en-US" sz="1200" b="0" i="0">
                  <a:latin typeface="Cambria Math" panose="02040503050406030204" pitchFamily="18" charset="0"/>
                </a:rPr>
                <a:t>)^</a:t>
              </a:r>
              <a:r>
                <a:rPr lang="en-US" sz="1200" b="0" i="0">
                  <a:latin typeface="Cambria Math"/>
                </a:rPr>
                <a:t>𝑛</a:t>
              </a:r>
              <a:r>
                <a:rPr lang="en-US" sz="1200" b="0" i="0">
                  <a:latin typeface="Cambria Math" panose="02040503050406030204" pitchFamily="18" charset="0"/>
                </a:rPr>
                <a:t>▒〖</a:t>
              </a:r>
              <a:r>
                <a:rPr lang="en-US" sz="1200" b="0" i="0">
                  <a:latin typeface="Cambria Math"/>
                  <a:ea typeface="Cambria Math"/>
                </a:rPr>
                <a:t>𝜔</a:t>
              </a:r>
              <a:r>
                <a:rPr lang="en-US" sz="12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>
                  <a:latin typeface="Cambria Math"/>
                </a:rPr>
                <a:t>𝑖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r>
                <a:rPr lang="en-US" sz="1200" b="0" i="0">
                  <a:latin typeface="Cambria Math"/>
                </a:rPr>
                <a:t>𝑟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𝑖</a:t>
              </a:r>
              <a:r>
                <a:rPr lang="en-US" sz="1200" b="0" i="0">
                  <a:latin typeface="Cambria Math" panose="02040503050406030204" pitchFamily="18" charset="0"/>
                </a:rPr>
                <a:t> 〗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556260</xdr:colOff>
      <xdr:row>4</xdr:row>
      <xdr:rowOff>137160</xdr:rowOff>
    </xdr:from>
    <xdr:ext cx="3649981" cy="819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823460" y="868680"/>
              <a:ext cx="3649981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  <m:t>𝑝𝑛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𝑐𝑜𝑟</m:t>
                                </m:r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e>
                        </m:nary>
                      </m:e>
                    </m:rad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𝑗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823460" y="868680"/>
              <a:ext cx="3649981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200" i="0">
                  <a:latin typeface="Cambria Math"/>
                  <a:ea typeface="Cambria Math"/>
                </a:rPr>
                <a:t>𝜎</a:t>
              </a:r>
              <a:r>
                <a:rPr lang="ru-RU" sz="12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  <a:ea typeface="Cambria Math"/>
                </a:rPr>
                <a:t>𝑝𝑛</a:t>
              </a:r>
              <a:r>
                <a:rPr lang="en-US" sz="1200" b="0" i="0">
                  <a:latin typeface="Cambria Math"/>
                </a:rPr>
                <a:t>=</a:t>
              </a:r>
              <a:r>
                <a:rPr lang="en-US" sz="1200" b="0" i="0">
                  <a:latin typeface="Cambria Math" panose="02040503050406030204" pitchFamily="18" charset="0"/>
                </a:rPr>
                <a:t>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𝑖=1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𝑖=1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▒∑_(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𝑗=1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 𝑐𝑜𝑟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𝑖,𝑟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〗)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;𝑖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≠𝑗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8</xdr:col>
      <xdr:colOff>64770</xdr:colOff>
      <xdr:row>9</xdr:row>
      <xdr:rowOff>106680</xdr:rowOff>
    </xdr:from>
    <xdr:ext cx="1586139" cy="35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41570" y="1752600"/>
              <a:ext cx="1586139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𝐷𝐼𝑉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10000−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941570" y="1752600"/>
              <a:ext cx="1586139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𝐷𝐼𝑉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𝑝𝑛=(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10000−∑_(𝑖=1)^𝑛▒〖𝑆_𝑖〗^2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10</a:t>
              </a:r>
              <a:r>
                <a:rPr lang="ru-RU" sz="1100" b="0" i="0">
                  <a:latin typeface="Cambria Math" panose="02040503050406030204" pitchFamily="18" charset="0"/>
                </a:rPr>
                <a:t>00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400050</xdr:colOff>
      <xdr:row>19</xdr:row>
      <xdr:rowOff>38100</xdr:rowOff>
    </xdr:from>
    <xdr:to>
      <xdr:col>39</xdr:col>
      <xdr:colOff>99060</xdr:colOff>
      <xdr:row>31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186690</xdr:colOff>
      <xdr:row>0</xdr:row>
      <xdr:rowOff>91440</xdr:rowOff>
    </xdr:from>
    <xdr:to>
      <xdr:col>37</xdr:col>
      <xdr:colOff>312420</xdr:colOff>
      <xdr:row>30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28B06DB-E2B4-4963-901B-FA00A31C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38100</xdr:rowOff>
    </xdr:from>
    <xdr:to>
      <xdr:col>19</xdr:col>
      <xdr:colOff>518160</xdr:colOff>
      <xdr:row>23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D6221A-7B7C-4BE1-AFDB-0EDDA22E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23" sqref="C23"/>
    </sheetView>
  </sheetViews>
  <sheetFormatPr baseColWidth="10" defaultColWidth="8.83203125" defaultRowHeight="15" x14ac:dyDescent="0.2"/>
  <sheetData>
    <row r="1" spans="1:19" ht="16" thickBot="1" x14ac:dyDescent="0.25">
      <c r="A1" s="89" t="s">
        <v>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  <c r="P1" s="1"/>
      <c r="Q1" s="1"/>
      <c r="R1" s="1"/>
      <c r="S1" s="1"/>
    </row>
    <row r="2" spans="1:19" x14ac:dyDescent="0.2">
      <c r="A2" s="10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1"/>
      <c r="Q2" s="1"/>
      <c r="R2" s="1"/>
      <c r="S2" s="1"/>
    </row>
    <row r="3" spans="1:19" x14ac:dyDescent="0.2">
      <c r="A3" s="1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/>
      <c r="P3" s="1"/>
      <c r="Q3" s="1"/>
      <c r="R3" s="1"/>
      <c r="S3" s="1"/>
    </row>
    <row r="4" spans="1:19" x14ac:dyDescent="0.2">
      <c r="A4" s="1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/>
      <c r="P4" s="1"/>
      <c r="Q4" s="1"/>
      <c r="R4" s="1"/>
      <c r="S4" s="1"/>
    </row>
    <row r="5" spans="1:19" x14ac:dyDescent="0.2">
      <c r="A5" s="10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1"/>
      <c r="Q5" s="1"/>
      <c r="R5" s="1"/>
      <c r="S5" s="1"/>
    </row>
    <row r="6" spans="1:19" x14ac:dyDescent="0.2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/>
      <c r="P6" s="1"/>
      <c r="Q6" s="1"/>
      <c r="R6" s="1"/>
      <c r="S6" s="1"/>
    </row>
    <row r="7" spans="1:19" x14ac:dyDescent="0.2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1"/>
      <c r="Q7" s="1"/>
      <c r="R7" s="1"/>
      <c r="S7" s="1"/>
    </row>
    <row r="8" spans="1:19" x14ac:dyDescent="0.2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/>
      <c r="P8" s="1"/>
      <c r="Q8" s="1"/>
      <c r="R8" s="1"/>
      <c r="S8" s="1"/>
    </row>
    <row r="9" spans="1:19" x14ac:dyDescent="0.2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5"/>
      <c r="P9" s="1"/>
      <c r="Q9" s="1"/>
      <c r="R9" s="1"/>
      <c r="S9" s="1"/>
    </row>
    <row r="10" spans="1:19" x14ac:dyDescent="0.2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  <c r="P10" s="1"/>
      <c r="Q10" s="1"/>
      <c r="R10" s="1"/>
      <c r="S10" s="1"/>
    </row>
    <row r="11" spans="1:19" x14ac:dyDescent="0.2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5"/>
      <c r="P11" s="1"/>
      <c r="Q11" s="1"/>
      <c r="R11" s="1"/>
      <c r="S11" s="1"/>
    </row>
    <row r="12" spans="1:19" x14ac:dyDescent="0.2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/>
      <c r="P12" s="1"/>
      <c r="Q12" s="1"/>
      <c r="R12" s="1"/>
      <c r="S12" s="1"/>
    </row>
    <row r="13" spans="1:19" ht="16" thickBot="1" x14ac:dyDescent="0.2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/>
      <c r="P13" s="1"/>
      <c r="Q13" s="1"/>
      <c r="R13" s="1"/>
      <c r="S13" s="1"/>
    </row>
    <row r="14" spans="1:19" x14ac:dyDescent="0.2">
      <c r="A14" s="10"/>
      <c r="B14" s="6"/>
      <c r="C14" s="6"/>
      <c r="D14" s="6"/>
      <c r="E14" s="6"/>
      <c r="F14" s="6"/>
      <c r="G14" s="6"/>
      <c r="H14" s="6"/>
      <c r="I14" s="92" t="s">
        <v>12</v>
      </c>
      <c r="J14" s="18" t="s">
        <v>11</v>
      </c>
      <c r="K14" s="17" t="s">
        <v>10</v>
      </c>
      <c r="L14" s="17"/>
      <c r="M14" s="17"/>
      <c r="N14" s="16"/>
      <c r="O14" s="5"/>
      <c r="P14" s="1"/>
      <c r="Q14" s="1"/>
      <c r="R14" s="1"/>
      <c r="S14" s="1"/>
    </row>
    <row r="15" spans="1:19" x14ac:dyDescent="0.2">
      <c r="A15" s="10"/>
      <c r="B15" s="6"/>
      <c r="C15" s="6"/>
      <c r="D15" s="6"/>
      <c r="E15" s="6"/>
      <c r="F15" s="6"/>
      <c r="G15" s="6"/>
      <c r="H15" s="6"/>
      <c r="I15" s="93"/>
      <c r="J15" s="15" t="s">
        <v>9</v>
      </c>
      <c r="K15" s="8" t="s">
        <v>8</v>
      </c>
      <c r="L15" s="8"/>
      <c r="M15" s="7"/>
      <c r="N15" s="5"/>
      <c r="O15" s="5"/>
      <c r="P15" s="1"/>
      <c r="Q15" s="1"/>
      <c r="R15" s="1"/>
      <c r="S15" s="1"/>
    </row>
    <row r="16" spans="1:19" x14ac:dyDescent="0.2">
      <c r="A16" s="10"/>
      <c r="B16" s="6"/>
      <c r="C16" s="6"/>
      <c r="D16" s="6"/>
      <c r="E16" s="6"/>
      <c r="F16" s="6"/>
      <c r="G16" s="6"/>
      <c r="H16" s="6"/>
      <c r="I16" s="93"/>
      <c r="J16" s="13" t="s">
        <v>7</v>
      </c>
      <c r="K16" s="14" t="s">
        <v>6</v>
      </c>
      <c r="L16" s="7"/>
      <c r="M16" s="8"/>
      <c r="N16" s="5"/>
      <c r="O16" s="5"/>
      <c r="P16" s="1"/>
      <c r="Q16" s="1"/>
      <c r="R16" s="1"/>
      <c r="S16" s="1"/>
    </row>
    <row r="17" spans="1:19" x14ac:dyDescent="0.2">
      <c r="A17" s="10"/>
      <c r="B17" s="6"/>
      <c r="C17" s="6"/>
      <c r="D17" s="6"/>
      <c r="E17" s="6"/>
      <c r="F17" s="6"/>
      <c r="G17" s="6"/>
      <c r="H17" s="6"/>
      <c r="I17" s="93"/>
      <c r="J17" s="13" t="s">
        <v>5</v>
      </c>
      <c r="K17" s="8" t="s">
        <v>4</v>
      </c>
      <c r="L17" s="8"/>
      <c r="M17" s="8"/>
      <c r="N17" s="5"/>
      <c r="O17" s="5"/>
      <c r="P17" s="1"/>
      <c r="Q17" s="1"/>
      <c r="R17" s="1"/>
      <c r="S17" s="1"/>
    </row>
    <row r="18" spans="1:19" x14ac:dyDescent="0.2">
      <c r="A18" s="10"/>
      <c r="B18" s="6"/>
      <c r="C18" s="6"/>
      <c r="D18" s="6"/>
      <c r="E18" s="6"/>
      <c r="F18" s="6"/>
      <c r="G18" s="6"/>
      <c r="H18" s="6"/>
      <c r="I18" s="93"/>
      <c r="J18" s="13" t="s">
        <v>3</v>
      </c>
      <c r="K18" s="8" t="s">
        <v>2</v>
      </c>
      <c r="L18" s="8"/>
      <c r="M18" s="8"/>
      <c r="N18" s="5"/>
      <c r="O18" s="5"/>
      <c r="P18" s="1"/>
      <c r="Q18" s="1"/>
      <c r="R18" s="1"/>
      <c r="S18" s="1"/>
    </row>
    <row r="19" spans="1:19" ht="16" thickBot="1" x14ac:dyDescent="0.25">
      <c r="A19" s="10"/>
      <c r="B19" s="6"/>
      <c r="C19" s="6"/>
      <c r="D19" s="6"/>
      <c r="E19" s="6"/>
      <c r="F19" s="6"/>
      <c r="G19" s="6"/>
      <c r="H19" s="6"/>
      <c r="I19" s="94"/>
      <c r="J19" s="12" t="s">
        <v>1</v>
      </c>
      <c r="K19" s="11" t="s">
        <v>0</v>
      </c>
      <c r="L19" s="11"/>
      <c r="M19" s="11"/>
      <c r="N19" s="2"/>
      <c r="O19" s="5"/>
      <c r="P19" s="1"/>
      <c r="Q19" s="1"/>
      <c r="R19" s="1"/>
      <c r="S19" s="1"/>
    </row>
    <row r="20" spans="1:19" x14ac:dyDescent="0.2">
      <c r="A20" s="10"/>
      <c r="B20" s="6"/>
      <c r="C20" s="6"/>
      <c r="D20" s="6"/>
      <c r="E20" s="6"/>
      <c r="F20" s="6"/>
      <c r="G20" s="6"/>
      <c r="H20" s="6"/>
      <c r="I20" s="9"/>
      <c r="J20" s="8"/>
      <c r="K20" s="8"/>
      <c r="L20" s="8"/>
      <c r="M20" s="7"/>
      <c r="N20" s="6"/>
      <c r="O20" s="5"/>
      <c r="P20" s="1"/>
      <c r="Q20" s="1"/>
      <c r="R20" s="1"/>
      <c r="S20" s="1"/>
    </row>
    <row r="21" spans="1:19" ht="16" thickBot="1" x14ac:dyDescent="0.25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>
        <v>20</v>
      </c>
      <c r="I25" s="1"/>
      <c r="J25" s="1">
        <f>H26*H26+H25*H25</f>
        <v>6800</v>
      </c>
      <c r="K25" s="1"/>
      <c r="L25" s="1">
        <v>10000</v>
      </c>
      <c r="M25" s="1"/>
      <c r="N25" s="1" t="s">
        <v>64</v>
      </c>
      <c r="O25" s="1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>
        <v>80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 t="s">
        <v>62</v>
      </c>
      <c r="L27" s="77">
        <f>J25/L25</f>
        <v>0.68</v>
      </c>
      <c r="M27" s="1"/>
      <c r="N27" s="1"/>
      <c r="O27" s="1"/>
      <c r="P27" s="1"/>
      <c r="Q27" s="1"/>
      <c r="R27" s="1"/>
      <c r="S27" s="1"/>
    </row>
    <row r="29" spans="1:19" x14ac:dyDescent="0.2">
      <c r="K29" t="s">
        <v>63</v>
      </c>
      <c r="L29" s="51">
        <f>1-L27</f>
        <v>0.31999999999999995</v>
      </c>
    </row>
  </sheetData>
  <mergeCells count="2">
    <mergeCell ref="A1:O1"/>
    <mergeCell ref="I14:I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1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6.83203125" bestFit="1" customWidth="1"/>
    <col min="2" max="2" width="12.83203125" bestFit="1" customWidth="1"/>
    <col min="3" max="3" width="13.5" bestFit="1" customWidth="1"/>
    <col min="5" max="5" width="13.5" bestFit="1" customWidth="1"/>
    <col min="6" max="7" width="10.83203125" bestFit="1" customWidth="1"/>
  </cols>
  <sheetData>
    <row r="1" spans="1:7" x14ac:dyDescent="0.2">
      <c r="A1" t="s">
        <v>60</v>
      </c>
      <c r="B1" t="s">
        <v>85</v>
      </c>
      <c r="C1" s="36" t="s">
        <v>73</v>
      </c>
      <c r="D1" s="81" t="s">
        <v>39</v>
      </c>
      <c r="E1" t="s">
        <v>74</v>
      </c>
      <c r="F1" s="98" t="s">
        <v>84</v>
      </c>
      <c r="G1" s="98"/>
    </row>
    <row r="2" spans="1:7" x14ac:dyDescent="0.2">
      <c r="A2">
        <v>100000.00297124141</v>
      </c>
      <c r="C2" s="82">
        <f>AVERAGE(B3:B191)</f>
        <v>333.40131291191079</v>
      </c>
      <c r="D2">
        <f>_xlfn.STDEV.S(B3:B191)</f>
        <v>1729.928616251774</v>
      </c>
      <c r="E2" s="83">
        <f>_xlfn.NORM.S.INV(97.5%)</f>
        <v>1.9599639845400536</v>
      </c>
      <c r="F2" s="87">
        <f>-D2*E2</f>
        <v>-3390.5977836786883</v>
      </c>
      <c r="G2" s="87">
        <f>D2*E2</f>
        <v>3390.5977836786883</v>
      </c>
    </row>
    <row r="3" spans="1:7" x14ac:dyDescent="0.2">
      <c r="A3">
        <v>101267.65759346628</v>
      </c>
      <c r="B3" s="80">
        <f>A3-A2</f>
        <v>1267.6546222248726</v>
      </c>
    </row>
    <row r="4" spans="1:7" x14ac:dyDescent="0.2">
      <c r="A4">
        <v>102348.01104766283</v>
      </c>
      <c r="B4" s="80">
        <f t="shared" ref="B4:B67" si="0">A4-A3</f>
        <v>1080.3534541965491</v>
      </c>
      <c r="D4" s="98" t="s">
        <v>89</v>
      </c>
      <c r="E4" s="98"/>
    </row>
    <row r="5" spans="1:7" x14ac:dyDescent="0.2">
      <c r="A5">
        <v>105172.46365265058</v>
      </c>
      <c r="B5" s="80">
        <f t="shared" si="0"/>
        <v>2824.4526049877459</v>
      </c>
      <c r="D5" t="s">
        <v>86</v>
      </c>
      <c r="E5" s="78">
        <f>E6+F2</f>
        <v>159955.65464082579</v>
      </c>
    </row>
    <row r="6" spans="1:7" x14ac:dyDescent="0.2">
      <c r="A6">
        <v>109096.75092784688</v>
      </c>
      <c r="B6" s="80">
        <f t="shared" si="0"/>
        <v>3924.2872751963005</v>
      </c>
      <c r="D6" t="s">
        <v>87</v>
      </c>
      <c r="E6" s="78">
        <f>A191+C2</f>
        <v>163346.25242450446</v>
      </c>
    </row>
    <row r="7" spans="1:7" x14ac:dyDescent="0.2">
      <c r="A7">
        <v>108062.24546903602</v>
      </c>
      <c r="B7" s="80">
        <f t="shared" si="0"/>
        <v>-1034.5054588108615</v>
      </c>
      <c r="D7" t="s">
        <v>88</v>
      </c>
      <c r="E7" s="78">
        <f>E6+G2</f>
        <v>166736.85020818314</v>
      </c>
    </row>
    <row r="8" spans="1:7" x14ac:dyDescent="0.2">
      <c r="A8">
        <v>105780.00156964637</v>
      </c>
      <c r="B8" s="80">
        <f t="shared" si="0"/>
        <v>-2282.2438993896503</v>
      </c>
    </row>
    <row r="9" spans="1:7" x14ac:dyDescent="0.2">
      <c r="A9">
        <v>105012.77202300177</v>
      </c>
      <c r="B9" s="80">
        <f t="shared" si="0"/>
        <v>-767.22954664459394</v>
      </c>
    </row>
    <row r="10" spans="1:7" x14ac:dyDescent="0.2">
      <c r="A10">
        <v>104730.38080339206</v>
      </c>
      <c r="B10" s="80">
        <f t="shared" si="0"/>
        <v>-282.39121960970806</v>
      </c>
    </row>
    <row r="11" spans="1:7" x14ac:dyDescent="0.2">
      <c r="A11">
        <v>103491.90711087824</v>
      </c>
      <c r="B11" s="80">
        <f t="shared" si="0"/>
        <v>-1238.4736925138277</v>
      </c>
    </row>
    <row r="12" spans="1:7" x14ac:dyDescent="0.2">
      <c r="A12">
        <v>103271.26533335441</v>
      </c>
      <c r="B12" s="80">
        <f t="shared" si="0"/>
        <v>-220.64177752382238</v>
      </c>
    </row>
    <row r="13" spans="1:7" x14ac:dyDescent="0.2">
      <c r="A13">
        <v>105949.13962507484</v>
      </c>
      <c r="B13" s="80">
        <f t="shared" si="0"/>
        <v>2677.8742917204218</v>
      </c>
    </row>
    <row r="14" spans="1:7" x14ac:dyDescent="0.2">
      <c r="A14">
        <v>105946.97443379869</v>
      </c>
      <c r="B14" s="80">
        <f t="shared" si="0"/>
        <v>-2.1651912761444692</v>
      </c>
    </row>
    <row r="15" spans="1:7" x14ac:dyDescent="0.2">
      <c r="A15">
        <v>104529.22696582411</v>
      </c>
      <c r="B15" s="80">
        <f t="shared" si="0"/>
        <v>-1417.7474679745792</v>
      </c>
    </row>
    <row r="16" spans="1:7" x14ac:dyDescent="0.2">
      <c r="A16">
        <v>104213.0021893325</v>
      </c>
      <c r="B16" s="80">
        <f t="shared" si="0"/>
        <v>-316.2247764916101</v>
      </c>
    </row>
    <row r="17" spans="1:2" x14ac:dyDescent="0.2">
      <c r="A17">
        <v>105819.87876881313</v>
      </c>
      <c r="B17" s="80">
        <f t="shared" si="0"/>
        <v>1606.8765794806241</v>
      </c>
    </row>
    <row r="18" spans="1:2" x14ac:dyDescent="0.2">
      <c r="A18">
        <v>105467.63630512616</v>
      </c>
      <c r="B18" s="80">
        <f t="shared" si="0"/>
        <v>-352.24246368696913</v>
      </c>
    </row>
    <row r="19" spans="1:2" x14ac:dyDescent="0.2">
      <c r="A19">
        <v>105570.77726048544</v>
      </c>
      <c r="B19" s="80">
        <f t="shared" si="0"/>
        <v>103.14095535928209</v>
      </c>
    </row>
    <row r="20" spans="1:2" x14ac:dyDescent="0.2">
      <c r="A20">
        <v>105792.64222582545</v>
      </c>
      <c r="B20" s="80">
        <f t="shared" si="0"/>
        <v>221.86496534000617</v>
      </c>
    </row>
    <row r="21" spans="1:2" x14ac:dyDescent="0.2">
      <c r="A21">
        <v>106145.95697838225</v>
      </c>
      <c r="B21" s="80">
        <f t="shared" si="0"/>
        <v>353.31475255680562</v>
      </c>
    </row>
    <row r="22" spans="1:2" x14ac:dyDescent="0.2">
      <c r="A22">
        <v>106044.72178790721</v>
      </c>
      <c r="B22" s="80">
        <f t="shared" si="0"/>
        <v>-101.23519047503942</v>
      </c>
    </row>
    <row r="23" spans="1:2" x14ac:dyDescent="0.2">
      <c r="A23">
        <v>108976.70010024696</v>
      </c>
      <c r="B23" s="80">
        <f t="shared" si="0"/>
        <v>2931.9783123397501</v>
      </c>
    </row>
    <row r="24" spans="1:2" x14ac:dyDescent="0.2">
      <c r="A24">
        <v>110112.84035532779</v>
      </c>
      <c r="B24" s="80">
        <f t="shared" si="0"/>
        <v>1136.140255080827</v>
      </c>
    </row>
    <row r="25" spans="1:2" x14ac:dyDescent="0.2">
      <c r="A25">
        <v>109166.90748467777</v>
      </c>
      <c r="B25" s="80">
        <f t="shared" si="0"/>
        <v>-945.93287065002369</v>
      </c>
    </row>
    <row r="26" spans="1:2" x14ac:dyDescent="0.2">
      <c r="A26">
        <v>109359.63024851448</v>
      </c>
      <c r="B26" s="80">
        <f t="shared" si="0"/>
        <v>192.72276383671851</v>
      </c>
    </row>
    <row r="27" spans="1:2" x14ac:dyDescent="0.2">
      <c r="A27">
        <v>107631.37305652938</v>
      </c>
      <c r="B27" s="80">
        <f t="shared" si="0"/>
        <v>-1728.2571919851034</v>
      </c>
    </row>
    <row r="28" spans="1:2" x14ac:dyDescent="0.2">
      <c r="A28">
        <v>108405.58000047007</v>
      </c>
      <c r="B28" s="80">
        <f t="shared" si="0"/>
        <v>774.20694394069142</v>
      </c>
    </row>
    <row r="29" spans="1:2" x14ac:dyDescent="0.2">
      <c r="A29">
        <v>107833.81654727737</v>
      </c>
      <c r="B29" s="80">
        <f t="shared" si="0"/>
        <v>-571.76345319270331</v>
      </c>
    </row>
    <row r="30" spans="1:2" x14ac:dyDescent="0.2">
      <c r="A30">
        <v>107536.06106625638</v>
      </c>
      <c r="B30" s="80">
        <f t="shared" si="0"/>
        <v>-297.75548102098401</v>
      </c>
    </row>
    <row r="31" spans="1:2" x14ac:dyDescent="0.2">
      <c r="A31">
        <v>107042.37618043974</v>
      </c>
      <c r="B31" s="80">
        <f t="shared" si="0"/>
        <v>-493.6848858166486</v>
      </c>
    </row>
    <row r="32" spans="1:2" x14ac:dyDescent="0.2">
      <c r="A32">
        <v>106387.46656549496</v>
      </c>
      <c r="B32" s="80">
        <f t="shared" si="0"/>
        <v>-654.90961494477233</v>
      </c>
    </row>
    <row r="33" spans="1:2" x14ac:dyDescent="0.2">
      <c r="A33">
        <v>105155.35485617437</v>
      </c>
      <c r="B33" s="80">
        <f t="shared" si="0"/>
        <v>-1232.1117093205976</v>
      </c>
    </row>
    <row r="34" spans="1:2" x14ac:dyDescent="0.2">
      <c r="A34">
        <v>104534.00498195652</v>
      </c>
      <c r="B34" s="80">
        <f t="shared" si="0"/>
        <v>-621.34987421784899</v>
      </c>
    </row>
    <row r="35" spans="1:2" x14ac:dyDescent="0.2">
      <c r="A35">
        <v>106630.06839916893</v>
      </c>
      <c r="B35" s="80">
        <f t="shared" si="0"/>
        <v>2096.0634172124119</v>
      </c>
    </row>
    <row r="36" spans="1:2" x14ac:dyDescent="0.2">
      <c r="A36">
        <v>105848.73943429513</v>
      </c>
      <c r="B36" s="80">
        <f t="shared" si="0"/>
        <v>-781.32896487379912</v>
      </c>
    </row>
    <row r="37" spans="1:2" x14ac:dyDescent="0.2">
      <c r="A37">
        <v>106395.82643872633</v>
      </c>
      <c r="B37" s="80">
        <f t="shared" si="0"/>
        <v>547.08700443120324</v>
      </c>
    </row>
    <row r="38" spans="1:2" x14ac:dyDescent="0.2">
      <c r="A38">
        <v>106305.34627329992</v>
      </c>
      <c r="B38" s="80">
        <f t="shared" si="0"/>
        <v>-90.480165426415624</v>
      </c>
    </row>
    <row r="39" spans="1:2" x14ac:dyDescent="0.2">
      <c r="A39">
        <v>106492.62752201864</v>
      </c>
      <c r="B39" s="80">
        <f t="shared" si="0"/>
        <v>187.28124871871842</v>
      </c>
    </row>
    <row r="40" spans="1:2" x14ac:dyDescent="0.2">
      <c r="A40">
        <v>106055.78632243208</v>
      </c>
      <c r="B40" s="80">
        <f t="shared" si="0"/>
        <v>-436.84119958656083</v>
      </c>
    </row>
    <row r="41" spans="1:2" x14ac:dyDescent="0.2">
      <c r="A41">
        <v>106455.87721486905</v>
      </c>
      <c r="B41" s="80">
        <f t="shared" si="0"/>
        <v>400.09089243697235</v>
      </c>
    </row>
    <row r="42" spans="1:2" x14ac:dyDescent="0.2">
      <c r="A42">
        <v>106024.91224927269</v>
      </c>
      <c r="B42" s="80">
        <f t="shared" si="0"/>
        <v>-430.96496559635852</v>
      </c>
    </row>
    <row r="43" spans="1:2" x14ac:dyDescent="0.2">
      <c r="A43">
        <v>105908.61023436251</v>
      </c>
      <c r="B43" s="80">
        <f t="shared" si="0"/>
        <v>-116.30201491017942</v>
      </c>
    </row>
    <row r="44" spans="1:2" x14ac:dyDescent="0.2">
      <c r="A44">
        <v>106529.17619497818</v>
      </c>
      <c r="B44" s="80">
        <f t="shared" si="0"/>
        <v>620.56596061566961</v>
      </c>
    </row>
    <row r="45" spans="1:2" x14ac:dyDescent="0.2">
      <c r="A45">
        <v>105949.790743822</v>
      </c>
      <c r="B45" s="80">
        <f t="shared" si="0"/>
        <v>-579.38545115618035</v>
      </c>
    </row>
    <row r="46" spans="1:2" x14ac:dyDescent="0.2">
      <c r="A46">
        <v>105784.89072761576</v>
      </c>
      <c r="B46" s="80">
        <f t="shared" si="0"/>
        <v>-164.90001620624389</v>
      </c>
    </row>
    <row r="47" spans="1:2" x14ac:dyDescent="0.2">
      <c r="A47">
        <v>105822.07919471551</v>
      </c>
      <c r="B47" s="80">
        <f t="shared" si="0"/>
        <v>37.188467099753325</v>
      </c>
    </row>
    <row r="48" spans="1:2" x14ac:dyDescent="0.2">
      <c r="A48">
        <v>106051.40451258273</v>
      </c>
      <c r="B48" s="80">
        <f t="shared" si="0"/>
        <v>229.32531786721665</v>
      </c>
    </row>
    <row r="49" spans="1:2" x14ac:dyDescent="0.2">
      <c r="A49">
        <v>104992.4894568265</v>
      </c>
      <c r="B49" s="80">
        <f t="shared" si="0"/>
        <v>-1058.9150557562243</v>
      </c>
    </row>
    <row r="50" spans="1:2" x14ac:dyDescent="0.2">
      <c r="A50">
        <v>104352.14000069241</v>
      </c>
      <c r="B50" s="80">
        <f t="shared" si="0"/>
        <v>-640.34945613409218</v>
      </c>
    </row>
    <row r="51" spans="1:2" x14ac:dyDescent="0.2">
      <c r="A51">
        <v>106103.19210004419</v>
      </c>
      <c r="B51" s="80">
        <f t="shared" si="0"/>
        <v>1751.0520993517857</v>
      </c>
    </row>
    <row r="52" spans="1:2" x14ac:dyDescent="0.2">
      <c r="A52">
        <v>107128.55310285532</v>
      </c>
      <c r="B52" s="80">
        <f t="shared" si="0"/>
        <v>1025.3610028111289</v>
      </c>
    </row>
    <row r="53" spans="1:2" x14ac:dyDescent="0.2">
      <c r="A53">
        <v>108841.44533902366</v>
      </c>
      <c r="B53" s="80">
        <f t="shared" si="0"/>
        <v>1712.8922361683362</v>
      </c>
    </row>
    <row r="54" spans="1:2" x14ac:dyDescent="0.2">
      <c r="A54">
        <v>110839.24807925928</v>
      </c>
      <c r="B54" s="80">
        <f t="shared" si="0"/>
        <v>1997.8027402356238</v>
      </c>
    </row>
    <row r="55" spans="1:2" x14ac:dyDescent="0.2">
      <c r="A55">
        <v>110253.2342927281</v>
      </c>
      <c r="B55" s="80">
        <f t="shared" si="0"/>
        <v>-586.01378653118445</v>
      </c>
    </row>
    <row r="56" spans="1:2" x14ac:dyDescent="0.2">
      <c r="A56">
        <v>109686.59585406377</v>
      </c>
      <c r="B56" s="80">
        <f t="shared" si="0"/>
        <v>-566.63843866433308</v>
      </c>
    </row>
    <row r="57" spans="1:2" x14ac:dyDescent="0.2">
      <c r="A57">
        <v>111857.21275006246</v>
      </c>
      <c r="B57" s="80">
        <f t="shared" si="0"/>
        <v>2170.6168959986971</v>
      </c>
    </row>
    <row r="58" spans="1:2" x14ac:dyDescent="0.2">
      <c r="A58">
        <v>114325.44264206174</v>
      </c>
      <c r="B58" s="80">
        <f t="shared" si="0"/>
        <v>2468.2298919992754</v>
      </c>
    </row>
    <row r="59" spans="1:2" x14ac:dyDescent="0.2">
      <c r="A59">
        <v>120186.64405467446</v>
      </c>
      <c r="B59" s="80">
        <f t="shared" si="0"/>
        <v>5861.2014126127178</v>
      </c>
    </row>
    <row r="60" spans="1:2" x14ac:dyDescent="0.2">
      <c r="A60">
        <v>119868.06400167944</v>
      </c>
      <c r="B60" s="80">
        <f t="shared" si="0"/>
        <v>-318.58005299502111</v>
      </c>
    </row>
    <row r="61" spans="1:2" x14ac:dyDescent="0.2">
      <c r="A61">
        <v>121074.55611757303</v>
      </c>
      <c r="B61" s="80">
        <f t="shared" si="0"/>
        <v>1206.4921158935904</v>
      </c>
    </row>
    <row r="62" spans="1:2" x14ac:dyDescent="0.2">
      <c r="A62">
        <v>122633.09849283888</v>
      </c>
      <c r="B62" s="80">
        <f t="shared" si="0"/>
        <v>1558.5423752658535</v>
      </c>
    </row>
    <row r="63" spans="1:2" x14ac:dyDescent="0.2">
      <c r="A63">
        <v>121537.89531808859</v>
      </c>
      <c r="B63" s="80">
        <f t="shared" si="0"/>
        <v>-1095.2031747502915</v>
      </c>
    </row>
    <row r="64" spans="1:2" x14ac:dyDescent="0.2">
      <c r="A64">
        <v>125338.57861652579</v>
      </c>
      <c r="B64" s="80">
        <f t="shared" si="0"/>
        <v>3800.6832984372013</v>
      </c>
    </row>
    <row r="65" spans="1:2" x14ac:dyDescent="0.2">
      <c r="A65">
        <v>120889.36093540405</v>
      </c>
      <c r="B65" s="80">
        <f t="shared" si="0"/>
        <v>-4449.217681121736</v>
      </c>
    </row>
    <row r="66" spans="1:2" x14ac:dyDescent="0.2">
      <c r="A66">
        <v>118894.62646926955</v>
      </c>
      <c r="B66" s="80">
        <f t="shared" si="0"/>
        <v>-1994.7344661344978</v>
      </c>
    </row>
    <row r="67" spans="1:2" x14ac:dyDescent="0.2">
      <c r="A67">
        <v>120164.05448994062</v>
      </c>
      <c r="B67" s="80">
        <f t="shared" si="0"/>
        <v>1269.4280206710682</v>
      </c>
    </row>
    <row r="68" spans="1:2" x14ac:dyDescent="0.2">
      <c r="A68">
        <v>118180.1893927128</v>
      </c>
      <c r="B68" s="80">
        <f t="shared" ref="B68:B131" si="1">A68-A67</f>
        <v>-1983.8650972278265</v>
      </c>
    </row>
    <row r="69" spans="1:2" x14ac:dyDescent="0.2">
      <c r="A69">
        <v>116470.02614437605</v>
      </c>
      <c r="B69" s="80">
        <f t="shared" si="1"/>
        <v>-1710.163248336743</v>
      </c>
    </row>
    <row r="70" spans="1:2" x14ac:dyDescent="0.2">
      <c r="A70">
        <v>120449.85683589426</v>
      </c>
      <c r="B70" s="80">
        <f t="shared" si="1"/>
        <v>3979.8306915182038</v>
      </c>
    </row>
    <row r="71" spans="1:2" x14ac:dyDescent="0.2">
      <c r="A71">
        <v>120039.30229015436</v>
      </c>
      <c r="B71" s="80">
        <f t="shared" si="1"/>
        <v>-410.55454573989846</v>
      </c>
    </row>
    <row r="72" spans="1:2" x14ac:dyDescent="0.2">
      <c r="A72">
        <v>121247.03577249921</v>
      </c>
      <c r="B72" s="80">
        <f t="shared" si="1"/>
        <v>1207.7334823448473</v>
      </c>
    </row>
    <row r="73" spans="1:2" x14ac:dyDescent="0.2">
      <c r="A73">
        <v>122054.94809557889</v>
      </c>
      <c r="B73" s="80">
        <f t="shared" si="1"/>
        <v>807.91232307968312</v>
      </c>
    </row>
    <row r="74" spans="1:2" x14ac:dyDescent="0.2">
      <c r="A74">
        <v>123782.81774789406</v>
      </c>
      <c r="B74" s="80">
        <f t="shared" si="1"/>
        <v>1727.8696523151739</v>
      </c>
    </row>
    <row r="75" spans="1:2" x14ac:dyDescent="0.2">
      <c r="A75">
        <v>125106.35456014707</v>
      </c>
      <c r="B75" s="80">
        <f t="shared" si="1"/>
        <v>1323.5368122530053</v>
      </c>
    </row>
    <row r="76" spans="1:2" x14ac:dyDescent="0.2">
      <c r="A76">
        <v>121056.78185968906</v>
      </c>
      <c r="B76" s="80">
        <f t="shared" si="1"/>
        <v>-4049.5727004580112</v>
      </c>
    </row>
    <row r="77" spans="1:2" x14ac:dyDescent="0.2">
      <c r="A77">
        <v>122651.03540173956</v>
      </c>
      <c r="B77" s="80">
        <f t="shared" si="1"/>
        <v>1594.253542050501</v>
      </c>
    </row>
    <row r="78" spans="1:2" x14ac:dyDescent="0.2">
      <c r="A78">
        <v>122984.93814477412</v>
      </c>
      <c r="B78" s="80">
        <f t="shared" si="1"/>
        <v>333.90274303455953</v>
      </c>
    </row>
    <row r="79" spans="1:2" x14ac:dyDescent="0.2">
      <c r="A79">
        <v>120589.97258459247</v>
      </c>
      <c r="B79" s="80">
        <f t="shared" si="1"/>
        <v>-2394.9655601816485</v>
      </c>
    </row>
    <row r="80" spans="1:2" x14ac:dyDescent="0.2">
      <c r="A80">
        <v>120412.0877323958</v>
      </c>
      <c r="B80" s="80">
        <f t="shared" si="1"/>
        <v>-177.884852196672</v>
      </c>
    </row>
    <row r="81" spans="1:2" x14ac:dyDescent="0.2">
      <c r="A81">
        <v>119409.93632740434</v>
      </c>
      <c r="B81" s="80">
        <f t="shared" si="1"/>
        <v>-1002.1514049914549</v>
      </c>
    </row>
    <row r="82" spans="1:2" x14ac:dyDescent="0.2">
      <c r="A82">
        <v>125179.484533184</v>
      </c>
      <c r="B82" s="80">
        <f t="shared" si="1"/>
        <v>5769.5482057796617</v>
      </c>
    </row>
    <row r="83" spans="1:2" x14ac:dyDescent="0.2">
      <c r="A83">
        <v>126165.58282859664</v>
      </c>
      <c r="B83" s="80">
        <f t="shared" si="1"/>
        <v>986.09829541263753</v>
      </c>
    </row>
    <row r="84" spans="1:2" x14ac:dyDescent="0.2">
      <c r="A84">
        <v>126343.92906914238</v>
      </c>
      <c r="B84" s="80">
        <f t="shared" si="1"/>
        <v>178.34624054573942</v>
      </c>
    </row>
    <row r="85" spans="1:2" x14ac:dyDescent="0.2">
      <c r="A85">
        <v>126290.66727401287</v>
      </c>
      <c r="B85" s="80">
        <f t="shared" si="1"/>
        <v>-53.261795129510574</v>
      </c>
    </row>
    <row r="86" spans="1:2" x14ac:dyDescent="0.2">
      <c r="A86">
        <v>124770.26505793195</v>
      </c>
      <c r="B86" s="80">
        <f t="shared" si="1"/>
        <v>-1520.4022160809254</v>
      </c>
    </row>
    <row r="87" spans="1:2" x14ac:dyDescent="0.2">
      <c r="A87">
        <v>123032.35123548313</v>
      </c>
      <c r="B87" s="80">
        <f t="shared" si="1"/>
        <v>-1737.9138224488124</v>
      </c>
    </row>
    <row r="88" spans="1:2" x14ac:dyDescent="0.2">
      <c r="A88">
        <v>123294.37981690484</v>
      </c>
      <c r="B88" s="80">
        <f t="shared" si="1"/>
        <v>262.02858142170589</v>
      </c>
    </row>
    <row r="89" spans="1:2" x14ac:dyDescent="0.2">
      <c r="A89">
        <v>125149.62332341712</v>
      </c>
      <c r="B89" s="80">
        <f t="shared" si="1"/>
        <v>1855.2435065122845</v>
      </c>
    </row>
    <row r="90" spans="1:2" x14ac:dyDescent="0.2">
      <c r="A90">
        <v>124636.27105319883</v>
      </c>
      <c r="B90" s="80">
        <f t="shared" si="1"/>
        <v>-513.35227021829633</v>
      </c>
    </row>
    <row r="91" spans="1:2" x14ac:dyDescent="0.2">
      <c r="A91">
        <v>125909.41757497915</v>
      </c>
      <c r="B91" s="80">
        <f t="shared" si="1"/>
        <v>1273.1465217803197</v>
      </c>
    </row>
    <row r="92" spans="1:2" x14ac:dyDescent="0.2">
      <c r="A92">
        <v>128069.11520835536</v>
      </c>
      <c r="B92" s="80">
        <f t="shared" si="1"/>
        <v>2159.6976333762141</v>
      </c>
    </row>
    <row r="93" spans="1:2" x14ac:dyDescent="0.2">
      <c r="A93">
        <v>130617.8553877754</v>
      </c>
      <c r="B93" s="80">
        <f t="shared" si="1"/>
        <v>2548.7401794200414</v>
      </c>
    </row>
    <row r="94" spans="1:2" x14ac:dyDescent="0.2">
      <c r="A94">
        <v>133032.02981859783</v>
      </c>
      <c r="B94" s="80">
        <f t="shared" si="1"/>
        <v>2414.1744308224297</v>
      </c>
    </row>
    <row r="95" spans="1:2" x14ac:dyDescent="0.2">
      <c r="A95">
        <v>128437.48322079716</v>
      </c>
      <c r="B95" s="80">
        <f t="shared" si="1"/>
        <v>-4594.5465978006687</v>
      </c>
    </row>
    <row r="96" spans="1:2" x14ac:dyDescent="0.2">
      <c r="A96">
        <v>127961.09028958413</v>
      </c>
      <c r="B96" s="80">
        <f t="shared" si="1"/>
        <v>-476.3929312130349</v>
      </c>
    </row>
    <row r="97" spans="1:2" x14ac:dyDescent="0.2">
      <c r="A97">
        <v>128119.30219296904</v>
      </c>
      <c r="B97" s="80">
        <f t="shared" si="1"/>
        <v>158.21190338491579</v>
      </c>
    </row>
    <row r="98" spans="1:2" x14ac:dyDescent="0.2">
      <c r="A98">
        <v>129318.12175458271</v>
      </c>
      <c r="B98" s="80">
        <f t="shared" si="1"/>
        <v>1198.8195616136654</v>
      </c>
    </row>
    <row r="99" spans="1:2" x14ac:dyDescent="0.2">
      <c r="A99">
        <v>126374.70142734304</v>
      </c>
      <c r="B99" s="80">
        <f t="shared" si="1"/>
        <v>-2943.4203272396699</v>
      </c>
    </row>
    <row r="100" spans="1:2" x14ac:dyDescent="0.2">
      <c r="A100">
        <v>127252.71991066111</v>
      </c>
      <c r="B100" s="80">
        <f t="shared" si="1"/>
        <v>878.01848331806832</v>
      </c>
    </row>
    <row r="101" spans="1:2" x14ac:dyDescent="0.2">
      <c r="A101">
        <v>127606.23032143051</v>
      </c>
      <c r="B101" s="80">
        <f t="shared" si="1"/>
        <v>353.51041076940601</v>
      </c>
    </row>
    <row r="102" spans="1:2" x14ac:dyDescent="0.2">
      <c r="A102">
        <v>129111.00916366783</v>
      </c>
      <c r="B102" s="80">
        <f t="shared" si="1"/>
        <v>1504.7788422373123</v>
      </c>
    </row>
    <row r="103" spans="1:2" x14ac:dyDescent="0.2">
      <c r="A103">
        <v>130615.40843001811</v>
      </c>
      <c r="B103" s="80">
        <f t="shared" si="1"/>
        <v>1504.3992663502868</v>
      </c>
    </row>
    <row r="104" spans="1:2" x14ac:dyDescent="0.2">
      <c r="A104">
        <v>128981.19471592661</v>
      </c>
      <c r="B104" s="80">
        <f t="shared" si="1"/>
        <v>-1634.2137140915002</v>
      </c>
    </row>
    <row r="105" spans="1:2" x14ac:dyDescent="0.2">
      <c r="A105">
        <v>130360.00033381062</v>
      </c>
      <c r="B105" s="80">
        <f t="shared" si="1"/>
        <v>1378.8056178840052</v>
      </c>
    </row>
    <row r="106" spans="1:2" x14ac:dyDescent="0.2">
      <c r="A106">
        <v>130304.63043507931</v>
      </c>
      <c r="B106" s="80">
        <f t="shared" si="1"/>
        <v>-55.369898731310968</v>
      </c>
    </row>
    <row r="107" spans="1:2" x14ac:dyDescent="0.2">
      <c r="A107">
        <v>129554.43454319749</v>
      </c>
      <c r="B107" s="80">
        <f t="shared" si="1"/>
        <v>-750.19589188181271</v>
      </c>
    </row>
    <row r="108" spans="1:2" x14ac:dyDescent="0.2">
      <c r="A108">
        <v>128854.78998201404</v>
      </c>
      <c r="B108" s="80">
        <f t="shared" si="1"/>
        <v>-699.6445611834497</v>
      </c>
    </row>
    <row r="109" spans="1:2" x14ac:dyDescent="0.2">
      <c r="A109">
        <v>126632.99719313608</v>
      </c>
      <c r="B109" s="80">
        <f t="shared" si="1"/>
        <v>-2221.7927888779668</v>
      </c>
    </row>
    <row r="110" spans="1:2" x14ac:dyDescent="0.2">
      <c r="A110">
        <v>125872.94919624308</v>
      </c>
      <c r="B110" s="80">
        <f t="shared" si="1"/>
        <v>-760.04799689300125</v>
      </c>
    </row>
    <row r="111" spans="1:2" x14ac:dyDescent="0.2">
      <c r="A111">
        <v>125956.80570385689</v>
      </c>
      <c r="B111" s="80">
        <f t="shared" si="1"/>
        <v>83.856507613818394</v>
      </c>
    </row>
    <row r="112" spans="1:2" x14ac:dyDescent="0.2">
      <c r="A112">
        <v>124211.96880659545</v>
      </c>
      <c r="B112" s="80">
        <f t="shared" si="1"/>
        <v>-1744.8368972614408</v>
      </c>
    </row>
    <row r="113" spans="1:2" x14ac:dyDescent="0.2">
      <c r="A113">
        <v>122605.36375194939</v>
      </c>
      <c r="B113" s="80">
        <f t="shared" si="1"/>
        <v>-1606.605054646061</v>
      </c>
    </row>
    <row r="114" spans="1:2" x14ac:dyDescent="0.2">
      <c r="A114">
        <v>123007.3440009147</v>
      </c>
      <c r="B114" s="80">
        <f t="shared" si="1"/>
        <v>401.98024896530842</v>
      </c>
    </row>
    <row r="115" spans="1:2" x14ac:dyDescent="0.2">
      <c r="A115">
        <v>120320.53486415467</v>
      </c>
      <c r="B115" s="80">
        <f t="shared" si="1"/>
        <v>-2686.8091367600282</v>
      </c>
    </row>
    <row r="116" spans="1:2" x14ac:dyDescent="0.2">
      <c r="A116">
        <v>121100.7743850408</v>
      </c>
      <c r="B116" s="80">
        <f t="shared" si="1"/>
        <v>780.23952088612714</v>
      </c>
    </row>
    <row r="117" spans="1:2" x14ac:dyDescent="0.2">
      <c r="A117">
        <v>121241.11202632054</v>
      </c>
      <c r="B117" s="80">
        <f t="shared" si="1"/>
        <v>140.337641279737</v>
      </c>
    </row>
    <row r="118" spans="1:2" x14ac:dyDescent="0.2">
      <c r="A118">
        <v>123841.96504760477</v>
      </c>
      <c r="B118" s="80">
        <f t="shared" si="1"/>
        <v>2600.8530212842306</v>
      </c>
    </row>
    <row r="119" spans="1:2" x14ac:dyDescent="0.2">
      <c r="A119">
        <v>125599.7680248011</v>
      </c>
      <c r="B119" s="80">
        <f t="shared" si="1"/>
        <v>1757.8029771963338</v>
      </c>
    </row>
    <row r="120" spans="1:2" x14ac:dyDescent="0.2">
      <c r="A120">
        <v>128497.33279132706</v>
      </c>
      <c r="B120" s="80">
        <f t="shared" si="1"/>
        <v>2897.5647665259603</v>
      </c>
    </row>
    <row r="121" spans="1:2" x14ac:dyDescent="0.2">
      <c r="A121">
        <v>130640.9121407702</v>
      </c>
      <c r="B121" s="80">
        <f t="shared" si="1"/>
        <v>2143.5793494431418</v>
      </c>
    </row>
    <row r="122" spans="1:2" x14ac:dyDescent="0.2">
      <c r="A122">
        <v>132068.8688485614</v>
      </c>
      <c r="B122" s="80">
        <f t="shared" si="1"/>
        <v>1427.9567077911925</v>
      </c>
    </row>
    <row r="123" spans="1:2" x14ac:dyDescent="0.2">
      <c r="A123">
        <v>132089.84958002766</v>
      </c>
      <c r="B123" s="80">
        <f t="shared" si="1"/>
        <v>20.980731466261204</v>
      </c>
    </row>
    <row r="124" spans="1:2" x14ac:dyDescent="0.2">
      <c r="A124">
        <v>131961.41418767214</v>
      </c>
      <c r="B124" s="80">
        <f t="shared" si="1"/>
        <v>-128.43539235551725</v>
      </c>
    </row>
    <row r="125" spans="1:2" x14ac:dyDescent="0.2">
      <c r="A125">
        <v>130473.22261973962</v>
      </c>
      <c r="B125" s="80">
        <f t="shared" si="1"/>
        <v>-1488.1915679325175</v>
      </c>
    </row>
    <row r="126" spans="1:2" x14ac:dyDescent="0.2">
      <c r="A126">
        <v>130235.91402451225</v>
      </c>
      <c r="B126" s="80">
        <f t="shared" si="1"/>
        <v>-237.30859522736864</v>
      </c>
    </row>
    <row r="127" spans="1:2" x14ac:dyDescent="0.2">
      <c r="A127">
        <v>130915.8390953771</v>
      </c>
      <c r="B127" s="80">
        <f t="shared" si="1"/>
        <v>679.92507086484693</v>
      </c>
    </row>
    <row r="128" spans="1:2" x14ac:dyDescent="0.2">
      <c r="A128">
        <v>130242.22957124218</v>
      </c>
      <c r="B128" s="80">
        <f t="shared" si="1"/>
        <v>-673.60952413492487</v>
      </c>
    </row>
    <row r="129" spans="1:2" x14ac:dyDescent="0.2">
      <c r="A129">
        <v>130298.48975202849</v>
      </c>
      <c r="B129" s="80">
        <f t="shared" si="1"/>
        <v>56.260180786310229</v>
      </c>
    </row>
    <row r="130" spans="1:2" x14ac:dyDescent="0.2">
      <c r="A130">
        <v>130839.86451932578</v>
      </c>
      <c r="B130" s="80">
        <f t="shared" si="1"/>
        <v>541.37476729729678</v>
      </c>
    </row>
    <row r="131" spans="1:2" x14ac:dyDescent="0.2">
      <c r="A131">
        <v>130869.61132159826</v>
      </c>
      <c r="B131" s="80">
        <f t="shared" si="1"/>
        <v>29.746802272478817</v>
      </c>
    </row>
    <row r="132" spans="1:2" x14ac:dyDescent="0.2">
      <c r="A132">
        <v>130355.44078292916</v>
      </c>
      <c r="B132" s="80">
        <f t="shared" ref="B132:B191" si="2">A132-A131</f>
        <v>-514.17053866910283</v>
      </c>
    </row>
    <row r="133" spans="1:2" x14ac:dyDescent="0.2">
      <c r="A133">
        <v>131718.30285684849</v>
      </c>
      <c r="B133" s="80">
        <f t="shared" si="2"/>
        <v>1362.8620739193284</v>
      </c>
    </row>
    <row r="134" spans="1:2" x14ac:dyDescent="0.2">
      <c r="A134">
        <v>133920.28970761425</v>
      </c>
      <c r="B134" s="80">
        <f t="shared" si="2"/>
        <v>2201.9868507657666</v>
      </c>
    </row>
    <row r="135" spans="1:2" x14ac:dyDescent="0.2">
      <c r="A135">
        <v>132188.99504200247</v>
      </c>
      <c r="B135" s="80">
        <f t="shared" si="2"/>
        <v>-1731.2946656117856</v>
      </c>
    </row>
    <row r="136" spans="1:2" x14ac:dyDescent="0.2">
      <c r="A136">
        <v>132866.22544874443</v>
      </c>
      <c r="B136" s="80">
        <f t="shared" si="2"/>
        <v>677.23040674196091</v>
      </c>
    </row>
    <row r="137" spans="1:2" x14ac:dyDescent="0.2">
      <c r="A137">
        <v>133710.46640616798</v>
      </c>
      <c r="B137" s="80">
        <f t="shared" si="2"/>
        <v>844.24095742354984</v>
      </c>
    </row>
    <row r="138" spans="1:2" x14ac:dyDescent="0.2">
      <c r="A138">
        <v>132138.93256475328</v>
      </c>
      <c r="B138" s="80">
        <f t="shared" si="2"/>
        <v>-1571.5338414146972</v>
      </c>
    </row>
    <row r="139" spans="1:2" x14ac:dyDescent="0.2">
      <c r="A139">
        <v>133138.37817093448</v>
      </c>
      <c r="B139" s="80">
        <f t="shared" si="2"/>
        <v>999.44560618119431</v>
      </c>
    </row>
    <row r="140" spans="1:2" x14ac:dyDescent="0.2">
      <c r="A140">
        <v>133204.37404210356</v>
      </c>
      <c r="B140" s="80">
        <f t="shared" si="2"/>
        <v>65.995871169085149</v>
      </c>
    </row>
    <row r="141" spans="1:2" x14ac:dyDescent="0.2">
      <c r="A141">
        <v>134521.62303870352</v>
      </c>
      <c r="B141" s="80">
        <f t="shared" si="2"/>
        <v>1317.2489965999557</v>
      </c>
    </row>
    <row r="142" spans="1:2" x14ac:dyDescent="0.2">
      <c r="A142">
        <v>134308.19869179669</v>
      </c>
      <c r="B142" s="80">
        <f t="shared" si="2"/>
        <v>-213.42434690683149</v>
      </c>
    </row>
    <row r="143" spans="1:2" x14ac:dyDescent="0.2">
      <c r="A143">
        <v>134409.58054588846</v>
      </c>
      <c r="B143" s="80">
        <f t="shared" si="2"/>
        <v>101.38185409177095</v>
      </c>
    </row>
    <row r="144" spans="1:2" x14ac:dyDescent="0.2">
      <c r="A144">
        <v>135292.09781226382</v>
      </c>
      <c r="B144" s="80">
        <f t="shared" si="2"/>
        <v>882.51726637536194</v>
      </c>
    </row>
    <row r="145" spans="1:2" x14ac:dyDescent="0.2">
      <c r="A145">
        <v>132659.24377920944</v>
      </c>
      <c r="B145" s="80">
        <f t="shared" si="2"/>
        <v>-2632.8540330543765</v>
      </c>
    </row>
    <row r="146" spans="1:2" x14ac:dyDescent="0.2">
      <c r="A146">
        <v>133777.48526267349</v>
      </c>
      <c r="B146" s="80">
        <f t="shared" si="2"/>
        <v>1118.2414834640513</v>
      </c>
    </row>
    <row r="147" spans="1:2" x14ac:dyDescent="0.2">
      <c r="A147">
        <v>130822.04070783347</v>
      </c>
      <c r="B147" s="80">
        <f t="shared" si="2"/>
        <v>-2955.4445548400254</v>
      </c>
    </row>
    <row r="148" spans="1:2" x14ac:dyDescent="0.2">
      <c r="A148">
        <v>129669.74367022325</v>
      </c>
      <c r="B148" s="80">
        <f t="shared" si="2"/>
        <v>-1152.2970376102166</v>
      </c>
    </row>
    <row r="149" spans="1:2" x14ac:dyDescent="0.2">
      <c r="A149">
        <v>129162.5275004197</v>
      </c>
      <c r="B149" s="80">
        <f t="shared" si="2"/>
        <v>-507.21616980354884</v>
      </c>
    </row>
    <row r="150" spans="1:2" x14ac:dyDescent="0.2">
      <c r="A150">
        <v>132574.6373655491</v>
      </c>
      <c r="B150" s="80">
        <f t="shared" si="2"/>
        <v>3412.1098651294014</v>
      </c>
    </row>
    <row r="151" spans="1:2" x14ac:dyDescent="0.2">
      <c r="A151">
        <v>132695.16406338738</v>
      </c>
      <c r="B151" s="80">
        <f t="shared" si="2"/>
        <v>120.5266978382715</v>
      </c>
    </row>
    <row r="152" spans="1:2" x14ac:dyDescent="0.2">
      <c r="A152">
        <v>131780.25514672507</v>
      </c>
      <c r="B152" s="80">
        <f t="shared" si="2"/>
        <v>-914.90891666230164</v>
      </c>
    </row>
    <row r="153" spans="1:2" x14ac:dyDescent="0.2">
      <c r="A153">
        <v>129840.5568971858</v>
      </c>
      <c r="B153" s="80">
        <f t="shared" si="2"/>
        <v>-1939.6982495392731</v>
      </c>
    </row>
    <row r="154" spans="1:2" x14ac:dyDescent="0.2">
      <c r="A154">
        <v>130751.72659093654</v>
      </c>
      <c r="B154" s="80">
        <f t="shared" si="2"/>
        <v>911.16969375073677</v>
      </c>
    </row>
    <row r="155" spans="1:2" x14ac:dyDescent="0.2">
      <c r="A155">
        <v>132051.81639819153</v>
      </c>
      <c r="B155" s="80">
        <f t="shared" si="2"/>
        <v>1300.0898072549899</v>
      </c>
    </row>
    <row r="156" spans="1:2" x14ac:dyDescent="0.2">
      <c r="A156">
        <v>131978.10394206538</v>
      </c>
      <c r="B156" s="80">
        <f t="shared" si="2"/>
        <v>-73.712456126144389</v>
      </c>
    </row>
    <row r="157" spans="1:2" x14ac:dyDescent="0.2">
      <c r="A157">
        <v>133640.72141825806</v>
      </c>
      <c r="B157" s="80">
        <f t="shared" si="2"/>
        <v>1662.6174761926814</v>
      </c>
    </row>
    <row r="158" spans="1:2" x14ac:dyDescent="0.2">
      <c r="A158">
        <v>135254.25432949414</v>
      </c>
      <c r="B158" s="80">
        <f t="shared" si="2"/>
        <v>1613.5329112360778</v>
      </c>
    </row>
    <row r="159" spans="1:2" x14ac:dyDescent="0.2">
      <c r="A159">
        <v>135179.45663037096</v>
      </c>
      <c r="B159" s="80">
        <f t="shared" si="2"/>
        <v>-74.797699123184429</v>
      </c>
    </row>
    <row r="160" spans="1:2" x14ac:dyDescent="0.2">
      <c r="A160">
        <v>133952.38554173126</v>
      </c>
      <c r="B160" s="80">
        <f t="shared" si="2"/>
        <v>-1227.0710886396992</v>
      </c>
    </row>
    <row r="161" spans="1:2" x14ac:dyDescent="0.2">
      <c r="A161">
        <v>133044.69871978665</v>
      </c>
      <c r="B161" s="80">
        <f t="shared" si="2"/>
        <v>-907.68682194460416</v>
      </c>
    </row>
    <row r="162" spans="1:2" x14ac:dyDescent="0.2">
      <c r="A162">
        <v>134120.26257772144</v>
      </c>
      <c r="B162" s="80">
        <f t="shared" si="2"/>
        <v>1075.5638579347869</v>
      </c>
    </row>
    <row r="163" spans="1:2" x14ac:dyDescent="0.2">
      <c r="A163">
        <v>134098.16473483189</v>
      </c>
      <c r="B163" s="80">
        <f t="shared" si="2"/>
        <v>-22.097842889546882</v>
      </c>
    </row>
    <row r="164" spans="1:2" x14ac:dyDescent="0.2">
      <c r="A164">
        <v>136183.25962951418</v>
      </c>
      <c r="B164" s="80">
        <f t="shared" si="2"/>
        <v>2085.09489468229</v>
      </c>
    </row>
    <row r="165" spans="1:2" x14ac:dyDescent="0.2">
      <c r="A165">
        <v>137734.71404307912</v>
      </c>
      <c r="B165" s="80">
        <f t="shared" si="2"/>
        <v>1551.4544135649339</v>
      </c>
    </row>
    <row r="166" spans="1:2" x14ac:dyDescent="0.2">
      <c r="A166">
        <v>136937.05390905641</v>
      </c>
      <c r="B166" s="80">
        <f t="shared" si="2"/>
        <v>-797.66013402270619</v>
      </c>
    </row>
    <row r="167" spans="1:2" x14ac:dyDescent="0.2">
      <c r="A167">
        <v>138685.38065829163</v>
      </c>
      <c r="B167" s="80">
        <f t="shared" si="2"/>
        <v>1748.326749235217</v>
      </c>
    </row>
    <row r="168" spans="1:2" x14ac:dyDescent="0.2">
      <c r="A168">
        <v>138042.20417530043</v>
      </c>
      <c r="B168" s="80">
        <f t="shared" si="2"/>
        <v>-643.17648299119901</v>
      </c>
    </row>
    <row r="169" spans="1:2" x14ac:dyDescent="0.2">
      <c r="A169">
        <v>138461.99320126779</v>
      </c>
      <c r="B169" s="80">
        <f t="shared" si="2"/>
        <v>419.78902596735861</v>
      </c>
    </row>
    <row r="170" spans="1:2" x14ac:dyDescent="0.2">
      <c r="A170">
        <v>139379.35524627232</v>
      </c>
      <c r="B170" s="80">
        <f t="shared" si="2"/>
        <v>917.36204500452732</v>
      </c>
    </row>
    <row r="171" spans="1:2" x14ac:dyDescent="0.2">
      <c r="A171">
        <v>138217.57903066723</v>
      </c>
      <c r="B171" s="80">
        <f t="shared" si="2"/>
        <v>-1161.7762156050885</v>
      </c>
    </row>
    <row r="172" spans="1:2" x14ac:dyDescent="0.2">
      <c r="A172">
        <v>139192.14666583989</v>
      </c>
      <c r="B172" s="80">
        <f t="shared" si="2"/>
        <v>974.5676351726579</v>
      </c>
    </row>
    <row r="173" spans="1:2" x14ac:dyDescent="0.2">
      <c r="A173">
        <v>141026.76125554359</v>
      </c>
      <c r="B173" s="80">
        <f t="shared" si="2"/>
        <v>1834.6145897037059</v>
      </c>
    </row>
    <row r="174" spans="1:2" x14ac:dyDescent="0.2">
      <c r="A174">
        <v>141790.3625739495</v>
      </c>
      <c r="B174" s="80">
        <f t="shared" si="2"/>
        <v>763.60131840591202</v>
      </c>
    </row>
    <row r="175" spans="1:2" x14ac:dyDescent="0.2">
      <c r="A175">
        <v>144856.78804188012</v>
      </c>
      <c r="B175" s="80">
        <f t="shared" si="2"/>
        <v>3066.4254679306177</v>
      </c>
    </row>
    <row r="176" spans="1:2" x14ac:dyDescent="0.2">
      <c r="A176">
        <v>143247.64922733206</v>
      </c>
      <c r="B176" s="80">
        <f t="shared" si="2"/>
        <v>-1609.1388145480596</v>
      </c>
    </row>
    <row r="177" spans="1:2" x14ac:dyDescent="0.2">
      <c r="A177">
        <v>147948.89371379226</v>
      </c>
      <c r="B177" s="80">
        <f t="shared" si="2"/>
        <v>4701.2444864602003</v>
      </c>
    </row>
    <row r="178" spans="1:2" x14ac:dyDescent="0.2">
      <c r="A178">
        <v>146892.22458440362</v>
      </c>
      <c r="B178" s="80">
        <f t="shared" si="2"/>
        <v>-1056.6691293886397</v>
      </c>
    </row>
    <row r="179" spans="1:2" x14ac:dyDescent="0.2">
      <c r="A179">
        <v>146596.76897832978</v>
      </c>
      <c r="B179" s="80">
        <f t="shared" si="2"/>
        <v>-295.45560607383959</v>
      </c>
    </row>
    <row r="180" spans="1:2" x14ac:dyDescent="0.2">
      <c r="A180">
        <v>147546.00829807401</v>
      </c>
      <c r="B180" s="80">
        <f t="shared" si="2"/>
        <v>949.23931974422885</v>
      </c>
    </row>
    <row r="181" spans="1:2" x14ac:dyDescent="0.2">
      <c r="A181">
        <v>147322.85010499391</v>
      </c>
      <c r="B181" s="80">
        <f t="shared" si="2"/>
        <v>-223.15819308010396</v>
      </c>
    </row>
    <row r="182" spans="1:2" x14ac:dyDescent="0.2">
      <c r="A182">
        <v>147198.447273395</v>
      </c>
      <c r="B182" s="80">
        <f t="shared" si="2"/>
        <v>-124.4028315989126</v>
      </c>
    </row>
    <row r="183" spans="1:2" x14ac:dyDescent="0.2">
      <c r="A183">
        <v>148415.38560549443</v>
      </c>
      <c r="B183" s="80">
        <f t="shared" si="2"/>
        <v>1216.9383320994384</v>
      </c>
    </row>
    <row r="184" spans="1:2" x14ac:dyDescent="0.2">
      <c r="A184">
        <v>147202.88993019762</v>
      </c>
      <c r="B184" s="80">
        <f t="shared" si="2"/>
        <v>-1212.4956752968137</v>
      </c>
    </row>
    <row r="185" spans="1:2" x14ac:dyDescent="0.2">
      <c r="A185">
        <v>146579.11961557809</v>
      </c>
      <c r="B185" s="80">
        <f t="shared" si="2"/>
        <v>-623.7703146195272</v>
      </c>
    </row>
    <row r="186" spans="1:2" x14ac:dyDescent="0.2">
      <c r="A186">
        <v>147735.17862794542</v>
      </c>
      <c r="B186" s="80">
        <f t="shared" si="2"/>
        <v>1156.0590123673319</v>
      </c>
    </row>
    <row r="187" spans="1:2" x14ac:dyDescent="0.2">
      <c r="A187">
        <v>149021.50458302858</v>
      </c>
      <c r="B187" s="80">
        <f t="shared" si="2"/>
        <v>1286.3259550831572</v>
      </c>
    </row>
    <row r="188" spans="1:2" x14ac:dyDescent="0.2">
      <c r="A188">
        <v>154487.88848379749</v>
      </c>
      <c r="B188" s="80">
        <f t="shared" si="2"/>
        <v>5466.3839007689094</v>
      </c>
    </row>
    <row r="189" spans="1:2" x14ac:dyDescent="0.2">
      <c r="A189">
        <v>153401.90152393584</v>
      </c>
      <c r="B189" s="80">
        <f t="shared" si="2"/>
        <v>-1085.9869598616497</v>
      </c>
    </row>
    <row r="190" spans="1:2" x14ac:dyDescent="0.2">
      <c r="A190">
        <v>157786.87082322853</v>
      </c>
      <c r="B190" s="80">
        <f t="shared" si="2"/>
        <v>4384.9692992926866</v>
      </c>
    </row>
    <row r="191" spans="1:2" x14ac:dyDescent="0.2">
      <c r="A191">
        <v>163012.85111159255</v>
      </c>
      <c r="B191" s="80">
        <f t="shared" si="2"/>
        <v>5225.9802883640223</v>
      </c>
    </row>
  </sheetData>
  <mergeCells count="2">
    <mergeCell ref="F1:G1"/>
    <mergeCell ref="D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2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7" max="7" width="9.33203125" bestFit="1" customWidth="1"/>
  </cols>
  <sheetData>
    <row r="1" spans="1:7" x14ac:dyDescent="0.2">
      <c r="A1" s="98" t="s">
        <v>90</v>
      </c>
      <c r="B1" s="98"/>
      <c r="C1">
        <v>3646.3217617954651</v>
      </c>
    </row>
    <row r="2" spans="1:7" x14ac:dyDescent="0.2">
      <c r="A2" s="36" t="s">
        <v>14</v>
      </c>
      <c r="C2">
        <v>1587.1419300873313</v>
      </c>
      <c r="E2" t="s">
        <v>91</v>
      </c>
      <c r="F2" s="86">
        <v>0.95</v>
      </c>
      <c r="G2" s="36" t="s">
        <v>92</v>
      </c>
    </row>
    <row r="3" spans="1:7" x14ac:dyDescent="0.2">
      <c r="A3">
        <v>17068.616877447799</v>
      </c>
      <c r="C3">
        <v>1354.5435437814303</v>
      </c>
      <c r="E3">
        <f>COUNT(C1:C189)</f>
        <v>189</v>
      </c>
      <c r="F3">
        <f>ROUNDUP(E3*F2,0)</f>
        <v>180</v>
      </c>
      <c r="G3" s="88">
        <f ca="1">INDIRECT("C"&amp;F3)</f>
        <v>-588.33709477375305</v>
      </c>
    </row>
    <row r="4" spans="1:7" x14ac:dyDescent="0.2">
      <c r="A4">
        <v>16979.682200330837</v>
      </c>
      <c r="B4">
        <f>A4-A3</f>
        <v>-88.934677116962121</v>
      </c>
      <c r="C4">
        <v>1162.9919315295083</v>
      </c>
    </row>
    <row r="5" spans="1:7" x14ac:dyDescent="0.2">
      <c r="A5">
        <v>16952.317684294849</v>
      </c>
      <c r="B5">
        <f t="shared" ref="B5:B68" si="0">A5-A4</f>
        <v>-27.364516035988345</v>
      </c>
      <c r="C5">
        <v>1046.6927383765578</v>
      </c>
    </row>
    <row r="6" spans="1:7" x14ac:dyDescent="0.2">
      <c r="A6">
        <v>17130.187038528773</v>
      </c>
      <c r="B6">
        <f t="shared" si="0"/>
        <v>177.86935423392424</v>
      </c>
      <c r="C6">
        <v>930.39354522360736</v>
      </c>
    </row>
    <row r="7" spans="1:7" x14ac:dyDescent="0.2">
      <c r="A7">
        <v>17663.795101230549</v>
      </c>
      <c r="B7">
        <f t="shared" si="0"/>
        <v>533.60806270177636</v>
      </c>
      <c r="C7">
        <v>903.02902918761902</v>
      </c>
    </row>
    <row r="8" spans="1:7" x14ac:dyDescent="0.2">
      <c r="A8">
        <v>18019.533809698398</v>
      </c>
      <c r="B8">
        <f t="shared" si="0"/>
        <v>355.73870846784848</v>
      </c>
      <c r="C8">
        <v>820.93548107965398</v>
      </c>
    </row>
    <row r="9" spans="1:7" x14ac:dyDescent="0.2">
      <c r="A9">
        <v>18053.739454743383</v>
      </c>
      <c r="B9">
        <f t="shared" si="0"/>
        <v>34.205645044985431</v>
      </c>
      <c r="C9">
        <v>807.25322306165981</v>
      </c>
    </row>
    <row r="10" spans="1:7" x14ac:dyDescent="0.2">
      <c r="A10">
        <v>17773.253165374503</v>
      </c>
      <c r="B10">
        <f t="shared" si="0"/>
        <v>-280.48628936888053</v>
      </c>
      <c r="C10">
        <v>738.84193297168895</v>
      </c>
    </row>
    <row r="11" spans="1:7" x14ac:dyDescent="0.2">
      <c r="A11">
        <v>17396.991069879663</v>
      </c>
      <c r="B11">
        <f t="shared" si="0"/>
        <v>-376.26209549483974</v>
      </c>
      <c r="C11">
        <v>725.15967495369478</v>
      </c>
    </row>
    <row r="12" spans="1:7" x14ac:dyDescent="0.2">
      <c r="A12">
        <v>17602.224940149576</v>
      </c>
      <c r="B12">
        <f t="shared" si="0"/>
        <v>205.23387026991259</v>
      </c>
      <c r="C12">
        <v>684.11290089971226</v>
      </c>
    </row>
    <row r="13" spans="1:7" x14ac:dyDescent="0.2">
      <c r="A13">
        <v>17855.346713482468</v>
      </c>
      <c r="B13">
        <f t="shared" si="0"/>
        <v>253.12177333289219</v>
      </c>
      <c r="C13">
        <v>677.27177189071517</v>
      </c>
    </row>
    <row r="14" spans="1:7" x14ac:dyDescent="0.2">
      <c r="A14">
        <v>17827.982197446479</v>
      </c>
      <c r="B14">
        <f t="shared" si="0"/>
        <v>-27.364516035988345</v>
      </c>
      <c r="C14">
        <v>643.06612684572974</v>
      </c>
    </row>
    <row r="15" spans="1:7" x14ac:dyDescent="0.2">
      <c r="A15">
        <v>17773.253165374503</v>
      </c>
      <c r="B15">
        <f t="shared" si="0"/>
        <v>-54.72903207197669</v>
      </c>
      <c r="C15">
        <v>622.54273981873848</v>
      </c>
    </row>
    <row r="16" spans="1:7" x14ac:dyDescent="0.2">
      <c r="A16">
        <v>17882.711229518456</v>
      </c>
      <c r="B16">
        <f t="shared" si="0"/>
        <v>109.45806414395338</v>
      </c>
      <c r="C16">
        <v>588.33709477375305</v>
      </c>
    </row>
    <row r="17" spans="1:3" x14ac:dyDescent="0.2">
      <c r="A17">
        <v>17992.169293662409</v>
      </c>
      <c r="B17">
        <f t="shared" si="0"/>
        <v>109.45806414395338</v>
      </c>
      <c r="C17">
        <v>533.60806270177636</v>
      </c>
    </row>
    <row r="18" spans="1:3" x14ac:dyDescent="0.2">
      <c r="A18">
        <v>17718.524133302526</v>
      </c>
      <c r="B18">
        <f t="shared" si="0"/>
        <v>-273.64516035988345</v>
      </c>
      <c r="C18">
        <v>506.24354666578802</v>
      </c>
    </row>
    <row r="19" spans="1:3" x14ac:dyDescent="0.2">
      <c r="A19">
        <v>18457.366066274215</v>
      </c>
      <c r="B19">
        <f t="shared" si="0"/>
        <v>738.84193297168895</v>
      </c>
      <c r="C19">
        <v>499.40241765679093</v>
      </c>
    </row>
    <row r="20" spans="1:3" x14ac:dyDescent="0.2">
      <c r="A20">
        <v>18895.198322850032</v>
      </c>
      <c r="B20">
        <f t="shared" si="0"/>
        <v>437.83225657581715</v>
      </c>
      <c r="C20">
        <v>465.1967726118055</v>
      </c>
    </row>
    <row r="21" spans="1:3" x14ac:dyDescent="0.2">
      <c r="A21">
        <v>19305.666063389857</v>
      </c>
      <c r="B21">
        <f t="shared" si="0"/>
        <v>410.46774053982517</v>
      </c>
      <c r="C21">
        <v>465.1967726118055</v>
      </c>
    </row>
    <row r="22" spans="1:3" x14ac:dyDescent="0.2">
      <c r="A22">
        <v>19408.282998524814</v>
      </c>
      <c r="B22">
        <f t="shared" si="0"/>
        <v>102.61693513495629</v>
      </c>
      <c r="C22">
        <v>458.35564360280841</v>
      </c>
    </row>
    <row r="23" spans="1:3" x14ac:dyDescent="0.2">
      <c r="A23">
        <v>18744.693484652093</v>
      </c>
      <c r="B23">
        <f t="shared" si="0"/>
        <v>-663.589513872721</v>
      </c>
      <c r="C23">
        <v>451.51451459381133</v>
      </c>
    </row>
    <row r="24" spans="1:3" x14ac:dyDescent="0.2">
      <c r="A24">
        <v>18867.83380681404</v>
      </c>
      <c r="B24">
        <f t="shared" si="0"/>
        <v>123.14032216194755</v>
      </c>
      <c r="C24">
        <v>451.51451459381133</v>
      </c>
    </row>
    <row r="25" spans="1:3" x14ac:dyDescent="0.2">
      <c r="A25">
        <v>18936.245096904011</v>
      </c>
      <c r="B25">
        <f t="shared" si="0"/>
        <v>68.411290089970862</v>
      </c>
      <c r="C25">
        <v>444.67338558481424</v>
      </c>
    </row>
    <row r="26" spans="1:3" x14ac:dyDescent="0.2">
      <c r="A26">
        <v>18744.693484652093</v>
      </c>
      <c r="B26">
        <f t="shared" si="0"/>
        <v>-191.55161225191841</v>
      </c>
      <c r="C26">
        <v>437.83225657581715</v>
      </c>
    </row>
    <row r="27" spans="1:3" x14ac:dyDescent="0.2">
      <c r="A27">
        <v>18977.291870957994</v>
      </c>
      <c r="B27">
        <f t="shared" si="0"/>
        <v>232.59838630590093</v>
      </c>
      <c r="C27">
        <v>424.14999855782298</v>
      </c>
    </row>
    <row r="28" spans="1:3" x14ac:dyDescent="0.2">
      <c r="A28">
        <v>18573.665259427165</v>
      </c>
      <c r="B28">
        <f t="shared" si="0"/>
        <v>-403.62661153082809</v>
      </c>
      <c r="C28">
        <v>410.46774053982881</v>
      </c>
    </row>
    <row r="29" spans="1:3" x14ac:dyDescent="0.2">
      <c r="A29">
        <v>18908.880580868023</v>
      </c>
      <c r="B29">
        <f t="shared" si="0"/>
        <v>335.21532144085722</v>
      </c>
      <c r="C29">
        <v>410.46774053982517</v>
      </c>
    </row>
    <row r="30" spans="1:3" x14ac:dyDescent="0.2">
      <c r="A30">
        <v>18471.048324292209</v>
      </c>
      <c r="B30">
        <f t="shared" si="0"/>
        <v>-437.83225657581352</v>
      </c>
      <c r="C30">
        <v>403.62661153083172</v>
      </c>
    </row>
    <row r="31" spans="1:3" x14ac:dyDescent="0.2">
      <c r="A31">
        <v>18559.983001409171</v>
      </c>
      <c r="B31">
        <f t="shared" si="0"/>
        <v>88.934677116962121</v>
      </c>
      <c r="C31">
        <v>403.62661153083172</v>
      </c>
    </row>
    <row r="32" spans="1:3" x14ac:dyDescent="0.2">
      <c r="A32">
        <v>18402.637034202238</v>
      </c>
      <c r="B32">
        <f t="shared" si="0"/>
        <v>-157.34596720693298</v>
      </c>
      <c r="C32">
        <v>369.42096648584629</v>
      </c>
    </row>
    <row r="33" spans="1:3" x14ac:dyDescent="0.2">
      <c r="A33">
        <v>18265.814454022297</v>
      </c>
      <c r="B33">
        <f t="shared" si="0"/>
        <v>-136.82258017994172</v>
      </c>
      <c r="C33">
        <v>362.57983747684557</v>
      </c>
    </row>
    <row r="34" spans="1:3" x14ac:dyDescent="0.2">
      <c r="A34">
        <v>17951.122519608431</v>
      </c>
      <c r="B34">
        <f t="shared" si="0"/>
        <v>-314.69193441386597</v>
      </c>
      <c r="C34">
        <v>355.73870846784848</v>
      </c>
    </row>
    <row r="35" spans="1:3" x14ac:dyDescent="0.2">
      <c r="A35">
        <v>18005.851551680407</v>
      </c>
      <c r="B35">
        <f t="shared" si="0"/>
        <v>54.72903207197669</v>
      </c>
      <c r="C35">
        <v>342.05645044985431</v>
      </c>
    </row>
    <row r="36" spans="1:3" x14ac:dyDescent="0.2">
      <c r="A36">
        <v>19168.843483209916</v>
      </c>
      <c r="B36">
        <f t="shared" si="0"/>
        <v>1162.9919315295083</v>
      </c>
      <c r="C36">
        <v>342.05645044985431</v>
      </c>
    </row>
    <row r="37" spans="1:3" x14ac:dyDescent="0.2">
      <c r="A37">
        <v>19497.217675641776</v>
      </c>
      <c r="B37">
        <f t="shared" si="0"/>
        <v>328.37419243186014</v>
      </c>
      <c r="C37">
        <v>335.21532144085722</v>
      </c>
    </row>
    <row r="38" spans="1:3" x14ac:dyDescent="0.2">
      <c r="A38">
        <v>19497.217675641776</v>
      </c>
      <c r="B38">
        <f t="shared" si="0"/>
        <v>0</v>
      </c>
      <c r="C38">
        <v>335.21532144085722</v>
      </c>
    </row>
    <row r="39" spans="1:3" x14ac:dyDescent="0.2">
      <c r="A39">
        <v>19086.749935101951</v>
      </c>
      <c r="B39">
        <f t="shared" si="0"/>
        <v>-410.46774053982517</v>
      </c>
      <c r="C39">
        <v>328.37419243186014</v>
      </c>
    </row>
    <row r="40" spans="1:3" x14ac:dyDescent="0.2">
      <c r="A40">
        <v>19141.478967173927</v>
      </c>
      <c r="B40">
        <f t="shared" si="0"/>
        <v>54.72903207197669</v>
      </c>
      <c r="C40">
        <v>328.37419243186014</v>
      </c>
    </row>
    <row r="41" spans="1:3" x14ac:dyDescent="0.2">
      <c r="A41">
        <v>18724.170097625105</v>
      </c>
      <c r="B41">
        <f t="shared" si="0"/>
        <v>-417.30886954882226</v>
      </c>
      <c r="C41">
        <v>321.53306342286305</v>
      </c>
    </row>
    <row r="42" spans="1:3" x14ac:dyDescent="0.2">
      <c r="A42">
        <v>18525.777356364189</v>
      </c>
      <c r="B42">
        <f t="shared" si="0"/>
        <v>-198.3927412609155</v>
      </c>
      <c r="C42">
        <v>287.32741837787762</v>
      </c>
    </row>
    <row r="43" spans="1:3" x14ac:dyDescent="0.2">
      <c r="A43">
        <v>18197.403163932329</v>
      </c>
      <c r="B43">
        <f t="shared" si="0"/>
        <v>-328.37419243186014</v>
      </c>
      <c r="C43">
        <v>273.64516035988345</v>
      </c>
    </row>
    <row r="44" spans="1:3" x14ac:dyDescent="0.2">
      <c r="A44">
        <v>18252.132196004306</v>
      </c>
      <c r="B44">
        <f t="shared" si="0"/>
        <v>54.72903207197669</v>
      </c>
      <c r="C44">
        <v>273.64516035988345</v>
      </c>
    </row>
    <row r="45" spans="1:3" x14ac:dyDescent="0.2">
      <c r="A45">
        <v>18587.347517445163</v>
      </c>
      <c r="B45">
        <f t="shared" si="0"/>
        <v>335.21532144085722</v>
      </c>
      <c r="C45">
        <v>273.64516035988345</v>
      </c>
    </row>
    <row r="46" spans="1:3" x14ac:dyDescent="0.2">
      <c r="A46">
        <v>18744.693484652096</v>
      </c>
      <c r="B46">
        <f t="shared" si="0"/>
        <v>157.34596720693298</v>
      </c>
      <c r="C46">
        <v>273.64516035988345</v>
      </c>
    </row>
    <row r="47" spans="1:3" x14ac:dyDescent="0.2">
      <c r="A47">
        <v>18594.18864645416</v>
      </c>
      <c r="B47">
        <f t="shared" si="0"/>
        <v>-150.5048381979359</v>
      </c>
      <c r="C47">
        <v>259.96290234188928</v>
      </c>
    </row>
    <row r="48" spans="1:3" x14ac:dyDescent="0.2">
      <c r="A48">
        <v>18662.599936544131</v>
      </c>
      <c r="B48">
        <f t="shared" si="0"/>
        <v>68.411290089970862</v>
      </c>
      <c r="C48">
        <v>253.12177333289219</v>
      </c>
    </row>
    <row r="49" spans="1:3" x14ac:dyDescent="0.2">
      <c r="A49">
        <v>18601.029775463157</v>
      </c>
      <c r="B49">
        <f t="shared" si="0"/>
        <v>-61.570161080973776</v>
      </c>
      <c r="C49">
        <v>246.2806443238951</v>
      </c>
    </row>
    <row r="50" spans="1:3" x14ac:dyDescent="0.2">
      <c r="A50">
        <v>18607.870904472155</v>
      </c>
      <c r="B50">
        <f t="shared" si="0"/>
        <v>6.8411290089970862</v>
      </c>
      <c r="C50">
        <v>239.43951531489802</v>
      </c>
    </row>
    <row r="51" spans="1:3" x14ac:dyDescent="0.2">
      <c r="A51">
        <v>18696.805581589117</v>
      </c>
      <c r="B51">
        <f t="shared" si="0"/>
        <v>88.934677116962121</v>
      </c>
      <c r="C51">
        <v>232.59838630590093</v>
      </c>
    </row>
    <row r="52" spans="1:3" x14ac:dyDescent="0.2">
      <c r="A52">
        <v>18566.824130418172</v>
      </c>
      <c r="B52">
        <f t="shared" si="0"/>
        <v>-129.98145117094464</v>
      </c>
      <c r="C52">
        <v>225.75725729690384</v>
      </c>
    </row>
    <row r="53" spans="1:3" x14ac:dyDescent="0.2">
      <c r="A53">
        <v>18347.908002130265</v>
      </c>
      <c r="B53">
        <f t="shared" si="0"/>
        <v>-218.91612828790676</v>
      </c>
      <c r="C53">
        <v>212.07499927890967</v>
      </c>
    </row>
    <row r="54" spans="1:3" x14ac:dyDescent="0.2">
      <c r="A54">
        <v>18813.104774742071</v>
      </c>
      <c r="B54">
        <f t="shared" si="0"/>
        <v>465.1967726118055</v>
      </c>
      <c r="C54">
        <v>212.07499927890967</v>
      </c>
    </row>
    <row r="55" spans="1:3" x14ac:dyDescent="0.2">
      <c r="A55">
        <v>18525.777356364193</v>
      </c>
      <c r="B55">
        <f t="shared" si="0"/>
        <v>-287.32741837787762</v>
      </c>
      <c r="C55">
        <v>205.23387026991259</v>
      </c>
    </row>
    <row r="56" spans="1:3" x14ac:dyDescent="0.2">
      <c r="A56">
        <v>18430.001550238234</v>
      </c>
      <c r="B56">
        <f t="shared" si="0"/>
        <v>-95.775806125959207</v>
      </c>
      <c r="C56">
        <v>198.3927412609155</v>
      </c>
    </row>
    <row r="57" spans="1:3" x14ac:dyDescent="0.2">
      <c r="A57">
        <v>17937.44026159044</v>
      </c>
      <c r="B57">
        <f t="shared" si="0"/>
        <v>-492.56128864779384</v>
      </c>
      <c r="C57">
        <v>198.3927412609155</v>
      </c>
    </row>
    <row r="58" spans="1:3" x14ac:dyDescent="0.2">
      <c r="A58">
        <v>17663.795101230557</v>
      </c>
      <c r="B58">
        <f t="shared" si="0"/>
        <v>-273.64516035988345</v>
      </c>
      <c r="C58">
        <v>198.3927412609155</v>
      </c>
    </row>
    <row r="59" spans="1:3" x14ac:dyDescent="0.2">
      <c r="A59">
        <v>17622.748327176574</v>
      </c>
      <c r="B59">
        <f t="shared" si="0"/>
        <v>-41.046774053982517</v>
      </c>
      <c r="C59">
        <v>191.55161225191841</v>
      </c>
    </row>
    <row r="60" spans="1:3" x14ac:dyDescent="0.2">
      <c r="A60">
        <v>17513.290263032621</v>
      </c>
      <c r="B60">
        <f t="shared" si="0"/>
        <v>-109.45806414395338</v>
      </c>
      <c r="C60">
        <v>191.55161225191841</v>
      </c>
    </row>
    <row r="61" spans="1:3" x14ac:dyDescent="0.2">
      <c r="A61">
        <v>17253.327360690731</v>
      </c>
      <c r="B61">
        <f t="shared" si="0"/>
        <v>-259.96290234188928</v>
      </c>
      <c r="C61">
        <v>177.86935423392424</v>
      </c>
    </row>
    <row r="62" spans="1:3" x14ac:dyDescent="0.2">
      <c r="A62">
        <v>17444.87897294265</v>
      </c>
      <c r="B62">
        <f t="shared" si="0"/>
        <v>191.55161225191841</v>
      </c>
      <c r="C62">
        <v>177.86935423392424</v>
      </c>
    </row>
    <row r="63" spans="1:3" x14ac:dyDescent="0.2">
      <c r="A63">
        <v>17267.009618708726</v>
      </c>
      <c r="B63">
        <f t="shared" si="0"/>
        <v>-177.86935423392424</v>
      </c>
      <c r="C63">
        <v>177.86935423392424</v>
      </c>
    </row>
    <row r="64" spans="1:3" x14ac:dyDescent="0.2">
      <c r="A64">
        <v>17068.61687744781</v>
      </c>
      <c r="B64">
        <f t="shared" si="0"/>
        <v>-198.3927412609155</v>
      </c>
      <c r="C64">
        <v>177.86935423392424</v>
      </c>
    </row>
    <row r="65" spans="1:3" x14ac:dyDescent="0.2">
      <c r="A65">
        <v>17041.252361411822</v>
      </c>
      <c r="B65">
        <f t="shared" si="0"/>
        <v>-27.364516035988345</v>
      </c>
      <c r="C65">
        <v>157.34596720693298</v>
      </c>
    </row>
    <row r="66" spans="1:3" x14ac:dyDescent="0.2">
      <c r="A66">
        <v>16993.364458348842</v>
      </c>
      <c r="B66">
        <f t="shared" si="0"/>
        <v>-47.887903062979603</v>
      </c>
      <c r="C66">
        <v>150.5048381979359</v>
      </c>
    </row>
    <row r="67" spans="1:3" x14ac:dyDescent="0.2">
      <c r="A67">
        <v>16952.31768429486</v>
      </c>
      <c r="B67">
        <f t="shared" si="0"/>
        <v>-41.046774053982517</v>
      </c>
      <c r="C67">
        <v>123.14032216194755</v>
      </c>
    </row>
    <row r="68" spans="1:3" x14ac:dyDescent="0.2">
      <c r="A68">
        <v>17759.570907356519</v>
      </c>
      <c r="B68">
        <f t="shared" si="0"/>
        <v>807.25322306165981</v>
      </c>
      <c r="C68">
        <v>123.14032216194755</v>
      </c>
    </row>
    <row r="69" spans="1:3" x14ac:dyDescent="0.2">
      <c r="A69">
        <v>17636.430585194572</v>
      </c>
      <c r="B69">
        <f t="shared" ref="B69:B132" si="1">A69-A68</f>
        <v>-123.14032216194755</v>
      </c>
      <c r="C69">
        <v>109.45806414395338</v>
      </c>
    </row>
    <row r="70" spans="1:3" x14ac:dyDescent="0.2">
      <c r="A70">
        <v>17239.645102672737</v>
      </c>
      <c r="B70">
        <f t="shared" si="1"/>
        <v>-396.78548252183464</v>
      </c>
      <c r="C70">
        <v>109.45806414395338</v>
      </c>
    </row>
    <row r="71" spans="1:3" x14ac:dyDescent="0.2">
      <c r="A71">
        <v>17095.981393483798</v>
      </c>
      <c r="B71">
        <f t="shared" si="1"/>
        <v>-143.66370918893881</v>
      </c>
      <c r="C71">
        <v>102.61693513495629</v>
      </c>
    </row>
    <row r="72" spans="1:3" x14ac:dyDescent="0.2">
      <c r="A72">
        <v>17116.50478051079</v>
      </c>
      <c r="B72">
        <f t="shared" si="1"/>
        <v>20.523387026991259</v>
      </c>
      <c r="C72">
        <v>95.775806125959207</v>
      </c>
    </row>
    <row r="73" spans="1:3" x14ac:dyDescent="0.2">
      <c r="A73">
        <v>17568.019295104601</v>
      </c>
      <c r="B73">
        <f t="shared" si="1"/>
        <v>451.51451459381133</v>
      </c>
      <c r="C73">
        <v>88.934677116962121</v>
      </c>
    </row>
    <row r="74" spans="1:3" x14ac:dyDescent="0.2">
      <c r="A74">
        <v>17636.430585194572</v>
      </c>
      <c r="B74">
        <f t="shared" si="1"/>
        <v>68.411290089970862</v>
      </c>
      <c r="C74">
        <v>88.934677116962121</v>
      </c>
    </row>
    <row r="75" spans="1:3" x14ac:dyDescent="0.2">
      <c r="A75">
        <v>17355.944295825691</v>
      </c>
      <c r="B75">
        <f t="shared" si="1"/>
        <v>-280.48628936888053</v>
      </c>
      <c r="C75">
        <v>88.934677116962121</v>
      </c>
    </row>
    <row r="76" spans="1:3" x14ac:dyDescent="0.2">
      <c r="A76">
        <v>18710.487839607122</v>
      </c>
      <c r="B76">
        <f t="shared" si="1"/>
        <v>1354.5435437814303</v>
      </c>
      <c r="C76">
        <v>75.252419098967948</v>
      </c>
    </row>
    <row r="77" spans="1:3" x14ac:dyDescent="0.2">
      <c r="A77">
        <v>18286.337841049299</v>
      </c>
      <c r="B77">
        <f t="shared" si="1"/>
        <v>-424.14999855782298</v>
      </c>
      <c r="C77">
        <v>75.252419098967948</v>
      </c>
    </row>
    <row r="78" spans="1:3" x14ac:dyDescent="0.2">
      <c r="A78">
        <v>18190.56203492334</v>
      </c>
      <c r="B78">
        <f t="shared" si="1"/>
        <v>-95.775806125959207</v>
      </c>
      <c r="C78">
        <v>68.411290089970862</v>
      </c>
    </row>
    <row r="79" spans="1:3" x14ac:dyDescent="0.2">
      <c r="A79">
        <v>18170.038647896348</v>
      </c>
      <c r="B79">
        <f t="shared" si="1"/>
        <v>-20.523387026991259</v>
      </c>
      <c r="C79">
        <v>68.411290089970862</v>
      </c>
    </row>
    <row r="80" spans="1:3" x14ac:dyDescent="0.2">
      <c r="A80">
        <v>17923.758003572453</v>
      </c>
      <c r="B80">
        <f t="shared" si="1"/>
        <v>-246.2806443238951</v>
      </c>
      <c r="C80">
        <v>68.411290089970862</v>
      </c>
    </row>
    <row r="81" spans="1:3" x14ac:dyDescent="0.2">
      <c r="A81">
        <v>18019.533809698412</v>
      </c>
      <c r="B81">
        <f t="shared" si="1"/>
        <v>95.775806125959207</v>
      </c>
      <c r="C81">
        <v>54.72903207197669</v>
      </c>
    </row>
    <row r="82" spans="1:3" x14ac:dyDescent="0.2">
      <c r="A82">
        <v>18306.86122807629</v>
      </c>
      <c r="B82">
        <f t="shared" si="1"/>
        <v>287.32741837787762</v>
      </c>
      <c r="C82">
        <v>54.72903207197669</v>
      </c>
    </row>
    <row r="83" spans="1:3" x14ac:dyDescent="0.2">
      <c r="A83">
        <v>19209.890257263909</v>
      </c>
      <c r="B83">
        <f t="shared" si="1"/>
        <v>903.02902918761902</v>
      </c>
      <c r="C83">
        <v>54.72903207197669</v>
      </c>
    </row>
    <row r="84" spans="1:3" x14ac:dyDescent="0.2">
      <c r="A84">
        <v>20797.03218735124</v>
      </c>
      <c r="B84">
        <f t="shared" si="1"/>
        <v>1587.1419300873313</v>
      </c>
      <c r="C84">
        <v>47.887903062979603</v>
      </c>
    </row>
    <row r="85" spans="1:3" x14ac:dyDescent="0.2">
      <c r="A85">
        <v>20995.424928612156</v>
      </c>
      <c r="B85">
        <f t="shared" si="1"/>
        <v>198.3927412609155</v>
      </c>
      <c r="C85">
        <v>47.887903062979603</v>
      </c>
    </row>
    <row r="86" spans="1:3" x14ac:dyDescent="0.2">
      <c r="A86">
        <v>21193.817669873071</v>
      </c>
      <c r="B86">
        <f t="shared" si="1"/>
        <v>198.3927412609155</v>
      </c>
      <c r="C86">
        <v>41.046774053982517</v>
      </c>
    </row>
    <row r="87" spans="1:3" x14ac:dyDescent="0.2">
      <c r="A87">
        <v>20906.490251495194</v>
      </c>
      <c r="B87">
        <f t="shared" si="1"/>
        <v>-287.32741837787762</v>
      </c>
      <c r="C87">
        <v>34.205645044985431</v>
      </c>
    </row>
    <row r="88" spans="1:3" x14ac:dyDescent="0.2">
      <c r="A88">
        <v>21631.649926448888</v>
      </c>
      <c r="B88">
        <f t="shared" si="1"/>
        <v>725.15967495369478</v>
      </c>
      <c r="C88">
        <v>34.205645044985431</v>
      </c>
    </row>
    <row r="89" spans="1:3" x14ac:dyDescent="0.2">
      <c r="A89">
        <v>21481.145088250953</v>
      </c>
      <c r="B89">
        <f t="shared" si="1"/>
        <v>-150.5048381979359</v>
      </c>
      <c r="C89">
        <v>20.523387026991259</v>
      </c>
    </row>
    <row r="90" spans="1:3" x14ac:dyDescent="0.2">
      <c r="A90">
        <v>21754.790248610836</v>
      </c>
      <c r="B90">
        <f t="shared" si="1"/>
        <v>273.64516035988345</v>
      </c>
      <c r="C90">
        <v>20.523387026991259</v>
      </c>
    </row>
    <row r="91" spans="1:3" x14ac:dyDescent="0.2">
      <c r="A91">
        <v>21378.528153115996</v>
      </c>
      <c r="B91">
        <f t="shared" si="1"/>
        <v>-376.26209549483974</v>
      </c>
      <c r="C91">
        <v>20.523387026991259</v>
      </c>
    </row>
    <row r="92" spans="1:3" x14ac:dyDescent="0.2">
      <c r="A92">
        <v>21782.154764646828</v>
      </c>
      <c r="B92">
        <f t="shared" si="1"/>
        <v>403.62661153083172</v>
      </c>
      <c r="C92">
        <v>13.682258017994172</v>
      </c>
    </row>
    <row r="93" spans="1:3" x14ac:dyDescent="0.2">
      <c r="A93">
        <v>22151.575731132674</v>
      </c>
      <c r="B93">
        <f t="shared" si="1"/>
        <v>369.42096648584629</v>
      </c>
      <c r="C93">
        <v>6.8411290089970862</v>
      </c>
    </row>
    <row r="94" spans="1:3" x14ac:dyDescent="0.2">
      <c r="A94">
        <v>22042.117666988721</v>
      </c>
      <c r="B94">
        <f t="shared" si="1"/>
        <v>-109.45806414395338</v>
      </c>
      <c r="C94">
        <v>0</v>
      </c>
    </row>
    <row r="95" spans="1:3" x14ac:dyDescent="0.2">
      <c r="A95">
        <v>22001.070892934738</v>
      </c>
      <c r="B95">
        <f t="shared" si="1"/>
        <v>-41.046774053982517</v>
      </c>
      <c r="C95">
        <v>0</v>
      </c>
    </row>
    <row r="96" spans="1:3" x14ac:dyDescent="0.2">
      <c r="A96">
        <v>21412.733798160985</v>
      </c>
      <c r="B96">
        <f t="shared" si="1"/>
        <v>-588.33709477375305</v>
      </c>
      <c r="C96">
        <v>-6.8411290089970862</v>
      </c>
    </row>
    <row r="97" spans="1:3" x14ac:dyDescent="0.2">
      <c r="A97">
        <v>22090.0055700517</v>
      </c>
      <c r="B97">
        <f t="shared" si="1"/>
        <v>677.27177189071517</v>
      </c>
      <c r="C97">
        <v>-6.8411290089970862</v>
      </c>
    </row>
    <row r="98" spans="1:3" x14ac:dyDescent="0.2">
      <c r="A98">
        <v>22001.070892934738</v>
      </c>
      <c r="B98">
        <f t="shared" si="1"/>
        <v>-88.934677116962121</v>
      </c>
      <c r="C98">
        <v>-6.8411290089970862</v>
      </c>
    </row>
    <row r="99" spans="1:3" x14ac:dyDescent="0.2">
      <c r="A99">
        <v>22048.958795997718</v>
      </c>
      <c r="B99">
        <f t="shared" si="1"/>
        <v>47.887903062979603</v>
      </c>
      <c r="C99">
        <v>-13.682258017994172</v>
      </c>
    </row>
    <row r="100" spans="1:3" x14ac:dyDescent="0.2">
      <c r="A100">
        <v>22042.117666988721</v>
      </c>
      <c r="B100">
        <f t="shared" si="1"/>
        <v>-6.8411290089970862</v>
      </c>
      <c r="C100">
        <v>-20.523387026991259</v>
      </c>
    </row>
    <row r="101" spans="1:3" x14ac:dyDescent="0.2">
      <c r="A101">
        <v>21672.696700502878</v>
      </c>
      <c r="B101">
        <f t="shared" si="1"/>
        <v>-369.42096648584265</v>
      </c>
      <c r="C101">
        <v>-20.523387026991259</v>
      </c>
    </row>
    <row r="102" spans="1:3" x14ac:dyDescent="0.2">
      <c r="A102">
        <v>21453.780572214971</v>
      </c>
      <c r="B102">
        <f t="shared" si="1"/>
        <v>-218.91612828790676</v>
      </c>
      <c r="C102">
        <v>-20.523387026991259</v>
      </c>
    </row>
    <row r="103" spans="1:3" x14ac:dyDescent="0.2">
      <c r="A103">
        <v>21529.032991313939</v>
      </c>
      <c r="B103">
        <f t="shared" si="1"/>
        <v>75.252419098967948</v>
      </c>
      <c r="C103">
        <v>-27.364516035988345</v>
      </c>
    </row>
    <row r="104" spans="1:3" x14ac:dyDescent="0.2">
      <c r="A104">
        <v>21234.864443927065</v>
      </c>
      <c r="B104">
        <f t="shared" si="1"/>
        <v>-294.16854738687471</v>
      </c>
      <c r="C104">
        <v>-27.364516035988345</v>
      </c>
    </row>
    <row r="105" spans="1:3" x14ac:dyDescent="0.2">
      <c r="A105">
        <v>20591.798317081335</v>
      </c>
      <c r="B105">
        <f t="shared" si="1"/>
        <v>-643.06612684572974</v>
      </c>
      <c r="C105">
        <v>-27.364516035988345</v>
      </c>
    </row>
    <row r="106" spans="1:3" x14ac:dyDescent="0.2">
      <c r="A106">
        <v>20803.873316360245</v>
      </c>
      <c r="B106">
        <f t="shared" si="1"/>
        <v>212.07499927890967</v>
      </c>
      <c r="C106">
        <v>-41.046774053982517</v>
      </c>
    </row>
    <row r="107" spans="1:3" x14ac:dyDescent="0.2">
      <c r="A107">
        <v>20222.377350595489</v>
      </c>
      <c r="B107">
        <f t="shared" si="1"/>
        <v>-581.49596576475597</v>
      </c>
      <c r="C107">
        <v>-41.046774053982517</v>
      </c>
    </row>
    <row r="108" spans="1:3" x14ac:dyDescent="0.2">
      <c r="A108">
        <v>20865.443477441218</v>
      </c>
      <c r="B108">
        <f t="shared" si="1"/>
        <v>643.06612684572974</v>
      </c>
      <c r="C108">
        <v>-41.046774053982517</v>
      </c>
    </row>
    <row r="109" spans="1:3" x14ac:dyDescent="0.2">
      <c r="A109">
        <v>20858.602348432221</v>
      </c>
      <c r="B109">
        <f t="shared" si="1"/>
        <v>-6.8411290089970862</v>
      </c>
      <c r="C109">
        <v>-41.046774053982517</v>
      </c>
    </row>
    <row r="110" spans="1:3" x14ac:dyDescent="0.2">
      <c r="A110">
        <v>20879.125735459213</v>
      </c>
      <c r="B110">
        <f t="shared" si="1"/>
        <v>20.523387026991259</v>
      </c>
      <c r="C110">
        <v>-47.887903062979603</v>
      </c>
    </row>
    <row r="111" spans="1:3" x14ac:dyDescent="0.2">
      <c r="A111">
        <v>20817.555574378239</v>
      </c>
      <c r="B111">
        <f t="shared" si="1"/>
        <v>-61.570161080973776</v>
      </c>
      <c r="C111">
        <v>-54.72903207197669</v>
      </c>
    </row>
    <row r="112" spans="1:3" x14ac:dyDescent="0.2">
      <c r="A112">
        <v>21091.200734738122</v>
      </c>
      <c r="B112">
        <f t="shared" si="1"/>
        <v>273.64516035988345</v>
      </c>
      <c r="C112">
        <v>-54.72903207197669</v>
      </c>
    </row>
    <row r="113" spans="1:3" x14ac:dyDescent="0.2">
      <c r="A113">
        <v>20249.741866631477</v>
      </c>
      <c r="B113">
        <f t="shared" si="1"/>
        <v>-841.45886810664524</v>
      </c>
      <c r="C113">
        <v>-61.570161080973776</v>
      </c>
    </row>
    <row r="114" spans="1:3" x14ac:dyDescent="0.2">
      <c r="A114">
        <v>20283.947511676462</v>
      </c>
      <c r="B114">
        <f t="shared" si="1"/>
        <v>34.205645044985431</v>
      </c>
      <c r="C114">
        <v>-61.570161080973776</v>
      </c>
    </row>
    <row r="115" spans="1:3" x14ac:dyDescent="0.2">
      <c r="A115">
        <v>20461.816865910387</v>
      </c>
      <c r="B115">
        <f t="shared" si="1"/>
        <v>177.86935423392424</v>
      </c>
      <c r="C115">
        <v>-68.411290089970862</v>
      </c>
    </row>
    <row r="116" spans="1:3" x14ac:dyDescent="0.2">
      <c r="A116">
        <v>20037.666867352564</v>
      </c>
      <c r="B116">
        <f t="shared" si="1"/>
        <v>-424.14999855782298</v>
      </c>
      <c r="C116">
        <v>-88.934677116962121</v>
      </c>
    </row>
    <row r="117" spans="1:3" x14ac:dyDescent="0.2">
      <c r="A117">
        <v>21084.359605729122</v>
      </c>
      <c r="B117">
        <f t="shared" si="1"/>
        <v>1046.6927383765578</v>
      </c>
      <c r="C117">
        <v>-88.934677116962121</v>
      </c>
    </row>
    <row r="118" spans="1:3" x14ac:dyDescent="0.2">
      <c r="A118">
        <v>21262.228959963046</v>
      </c>
      <c r="B118">
        <f t="shared" si="1"/>
        <v>177.86935423392424</v>
      </c>
      <c r="C118">
        <v>-88.934677116962121</v>
      </c>
    </row>
    <row r="119" spans="1:3" x14ac:dyDescent="0.2">
      <c r="A119">
        <v>21686.378958520869</v>
      </c>
      <c r="B119">
        <f t="shared" si="1"/>
        <v>424.14999855782298</v>
      </c>
      <c r="C119">
        <v>-95.775806125959207</v>
      </c>
    </row>
    <row r="120" spans="1:3" x14ac:dyDescent="0.2">
      <c r="A120">
        <v>22137.89347311468</v>
      </c>
      <c r="B120">
        <f t="shared" si="1"/>
        <v>451.51451459381133</v>
      </c>
      <c r="C120">
        <v>-95.775806125959207</v>
      </c>
    </row>
    <row r="121" spans="1:3" x14ac:dyDescent="0.2">
      <c r="A121">
        <v>22117.370086087689</v>
      </c>
      <c r="B121">
        <f t="shared" si="1"/>
        <v>-20.523387026991259</v>
      </c>
      <c r="C121">
        <v>-109.45806414395338</v>
      </c>
    </row>
    <row r="122" spans="1:3" x14ac:dyDescent="0.2">
      <c r="A122">
        <v>22001.070892934738</v>
      </c>
      <c r="B122">
        <f t="shared" si="1"/>
        <v>-116.29919315295047</v>
      </c>
      <c r="C122">
        <v>-109.45806414395338</v>
      </c>
    </row>
    <row r="123" spans="1:3" x14ac:dyDescent="0.2">
      <c r="A123">
        <v>21652.173313475887</v>
      </c>
      <c r="B123">
        <f t="shared" si="1"/>
        <v>-348.8975794588514</v>
      </c>
      <c r="C123">
        <v>-109.45806414395338</v>
      </c>
    </row>
    <row r="124" spans="1:3" x14ac:dyDescent="0.2">
      <c r="A124">
        <v>22055.799925006719</v>
      </c>
      <c r="B124">
        <f t="shared" si="1"/>
        <v>403.62661153083172</v>
      </c>
      <c r="C124">
        <v>-116.29919315295047</v>
      </c>
    </row>
    <row r="125" spans="1:3" x14ac:dyDescent="0.2">
      <c r="A125">
        <v>21727.425732574859</v>
      </c>
      <c r="B125">
        <f t="shared" si="1"/>
        <v>-328.37419243186014</v>
      </c>
      <c r="C125">
        <v>-123.14032216194755</v>
      </c>
    </row>
    <row r="126" spans="1:3" x14ac:dyDescent="0.2">
      <c r="A126">
        <v>21015.948315639158</v>
      </c>
      <c r="B126">
        <f t="shared" si="1"/>
        <v>-711.4774169357006</v>
      </c>
      <c r="C126">
        <v>-129.98145117094464</v>
      </c>
    </row>
    <row r="127" spans="1:3" x14ac:dyDescent="0.2">
      <c r="A127">
        <v>21344.322508071018</v>
      </c>
      <c r="B127">
        <f t="shared" si="1"/>
        <v>328.37419243186014</v>
      </c>
      <c r="C127">
        <v>-136.82258017994172</v>
      </c>
    </row>
    <row r="128" spans="1:3" x14ac:dyDescent="0.2">
      <c r="A128">
        <v>21433.25718518798</v>
      </c>
      <c r="B128">
        <f t="shared" si="1"/>
        <v>88.934677116962121</v>
      </c>
      <c r="C128">
        <v>-136.82258017994172</v>
      </c>
    </row>
    <row r="129" spans="1:3" x14ac:dyDescent="0.2">
      <c r="A129">
        <v>21323.799121044027</v>
      </c>
      <c r="B129">
        <f t="shared" si="1"/>
        <v>-109.45806414395338</v>
      </c>
      <c r="C129">
        <v>-143.66370918893881</v>
      </c>
    </row>
    <row r="130" spans="1:3" x14ac:dyDescent="0.2">
      <c r="A130">
        <v>21399.051540142995</v>
      </c>
      <c r="B130">
        <f t="shared" si="1"/>
        <v>75.252419098967948</v>
      </c>
      <c r="C130">
        <v>-143.66370918893881</v>
      </c>
    </row>
    <row r="131" spans="1:3" x14ac:dyDescent="0.2">
      <c r="A131">
        <v>21597.44428140391</v>
      </c>
      <c r="B131">
        <f t="shared" si="1"/>
        <v>198.3927412609155</v>
      </c>
      <c r="C131">
        <v>-150.5048381979359</v>
      </c>
    </row>
    <row r="132" spans="1:3" x14ac:dyDescent="0.2">
      <c r="A132">
        <v>21809.51928068282</v>
      </c>
      <c r="B132">
        <f t="shared" si="1"/>
        <v>212.07499927890967</v>
      </c>
      <c r="C132">
        <v>-150.5048381979359</v>
      </c>
    </row>
    <row r="133" spans="1:3" x14ac:dyDescent="0.2">
      <c r="A133">
        <v>22055.799925006715</v>
      </c>
      <c r="B133">
        <f t="shared" ref="B133:B192" si="2">A133-A132</f>
        <v>246.2806443238951</v>
      </c>
      <c r="C133">
        <v>-150.5048381979359</v>
      </c>
    </row>
    <row r="134" spans="1:3" x14ac:dyDescent="0.2">
      <c r="A134">
        <v>22329.445085366599</v>
      </c>
      <c r="B134">
        <f t="shared" si="2"/>
        <v>273.64516035988345</v>
      </c>
      <c r="C134">
        <v>-150.5048381979359</v>
      </c>
    </row>
    <row r="135" spans="1:3" x14ac:dyDescent="0.2">
      <c r="A135">
        <v>25975.766847162064</v>
      </c>
      <c r="B135">
        <f t="shared" si="2"/>
        <v>3646.3217617954651</v>
      </c>
      <c r="C135">
        <v>-157.34596720693298</v>
      </c>
    </row>
    <row r="136" spans="1:3" x14ac:dyDescent="0.2">
      <c r="A136">
        <v>25544.775719595244</v>
      </c>
      <c r="B136">
        <f t="shared" si="2"/>
        <v>-430.99112756682007</v>
      </c>
      <c r="C136">
        <v>-157.34596720693298</v>
      </c>
    </row>
    <row r="137" spans="1:3" x14ac:dyDescent="0.2">
      <c r="A137">
        <v>25531.093461577249</v>
      </c>
      <c r="B137">
        <f t="shared" si="2"/>
        <v>-13.682258017994172</v>
      </c>
      <c r="C137">
        <v>-177.86935423392424</v>
      </c>
    </row>
    <row r="138" spans="1:3" x14ac:dyDescent="0.2">
      <c r="A138">
        <v>25544.775719595244</v>
      </c>
      <c r="B138">
        <f t="shared" si="2"/>
        <v>13.682258017994172</v>
      </c>
      <c r="C138">
        <v>-177.86935423392424</v>
      </c>
    </row>
    <row r="139" spans="1:3" x14ac:dyDescent="0.2">
      <c r="A139">
        <v>25298.495075271348</v>
      </c>
      <c r="B139">
        <f t="shared" si="2"/>
        <v>-246.2806443238951</v>
      </c>
      <c r="C139">
        <v>-191.55161225191841</v>
      </c>
    </row>
    <row r="140" spans="1:3" x14ac:dyDescent="0.2">
      <c r="A140">
        <v>25243.766043199372</v>
      </c>
      <c r="B140">
        <f t="shared" si="2"/>
        <v>-54.72903207197669</v>
      </c>
      <c r="C140">
        <v>-198.3927412609155</v>
      </c>
    </row>
    <row r="141" spans="1:3" x14ac:dyDescent="0.2">
      <c r="A141">
        <v>25394.270881397308</v>
      </c>
      <c r="B141">
        <f t="shared" si="2"/>
        <v>150.5048381979359</v>
      </c>
      <c r="C141">
        <v>-198.3927412609155</v>
      </c>
    </row>
    <row r="142" spans="1:3" x14ac:dyDescent="0.2">
      <c r="A142">
        <v>26215.206362476962</v>
      </c>
      <c r="B142">
        <f t="shared" si="2"/>
        <v>820.93548107965398</v>
      </c>
      <c r="C142">
        <v>-198.3927412609155</v>
      </c>
    </row>
    <row r="143" spans="1:3" x14ac:dyDescent="0.2">
      <c r="A143">
        <v>26078.38378229702</v>
      </c>
      <c r="B143">
        <f t="shared" si="2"/>
        <v>-136.82258017994172</v>
      </c>
      <c r="C143">
        <v>-218.91612828790676</v>
      </c>
    </row>
    <row r="144" spans="1:3" x14ac:dyDescent="0.2">
      <c r="A144">
        <v>25989.449105180058</v>
      </c>
      <c r="B144">
        <f t="shared" si="2"/>
        <v>-88.934677116962121</v>
      </c>
      <c r="C144">
        <v>-218.91612828790676</v>
      </c>
    </row>
    <row r="145" spans="1:3" x14ac:dyDescent="0.2">
      <c r="A145">
        <v>25838.944266982122</v>
      </c>
      <c r="B145">
        <f t="shared" si="2"/>
        <v>-150.5048381979359</v>
      </c>
      <c r="C145">
        <v>-218.91612828790676</v>
      </c>
    </row>
    <row r="146" spans="1:3" x14ac:dyDescent="0.2">
      <c r="A146">
        <v>24005.521692570896</v>
      </c>
      <c r="B146">
        <f t="shared" si="2"/>
        <v>-1833.4225744112264</v>
      </c>
      <c r="C146">
        <v>-246.2806443238951</v>
      </c>
    </row>
    <row r="147" spans="1:3" x14ac:dyDescent="0.2">
      <c r="A147">
        <v>23848.175725363963</v>
      </c>
      <c r="B147">
        <f t="shared" si="2"/>
        <v>-157.34596720693298</v>
      </c>
      <c r="C147">
        <v>-246.2806443238951</v>
      </c>
    </row>
    <row r="148" spans="1:3" x14ac:dyDescent="0.2">
      <c r="A148">
        <v>23896.063628426942</v>
      </c>
      <c r="B148">
        <f t="shared" si="2"/>
        <v>47.887903062979603</v>
      </c>
      <c r="C148">
        <v>-246.2806443238951</v>
      </c>
    </row>
    <row r="149" spans="1:3" x14ac:dyDescent="0.2">
      <c r="A149">
        <v>23519.801532932099</v>
      </c>
      <c r="B149">
        <f t="shared" si="2"/>
        <v>-376.26209549484338</v>
      </c>
      <c r="C149">
        <v>-259.96290234188928</v>
      </c>
    </row>
    <row r="150" spans="1:3" x14ac:dyDescent="0.2">
      <c r="A150">
        <v>23861.857983381953</v>
      </c>
      <c r="B150">
        <f t="shared" si="2"/>
        <v>342.05645044985431</v>
      </c>
      <c r="C150">
        <v>-273.64516035988345</v>
      </c>
    </row>
    <row r="151" spans="1:3" x14ac:dyDescent="0.2">
      <c r="A151">
        <v>24224.437820858799</v>
      </c>
      <c r="B151">
        <f t="shared" si="2"/>
        <v>362.57983747684557</v>
      </c>
      <c r="C151">
        <v>-273.64516035988345</v>
      </c>
    </row>
    <row r="152" spans="1:3" x14ac:dyDescent="0.2">
      <c r="A152">
        <v>24566.494271308653</v>
      </c>
      <c r="B152">
        <f t="shared" si="2"/>
        <v>342.05645044985431</v>
      </c>
      <c r="C152">
        <v>-273.64516035988345</v>
      </c>
    </row>
    <row r="153" spans="1:3" x14ac:dyDescent="0.2">
      <c r="A153">
        <v>24525.44749725467</v>
      </c>
      <c r="B153">
        <f t="shared" si="2"/>
        <v>-41.046774053982517</v>
      </c>
      <c r="C153">
        <v>-280.48628936888053</v>
      </c>
    </row>
    <row r="154" spans="1:3" x14ac:dyDescent="0.2">
      <c r="A154">
        <v>25113.784592028424</v>
      </c>
      <c r="B154">
        <f t="shared" si="2"/>
        <v>588.33709477375305</v>
      </c>
      <c r="C154">
        <v>-280.48628936888053</v>
      </c>
    </row>
    <row r="155" spans="1:3" x14ac:dyDescent="0.2">
      <c r="A155">
        <v>24436.512820137708</v>
      </c>
      <c r="B155">
        <f t="shared" si="2"/>
        <v>-677.27177189071517</v>
      </c>
      <c r="C155">
        <v>-287.32741837787762</v>
      </c>
    </row>
    <row r="156" spans="1:3" x14ac:dyDescent="0.2">
      <c r="A156">
        <v>23690.829758157022</v>
      </c>
      <c r="B156">
        <f t="shared" si="2"/>
        <v>-745.68306198068603</v>
      </c>
      <c r="C156">
        <v>-287.32741837787762</v>
      </c>
    </row>
    <row r="157" spans="1:3" x14ac:dyDescent="0.2">
      <c r="A157">
        <v>24156.026530768828</v>
      </c>
      <c r="B157">
        <f t="shared" si="2"/>
        <v>465.1967726118055</v>
      </c>
      <c r="C157">
        <v>-287.32741837787762</v>
      </c>
    </row>
    <row r="158" spans="1:3" x14ac:dyDescent="0.2">
      <c r="A158">
        <v>24600.699916353642</v>
      </c>
      <c r="B158">
        <f t="shared" si="2"/>
        <v>444.67338558481424</v>
      </c>
      <c r="C158">
        <v>-294.16854738687471</v>
      </c>
    </row>
    <row r="159" spans="1:3" x14ac:dyDescent="0.2">
      <c r="A159">
        <v>24874.345076713525</v>
      </c>
      <c r="B159">
        <f t="shared" si="2"/>
        <v>273.64516035988345</v>
      </c>
      <c r="C159">
        <v>-314.69193441386597</v>
      </c>
    </row>
    <row r="160" spans="1:3" x14ac:dyDescent="0.2">
      <c r="A160">
        <v>25065.896688965444</v>
      </c>
      <c r="B160">
        <f t="shared" si="2"/>
        <v>191.55161225191841</v>
      </c>
      <c r="C160">
        <v>-314.69193441386597</v>
      </c>
    </row>
    <row r="161" spans="1:3" x14ac:dyDescent="0.2">
      <c r="A161">
        <v>24422.830562119714</v>
      </c>
      <c r="B161">
        <f t="shared" si="2"/>
        <v>-643.06612684572974</v>
      </c>
      <c r="C161">
        <v>-328.37419243186014</v>
      </c>
    </row>
    <row r="162" spans="1:3" x14ac:dyDescent="0.2">
      <c r="A162">
        <v>24203.914433831807</v>
      </c>
      <c r="B162">
        <f t="shared" si="2"/>
        <v>-218.91612828790676</v>
      </c>
      <c r="C162">
        <v>-328.37419243186014</v>
      </c>
    </row>
    <row r="163" spans="1:3" x14ac:dyDescent="0.2">
      <c r="A163">
        <v>24026.045079597883</v>
      </c>
      <c r="B163">
        <f t="shared" si="2"/>
        <v>-177.86935423392424</v>
      </c>
      <c r="C163">
        <v>-348.8975794588514</v>
      </c>
    </row>
    <row r="164" spans="1:3" x14ac:dyDescent="0.2">
      <c r="A164">
        <v>24149.185401759831</v>
      </c>
      <c r="B164">
        <f t="shared" si="2"/>
        <v>123.14032216194755</v>
      </c>
      <c r="C164">
        <v>-369.42096648584265</v>
      </c>
    </row>
    <row r="165" spans="1:3" x14ac:dyDescent="0.2">
      <c r="A165">
        <v>24190.232175813813</v>
      </c>
      <c r="B165">
        <f t="shared" si="2"/>
        <v>41.046774053982517</v>
      </c>
      <c r="C165">
        <v>-376.26209549483974</v>
      </c>
    </row>
    <row r="166" spans="1:3" x14ac:dyDescent="0.2">
      <c r="A166">
        <v>24039.727337615877</v>
      </c>
      <c r="B166">
        <f t="shared" si="2"/>
        <v>-150.5048381979359</v>
      </c>
      <c r="C166">
        <v>-376.26209549483974</v>
      </c>
    </row>
    <row r="167" spans="1:3" x14ac:dyDescent="0.2">
      <c r="A167">
        <v>23608.736210049057</v>
      </c>
      <c r="B167">
        <f t="shared" si="2"/>
        <v>-430.99112756682007</v>
      </c>
      <c r="C167">
        <v>-376.26209549484338</v>
      </c>
    </row>
    <row r="168" spans="1:3" x14ac:dyDescent="0.2">
      <c r="A168">
        <v>23848.175725363955</v>
      </c>
      <c r="B168">
        <f t="shared" si="2"/>
        <v>239.43951531489802</v>
      </c>
      <c r="C168">
        <v>-376.26209549484338</v>
      </c>
    </row>
    <row r="169" spans="1:3" x14ac:dyDescent="0.2">
      <c r="A169">
        <v>23649.78298410304</v>
      </c>
      <c r="B169">
        <f t="shared" si="2"/>
        <v>-198.3927412609155</v>
      </c>
      <c r="C169">
        <v>-396.78548252183464</v>
      </c>
    </row>
    <row r="170" spans="1:3" x14ac:dyDescent="0.2">
      <c r="A170">
        <v>23971.316047525903</v>
      </c>
      <c r="B170">
        <f t="shared" si="2"/>
        <v>321.53306342286305</v>
      </c>
      <c r="C170">
        <v>-403.62661153082809</v>
      </c>
    </row>
    <row r="171" spans="1:3" x14ac:dyDescent="0.2">
      <c r="A171">
        <v>24901.70959274951</v>
      </c>
      <c r="B171">
        <f t="shared" si="2"/>
        <v>930.39354522360736</v>
      </c>
      <c r="C171">
        <v>-410.46774053982517</v>
      </c>
    </row>
    <row r="172" spans="1:3" x14ac:dyDescent="0.2">
      <c r="A172">
        <v>25079.578946983434</v>
      </c>
      <c r="B172">
        <f t="shared" si="2"/>
        <v>177.86935423392424</v>
      </c>
      <c r="C172">
        <v>-417.30886954882226</v>
      </c>
    </row>
    <row r="173" spans="1:3" x14ac:dyDescent="0.2">
      <c r="A173">
        <v>25490.046687523263</v>
      </c>
      <c r="B173">
        <f t="shared" si="2"/>
        <v>410.46774053982881</v>
      </c>
      <c r="C173">
        <v>-424.14999855782298</v>
      </c>
    </row>
    <row r="174" spans="1:3" x14ac:dyDescent="0.2">
      <c r="A174">
        <v>25216.40152716338</v>
      </c>
      <c r="B174">
        <f t="shared" si="2"/>
        <v>-273.64516035988345</v>
      </c>
      <c r="C174">
        <v>-424.14999855782298</v>
      </c>
    </row>
    <row r="175" spans="1:3" x14ac:dyDescent="0.2">
      <c r="A175">
        <v>24901.709592749514</v>
      </c>
      <c r="B175">
        <f t="shared" si="2"/>
        <v>-314.69193441386597</v>
      </c>
      <c r="C175">
        <v>-430.99112756682007</v>
      </c>
    </row>
    <row r="176" spans="1:3" x14ac:dyDescent="0.2">
      <c r="A176">
        <v>25524.252332568252</v>
      </c>
      <c r="B176">
        <f t="shared" si="2"/>
        <v>622.54273981873848</v>
      </c>
      <c r="C176">
        <v>-430.99112756682007</v>
      </c>
    </row>
    <row r="177" spans="1:3" x14ac:dyDescent="0.2">
      <c r="A177">
        <v>25544.775719595244</v>
      </c>
      <c r="B177">
        <f t="shared" si="2"/>
        <v>20.523387026991259</v>
      </c>
      <c r="C177">
        <v>-437.83225657581352</v>
      </c>
    </row>
    <row r="178" spans="1:3" x14ac:dyDescent="0.2">
      <c r="A178">
        <v>26044.178137252035</v>
      </c>
      <c r="B178">
        <f t="shared" si="2"/>
        <v>499.40241765679093</v>
      </c>
      <c r="C178">
        <v>-492.56128864779384</v>
      </c>
    </row>
    <row r="179" spans="1:3" x14ac:dyDescent="0.2">
      <c r="A179">
        <v>25667.916041757191</v>
      </c>
      <c r="B179">
        <f t="shared" si="2"/>
        <v>-376.26209549484338</v>
      </c>
      <c r="C179">
        <v>-581.49596576475597</v>
      </c>
    </row>
    <row r="180" spans="1:3" x14ac:dyDescent="0.2">
      <c r="A180">
        <v>25421.635397433296</v>
      </c>
      <c r="B180">
        <f t="shared" si="2"/>
        <v>-246.2806443238951</v>
      </c>
      <c r="C180">
        <v>-588.33709477375305</v>
      </c>
    </row>
    <row r="181" spans="1:3" x14ac:dyDescent="0.2">
      <c r="A181">
        <v>25927.878944099084</v>
      </c>
      <c r="B181">
        <f t="shared" si="2"/>
        <v>506.24354666578802</v>
      </c>
      <c r="C181">
        <v>-643.06612684572974</v>
      </c>
    </row>
    <row r="182" spans="1:3" x14ac:dyDescent="0.2">
      <c r="A182">
        <v>25907.355557072093</v>
      </c>
      <c r="B182">
        <f t="shared" si="2"/>
        <v>-20.523387026991259</v>
      </c>
      <c r="C182">
        <v>-643.06612684572974</v>
      </c>
    </row>
    <row r="183" spans="1:3" x14ac:dyDescent="0.2">
      <c r="A183">
        <v>25620.028138694215</v>
      </c>
      <c r="B183">
        <f t="shared" si="2"/>
        <v>-287.32741837787762</v>
      </c>
      <c r="C183">
        <v>-663.589513872721</v>
      </c>
    </row>
    <row r="184" spans="1:3" x14ac:dyDescent="0.2">
      <c r="A184">
        <v>25613.187009685218</v>
      </c>
      <c r="B184">
        <f t="shared" si="2"/>
        <v>-6.8411290089970862</v>
      </c>
      <c r="C184">
        <v>-677.27177189071517</v>
      </c>
    </row>
    <row r="185" spans="1:3" x14ac:dyDescent="0.2">
      <c r="A185">
        <v>25613.187009685218</v>
      </c>
      <c r="B185">
        <f t="shared" si="2"/>
        <v>0</v>
      </c>
      <c r="C185">
        <v>-711.4774169357006</v>
      </c>
    </row>
    <row r="186" spans="1:3" x14ac:dyDescent="0.2">
      <c r="A186">
        <v>26297.29991058493</v>
      </c>
      <c r="B186">
        <f t="shared" si="2"/>
        <v>684.11290089971226</v>
      </c>
      <c r="C186">
        <v>-745.68306198068603</v>
      </c>
    </row>
    <row r="187" spans="1:3" x14ac:dyDescent="0.2">
      <c r="A187">
        <v>25353.224107343329</v>
      </c>
      <c r="B187">
        <f t="shared" si="2"/>
        <v>-944.07580324160153</v>
      </c>
      <c r="C187">
        <v>-841.45886810664524</v>
      </c>
    </row>
    <row r="188" spans="1:3" x14ac:dyDescent="0.2">
      <c r="A188">
        <v>25284.812817253358</v>
      </c>
      <c r="B188">
        <f t="shared" si="2"/>
        <v>-68.411290089970862</v>
      </c>
      <c r="C188">
        <v>-944.07580324160153</v>
      </c>
    </row>
    <row r="189" spans="1:3" x14ac:dyDescent="0.2">
      <c r="A189">
        <v>25544.775719595247</v>
      </c>
      <c r="B189">
        <f t="shared" si="2"/>
        <v>259.96290234188928</v>
      </c>
      <c r="C189">
        <v>-1833.4225744112264</v>
      </c>
    </row>
    <row r="190" spans="1:3" x14ac:dyDescent="0.2">
      <c r="A190">
        <v>25401.112010406308</v>
      </c>
      <c r="B190">
        <f t="shared" si="2"/>
        <v>-143.66370918893881</v>
      </c>
    </row>
    <row r="191" spans="1:3" x14ac:dyDescent="0.2">
      <c r="A191">
        <v>25626.869267703212</v>
      </c>
      <c r="B191">
        <f t="shared" si="2"/>
        <v>225.75725729690384</v>
      </c>
    </row>
    <row r="192" spans="1:3" x14ac:dyDescent="0.2">
      <c r="A192">
        <v>26085.224911306021</v>
      </c>
      <c r="B192">
        <f t="shared" si="2"/>
        <v>458.35564360280841</v>
      </c>
    </row>
  </sheetData>
  <sortState ref="C1:C189">
    <sortCondition descending="1" ref="C1"/>
  </sortState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5"/>
  <sheetViews>
    <sheetView topLeftCell="O7" zoomScaleNormal="100" workbookViewId="0">
      <selection activeCell="K9" sqref="K9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6.5" bestFit="1" customWidth="1"/>
    <col min="4" max="4" width="7.5" bestFit="1" customWidth="1"/>
    <col min="5" max="6" width="6.5" bestFit="1" customWidth="1"/>
    <col min="7" max="7" width="5.83203125" bestFit="1" customWidth="1"/>
    <col min="8" max="8" width="6.5" bestFit="1" customWidth="1"/>
    <col min="9" max="9" width="6.83203125" bestFit="1" customWidth="1"/>
    <col min="10" max="11" width="5.5" bestFit="1" customWidth="1"/>
    <col min="12" max="12" width="8.5" bestFit="1" customWidth="1"/>
    <col min="13" max="13" width="7.5" bestFit="1" customWidth="1"/>
    <col min="14" max="14" width="3.83203125" customWidth="1"/>
    <col min="15" max="15" width="8.1640625" bestFit="1" customWidth="1"/>
    <col min="16" max="26" width="7.1640625" bestFit="1" customWidth="1"/>
    <col min="27" max="27" width="3.83203125" customWidth="1"/>
    <col min="28" max="33" width="6.5" customWidth="1"/>
    <col min="34" max="34" width="4" customWidth="1"/>
    <col min="36" max="36" width="8.33203125" customWidth="1"/>
  </cols>
  <sheetData>
    <row r="1" spans="1:38" ht="16" thickBot="1" x14ac:dyDescent="0.25">
      <c r="A1" s="99" t="s">
        <v>30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40"/>
      <c r="O1" s="99" t="s">
        <v>31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1"/>
      <c r="AA1" s="41"/>
      <c r="AB1" s="95" t="s">
        <v>34</v>
      </c>
      <c r="AC1" s="96"/>
      <c r="AD1" s="96"/>
      <c r="AE1" s="96"/>
      <c r="AF1" s="96"/>
      <c r="AG1" s="97"/>
      <c r="AH1" s="37"/>
      <c r="AI1" s="99" t="s">
        <v>28</v>
      </c>
      <c r="AJ1" s="100"/>
      <c r="AK1" s="100"/>
      <c r="AL1" s="101"/>
    </row>
    <row r="2" spans="1:38" ht="15.75" customHeight="1" x14ac:dyDescent="0.2">
      <c r="A2" s="103" t="s">
        <v>29</v>
      </c>
      <c r="B2" s="36" t="s">
        <v>25</v>
      </c>
      <c r="C2" s="36" t="s">
        <v>18</v>
      </c>
      <c r="D2" s="36" t="s">
        <v>17</v>
      </c>
      <c r="E2" s="36" t="s">
        <v>24</v>
      </c>
      <c r="F2" s="36" t="s">
        <v>23</v>
      </c>
      <c r="G2" s="36" t="s">
        <v>21</v>
      </c>
      <c r="H2" s="36" t="s">
        <v>19</v>
      </c>
      <c r="I2" s="36" t="s">
        <v>22</v>
      </c>
      <c r="J2" s="36" t="s">
        <v>16</v>
      </c>
      <c r="K2" s="36" t="s">
        <v>20</v>
      </c>
      <c r="L2" s="36" t="s">
        <v>15</v>
      </c>
      <c r="M2" s="36" t="s">
        <v>14</v>
      </c>
      <c r="O2" s="36" t="s">
        <v>25</v>
      </c>
      <c r="P2" s="36" t="s">
        <v>18</v>
      </c>
      <c r="Q2" s="36" t="s">
        <v>17</v>
      </c>
      <c r="R2" s="36" t="s">
        <v>24</v>
      </c>
      <c r="S2" s="36" t="s">
        <v>23</v>
      </c>
      <c r="T2" s="36" t="s">
        <v>21</v>
      </c>
      <c r="U2" s="36" t="s">
        <v>19</v>
      </c>
      <c r="V2" s="36" t="s">
        <v>22</v>
      </c>
      <c r="W2" s="36" t="s">
        <v>16</v>
      </c>
      <c r="X2" s="36" t="s">
        <v>20</v>
      </c>
      <c r="Y2" s="36" t="s">
        <v>15</v>
      </c>
      <c r="Z2" s="36" t="s">
        <v>14</v>
      </c>
      <c r="AB2" s="102" t="s">
        <v>35</v>
      </c>
      <c r="AC2" s="102"/>
      <c r="AD2" s="102" t="s">
        <v>36</v>
      </c>
      <c r="AE2" s="102"/>
      <c r="AF2" s="102" t="s">
        <v>37</v>
      </c>
      <c r="AG2" s="102"/>
      <c r="AI2" s="43"/>
      <c r="AJ2" s="63" t="s">
        <v>19</v>
      </c>
      <c r="AK2" s="64" t="s">
        <v>22</v>
      </c>
      <c r="AL2" s="65" t="s">
        <v>20</v>
      </c>
    </row>
    <row r="3" spans="1:38" ht="15.75" customHeight="1" x14ac:dyDescent="0.2">
      <c r="A3" s="103"/>
      <c r="B3" s="104" t="s">
        <v>32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O3" s="35">
        <f t="shared" ref="O3:Z3" si="0">(AVERAGE(O7:O195))*247</f>
        <v>0.12727459192733526</v>
      </c>
      <c r="P3" s="35">
        <f t="shared" si="0"/>
        <v>0.30095536013496843</v>
      </c>
      <c r="Q3" s="35">
        <f t="shared" si="0"/>
        <v>0.32803826979727368</v>
      </c>
      <c r="R3" s="35">
        <f t="shared" si="0"/>
        <v>0.16782044752072892</v>
      </c>
      <c r="S3" s="35">
        <f t="shared" si="0"/>
        <v>0.28737791703871984</v>
      </c>
      <c r="T3" s="35">
        <f t="shared" si="0"/>
        <v>0.23904215769554635</v>
      </c>
      <c r="U3" s="35">
        <f t="shared" si="0"/>
        <v>0.67104725710327651</v>
      </c>
      <c r="V3" s="35">
        <f t="shared" si="0"/>
        <v>0.78998091523999159</v>
      </c>
      <c r="W3" s="35">
        <f t="shared" si="0"/>
        <v>0.17773953821859126</v>
      </c>
      <c r="X3" s="35">
        <f t="shared" si="0"/>
        <v>0.59670883442572187</v>
      </c>
      <c r="Y3" s="35">
        <f t="shared" si="0"/>
        <v>0.2440457040761192</v>
      </c>
      <c r="Z3" s="35">
        <f t="shared" si="0"/>
        <v>0.61737779832799933</v>
      </c>
      <c r="AB3" s="102"/>
      <c r="AC3" s="102"/>
      <c r="AD3" s="102"/>
      <c r="AE3" s="102"/>
      <c r="AF3" s="102"/>
      <c r="AG3" s="102"/>
      <c r="AH3" s="36"/>
      <c r="AI3" s="44" t="s">
        <v>22</v>
      </c>
      <c r="AJ3" s="38">
        <f>CORREL($V$7:$V$195,U7:U195)</f>
        <v>-4.5754909606584033E-3</v>
      </c>
      <c r="AK3" s="38"/>
      <c r="AL3" s="45"/>
    </row>
    <row r="4" spans="1:38" x14ac:dyDescent="0.2">
      <c r="A4" s="103"/>
      <c r="B4" s="104" t="s">
        <v>33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O4" s="35">
        <f t="shared" ref="O4:Z4" si="1">_xlfn.STDEV.S(O7:O195)/SQRT(1/247)</f>
        <v>0.21731595290310954</v>
      </c>
      <c r="P4" s="35">
        <f t="shared" si="1"/>
        <v>0.34279852477723682</v>
      </c>
      <c r="Q4" s="35">
        <f t="shared" si="1"/>
        <v>0.39025532919684824</v>
      </c>
      <c r="R4" s="35">
        <f t="shared" si="1"/>
        <v>0.23160932034959839</v>
      </c>
      <c r="S4" s="35">
        <f t="shared" si="1"/>
        <v>0.24716871741196875</v>
      </c>
      <c r="T4" s="35">
        <f t="shared" si="1"/>
        <v>0.136341477386655</v>
      </c>
      <c r="U4" s="35">
        <f t="shared" si="1"/>
        <v>0.42130798718792617</v>
      </c>
      <c r="V4" s="35">
        <f t="shared" si="1"/>
        <v>0.38191585448097776</v>
      </c>
      <c r="W4" s="35">
        <f t="shared" si="1"/>
        <v>0.23226627154944676</v>
      </c>
      <c r="X4" s="35">
        <f t="shared" si="1"/>
        <v>0.19103163799267259</v>
      </c>
      <c r="Y4" s="35">
        <f t="shared" si="1"/>
        <v>0.20095094176225847</v>
      </c>
      <c r="Z4" s="35">
        <f t="shared" si="1"/>
        <v>0.36026651956796496</v>
      </c>
      <c r="AB4" s="102"/>
      <c r="AC4" s="102"/>
      <c r="AD4" s="102"/>
      <c r="AE4" s="102"/>
      <c r="AF4" s="102"/>
      <c r="AG4" s="102"/>
      <c r="AI4" s="46" t="s">
        <v>20</v>
      </c>
      <c r="AJ4" s="38">
        <f>CORREL($X$7:$X$195,U7:U195)</f>
        <v>7.9394941481912396E-2</v>
      </c>
      <c r="AK4" s="39">
        <f>CORREL($X$7:$X$195,V7:V195)</f>
        <v>-0.17470083567152253</v>
      </c>
      <c r="AL4" s="45"/>
    </row>
    <row r="5" spans="1:38" ht="15.75" customHeight="1" thickBot="1" x14ac:dyDescent="0.25">
      <c r="A5" s="103"/>
      <c r="B5" s="98" t="s">
        <v>27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t="s">
        <v>25</v>
      </c>
      <c r="AC5">
        <v>0.12727459192733526</v>
      </c>
      <c r="AD5" t="s">
        <v>22</v>
      </c>
      <c r="AE5">
        <v>0.78998091523999159</v>
      </c>
      <c r="AF5" t="s">
        <v>22</v>
      </c>
      <c r="AG5">
        <v>0.78998091523999159</v>
      </c>
      <c r="AI5" s="47" t="s">
        <v>14</v>
      </c>
      <c r="AJ5" s="48">
        <f>CORREL($Z$7:$Z$195,U7:U195)</f>
        <v>4.018706976476856E-2</v>
      </c>
      <c r="AK5" s="48">
        <f>CORREL($Z$7:$Z$195,V7:V195)</f>
        <v>-1.2824121908286116E-2</v>
      </c>
      <c r="AL5" s="49">
        <f>CORREL($Z$7:$Z$195,X7:X195)</f>
        <v>4.1830833440110106E-2</v>
      </c>
    </row>
    <row r="6" spans="1:38" ht="16" thickBot="1" x14ac:dyDescent="0.25">
      <c r="A6" s="22">
        <v>42734</v>
      </c>
      <c r="B6" s="21">
        <v>48.95</v>
      </c>
      <c r="C6" s="21">
        <v>2.48</v>
      </c>
      <c r="D6" s="21">
        <v>780</v>
      </c>
      <c r="E6" s="21">
        <v>173.25</v>
      </c>
      <c r="F6" s="21">
        <v>129.75</v>
      </c>
      <c r="G6" s="21">
        <v>62.35</v>
      </c>
      <c r="H6" s="21">
        <v>114.5</v>
      </c>
      <c r="I6" s="21">
        <v>231</v>
      </c>
      <c r="J6" s="21">
        <v>42.9</v>
      </c>
      <c r="K6" s="21">
        <v>41.24</v>
      </c>
      <c r="L6" s="21">
        <v>13880</v>
      </c>
      <c r="M6" s="21">
        <v>1247.5</v>
      </c>
      <c r="O6" s="98" t="s">
        <v>26</v>
      </c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B6" t="s">
        <v>18</v>
      </c>
      <c r="AC6">
        <v>0.30095536013496843</v>
      </c>
      <c r="AD6" t="s">
        <v>19</v>
      </c>
      <c r="AE6">
        <v>0.67104725710327651</v>
      </c>
      <c r="AF6" t="s">
        <v>19</v>
      </c>
      <c r="AG6">
        <v>0.67104725710327651</v>
      </c>
    </row>
    <row r="7" spans="1:38" ht="16" thickBot="1" x14ac:dyDescent="0.25">
      <c r="A7" s="22">
        <v>42738</v>
      </c>
      <c r="B7" s="21">
        <v>49.45</v>
      </c>
      <c r="C7" s="21">
        <v>2.5009999999999999</v>
      </c>
      <c r="D7" s="21">
        <v>782</v>
      </c>
      <c r="E7" s="21">
        <v>180.12</v>
      </c>
      <c r="F7" s="21">
        <v>136.59</v>
      </c>
      <c r="G7" s="21">
        <v>62.6</v>
      </c>
      <c r="H7" s="21">
        <v>116.7</v>
      </c>
      <c r="I7" s="21">
        <v>235</v>
      </c>
      <c r="J7" s="21">
        <v>42.6</v>
      </c>
      <c r="K7" s="21">
        <v>41.47</v>
      </c>
      <c r="L7" s="21">
        <v>13990</v>
      </c>
      <c r="M7" s="21">
        <v>1241</v>
      </c>
      <c r="O7" s="20">
        <f t="shared" ref="O7:O38" si="2">(B7-B6)/B6</f>
        <v>1.0214504596527068E-2</v>
      </c>
      <c r="P7" s="20">
        <f t="shared" ref="P7:P38" si="3">(C7-C6)/C6</f>
        <v>8.4677419354838336E-3</v>
      </c>
      <c r="Q7" s="20">
        <f t="shared" ref="Q7:Q38" si="4">(D7-D6)/D6</f>
        <v>2.5641025641025641E-3</v>
      </c>
      <c r="R7" s="20">
        <f t="shared" ref="R7:R38" si="5">(E7-E6)/E6</f>
        <v>3.9653679653679677E-2</v>
      </c>
      <c r="S7" s="20">
        <f t="shared" ref="S7:S38" si="6">(F7-F6)/F6</f>
        <v>5.2716763005780376E-2</v>
      </c>
      <c r="T7" s="20">
        <f t="shared" ref="T7:T38" si="7">(G7-G6)/G6</f>
        <v>4.0096230954290296E-3</v>
      </c>
      <c r="U7" s="20">
        <f t="shared" ref="U7:U38" si="8">(H7-H6)/H6</f>
        <v>1.9213973799126663E-2</v>
      </c>
      <c r="V7" s="20">
        <f t="shared" ref="V7:V38" si="9">(I7-I6)/I6</f>
        <v>1.7316017316017316E-2</v>
      </c>
      <c r="W7" s="20">
        <f t="shared" ref="W7:W38" si="10">(J7-J6)/J6</f>
        <v>-6.9930069930069271E-3</v>
      </c>
      <c r="X7" s="20">
        <f t="shared" ref="X7:X38" si="11">(K7-K6)/K6</f>
        <v>5.5771096023277608E-3</v>
      </c>
      <c r="Y7" s="20">
        <f t="shared" ref="Y7:Y38" si="12">(L7-L6)/L6</f>
        <v>7.9250720461095103E-3</v>
      </c>
      <c r="Z7" s="20">
        <f t="shared" ref="Z7:Z38" si="13">(M7-M6)/M6</f>
        <v>-5.2104208416833666E-3</v>
      </c>
      <c r="AB7" t="s">
        <v>17</v>
      </c>
      <c r="AC7">
        <v>0.32803826979727368</v>
      </c>
      <c r="AD7" t="s">
        <v>14</v>
      </c>
      <c r="AE7">
        <v>0.61737779832799933</v>
      </c>
      <c r="AF7" t="s">
        <v>14</v>
      </c>
      <c r="AG7">
        <v>0.61737779832799933</v>
      </c>
      <c r="AI7" s="95" t="s">
        <v>38</v>
      </c>
      <c r="AJ7" s="96"/>
      <c r="AK7" s="96"/>
      <c r="AL7" s="97"/>
    </row>
    <row r="8" spans="1:38" x14ac:dyDescent="0.2">
      <c r="A8" s="22">
        <v>42739</v>
      </c>
      <c r="B8" s="21">
        <v>49.5</v>
      </c>
      <c r="C8" s="21">
        <v>2.5015000000000001</v>
      </c>
      <c r="D8" s="21">
        <v>784</v>
      </c>
      <c r="E8" s="21">
        <v>175.95</v>
      </c>
      <c r="F8" s="21">
        <v>134.80000000000001</v>
      </c>
      <c r="G8" s="21">
        <v>62.74</v>
      </c>
      <c r="H8" s="21">
        <v>118.78</v>
      </c>
      <c r="I8" s="21">
        <v>237.9</v>
      </c>
      <c r="J8" s="21">
        <v>42.6</v>
      </c>
      <c r="K8" s="21">
        <v>41.66</v>
      </c>
      <c r="L8" s="21">
        <v>14050</v>
      </c>
      <c r="M8" s="21">
        <v>1239</v>
      </c>
      <c r="O8" s="20">
        <f t="shared" si="2"/>
        <v>1.0111223458037846E-3</v>
      </c>
      <c r="P8" s="20">
        <f t="shared" si="3"/>
        <v>1.9992003198727188E-4</v>
      </c>
      <c r="Q8" s="20">
        <f t="shared" si="4"/>
        <v>2.5575447570332483E-3</v>
      </c>
      <c r="R8" s="20">
        <f t="shared" si="5"/>
        <v>-2.3151232511658983E-2</v>
      </c>
      <c r="S8" s="20">
        <f t="shared" si="6"/>
        <v>-1.310491251189686E-2</v>
      </c>
      <c r="T8" s="20">
        <f t="shared" si="7"/>
        <v>2.2364217252396255E-3</v>
      </c>
      <c r="U8" s="20">
        <f t="shared" si="8"/>
        <v>1.7823479005998271E-2</v>
      </c>
      <c r="V8" s="20">
        <f t="shared" si="9"/>
        <v>1.2340425531914917E-2</v>
      </c>
      <c r="W8" s="20">
        <f t="shared" si="10"/>
        <v>0</v>
      </c>
      <c r="X8" s="20">
        <f t="shared" si="11"/>
        <v>4.5816252712803894E-3</v>
      </c>
      <c r="Y8" s="20">
        <f t="shared" si="12"/>
        <v>4.2887776983559682E-3</v>
      </c>
      <c r="Z8" s="20">
        <f t="shared" si="13"/>
        <v>-1.6116035455278001E-3</v>
      </c>
      <c r="AB8" t="s">
        <v>24</v>
      </c>
      <c r="AC8">
        <v>0.16782044752072892</v>
      </c>
      <c r="AD8" t="s">
        <v>20</v>
      </c>
      <c r="AE8">
        <v>0.59670883442572187</v>
      </c>
      <c r="AF8" t="s">
        <v>20</v>
      </c>
      <c r="AG8">
        <v>0.59670883442572187</v>
      </c>
      <c r="AI8" s="34"/>
      <c r="AJ8" s="33" t="s">
        <v>40</v>
      </c>
      <c r="AK8" s="33" t="s">
        <v>11</v>
      </c>
      <c r="AL8" s="54" t="s">
        <v>39</v>
      </c>
    </row>
    <row r="9" spans="1:38" x14ac:dyDescent="0.2">
      <c r="A9" s="22">
        <v>42740</v>
      </c>
      <c r="B9" s="21">
        <v>49.2</v>
      </c>
      <c r="C9" s="21">
        <v>2.5</v>
      </c>
      <c r="D9" s="21">
        <v>779</v>
      </c>
      <c r="E9" s="21">
        <v>171.9</v>
      </c>
      <c r="F9" s="21">
        <v>133.47</v>
      </c>
      <c r="G9" s="21">
        <v>63.47</v>
      </c>
      <c r="H9" s="21">
        <v>118.45</v>
      </c>
      <c r="I9" s="21">
        <v>253</v>
      </c>
      <c r="J9" s="21">
        <v>42.02</v>
      </c>
      <c r="K9" s="21">
        <v>41.15</v>
      </c>
      <c r="L9" s="21">
        <v>14100</v>
      </c>
      <c r="M9" s="21">
        <v>1252</v>
      </c>
      <c r="O9" s="20">
        <f t="shared" si="2"/>
        <v>-6.0606060606060034E-3</v>
      </c>
      <c r="P9" s="20">
        <f t="shared" si="3"/>
        <v>-5.9964021587050043E-4</v>
      </c>
      <c r="Q9" s="20">
        <f t="shared" si="4"/>
        <v>-6.3775510204081634E-3</v>
      </c>
      <c r="R9" s="20">
        <f t="shared" si="5"/>
        <v>-2.3017902813299136E-2</v>
      </c>
      <c r="S9" s="20">
        <f t="shared" si="6"/>
        <v>-9.8664688427300626E-3</v>
      </c>
      <c r="T9" s="20">
        <f t="shared" si="7"/>
        <v>1.1635320369779994E-2</v>
      </c>
      <c r="U9" s="20">
        <f t="shared" si="8"/>
        <v>-2.7782454958747119E-3</v>
      </c>
      <c r="V9" s="20">
        <f t="shared" si="9"/>
        <v>6.3472047078604432E-2</v>
      </c>
      <c r="W9" s="20">
        <f t="shared" si="10"/>
        <v>-1.3615023474178364E-2</v>
      </c>
      <c r="X9" s="20">
        <f t="shared" si="11"/>
        <v>-1.2241958713394096E-2</v>
      </c>
      <c r="Y9" s="20">
        <f t="shared" si="12"/>
        <v>3.5587188612099642E-3</v>
      </c>
      <c r="Z9" s="20">
        <f t="shared" si="13"/>
        <v>1.0492332526230832E-2</v>
      </c>
      <c r="AB9" t="s">
        <v>23</v>
      </c>
      <c r="AC9">
        <v>0.28737791703871984</v>
      </c>
      <c r="AD9" t="s">
        <v>17</v>
      </c>
      <c r="AE9">
        <v>0.32803826979727368</v>
      </c>
      <c r="AI9" s="29" t="s">
        <v>22</v>
      </c>
      <c r="AJ9" s="32">
        <v>1</v>
      </c>
      <c r="AK9" s="55">
        <v>0.78998091523999159</v>
      </c>
      <c r="AL9" s="56">
        <f>V4</f>
        <v>0.38191585448097776</v>
      </c>
    </row>
    <row r="10" spans="1:38" x14ac:dyDescent="0.2">
      <c r="A10" s="22">
        <v>42741</v>
      </c>
      <c r="B10" s="21">
        <v>49</v>
      </c>
      <c r="C10" s="21">
        <v>2.4550000000000001</v>
      </c>
      <c r="D10" s="21">
        <v>775</v>
      </c>
      <c r="E10" s="21">
        <v>170.69</v>
      </c>
      <c r="F10" s="21">
        <v>132.5</v>
      </c>
      <c r="G10" s="21">
        <v>63.8</v>
      </c>
      <c r="H10" s="21">
        <v>116</v>
      </c>
      <c r="I10" s="21">
        <v>274</v>
      </c>
      <c r="J10" s="21">
        <v>42.91</v>
      </c>
      <c r="K10" s="21">
        <v>41.15</v>
      </c>
      <c r="L10" s="21">
        <v>14300</v>
      </c>
      <c r="M10" s="21">
        <v>1291</v>
      </c>
      <c r="O10" s="20">
        <f t="shared" si="2"/>
        <v>-4.0650406504065617E-3</v>
      </c>
      <c r="P10" s="20">
        <f t="shared" si="3"/>
        <v>-1.7999999999999971E-2</v>
      </c>
      <c r="Q10" s="20">
        <f t="shared" si="4"/>
        <v>-5.1347881899871627E-3</v>
      </c>
      <c r="R10" s="20">
        <f t="shared" si="5"/>
        <v>-7.0389761489238391E-3</v>
      </c>
      <c r="S10" s="20">
        <f t="shared" si="6"/>
        <v>-7.2675507604705088E-3</v>
      </c>
      <c r="T10" s="20">
        <f t="shared" si="7"/>
        <v>5.1993067590987603E-3</v>
      </c>
      <c r="U10" s="20">
        <f t="shared" si="8"/>
        <v>-2.0683832840861147E-2</v>
      </c>
      <c r="V10" s="20">
        <f t="shared" si="9"/>
        <v>8.3003952569169967E-2</v>
      </c>
      <c r="W10" s="20">
        <f t="shared" si="10"/>
        <v>2.1180390290337778E-2</v>
      </c>
      <c r="X10" s="20">
        <f t="shared" si="11"/>
        <v>0</v>
      </c>
      <c r="Y10" s="20">
        <f t="shared" si="12"/>
        <v>1.4184397163120567E-2</v>
      </c>
      <c r="Z10" s="20">
        <f t="shared" si="13"/>
        <v>3.1150159744408944E-2</v>
      </c>
      <c r="AB10" t="s">
        <v>21</v>
      </c>
      <c r="AC10">
        <v>0.23904215769554635</v>
      </c>
      <c r="AD10" t="s">
        <v>18</v>
      </c>
      <c r="AE10">
        <v>0.30095536013496843</v>
      </c>
      <c r="AI10" s="29" t="s">
        <v>19</v>
      </c>
      <c r="AJ10" s="32">
        <v>2</v>
      </c>
      <c r="AK10" s="55">
        <v>0.67104725710327651</v>
      </c>
      <c r="AL10" s="56">
        <f>U4</f>
        <v>0.42130798718792617</v>
      </c>
    </row>
    <row r="11" spans="1:38" x14ac:dyDescent="0.2">
      <c r="A11" s="22">
        <v>42744</v>
      </c>
      <c r="B11" s="21">
        <v>49.05</v>
      </c>
      <c r="C11" s="21">
        <v>2.5145</v>
      </c>
      <c r="D11" s="21">
        <v>776</v>
      </c>
      <c r="E11" s="21">
        <v>168.35</v>
      </c>
      <c r="F11" s="21">
        <v>130</v>
      </c>
      <c r="G11" s="21">
        <v>64.33</v>
      </c>
      <c r="H11" s="21">
        <v>113.31</v>
      </c>
      <c r="I11" s="21">
        <v>269.5</v>
      </c>
      <c r="J11" s="21">
        <v>43.67</v>
      </c>
      <c r="K11" s="21">
        <v>41.58</v>
      </c>
      <c r="L11" s="21">
        <v>14420</v>
      </c>
      <c r="M11" s="21">
        <v>1317</v>
      </c>
      <c r="O11" s="20">
        <f t="shared" si="2"/>
        <v>1.0204081632652481E-3</v>
      </c>
      <c r="P11" s="20">
        <f t="shared" si="3"/>
        <v>2.4236252545824802E-2</v>
      </c>
      <c r="Q11" s="20">
        <f t="shared" si="4"/>
        <v>1.2903225806451613E-3</v>
      </c>
      <c r="R11" s="20">
        <f t="shared" si="5"/>
        <v>-1.3709063214013729E-2</v>
      </c>
      <c r="S11" s="20">
        <f t="shared" si="6"/>
        <v>-1.8867924528301886E-2</v>
      </c>
      <c r="T11" s="20">
        <f t="shared" si="7"/>
        <v>8.3072100313479804E-3</v>
      </c>
      <c r="U11" s="20">
        <f t="shared" si="8"/>
        <v>-2.3189655172413774E-2</v>
      </c>
      <c r="V11" s="20">
        <f t="shared" si="9"/>
        <v>-1.6423357664233577E-2</v>
      </c>
      <c r="W11" s="20">
        <f t="shared" si="10"/>
        <v>1.7711489163365304E-2</v>
      </c>
      <c r="X11" s="20">
        <f t="shared" si="11"/>
        <v>1.0449574726609958E-2</v>
      </c>
      <c r="Y11" s="20">
        <f t="shared" si="12"/>
        <v>8.3916083916083916E-3</v>
      </c>
      <c r="Z11" s="20">
        <f t="shared" si="13"/>
        <v>2.0139426800929512E-2</v>
      </c>
      <c r="AB11" t="s">
        <v>19</v>
      </c>
      <c r="AC11">
        <v>0.67104725710327651</v>
      </c>
      <c r="AD11" t="s">
        <v>23</v>
      </c>
      <c r="AE11">
        <v>0.28737791703871984</v>
      </c>
      <c r="AI11" s="29" t="s">
        <v>14</v>
      </c>
      <c r="AJ11" s="32">
        <v>3</v>
      </c>
      <c r="AK11" s="55">
        <v>0.61737779832799933</v>
      </c>
      <c r="AL11" s="56">
        <f>Z4</f>
        <v>0.36026651956796496</v>
      </c>
    </row>
    <row r="12" spans="1:38" ht="16" thickBot="1" x14ac:dyDescent="0.25">
      <c r="A12" s="22">
        <v>42745</v>
      </c>
      <c r="B12" s="21">
        <v>48.95</v>
      </c>
      <c r="C12" s="21">
        <v>2.65</v>
      </c>
      <c r="D12" s="21">
        <v>768</v>
      </c>
      <c r="E12" s="21">
        <v>171.6</v>
      </c>
      <c r="F12" s="21">
        <v>130.59</v>
      </c>
      <c r="G12" s="21">
        <v>65.73</v>
      </c>
      <c r="H12" s="21">
        <v>109</v>
      </c>
      <c r="I12" s="21">
        <v>263</v>
      </c>
      <c r="J12" s="21">
        <v>43.92</v>
      </c>
      <c r="K12" s="21">
        <v>41.45</v>
      </c>
      <c r="L12" s="21">
        <v>14360</v>
      </c>
      <c r="M12" s="21">
        <v>1319.5</v>
      </c>
      <c r="O12" s="20">
        <f t="shared" si="2"/>
        <v>-2.0387359836899965E-3</v>
      </c>
      <c r="P12" s="20">
        <f t="shared" si="3"/>
        <v>5.3887452773911299E-2</v>
      </c>
      <c r="Q12" s="20">
        <f t="shared" si="4"/>
        <v>-1.0309278350515464E-2</v>
      </c>
      <c r="R12" s="20">
        <f t="shared" si="5"/>
        <v>1.9305019305019305E-2</v>
      </c>
      <c r="S12" s="20">
        <f t="shared" si="6"/>
        <v>4.538461538461565E-3</v>
      </c>
      <c r="T12" s="20">
        <f t="shared" si="7"/>
        <v>2.1762785636561567E-2</v>
      </c>
      <c r="U12" s="20">
        <f t="shared" si="8"/>
        <v>-3.8037242961786268E-2</v>
      </c>
      <c r="V12" s="20">
        <f t="shared" si="9"/>
        <v>-2.4118738404452691E-2</v>
      </c>
      <c r="W12" s="20">
        <f t="shared" si="10"/>
        <v>5.7247538355850698E-3</v>
      </c>
      <c r="X12" s="20">
        <f t="shared" si="11"/>
        <v>-3.1265031265030174E-3</v>
      </c>
      <c r="Y12" s="20">
        <f t="shared" si="12"/>
        <v>-4.160887656033287E-3</v>
      </c>
      <c r="Z12" s="20">
        <f t="shared" si="13"/>
        <v>1.8982536066818527E-3</v>
      </c>
      <c r="AB12" t="s">
        <v>22</v>
      </c>
      <c r="AC12">
        <v>0.78998091523999159</v>
      </c>
      <c r="AD12" t="s">
        <v>15</v>
      </c>
      <c r="AE12">
        <v>0.2440457040761192</v>
      </c>
      <c r="AI12" s="30" t="s">
        <v>20</v>
      </c>
      <c r="AJ12" s="57">
        <v>4</v>
      </c>
      <c r="AK12" s="58">
        <v>0.59670883442572187</v>
      </c>
      <c r="AL12" s="59">
        <f>X4</f>
        <v>0.19103163799267259</v>
      </c>
    </row>
    <row r="13" spans="1:38" x14ac:dyDescent="0.2">
      <c r="A13" s="22">
        <v>42746</v>
      </c>
      <c r="B13" s="21">
        <v>48.35</v>
      </c>
      <c r="C13" s="21">
        <v>2.5910000000000002</v>
      </c>
      <c r="D13" s="21">
        <v>753</v>
      </c>
      <c r="E13" s="21">
        <v>169.05</v>
      </c>
      <c r="F13" s="21">
        <v>128.80000000000001</v>
      </c>
      <c r="G13" s="21">
        <v>64.91</v>
      </c>
      <c r="H13" s="21">
        <v>108.8</v>
      </c>
      <c r="I13" s="21">
        <v>259.89999999999998</v>
      </c>
      <c r="J13" s="21">
        <v>42.74</v>
      </c>
      <c r="K13" s="21">
        <v>42</v>
      </c>
      <c r="L13" s="21">
        <v>14440</v>
      </c>
      <c r="M13" s="21">
        <v>1299</v>
      </c>
      <c r="O13" s="20">
        <f t="shared" si="2"/>
        <v>-1.2257405515832511E-2</v>
      </c>
      <c r="P13" s="20">
        <f t="shared" si="3"/>
        <v>-2.2264150943396122E-2</v>
      </c>
      <c r="Q13" s="20">
        <f t="shared" si="4"/>
        <v>-1.953125E-2</v>
      </c>
      <c r="R13" s="20">
        <f t="shared" si="5"/>
        <v>-1.4860139860139761E-2</v>
      </c>
      <c r="S13" s="20">
        <f t="shared" si="6"/>
        <v>-1.3707021977180427E-2</v>
      </c>
      <c r="T13" s="20">
        <f t="shared" si="7"/>
        <v>-1.2475277650996612E-2</v>
      </c>
      <c r="U13" s="20">
        <f t="shared" si="8"/>
        <v>-1.834862385321127E-3</v>
      </c>
      <c r="V13" s="20">
        <f t="shared" si="9"/>
        <v>-1.1787072243346094E-2</v>
      </c>
      <c r="W13" s="20">
        <f t="shared" si="10"/>
        <v>-2.6867030965391614E-2</v>
      </c>
      <c r="X13" s="20">
        <f t="shared" si="11"/>
        <v>1.3268998793727314E-2</v>
      </c>
      <c r="Y13" s="20">
        <f t="shared" si="12"/>
        <v>5.5710306406685237E-3</v>
      </c>
      <c r="Z13" s="20">
        <f t="shared" si="13"/>
        <v>-1.5536187949981054E-2</v>
      </c>
      <c r="AB13" t="s">
        <v>16</v>
      </c>
      <c r="AC13">
        <v>0.17773953821859126</v>
      </c>
      <c r="AD13" t="s">
        <v>21</v>
      </c>
      <c r="AE13">
        <v>0.23904215769554635</v>
      </c>
      <c r="AI13" s="61" t="s">
        <v>41</v>
      </c>
      <c r="AJ13" s="31">
        <f>AJ3</f>
        <v>-4.5754909606584033E-3</v>
      </c>
      <c r="AK13" s="23"/>
      <c r="AL13" s="27"/>
    </row>
    <row r="14" spans="1:38" x14ac:dyDescent="0.2">
      <c r="A14" s="22">
        <v>42747</v>
      </c>
      <c r="B14" s="21">
        <v>49.55</v>
      </c>
      <c r="C14" s="21">
        <v>2.6364999999999998</v>
      </c>
      <c r="D14" s="21">
        <v>724</v>
      </c>
      <c r="E14" s="21">
        <v>168.27</v>
      </c>
      <c r="F14" s="21">
        <v>128.12</v>
      </c>
      <c r="G14" s="21">
        <v>64.430000000000007</v>
      </c>
      <c r="H14" s="21">
        <v>108.53</v>
      </c>
      <c r="I14" s="21">
        <v>261.10000000000002</v>
      </c>
      <c r="J14" s="21">
        <v>43.32</v>
      </c>
      <c r="K14" s="21">
        <v>41.75</v>
      </c>
      <c r="L14" s="21">
        <v>14670</v>
      </c>
      <c r="M14" s="21">
        <v>1271.5</v>
      </c>
      <c r="O14" s="20">
        <f t="shared" si="2"/>
        <v>2.4819027921406323E-2</v>
      </c>
      <c r="P14" s="20">
        <f t="shared" si="3"/>
        <v>1.7560787340794925E-2</v>
      </c>
      <c r="Q14" s="20">
        <f t="shared" si="4"/>
        <v>-3.851261620185923E-2</v>
      </c>
      <c r="R14" s="20">
        <f t="shared" si="5"/>
        <v>-4.6140195208518257E-3</v>
      </c>
      <c r="S14" s="20">
        <f t="shared" si="6"/>
        <v>-5.2795031055901144E-3</v>
      </c>
      <c r="T14" s="20">
        <f t="shared" si="7"/>
        <v>-7.3948544138035706E-3</v>
      </c>
      <c r="U14" s="20">
        <f t="shared" si="8"/>
        <v>-2.481617647058787E-3</v>
      </c>
      <c r="V14" s="20">
        <f t="shared" si="9"/>
        <v>4.6171604463256851E-3</v>
      </c>
      <c r="W14" s="20">
        <f t="shared" si="10"/>
        <v>1.3570425830603609E-2</v>
      </c>
      <c r="X14" s="20">
        <f t="shared" si="11"/>
        <v>-5.9523809523809521E-3</v>
      </c>
      <c r="Y14" s="20">
        <f t="shared" si="12"/>
        <v>1.5927977839335181E-2</v>
      </c>
      <c r="Z14" s="20">
        <f t="shared" si="13"/>
        <v>-2.1170130869899922E-2</v>
      </c>
      <c r="AB14" t="s">
        <v>20</v>
      </c>
      <c r="AC14">
        <v>0.59670883442572187</v>
      </c>
      <c r="AD14" t="s">
        <v>16</v>
      </c>
      <c r="AE14">
        <v>0.17773953821859126</v>
      </c>
      <c r="AI14" s="61" t="s">
        <v>42</v>
      </c>
      <c r="AJ14" s="31">
        <f>AK5</f>
        <v>-1.2824121908286116E-2</v>
      </c>
      <c r="AK14" s="23"/>
      <c r="AL14" s="27"/>
    </row>
    <row r="15" spans="1:38" x14ac:dyDescent="0.2">
      <c r="A15" s="22">
        <v>42748</v>
      </c>
      <c r="B15" s="21">
        <v>48.75</v>
      </c>
      <c r="C15" s="21">
        <v>2.665</v>
      </c>
      <c r="D15" s="21">
        <v>730</v>
      </c>
      <c r="E15" s="21">
        <v>164.9</v>
      </c>
      <c r="F15" s="21">
        <v>124.26</v>
      </c>
      <c r="G15" s="21">
        <v>63.55</v>
      </c>
      <c r="H15" s="21">
        <v>108.55</v>
      </c>
      <c r="I15" s="21">
        <v>253.9</v>
      </c>
      <c r="J15" s="21">
        <v>43.47</v>
      </c>
      <c r="K15" s="21">
        <v>41.45</v>
      </c>
      <c r="L15" s="21">
        <v>14700</v>
      </c>
      <c r="M15" s="21">
        <v>1286.5</v>
      </c>
      <c r="O15" s="20">
        <f t="shared" si="2"/>
        <v>-1.6145307769929309E-2</v>
      </c>
      <c r="P15" s="20">
        <f t="shared" si="3"/>
        <v>1.0809785700739691E-2</v>
      </c>
      <c r="Q15" s="20">
        <f t="shared" si="4"/>
        <v>8.2872928176795577E-3</v>
      </c>
      <c r="R15" s="20">
        <f t="shared" si="5"/>
        <v>-2.0027337017887944E-2</v>
      </c>
      <c r="S15" s="20">
        <f t="shared" si="6"/>
        <v>-3.0128004995316884E-2</v>
      </c>
      <c r="T15" s="20">
        <f t="shared" si="7"/>
        <v>-1.365823374204578E-2</v>
      </c>
      <c r="U15" s="20">
        <f t="shared" si="8"/>
        <v>1.8428084400622888E-4</v>
      </c>
      <c r="V15" s="20">
        <f t="shared" si="9"/>
        <v>-2.7575641516660348E-2</v>
      </c>
      <c r="W15" s="20">
        <f t="shared" si="10"/>
        <v>3.4626038781163109E-3</v>
      </c>
      <c r="X15" s="20">
        <f t="shared" si="11"/>
        <v>-7.1856287425149023E-3</v>
      </c>
      <c r="Y15" s="20">
        <f t="shared" si="12"/>
        <v>2.0449897750511249E-3</v>
      </c>
      <c r="Z15" s="20">
        <f t="shared" si="13"/>
        <v>1.1797090051120724E-2</v>
      </c>
      <c r="AB15" t="s">
        <v>15</v>
      </c>
      <c r="AC15">
        <v>0.2440457040761192</v>
      </c>
      <c r="AD15" t="s">
        <v>24</v>
      </c>
      <c r="AE15">
        <v>0.16782044752072892</v>
      </c>
      <c r="AI15" s="61" t="s">
        <v>43</v>
      </c>
      <c r="AJ15" s="31">
        <f>AK4</f>
        <v>-0.17470083567152253</v>
      </c>
      <c r="AK15" s="23"/>
      <c r="AL15" s="27"/>
    </row>
    <row r="16" spans="1:38" x14ac:dyDescent="0.2">
      <c r="A16" s="22">
        <v>42751</v>
      </c>
      <c r="B16" s="21">
        <v>48.45</v>
      </c>
      <c r="C16" s="21">
        <v>2.6875</v>
      </c>
      <c r="D16" s="21">
        <v>741</v>
      </c>
      <c r="E16" s="21">
        <v>164.66</v>
      </c>
      <c r="F16" s="21">
        <v>122.76</v>
      </c>
      <c r="G16" s="21">
        <v>63.11</v>
      </c>
      <c r="H16" s="21">
        <v>106.7</v>
      </c>
      <c r="I16" s="21">
        <v>255.6</v>
      </c>
      <c r="J16" s="21">
        <v>43.56</v>
      </c>
      <c r="K16" s="21">
        <v>40.18</v>
      </c>
      <c r="L16" s="21">
        <v>14770</v>
      </c>
      <c r="M16" s="21">
        <v>1305</v>
      </c>
      <c r="O16" s="20">
        <f t="shared" si="2"/>
        <v>-6.1538461538460957E-3</v>
      </c>
      <c r="P16" s="20">
        <f t="shared" si="3"/>
        <v>8.4427767354596488E-3</v>
      </c>
      <c r="Q16" s="20">
        <f t="shared" si="4"/>
        <v>1.5068493150684932E-2</v>
      </c>
      <c r="R16" s="20">
        <f t="shared" si="5"/>
        <v>-1.4554275318375324E-3</v>
      </c>
      <c r="S16" s="20">
        <f t="shared" si="6"/>
        <v>-1.2071463061323031E-2</v>
      </c>
      <c r="T16" s="20">
        <f t="shared" si="7"/>
        <v>-6.9236821400471714E-3</v>
      </c>
      <c r="U16" s="20">
        <f t="shared" si="8"/>
        <v>-1.7042837402118788E-2</v>
      </c>
      <c r="V16" s="20">
        <f t="shared" si="9"/>
        <v>6.6955494289089746E-3</v>
      </c>
      <c r="W16" s="20">
        <f t="shared" si="10"/>
        <v>2.0703933747412795E-3</v>
      </c>
      <c r="X16" s="20">
        <f t="shared" si="11"/>
        <v>-3.063932448733421E-2</v>
      </c>
      <c r="Y16" s="20">
        <f t="shared" si="12"/>
        <v>4.7619047619047623E-3</v>
      </c>
      <c r="Z16" s="20">
        <f t="shared" si="13"/>
        <v>1.4380101049358725E-2</v>
      </c>
      <c r="AB16" t="s">
        <v>14</v>
      </c>
      <c r="AC16">
        <v>0.61737779832799933</v>
      </c>
      <c r="AD16" t="s">
        <v>25</v>
      </c>
      <c r="AE16">
        <v>0.12727459192733526</v>
      </c>
      <c r="AI16" s="61" t="s">
        <v>44</v>
      </c>
      <c r="AJ16" s="31">
        <f>AJ5</f>
        <v>4.018706976476856E-2</v>
      </c>
      <c r="AK16" s="23"/>
      <c r="AL16" s="27"/>
    </row>
    <row r="17" spans="1:38" x14ac:dyDescent="0.2">
      <c r="A17" s="22">
        <v>42752</v>
      </c>
      <c r="B17" s="21">
        <v>48.6</v>
      </c>
      <c r="C17" s="21">
        <v>2.79</v>
      </c>
      <c r="D17" s="21">
        <v>741</v>
      </c>
      <c r="E17" s="21">
        <v>165.98</v>
      </c>
      <c r="F17" s="21">
        <v>122.64</v>
      </c>
      <c r="G17" s="21">
        <v>63.24</v>
      </c>
      <c r="H17" s="21">
        <v>110.26</v>
      </c>
      <c r="I17" s="21">
        <v>265.89999999999998</v>
      </c>
      <c r="J17" s="21">
        <v>43.82</v>
      </c>
      <c r="K17" s="21">
        <v>39.76</v>
      </c>
      <c r="L17" s="21">
        <v>14710</v>
      </c>
      <c r="M17" s="21">
        <v>1303</v>
      </c>
      <c r="O17" s="20">
        <f t="shared" si="2"/>
        <v>3.0959752321981131E-3</v>
      </c>
      <c r="P17" s="20">
        <f t="shared" si="3"/>
        <v>3.8139534883720946E-2</v>
      </c>
      <c r="Q17" s="20">
        <f t="shared" si="4"/>
        <v>0</v>
      </c>
      <c r="R17" s="20">
        <f t="shared" si="5"/>
        <v>8.0165188874043065E-3</v>
      </c>
      <c r="S17" s="20">
        <f t="shared" si="6"/>
        <v>-9.7751710654940169E-4</v>
      </c>
      <c r="T17" s="20">
        <f t="shared" si="7"/>
        <v>2.0598954206940668E-3</v>
      </c>
      <c r="U17" s="20">
        <f t="shared" si="8"/>
        <v>3.3364573570759157E-2</v>
      </c>
      <c r="V17" s="20">
        <f t="shared" si="9"/>
        <v>4.0297339593114177E-2</v>
      </c>
      <c r="W17" s="20">
        <f t="shared" si="10"/>
        <v>5.9687786960513772E-3</v>
      </c>
      <c r="X17" s="20">
        <f t="shared" si="11"/>
        <v>-1.045296167247391E-2</v>
      </c>
      <c r="Y17" s="20">
        <f t="shared" si="12"/>
        <v>-4.062288422477996E-3</v>
      </c>
      <c r="Z17" s="20">
        <f t="shared" si="13"/>
        <v>-1.5325670498084292E-3</v>
      </c>
      <c r="AE17" s="1"/>
      <c r="AF17" s="1"/>
      <c r="AG17" s="1"/>
      <c r="AH17" s="26"/>
      <c r="AI17" s="61" t="s">
        <v>45</v>
      </c>
      <c r="AJ17" s="31">
        <f>AJ4</f>
        <v>7.9394941481912396E-2</v>
      </c>
      <c r="AK17" s="23"/>
      <c r="AL17" s="27"/>
    </row>
    <row r="18" spans="1:38" ht="16" thickBot="1" x14ac:dyDescent="0.25">
      <c r="A18" s="22">
        <v>42753</v>
      </c>
      <c r="B18" s="21">
        <v>48.7</v>
      </c>
      <c r="C18" s="21">
        <v>2.96</v>
      </c>
      <c r="D18" s="21">
        <v>716</v>
      </c>
      <c r="E18" s="21">
        <v>165.24</v>
      </c>
      <c r="F18" s="21">
        <v>124</v>
      </c>
      <c r="G18" s="21">
        <v>63.48</v>
      </c>
      <c r="H18" s="21">
        <v>110.5</v>
      </c>
      <c r="I18" s="21">
        <v>266.10000000000002</v>
      </c>
      <c r="J18" s="21">
        <v>42.02</v>
      </c>
      <c r="K18" s="21">
        <v>39.6</v>
      </c>
      <c r="L18" s="21">
        <v>14650</v>
      </c>
      <c r="M18" s="21">
        <v>1299</v>
      </c>
      <c r="O18" s="20">
        <f t="shared" si="2"/>
        <v>2.0576131687243091E-3</v>
      </c>
      <c r="P18" s="20">
        <f t="shared" si="3"/>
        <v>6.0931899641577032E-2</v>
      </c>
      <c r="Q18" s="20">
        <f t="shared" si="4"/>
        <v>-3.3738191632928474E-2</v>
      </c>
      <c r="R18" s="20">
        <f t="shared" si="5"/>
        <v>-4.4583684781297787E-3</v>
      </c>
      <c r="S18" s="20">
        <f t="shared" si="6"/>
        <v>1.1089367253750811E-2</v>
      </c>
      <c r="T18" s="20">
        <f t="shared" si="7"/>
        <v>3.7950664136621581E-3</v>
      </c>
      <c r="U18" s="20">
        <f t="shared" si="8"/>
        <v>2.1766733176128684E-3</v>
      </c>
      <c r="V18" s="20">
        <f t="shared" si="9"/>
        <v>7.5216246709306313E-4</v>
      </c>
      <c r="W18" s="20">
        <f t="shared" si="10"/>
        <v>-4.1077133728890852E-2</v>
      </c>
      <c r="X18" s="20">
        <f t="shared" si="11"/>
        <v>-4.0241448692152062E-3</v>
      </c>
      <c r="Y18" s="20">
        <f t="shared" si="12"/>
        <v>-4.0788579197824611E-3</v>
      </c>
      <c r="Z18" s="20">
        <f t="shared" si="13"/>
        <v>-3.0698388334612432E-3</v>
      </c>
      <c r="AI18" s="62" t="s">
        <v>46</v>
      </c>
      <c r="AJ18" s="60">
        <f>AL5</f>
        <v>4.1830833440110106E-2</v>
      </c>
      <c r="AK18" s="28"/>
      <c r="AL18" s="25"/>
    </row>
    <row r="19" spans="1:38" x14ac:dyDescent="0.2">
      <c r="A19" s="22">
        <v>42754</v>
      </c>
      <c r="B19" s="21">
        <v>48.85</v>
      </c>
      <c r="C19" s="21">
        <v>2.9565000000000001</v>
      </c>
      <c r="D19" s="21">
        <v>714</v>
      </c>
      <c r="E19" s="21">
        <v>166.3</v>
      </c>
      <c r="F19" s="21">
        <v>124.99</v>
      </c>
      <c r="G19" s="21">
        <v>63.39</v>
      </c>
      <c r="H19" s="21">
        <v>100.2</v>
      </c>
      <c r="I19" s="21">
        <v>271.8</v>
      </c>
      <c r="J19" s="21">
        <v>42.84</v>
      </c>
      <c r="K19" s="21">
        <v>39.21</v>
      </c>
      <c r="L19" s="21">
        <v>14700</v>
      </c>
      <c r="M19" s="21">
        <v>1307</v>
      </c>
      <c r="O19" s="20">
        <f t="shared" si="2"/>
        <v>3.0800821355235846E-3</v>
      </c>
      <c r="P19" s="20">
        <f t="shared" si="3"/>
        <v>-1.1824324324323772E-3</v>
      </c>
      <c r="Q19" s="20">
        <f t="shared" si="4"/>
        <v>-2.7932960893854749E-3</v>
      </c>
      <c r="R19" s="20">
        <f t="shared" si="5"/>
        <v>6.4149116436698272E-3</v>
      </c>
      <c r="S19" s="20">
        <f t="shared" si="6"/>
        <v>7.9838709677418941E-3</v>
      </c>
      <c r="T19" s="20">
        <f t="shared" si="7"/>
        <v>-1.4177693761814162E-3</v>
      </c>
      <c r="U19" s="20">
        <f t="shared" si="8"/>
        <v>-9.3212669683257893E-2</v>
      </c>
      <c r="V19" s="20">
        <f t="shared" si="9"/>
        <v>2.1420518602029266E-2</v>
      </c>
      <c r="W19" s="20">
        <f t="shared" si="10"/>
        <v>1.9514516896715853E-2</v>
      </c>
      <c r="X19" s="20">
        <f t="shared" si="11"/>
        <v>-9.8484848484848633E-3</v>
      </c>
      <c r="Y19" s="20">
        <f t="shared" si="12"/>
        <v>3.4129692832764505E-3</v>
      </c>
      <c r="Z19" s="20">
        <f t="shared" si="13"/>
        <v>6.1585835257890681E-3</v>
      </c>
      <c r="AH19" s="23"/>
      <c r="AI19" s="38"/>
    </row>
    <row r="20" spans="1:38" x14ac:dyDescent="0.2">
      <c r="A20" s="22">
        <v>42755</v>
      </c>
      <c r="B20" s="21">
        <v>49</v>
      </c>
      <c r="C20" s="21">
        <v>2.9710000000000001</v>
      </c>
      <c r="D20" s="21">
        <v>711</v>
      </c>
      <c r="E20" s="21">
        <v>167.49</v>
      </c>
      <c r="F20" s="21">
        <v>126.48</v>
      </c>
      <c r="G20" s="21">
        <v>63.44</v>
      </c>
      <c r="H20" s="21">
        <v>101.2</v>
      </c>
      <c r="I20" s="21">
        <v>267.5</v>
      </c>
      <c r="J20" s="21">
        <v>42.48</v>
      </c>
      <c r="K20" s="21">
        <v>39.75</v>
      </c>
      <c r="L20" s="21">
        <v>14660</v>
      </c>
      <c r="M20" s="21">
        <v>1315</v>
      </c>
      <c r="O20" s="20">
        <f t="shared" si="2"/>
        <v>3.0706243602865624E-3</v>
      </c>
      <c r="P20" s="20">
        <f t="shared" si="3"/>
        <v>4.904447826822241E-3</v>
      </c>
      <c r="Q20" s="20">
        <f t="shared" si="4"/>
        <v>-4.2016806722689074E-3</v>
      </c>
      <c r="R20" s="20">
        <f t="shared" si="5"/>
        <v>7.1557426337943335E-3</v>
      </c>
      <c r="S20" s="20">
        <f t="shared" si="6"/>
        <v>1.1920953676294177E-2</v>
      </c>
      <c r="T20" s="20">
        <f t="shared" si="7"/>
        <v>7.8876794447069187E-4</v>
      </c>
      <c r="U20" s="20">
        <f t="shared" si="8"/>
        <v>9.9800399201596807E-3</v>
      </c>
      <c r="V20" s="20">
        <f t="shared" si="9"/>
        <v>-1.5820456217807252E-2</v>
      </c>
      <c r="W20" s="20">
        <f t="shared" si="10"/>
        <v>-8.4033613445379674E-3</v>
      </c>
      <c r="X20" s="20">
        <f t="shared" si="11"/>
        <v>1.3771996939556214E-2</v>
      </c>
      <c r="Y20" s="20">
        <f t="shared" si="12"/>
        <v>-2.7210884353741495E-3</v>
      </c>
      <c r="Z20" s="20">
        <f t="shared" si="13"/>
        <v>6.1208875286916601E-3</v>
      </c>
      <c r="AB20" t="s">
        <v>22</v>
      </c>
      <c r="AC20">
        <v>0.78998091523999159</v>
      </c>
      <c r="AD20">
        <f>$AD$32</f>
        <v>0.5</v>
      </c>
    </row>
    <row r="21" spans="1:38" x14ac:dyDescent="0.2">
      <c r="A21" s="22">
        <v>42758</v>
      </c>
      <c r="B21" s="21">
        <v>48.7</v>
      </c>
      <c r="C21" s="21">
        <v>2.9540000000000002</v>
      </c>
      <c r="D21" s="21">
        <v>713</v>
      </c>
      <c r="E21" s="21">
        <v>166.75</v>
      </c>
      <c r="F21" s="21">
        <v>124.78</v>
      </c>
      <c r="G21" s="21">
        <v>64.099999999999994</v>
      </c>
      <c r="H21" s="21">
        <v>104.41</v>
      </c>
      <c r="I21" s="21">
        <v>273.5</v>
      </c>
      <c r="J21" s="21">
        <v>42.76</v>
      </c>
      <c r="K21" s="21">
        <v>39.61</v>
      </c>
      <c r="L21" s="21">
        <v>14700</v>
      </c>
      <c r="M21" s="21">
        <v>1295</v>
      </c>
      <c r="O21" s="20">
        <f t="shared" si="2"/>
        <v>-6.1224489795917783E-3</v>
      </c>
      <c r="P21" s="20">
        <f t="shared" si="3"/>
        <v>-5.7219791316054872E-3</v>
      </c>
      <c r="Q21" s="20">
        <f t="shared" si="4"/>
        <v>2.8129395218002813E-3</v>
      </c>
      <c r="R21" s="20">
        <f t="shared" si="5"/>
        <v>-4.4181742193564336E-3</v>
      </c>
      <c r="S21" s="20">
        <f t="shared" si="6"/>
        <v>-1.3440860215053786E-2</v>
      </c>
      <c r="T21" s="20">
        <f t="shared" si="7"/>
        <v>1.040353089533412E-2</v>
      </c>
      <c r="U21" s="20">
        <f t="shared" si="8"/>
        <v>3.1719367588932741E-2</v>
      </c>
      <c r="V21" s="20">
        <f t="shared" si="9"/>
        <v>2.2429906542056073E-2</v>
      </c>
      <c r="W21" s="20">
        <f t="shared" si="10"/>
        <v>6.5913370998117032E-3</v>
      </c>
      <c r="X21" s="20">
        <f t="shared" si="11"/>
        <v>-3.5220125786163663E-3</v>
      </c>
      <c r="Y21" s="20">
        <f t="shared" si="12"/>
        <v>2.7285129604365621E-3</v>
      </c>
      <c r="Z21" s="20">
        <f t="shared" si="13"/>
        <v>-1.5209125475285171E-2</v>
      </c>
      <c r="AB21" t="s">
        <v>19</v>
      </c>
      <c r="AC21">
        <v>0.67104725710327651</v>
      </c>
      <c r="AD21">
        <f t="shared" ref="AD21:AD31" si="14">$AD$32</f>
        <v>0.5</v>
      </c>
    </row>
    <row r="22" spans="1:38" x14ac:dyDescent="0.2">
      <c r="A22" s="22">
        <v>42759</v>
      </c>
      <c r="B22" s="21">
        <v>51.3</v>
      </c>
      <c r="C22" s="21">
        <v>2.9645000000000001</v>
      </c>
      <c r="D22" s="21">
        <v>712</v>
      </c>
      <c r="E22" s="21">
        <v>170.25</v>
      </c>
      <c r="F22" s="21">
        <v>127.7</v>
      </c>
      <c r="G22" s="21">
        <v>64.3</v>
      </c>
      <c r="H22" s="21">
        <v>100.9</v>
      </c>
      <c r="I22" s="21">
        <v>272</v>
      </c>
      <c r="J22" s="21">
        <v>42.18</v>
      </c>
      <c r="K22" s="21">
        <v>39.78</v>
      </c>
      <c r="L22" s="21">
        <v>14700</v>
      </c>
      <c r="M22" s="21">
        <v>1349</v>
      </c>
      <c r="O22" s="20">
        <f t="shared" si="2"/>
        <v>5.3388090349075858E-2</v>
      </c>
      <c r="P22" s="20">
        <f t="shared" si="3"/>
        <v>3.5545023696682307E-3</v>
      </c>
      <c r="Q22" s="20">
        <f t="shared" si="4"/>
        <v>-1.4025245441795231E-3</v>
      </c>
      <c r="R22" s="20">
        <f t="shared" si="5"/>
        <v>2.0989505247376312E-2</v>
      </c>
      <c r="S22" s="20">
        <f t="shared" si="6"/>
        <v>2.3401186087514039E-2</v>
      </c>
      <c r="T22" s="20">
        <f t="shared" si="7"/>
        <v>3.1201248049922445E-3</v>
      </c>
      <c r="U22" s="20">
        <f t="shared" si="8"/>
        <v>-3.3617469591035253E-2</v>
      </c>
      <c r="V22" s="20">
        <f t="shared" si="9"/>
        <v>-5.4844606946983544E-3</v>
      </c>
      <c r="W22" s="20">
        <f t="shared" si="10"/>
        <v>-1.3564078578110345E-2</v>
      </c>
      <c r="X22" s="20">
        <f t="shared" si="11"/>
        <v>4.2918454935622751E-3</v>
      </c>
      <c r="Y22" s="20">
        <f t="shared" si="12"/>
        <v>0</v>
      </c>
      <c r="Z22" s="20">
        <f t="shared" si="13"/>
        <v>4.16988416988417E-2</v>
      </c>
      <c r="AB22" t="s">
        <v>14</v>
      </c>
      <c r="AC22">
        <v>0.61737779832799933</v>
      </c>
      <c r="AD22">
        <f t="shared" si="14"/>
        <v>0.5</v>
      </c>
    </row>
    <row r="23" spans="1:38" x14ac:dyDescent="0.2">
      <c r="A23" s="22">
        <v>42760</v>
      </c>
      <c r="B23" s="21">
        <v>51</v>
      </c>
      <c r="C23" s="21">
        <v>2.9580000000000002</v>
      </c>
      <c r="D23" s="21">
        <v>736</v>
      </c>
      <c r="E23" s="21">
        <v>170.26</v>
      </c>
      <c r="F23" s="21">
        <v>127.45</v>
      </c>
      <c r="G23" s="21">
        <v>64.59</v>
      </c>
      <c r="H23" s="21">
        <v>102.99</v>
      </c>
      <c r="I23" s="21">
        <v>267</v>
      </c>
      <c r="J23" s="21">
        <v>43.7</v>
      </c>
      <c r="K23" s="21">
        <v>40.17</v>
      </c>
      <c r="L23" s="21">
        <v>14690</v>
      </c>
      <c r="M23" s="21">
        <v>1381</v>
      </c>
      <c r="O23" s="20">
        <f t="shared" si="2"/>
        <v>-5.847953216374214E-3</v>
      </c>
      <c r="P23" s="20">
        <f t="shared" si="3"/>
        <v>-2.1926125822229548E-3</v>
      </c>
      <c r="Q23" s="20">
        <f t="shared" si="4"/>
        <v>3.3707865168539325E-2</v>
      </c>
      <c r="R23" s="20">
        <f t="shared" si="5"/>
        <v>5.8737151248111044E-5</v>
      </c>
      <c r="S23" s="20">
        <f t="shared" si="6"/>
        <v>-1.9577133907595929E-3</v>
      </c>
      <c r="T23" s="20">
        <f t="shared" si="7"/>
        <v>4.5101088646968312E-3</v>
      </c>
      <c r="U23" s="20">
        <f t="shared" si="8"/>
        <v>2.0713577799801677E-2</v>
      </c>
      <c r="V23" s="20">
        <f t="shared" si="9"/>
        <v>-1.8382352941176471E-2</v>
      </c>
      <c r="W23" s="20">
        <f t="shared" si="10"/>
        <v>3.6036036036036112E-2</v>
      </c>
      <c r="X23" s="20">
        <f t="shared" si="11"/>
        <v>9.8039215686274647E-3</v>
      </c>
      <c r="Y23" s="20">
        <f t="shared" si="12"/>
        <v>-6.8027210884353737E-4</v>
      </c>
      <c r="Z23" s="20">
        <f t="shared" si="13"/>
        <v>2.3721275018532245E-2</v>
      </c>
      <c r="AB23" t="s">
        <v>20</v>
      </c>
      <c r="AC23">
        <v>0.59670883442572187</v>
      </c>
      <c r="AD23">
        <f t="shared" si="14"/>
        <v>0.5</v>
      </c>
    </row>
    <row r="24" spans="1:38" x14ac:dyDescent="0.2">
      <c r="A24" s="22">
        <v>42761</v>
      </c>
      <c r="B24" s="21">
        <v>50.65</v>
      </c>
      <c r="C24" s="21">
        <v>2.9615</v>
      </c>
      <c r="D24" s="21">
        <v>781</v>
      </c>
      <c r="E24" s="21">
        <v>173.79</v>
      </c>
      <c r="F24" s="21">
        <v>129.94</v>
      </c>
      <c r="G24" s="21">
        <v>64.37</v>
      </c>
      <c r="H24" s="21">
        <v>99.35</v>
      </c>
      <c r="I24" s="21">
        <v>269.5</v>
      </c>
      <c r="J24" s="21">
        <v>44.28</v>
      </c>
      <c r="K24" s="21">
        <v>40.98</v>
      </c>
      <c r="L24" s="21">
        <v>14580</v>
      </c>
      <c r="M24" s="21">
        <v>1411</v>
      </c>
      <c r="O24" s="20">
        <f t="shared" si="2"/>
        <v>-6.8627450980392433E-3</v>
      </c>
      <c r="P24" s="20">
        <f t="shared" si="3"/>
        <v>1.1832319134549819E-3</v>
      </c>
      <c r="Q24" s="20">
        <f t="shared" si="4"/>
        <v>6.1141304347826088E-2</v>
      </c>
      <c r="R24" s="20">
        <f t="shared" si="5"/>
        <v>2.0732996593445328E-2</v>
      </c>
      <c r="S24" s="20">
        <f t="shared" si="6"/>
        <v>1.9537073362102746E-2</v>
      </c>
      <c r="T24" s="20">
        <f t="shared" si="7"/>
        <v>-3.4061000154822548E-3</v>
      </c>
      <c r="U24" s="20">
        <f t="shared" si="8"/>
        <v>-3.5343237207495881E-2</v>
      </c>
      <c r="V24" s="20">
        <f t="shared" si="9"/>
        <v>9.3632958801498131E-3</v>
      </c>
      <c r="W24" s="20">
        <f t="shared" si="10"/>
        <v>1.3272311212814605E-2</v>
      </c>
      <c r="X24" s="20">
        <f t="shared" si="11"/>
        <v>2.0164301717699656E-2</v>
      </c>
      <c r="Y24" s="20">
        <f t="shared" si="12"/>
        <v>-7.4880871341048332E-3</v>
      </c>
      <c r="Z24" s="20">
        <f t="shared" si="13"/>
        <v>2.1723388848660392E-2</v>
      </c>
      <c r="AB24" t="s">
        <v>17</v>
      </c>
      <c r="AC24">
        <v>0.32803826979727368</v>
      </c>
      <c r="AD24">
        <f t="shared" si="14"/>
        <v>0.5</v>
      </c>
    </row>
    <row r="25" spans="1:38" x14ac:dyDescent="0.2">
      <c r="A25" s="22">
        <v>42762</v>
      </c>
      <c r="B25" s="21">
        <v>50.4</v>
      </c>
      <c r="C25" s="21">
        <v>2.9</v>
      </c>
      <c r="D25" s="21">
        <v>799</v>
      </c>
      <c r="E25" s="21">
        <v>178.92</v>
      </c>
      <c r="F25" s="21">
        <v>131.9</v>
      </c>
      <c r="G25" s="21">
        <v>64.37</v>
      </c>
      <c r="H25" s="21">
        <v>98.53</v>
      </c>
      <c r="I25" s="21">
        <v>272</v>
      </c>
      <c r="J25" s="21">
        <v>43.68</v>
      </c>
      <c r="K25" s="21">
        <v>40.89</v>
      </c>
      <c r="L25" s="21">
        <v>14700</v>
      </c>
      <c r="M25" s="21">
        <v>1418.5</v>
      </c>
      <c r="O25" s="20">
        <f t="shared" si="2"/>
        <v>-4.9358341559723592E-3</v>
      </c>
      <c r="P25" s="20">
        <f t="shared" si="3"/>
        <v>-2.0766503461083947E-2</v>
      </c>
      <c r="Q25" s="20">
        <f t="shared" si="4"/>
        <v>2.3047375160051217E-2</v>
      </c>
      <c r="R25" s="20">
        <f t="shared" si="5"/>
        <v>2.9518384256861704E-2</v>
      </c>
      <c r="S25" s="20">
        <f t="shared" si="6"/>
        <v>1.5083884869940034E-2</v>
      </c>
      <c r="T25" s="20">
        <f t="shared" si="7"/>
        <v>0</v>
      </c>
      <c r="U25" s="20">
        <f t="shared" si="8"/>
        <v>-8.2536487166582108E-3</v>
      </c>
      <c r="V25" s="20">
        <f t="shared" si="9"/>
        <v>9.2764378478664197E-3</v>
      </c>
      <c r="W25" s="20">
        <f t="shared" si="10"/>
        <v>-1.3550135501355046E-2</v>
      </c>
      <c r="X25" s="20">
        <f t="shared" si="11"/>
        <v>-2.1961932650072305E-3</v>
      </c>
      <c r="Y25" s="20">
        <f t="shared" si="12"/>
        <v>8.23045267489712E-3</v>
      </c>
      <c r="Z25" s="20">
        <f t="shared" si="13"/>
        <v>5.3153791637136783E-3</v>
      </c>
      <c r="AB25" t="s">
        <v>18</v>
      </c>
      <c r="AC25">
        <v>0.30095536013496843</v>
      </c>
      <c r="AD25">
        <f t="shared" si="14"/>
        <v>0.5</v>
      </c>
    </row>
    <row r="26" spans="1:38" x14ac:dyDescent="0.2">
      <c r="A26" s="22">
        <v>42765</v>
      </c>
      <c r="B26" s="21">
        <v>50.95</v>
      </c>
      <c r="C26" s="21">
        <v>2.8765000000000001</v>
      </c>
      <c r="D26" s="21">
        <v>793</v>
      </c>
      <c r="E26" s="21">
        <v>174.6</v>
      </c>
      <c r="F26" s="21">
        <v>130.01</v>
      </c>
      <c r="G26" s="21">
        <v>64.989999999999995</v>
      </c>
      <c r="H26" s="21">
        <v>96.5</v>
      </c>
      <c r="I26" s="21">
        <v>277</v>
      </c>
      <c r="J26" s="21">
        <v>42.85</v>
      </c>
      <c r="K26" s="21">
        <v>41.28</v>
      </c>
      <c r="L26" s="21">
        <v>14730</v>
      </c>
      <c r="M26" s="21">
        <v>1370</v>
      </c>
      <c r="O26" s="20">
        <f t="shared" si="2"/>
        <v>1.0912698412698497E-2</v>
      </c>
      <c r="P26" s="20">
        <f t="shared" si="3"/>
        <v>-8.1034482758620182E-3</v>
      </c>
      <c r="Q26" s="20">
        <f t="shared" si="4"/>
        <v>-7.5093867334167707E-3</v>
      </c>
      <c r="R26" s="20">
        <f t="shared" si="5"/>
        <v>-2.4144869215291714E-2</v>
      </c>
      <c r="S26" s="20">
        <f t="shared" si="6"/>
        <v>-1.4329037149355683E-2</v>
      </c>
      <c r="T26" s="20">
        <f t="shared" si="7"/>
        <v>9.6318160633834127E-3</v>
      </c>
      <c r="U26" s="20">
        <f t="shared" si="8"/>
        <v>-2.0602862072465249E-2</v>
      </c>
      <c r="V26" s="20">
        <f t="shared" si="9"/>
        <v>1.8382352941176471E-2</v>
      </c>
      <c r="W26" s="20">
        <f t="shared" si="10"/>
        <v>-1.9001831501831462E-2</v>
      </c>
      <c r="X26" s="20">
        <f t="shared" si="11"/>
        <v>9.5377842993397063E-3</v>
      </c>
      <c r="Y26" s="20">
        <f t="shared" si="12"/>
        <v>2.0408163265306124E-3</v>
      </c>
      <c r="Z26" s="20">
        <f t="shared" si="13"/>
        <v>-3.4191046880507579E-2</v>
      </c>
      <c r="AB26" t="s">
        <v>23</v>
      </c>
      <c r="AC26">
        <v>0.28737791703871984</v>
      </c>
      <c r="AD26">
        <f t="shared" si="14"/>
        <v>0.5</v>
      </c>
    </row>
    <row r="27" spans="1:38" x14ac:dyDescent="0.2">
      <c r="A27" s="22">
        <v>42766</v>
      </c>
      <c r="B27" s="21">
        <v>52.1</v>
      </c>
      <c r="C27" s="21">
        <v>2.8304999999999998</v>
      </c>
      <c r="D27" s="21">
        <v>821</v>
      </c>
      <c r="E27" s="21">
        <v>172.2</v>
      </c>
      <c r="F27" s="21">
        <v>128.6</v>
      </c>
      <c r="G27" s="21">
        <v>64.430000000000007</v>
      </c>
      <c r="H27" s="21">
        <v>99.13</v>
      </c>
      <c r="I27" s="21">
        <v>288</v>
      </c>
      <c r="J27" s="21">
        <v>42.38</v>
      </c>
      <c r="K27" s="21">
        <v>41.58</v>
      </c>
      <c r="L27" s="21">
        <v>14670</v>
      </c>
      <c r="M27" s="21">
        <v>1379</v>
      </c>
      <c r="O27" s="20">
        <f t="shared" si="2"/>
        <v>2.2571148184494575E-2</v>
      </c>
      <c r="P27" s="20">
        <f t="shared" si="3"/>
        <v>-1.5991656527029469E-2</v>
      </c>
      <c r="Q27" s="20">
        <f t="shared" si="4"/>
        <v>3.530895334174023E-2</v>
      </c>
      <c r="R27" s="20">
        <f t="shared" si="5"/>
        <v>-1.3745704467353985E-2</v>
      </c>
      <c r="S27" s="20">
        <f t="shared" si="6"/>
        <v>-1.0845319590800682E-2</v>
      </c>
      <c r="T27" s="20">
        <f t="shared" si="7"/>
        <v>-8.6167102631172204E-3</v>
      </c>
      <c r="U27" s="20">
        <f t="shared" si="8"/>
        <v>2.7253886010362646E-2</v>
      </c>
      <c r="V27" s="20">
        <f t="shared" si="9"/>
        <v>3.9711191335740074E-2</v>
      </c>
      <c r="W27" s="20">
        <f t="shared" si="10"/>
        <v>-1.0968494749124827E-2</v>
      </c>
      <c r="X27" s="20">
        <f t="shared" si="11"/>
        <v>7.2674418604650477E-3</v>
      </c>
      <c r="Y27" s="20">
        <f t="shared" si="12"/>
        <v>-4.0733197556008143E-3</v>
      </c>
      <c r="Z27" s="20">
        <f t="shared" si="13"/>
        <v>6.5693430656934308E-3</v>
      </c>
      <c r="AB27" t="s">
        <v>15</v>
      </c>
      <c r="AC27">
        <v>0.2440457040761192</v>
      </c>
      <c r="AD27">
        <f t="shared" si="14"/>
        <v>0.5</v>
      </c>
    </row>
    <row r="28" spans="1:38" x14ac:dyDescent="0.2">
      <c r="A28" s="22">
        <v>42767</v>
      </c>
      <c r="B28" s="21">
        <v>53</v>
      </c>
      <c r="C28" s="21">
        <v>2.8010000000000002</v>
      </c>
      <c r="D28" s="21">
        <v>820</v>
      </c>
      <c r="E28" s="21">
        <v>173.9</v>
      </c>
      <c r="F28" s="21">
        <v>129.41999999999999</v>
      </c>
      <c r="G28" s="21">
        <v>64.52</v>
      </c>
      <c r="H28" s="21">
        <v>98.5</v>
      </c>
      <c r="I28" s="21">
        <v>294</v>
      </c>
      <c r="J28" s="21">
        <v>42.74</v>
      </c>
      <c r="K28" s="21">
        <v>41.88</v>
      </c>
      <c r="L28" s="21">
        <v>14690</v>
      </c>
      <c r="M28" s="21">
        <v>1384</v>
      </c>
      <c r="O28" s="20">
        <f t="shared" si="2"/>
        <v>1.7274472168905923E-2</v>
      </c>
      <c r="P28" s="20">
        <f t="shared" si="3"/>
        <v>-1.0422186892775001E-2</v>
      </c>
      <c r="Q28" s="20">
        <f t="shared" si="4"/>
        <v>-1.2180267965895249E-3</v>
      </c>
      <c r="R28" s="20">
        <f t="shared" si="5"/>
        <v>9.872241579558752E-3</v>
      </c>
      <c r="S28" s="20">
        <f t="shared" si="6"/>
        <v>6.3763608087091233E-3</v>
      </c>
      <c r="T28" s="20">
        <f t="shared" si="7"/>
        <v>1.3968648145272263E-3</v>
      </c>
      <c r="U28" s="20">
        <f t="shared" si="8"/>
        <v>-6.3552910319781648E-3</v>
      </c>
      <c r="V28" s="20">
        <f t="shared" si="9"/>
        <v>2.0833333333333332E-2</v>
      </c>
      <c r="W28" s="20">
        <f t="shared" si="10"/>
        <v>8.4945729117508126E-3</v>
      </c>
      <c r="X28" s="20">
        <f t="shared" si="11"/>
        <v>7.2150072150073182E-3</v>
      </c>
      <c r="Y28" s="20">
        <f t="shared" si="12"/>
        <v>1.3633265167007499E-3</v>
      </c>
      <c r="Z28" s="20">
        <f t="shared" si="13"/>
        <v>3.6258158085569255E-3</v>
      </c>
      <c r="AB28" t="s">
        <v>21</v>
      </c>
      <c r="AC28">
        <v>0.23904215769554635</v>
      </c>
      <c r="AD28">
        <f t="shared" si="14"/>
        <v>0.5</v>
      </c>
    </row>
    <row r="29" spans="1:38" x14ac:dyDescent="0.2">
      <c r="A29" s="22">
        <v>42768</v>
      </c>
      <c r="B29" s="21">
        <v>53.55</v>
      </c>
      <c r="C29" s="21">
        <v>2.8170000000000002</v>
      </c>
      <c r="D29" s="21">
        <v>810</v>
      </c>
      <c r="E29" s="21">
        <v>172.83</v>
      </c>
      <c r="F29" s="21">
        <v>128.80000000000001</v>
      </c>
      <c r="G29" s="21">
        <v>64.12</v>
      </c>
      <c r="H29" s="21">
        <v>98.43</v>
      </c>
      <c r="I29" s="21">
        <v>290</v>
      </c>
      <c r="J29" s="21">
        <v>41.95</v>
      </c>
      <c r="K29" s="21">
        <v>41.96</v>
      </c>
      <c r="L29" s="21">
        <v>14600</v>
      </c>
      <c r="M29" s="21">
        <v>1370</v>
      </c>
      <c r="O29" s="20">
        <f t="shared" si="2"/>
        <v>1.0377358490565983E-2</v>
      </c>
      <c r="P29" s="20">
        <f t="shared" si="3"/>
        <v>5.7122456265619468E-3</v>
      </c>
      <c r="Q29" s="20">
        <f t="shared" si="4"/>
        <v>-1.2195121951219513E-2</v>
      </c>
      <c r="R29" s="20">
        <f t="shared" si="5"/>
        <v>-6.1529614721103692E-3</v>
      </c>
      <c r="S29" s="20">
        <f t="shared" si="6"/>
        <v>-4.790604234275817E-3</v>
      </c>
      <c r="T29" s="20">
        <f t="shared" si="7"/>
        <v>-6.1996280223185294E-3</v>
      </c>
      <c r="U29" s="20">
        <f t="shared" si="8"/>
        <v>-7.1065989847708807E-4</v>
      </c>
      <c r="V29" s="20">
        <f t="shared" si="9"/>
        <v>-1.3605442176870748E-2</v>
      </c>
      <c r="W29" s="20">
        <f t="shared" si="10"/>
        <v>-1.8483855872718745E-2</v>
      </c>
      <c r="X29" s="20">
        <f t="shared" si="11"/>
        <v>1.9102196752626144E-3</v>
      </c>
      <c r="Y29" s="20">
        <f t="shared" si="12"/>
        <v>-6.1266167460857727E-3</v>
      </c>
      <c r="Z29" s="20">
        <f t="shared" si="13"/>
        <v>-1.0115606936416185E-2</v>
      </c>
      <c r="AB29" t="s">
        <v>16</v>
      </c>
      <c r="AC29">
        <v>0.17773953821859126</v>
      </c>
      <c r="AD29">
        <f t="shared" si="14"/>
        <v>0.5</v>
      </c>
    </row>
    <row r="30" spans="1:38" x14ac:dyDescent="0.2">
      <c r="A30" s="22">
        <v>42769</v>
      </c>
      <c r="B30" s="21">
        <v>53.35</v>
      </c>
      <c r="C30" s="21">
        <v>2.87</v>
      </c>
      <c r="D30" s="21">
        <v>800</v>
      </c>
      <c r="E30" s="21">
        <v>173.8</v>
      </c>
      <c r="F30" s="21">
        <v>130</v>
      </c>
      <c r="G30" s="21">
        <v>64.319999999999993</v>
      </c>
      <c r="H30" s="21">
        <v>102.15</v>
      </c>
      <c r="I30" s="21">
        <v>285.10000000000002</v>
      </c>
      <c r="J30" s="21">
        <v>44.28</v>
      </c>
      <c r="K30" s="21">
        <v>41.91</v>
      </c>
      <c r="L30" s="21">
        <v>14680</v>
      </c>
      <c r="M30" s="21">
        <v>1387</v>
      </c>
      <c r="O30" s="20">
        <f t="shared" si="2"/>
        <v>-3.7348272642389493E-3</v>
      </c>
      <c r="P30" s="20">
        <f t="shared" si="3"/>
        <v>1.8814341498047546E-2</v>
      </c>
      <c r="Q30" s="20">
        <f t="shared" si="4"/>
        <v>-1.2345679012345678E-2</v>
      </c>
      <c r="R30" s="20">
        <f t="shared" si="5"/>
        <v>5.612451541977659E-3</v>
      </c>
      <c r="S30" s="20">
        <f t="shared" si="6"/>
        <v>9.3167701863353155E-3</v>
      </c>
      <c r="T30" s="20">
        <f t="shared" si="7"/>
        <v>3.1191515907671337E-3</v>
      </c>
      <c r="U30" s="20">
        <f t="shared" si="8"/>
        <v>3.7793355684242594E-2</v>
      </c>
      <c r="V30" s="20">
        <f t="shared" si="9"/>
        <v>-1.6896551724137853E-2</v>
      </c>
      <c r="W30" s="20">
        <f t="shared" si="10"/>
        <v>5.5542312276519623E-2</v>
      </c>
      <c r="X30" s="20">
        <f t="shared" si="11"/>
        <v>-1.1916110581507212E-3</v>
      </c>
      <c r="Y30" s="20">
        <f t="shared" si="12"/>
        <v>5.4794520547945206E-3</v>
      </c>
      <c r="Z30" s="20">
        <f t="shared" si="13"/>
        <v>1.2408759124087591E-2</v>
      </c>
      <c r="AB30" t="s">
        <v>24</v>
      </c>
      <c r="AC30">
        <v>0.16782044752072892</v>
      </c>
      <c r="AD30">
        <f t="shared" si="14"/>
        <v>0.5</v>
      </c>
    </row>
    <row r="31" spans="1:38" x14ac:dyDescent="0.2">
      <c r="A31" s="22">
        <v>42772</v>
      </c>
      <c r="B31" s="21">
        <v>53</v>
      </c>
      <c r="C31" s="21">
        <v>2.8405</v>
      </c>
      <c r="D31" s="21">
        <v>800</v>
      </c>
      <c r="E31" s="21">
        <v>172.87</v>
      </c>
      <c r="F31" s="21">
        <v>130.46</v>
      </c>
      <c r="G31" s="21">
        <v>64.5</v>
      </c>
      <c r="H31" s="21">
        <v>101.08</v>
      </c>
      <c r="I31" s="21">
        <v>278.8</v>
      </c>
      <c r="J31" s="21">
        <v>44.54</v>
      </c>
      <c r="K31" s="21">
        <v>42.39</v>
      </c>
      <c r="L31" s="21">
        <v>14630</v>
      </c>
      <c r="M31" s="21">
        <v>1357.5</v>
      </c>
      <c r="O31" s="20">
        <f t="shared" si="2"/>
        <v>-6.5604498594189582E-3</v>
      </c>
      <c r="P31" s="20">
        <f t="shared" si="3"/>
        <v>-1.0278745644599331E-2</v>
      </c>
      <c r="Q31" s="20">
        <f t="shared" si="4"/>
        <v>0</v>
      </c>
      <c r="R31" s="20">
        <f t="shared" si="5"/>
        <v>-5.3509781357883009E-3</v>
      </c>
      <c r="S31" s="20">
        <f t="shared" si="6"/>
        <v>3.5384615384615997E-3</v>
      </c>
      <c r="T31" s="20">
        <f t="shared" si="7"/>
        <v>2.7985074626866737E-3</v>
      </c>
      <c r="U31" s="20">
        <f t="shared" si="8"/>
        <v>-1.0474791972589402E-2</v>
      </c>
      <c r="V31" s="20">
        <f t="shared" si="9"/>
        <v>-2.2097509645738377E-2</v>
      </c>
      <c r="W31" s="20">
        <f t="shared" si="10"/>
        <v>5.8717253839204609E-3</v>
      </c>
      <c r="X31" s="20">
        <f t="shared" si="11"/>
        <v>1.1453113815318636E-2</v>
      </c>
      <c r="Y31" s="20">
        <f t="shared" si="12"/>
        <v>-3.4059945504087193E-3</v>
      </c>
      <c r="Z31" s="20">
        <f t="shared" si="13"/>
        <v>-2.1268925739005046E-2</v>
      </c>
      <c r="AB31" t="s">
        <v>25</v>
      </c>
      <c r="AC31">
        <v>0.12727459192733526</v>
      </c>
      <c r="AD31">
        <f t="shared" si="14"/>
        <v>0.5</v>
      </c>
    </row>
    <row r="32" spans="1:38" x14ac:dyDescent="0.2">
      <c r="A32" s="22">
        <v>42773</v>
      </c>
      <c r="B32" s="21">
        <v>53.1</v>
      </c>
      <c r="C32" s="21">
        <v>2.8494999999999999</v>
      </c>
      <c r="D32" s="21">
        <v>822</v>
      </c>
      <c r="E32" s="21">
        <v>173.47</v>
      </c>
      <c r="F32" s="21">
        <v>130.68</v>
      </c>
      <c r="G32" s="21">
        <v>64.239999999999995</v>
      </c>
      <c r="H32" s="21">
        <v>102.25</v>
      </c>
      <c r="I32" s="21">
        <v>279.5</v>
      </c>
      <c r="J32" s="21">
        <v>44.9</v>
      </c>
      <c r="K32" s="21">
        <v>42.47</v>
      </c>
      <c r="L32" s="21">
        <v>14500</v>
      </c>
      <c r="M32" s="21">
        <v>1382</v>
      </c>
      <c r="O32" s="20">
        <f t="shared" si="2"/>
        <v>1.8867924528302156E-3</v>
      </c>
      <c r="P32" s="20">
        <f t="shared" si="3"/>
        <v>3.1684562577010728E-3</v>
      </c>
      <c r="Q32" s="20">
        <f t="shared" si="4"/>
        <v>2.75E-2</v>
      </c>
      <c r="R32" s="20">
        <f t="shared" si="5"/>
        <v>3.4708162202811031E-3</v>
      </c>
      <c r="S32" s="20">
        <f t="shared" si="6"/>
        <v>1.6863406408094347E-3</v>
      </c>
      <c r="T32" s="20">
        <f t="shared" si="7"/>
        <v>-4.0310077519380635E-3</v>
      </c>
      <c r="U32" s="20">
        <f t="shared" si="8"/>
        <v>1.1574990106846079E-2</v>
      </c>
      <c r="V32" s="20">
        <f t="shared" si="9"/>
        <v>2.5107604017216233E-3</v>
      </c>
      <c r="W32" s="20">
        <f t="shared" si="10"/>
        <v>8.0826223619218547E-3</v>
      </c>
      <c r="X32" s="20">
        <f t="shared" si="11"/>
        <v>1.8872375560273246E-3</v>
      </c>
      <c r="Y32" s="20">
        <f t="shared" si="12"/>
        <v>-8.8858509911141498E-3</v>
      </c>
      <c r="Z32" s="20">
        <f t="shared" si="13"/>
        <v>1.8047882136279926E-2</v>
      </c>
      <c r="AB32" s="98" t="s">
        <v>65</v>
      </c>
      <c r="AC32" s="98"/>
      <c r="AD32">
        <v>0.5</v>
      </c>
    </row>
    <row r="33" spans="1:26" x14ac:dyDescent="0.2">
      <c r="A33" s="22">
        <v>42774</v>
      </c>
      <c r="B33" s="21">
        <v>53</v>
      </c>
      <c r="C33" s="21">
        <v>2.8235000000000001</v>
      </c>
      <c r="D33" s="21">
        <v>815</v>
      </c>
      <c r="E33" s="21">
        <v>171.2</v>
      </c>
      <c r="F33" s="21">
        <v>128.84</v>
      </c>
      <c r="G33" s="21">
        <v>63.8</v>
      </c>
      <c r="H33" s="21">
        <v>103.55</v>
      </c>
      <c r="I33" s="21">
        <v>276.89999999999998</v>
      </c>
      <c r="J33" s="21">
        <v>43.98</v>
      </c>
      <c r="K33" s="21">
        <v>42.63</v>
      </c>
      <c r="L33" s="21">
        <v>14200</v>
      </c>
      <c r="M33" s="21">
        <v>1350</v>
      </c>
      <c r="O33" s="20">
        <f t="shared" si="2"/>
        <v>-1.8832391713747914E-3</v>
      </c>
      <c r="P33" s="20">
        <f t="shared" si="3"/>
        <v>-9.1244077908404289E-3</v>
      </c>
      <c r="Q33" s="20">
        <f t="shared" si="4"/>
        <v>-8.5158150851581509E-3</v>
      </c>
      <c r="R33" s="20">
        <f t="shared" si="5"/>
        <v>-1.3085836167637114E-2</v>
      </c>
      <c r="S33" s="20">
        <f t="shared" si="6"/>
        <v>-1.4080195898377742E-2</v>
      </c>
      <c r="T33" s="20">
        <f t="shared" si="7"/>
        <v>-6.8493150684931156E-3</v>
      </c>
      <c r="U33" s="20">
        <f t="shared" si="8"/>
        <v>1.271393643031782E-2</v>
      </c>
      <c r="V33" s="20">
        <f t="shared" si="9"/>
        <v>-9.3023255813954302E-3</v>
      </c>
      <c r="W33" s="20">
        <f t="shared" si="10"/>
        <v>-2.0489977728285116E-2</v>
      </c>
      <c r="X33" s="20">
        <f t="shared" si="11"/>
        <v>3.7673651989640618E-3</v>
      </c>
      <c r="Y33" s="20">
        <f t="shared" si="12"/>
        <v>-2.0689655172413793E-2</v>
      </c>
      <c r="Z33" s="20">
        <f t="shared" si="13"/>
        <v>-2.3154848046309694E-2</v>
      </c>
    </row>
    <row r="34" spans="1:26" x14ac:dyDescent="0.2">
      <c r="A34" s="22">
        <v>42775</v>
      </c>
      <c r="B34" s="21">
        <v>54.8</v>
      </c>
      <c r="C34" s="21">
        <v>2.8690000000000002</v>
      </c>
      <c r="D34" s="21">
        <v>819</v>
      </c>
      <c r="E34" s="21">
        <v>168.8</v>
      </c>
      <c r="F34" s="21">
        <v>128.4</v>
      </c>
      <c r="G34" s="21">
        <v>64.88</v>
      </c>
      <c r="H34" s="21">
        <v>106</v>
      </c>
      <c r="I34" s="21">
        <v>272</v>
      </c>
      <c r="J34" s="21">
        <v>45.09</v>
      </c>
      <c r="K34" s="21">
        <v>42.44</v>
      </c>
      <c r="L34" s="21">
        <v>14260</v>
      </c>
      <c r="M34" s="21">
        <v>1356.5</v>
      </c>
      <c r="O34" s="20">
        <f t="shared" si="2"/>
        <v>3.396226415094334E-2</v>
      </c>
      <c r="P34" s="20">
        <f t="shared" si="3"/>
        <v>1.6114751195324985E-2</v>
      </c>
      <c r="Q34" s="20">
        <f t="shared" si="4"/>
        <v>4.9079754601226997E-3</v>
      </c>
      <c r="R34" s="20">
        <f t="shared" si="5"/>
        <v>-1.4018691588784915E-2</v>
      </c>
      <c r="S34" s="20">
        <f t="shared" si="6"/>
        <v>-3.4150884818379208E-3</v>
      </c>
      <c r="T34" s="20">
        <f t="shared" si="7"/>
        <v>1.6927899686520351E-2</v>
      </c>
      <c r="U34" s="20">
        <f t="shared" si="8"/>
        <v>2.3660067600193173E-2</v>
      </c>
      <c r="V34" s="20">
        <f t="shared" si="9"/>
        <v>-1.7695919104369729E-2</v>
      </c>
      <c r="W34" s="20">
        <f t="shared" si="10"/>
        <v>2.523874488403835E-2</v>
      </c>
      <c r="X34" s="20">
        <f t="shared" si="11"/>
        <v>-4.4569551958715649E-3</v>
      </c>
      <c r="Y34" s="20">
        <f t="shared" si="12"/>
        <v>4.2253521126760559E-3</v>
      </c>
      <c r="Z34" s="20">
        <f t="shared" si="13"/>
        <v>4.8148148148148152E-3</v>
      </c>
    </row>
    <row r="35" spans="1:26" x14ac:dyDescent="0.2">
      <c r="A35" s="22">
        <v>42776</v>
      </c>
      <c r="B35" s="21">
        <v>55.9</v>
      </c>
      <c r="C35" s="21">
        <v>2.855</v>
      </c>
      <c r="D35" s="21">
        <v>841</v>
      </c>
      <c r="E35" s="21">
        <v>165.5</v>
      </c>
      <c r="F35" s="21">
        <v>127.41</v>
      </c>
      <c r="G35" s="21">
        <v>63.95</v>
      </c>
      <c r="H35" s="21">
        <v>109.3</v>
      </c>
      <c r="I35" s="21">
        <v>265.5</v>
      </c>
      <c r="J35" s="21">
        <v>45.35</v>
      </c>
      <c r="K35" s="21">
        <v>42.79</v>
      </c>
      <c r="L35" s="21">
        <v>14160</v>
      </c>
      <c r="M35" s="21">
        <v>1345</v>
      </c>
      <c r="O35" s="20">
        <f t="shared" si="2"/>
        <v>2.0072992700729955E-2</v>
      </c>
      <c r="P35" s="20">
        <f t="shared" si="3"/>
        <v>-4.8797490414779479E-3</v>
      </c>
      <c r="Q35" s="20">
        <f t="shared" si="4"/>
        <v>2.6862026862026864E-2</v>
      </c>
      <c r="R35" s="20">
        <f t="shared" si="5"/>
        <v>-1.9549763033175422E-2</v>
      </c>
      <c r="S35" s="20">
        <f t="shared" si="6"/>
        <v>-7.7102803738318465E-3</v>
      </c>
      <c r="T35" s="20">
        <f t="shared" si="7"/>
        <v>-1.4334155363748345E-2</v>
      </c>
      <c r="U35" s="20">
        <f t="shared" si="8"/>
        <v>3.1132075471698085E-2</v>
      </c>
      <c r="V35" s="20">
        <f t="shared" si="9"/>
        <v>-2.389705882352941E-2</v>
      </c>
      <c r="W35" s="20">
        <f t="shared" si="10"/>
        <v>5.7662452872033268E-3</v>
      </c>
      <c r="X35" s="20">
        <f t="shared" si="11"/>
        <v>8.246936852026425E-3</v>
      </c>
      <c r="Y35" s="20">
        <f t="shared" si="12"/>
        <v>-7.0126227208976155E-3</v>
      </c>
      <c r="Z35" s="20">
        <f t="shared" si="13"/>
        <v>-8.4776999631404355E-3</v>
      </c>
    </row>
    <row r="36" spans="1:26" x14ac:dyDescent="0.2">
      <c r="A36" s="22">
        <v>42779</v>
      </c>
      <c r="B36" s="21">
        <v>54.95</v>
      </c>
      <c r="C36" s="21">
        <v>2.8450000000000002</v>
      </c>
      <c r="D36" s="21">
        <v>849</v>
      </c>
      <c r="E36" s="21">
        <v>164.7</v>
      </c>
      <c r="F36" s="21">
        <v>127.98</v>
      </c>
      <c r="G36" s="21">
        <v>63.78</v>
      </c>
      <c r="H36" s="21">
        <v>106.49</v>
      </c>
      <c r="I36" s="21">
        <v>266.89999999999998</v>
      </c>
      <c r="J36" s="21">
        <v>46.55</v>
      </c>
      <c r="K36" s="21">
        <v>42.42</v>
      </c>
      <c r="L36" s="21">
        <v>14140</v>
      </c>
      <c r="M36" s="21">
        <v>1335</v>
      </c>
      <c r="O36" s="20">
        <f t="shared" si="2"/>
        <v>-1.6994633273702965E-2</v>
      </c>
      <c r="P36" s="20">
        <f t="shared" si="3"/>
        <v>-3.5026269702275962E-3</v>
      </c>
      <c r="Q36" s="20">
        <f t="shared" si="4"/>
        <v>9.512485136741973E-3</v>
      </c>
      <c r="R36" s="20">
        <f t="shared" si="5"/>
        <v>-4.8338368580061108E-3</v>
      </c>
      <c r="S36" s="20">
        <f t="shared" si="6"/>
        <v>4.4737461737697779E-3</v>
      </c>
      <c r="T36" s="20">
        <f t="shared" si="7"/>
        <v>-2.6583268178264536E-3</v>
      </c>
      <c r="U36" s="20">
        <f t="shared" si="8"/>
        <v>-2.5709057639524267E-2</v>
      </c>
      <c r="V36" s="20">
        <f t="shared" si="9"/>
        <v>5.273069679849255E-3</v>
      </c>
      <c r="W36" s="20">
        <f t="shared" si="10"/>
        <v>2.646085997794919E-2</v>
      </c>
      <c r="X36" s="20">
        <f t="shared" si="11"/>
        <v>-8.6468801121756828E-3</v>
      </c>
      <c r="Y36" s="20">
        <f t="shared" si="12"/>
        <v>-1.4124293785310734E-3</v>
      </c>
      <c r="Z36" s="20">
        <f t="shared" si="13"/>
        <v>-7.4349442379182153E-3</v>
      </c>
    </row>
    <row r="37" spans="1:26" x14ac:dyDescent="0.2">
      <c r="A37" s="22">
        <v>42780</v>
      </c>
      <c r="B37" s="21">
        <v>55</v>
      </c>
      <c r="C37" s="21">
        <v>2.8540000000000001</v>
      </c>
      <c r="D37" s="21">
        <v>842</v>
      </c>
      <c r="E37" s="21">
        <v>162.69999999999999</v>
      </c>
      <c r="F37" s="21">
        <v>125.44</v>
      </c>
      <c r="G37" s="21">
        <v>64.5</v>
      </c>
      <c r="H37" s="21">
        <v>107.96</v>
      </c>
      <c r="I37" s="21">
        <v>260.3</v>
      </c>
      <c r="J37" s="21">
        <v>45.97</v>
      </c>
      <c r="K37" s="21">
        <v>42.34</v>
      </c>
      <c r="L37" s="21">
        <v>14140</v>
      </c>
      <c r="M37" s="21">
        <v>1312</v>
      </c>
      <c r="O37" s="20">
        <f t="shared" si="2"/>
        <v>9.0991810737028488E-4</v>
      </c>
      <c r="P37" s="20">
        <f t="shared" si="3"/>
        <v>3.1634446397187685E-3</v>
      </c>
      <c r="Q37" s="20">
        <f t="shared" si="4"/>
        <v>-8.2449941107184919E-3</v>
      </c>
      <c r="R37" s="20">
        <f t="shared" si="5"/>
        <v>-1.2143290831815423E-2</v>
      </c>
      <c r="S37" s="20">
        <f t="shared" si="6"/>
        <v>-1.9846851070479812E-2</v>
      </c>
      <c r="T37" s="20">
        <f t="shared" si="7"/>
        <v>1.1288805268109107E-2</v>
      </c>
      <c r="U37" s="20">
        <f t="shared" si="8"/>
        <v>1.3804113062259357E-2</v>
      </c>
      <c r="V37" s="20">
        <f t="shared" si="9"/>
        <v>-2.4728362682652553E-2</v>
      </c>
      <c r="W37" s="20">
        <f t="shared" si="10"/>
        <v>-1.2459720730397385E-2</v>
      </c>
      <c r="X37" s="20">
        <f t="shared" si="11"/>
        <v>-1.8859028760018456E-3</v>
      </c>
      <c r="Y37" s="20">
        <f t="shared" si="12"/>
        <v>0</v>
      </c>
      <c r="Z37" s="20">
        <f t="shared" si="13"/>
        <v>-1.7228464419475654E-2</v>
      </c>
    </row>
    <row r="38" spans="1:26" x14ac:dyDescent="0.2">
      <c r="A38" s="22">
        <v>42781</v>
      </c>
      <c r="B38" s="21">
        <v>56.6</v>
      </c>
      <c r="C38" s="21">
        <v>2.87</v>
      </c>
      <c r="D38" s="21">
        <v>855</v>
      </c>
      <c r="E38" s="21">
        <v>163.5</v>
      </c>
      <c r="F38" s="21">
        <v>125.45</v>
      </c>
      <c r="G38" s="21">
        <v>64.739999999999995</v>
      </c>
      <c r="H38" s="21">
        <v>107.25</v>
      </c>
      <c r="I38" s="21">
        <v>257.10000000000002</v>
      </c>
      <c r="J38" s="21">
        <v>45.47</v>
      </c>
      <c r="K38" s="21">
        <v>42.72</v>
      </c>
      <c r="L38" s="21">
        <v>14130</v>
      </c>
      <c r="M38" s="21">
        <v>1316</v>
      </c>
      <c r="O38" s="20">
        <f t="shared" si="2"/>
        <v>2.9090909090909115E-2</v>
      </c>
      <c r="P38" s="20">
        <f t="shared" si="3"/>
        <v>5.6061667834618129E-3</v>
      </c>
      <c r="Q38" s="20">
        <f t="shared" si="4"/>
        <v>1.5439429928741092E-2</v>
      </c>
      <c r="R38" s="20">
        <f t="shared" si="5"/>
        <v>4.9170251997542186E-3</v>
      </c>
      <c r="S38" s="20">
        <f t="shared" si="6"/>
        <v>7.9719387755142828E-5</v>
      </c>
      <c r="T38" s="20">
        <f t="shared" si="7"/>
        <v>3.7209302325580604E-3</v>
      </c>
      <c r="U38" s="20">
        <f t="shared" si="8"/>
        <v>-6.5765098184512203E-3</v>
      </c>
      <c r="V38" s="20">
        <f t="shared" si="9"/>
        <v>-1.2293507491356083E-2</v>
      </c>
      <c r="W38" s="20">
        <f t="shared" si="10"/>
        <v>-1.0876658690450293E-2</v>
      </c>
      <c r="X38" s="20">
        <f t="shared" si="11"/>
        <v>8.9749645725081591E-3</v>
      </c>
      <c r="Y38" s="20">
        <f t="shared" si="12"/>
        <v>-7.0721357850070724E-4</v>
      </c>
      <c r="Z38" s="20">
        <f t="shared" si="13"/>
        <v>3.0487804878048782E-3</v>
      </c>
    </row>
    <row r="39" spans="1:26" x14ac:dyDescent="0.2">
      <c r="A39" s="22">
        <v>42782</v>
      </c>
      <c r="B39" s="21">
        <v>57.4</v>
      </c>
      <c r="C39" s="21">
        <v>2.8780000000000001</v>
      </c>
      <c r="D39" s="21">
        <v>860</v>
      </c>
      <c r="E39" s="21">
        <v>166.49</v>
      </c>
      <c r="F39" s="21">
        <v>125.47</v>
      </c>
      <c r="G39" s="21">
        <v>65</v>
      </c>
      <c r="H39" s="21">
        <v>108.51</v>
      </c>
      <c r="I39" s="21">
        <v>260</v>
      </c>
      <c r="J39" s="21">
        <v>46.6</v>
      </c>
      <c r="K39" s="21">
        <v>43</v>
      </c>
      <c r="L39" s="21">
        <v>14000</v>
      </c>
      <c r="M39" s="21">
        <v>1401</v>
      </c>
      <c r="O39" s="20">
        <f t="shared" ref="O39:O70" si="15">(B39-B38)/B38</f>
        <v>1.4134275618374508E-2</v>
      </c>
      <c r="P39" s="20">
        <f t="shared" ref="P39:P70" si="16">(C39-C38)/C38</f>
        <v>2.7874564459930335E-3</v>
      </c>
      <c r="Q39" s="20">
        <f t="shared" ref="Q39:Q70" si="17">(D39-D38)/D38</f>
        <v>5.8479532163742687E-3</v>
      </c>
      <c r="R39" s="20">
        <f t="shared" ref="R39:R70" si="18">(E39-E38)/E38</f>
        <v>1.8287461773700362E-2</v>
      </c>
      <c r="S39" s="20">
        <f t="shared" ref="S39:S70" si="19">(F39-F38)/F38</f>
        <v>1.5942606616178574E-4</v>
      </c>
      <c r="T39" s="20">
        <f t="shared" ref="T39:T70" si="20">(G39-G38)/G38</f>
        <v>4.0160642570281919E-3</v>
      </c>
      <c r="U39" s="20">
        <f t="shared" ref="U39:U70" si="21">(H39-H38)/H38</f>
        <v>1.1748251748251797E-2</v>
      </c>
      <c r="V39" s="20">
        <f t="shared" ref="V39:V70" si="22">(I39-I38)/I38</f>
        <v>1.1279657720731143E-2</v>
      </c>
      <c r="W39" s="20">
        <f t="shared" ref="W39:W70" si="23">(J39-J38)/J38</f>
        <v>2.4851550472839292E-2</v>
      </c>
      <c r="X39" s="20">
        <f t="shared" ref="X39:X70" si="24">(K39-K38)/K38</f>
        <v>6.5543071161048953E-3</v>
      </c>
      <c r="Y39" s="20">
        <f t="shared" ref="Y39:Y70" si="25">(L39-L38)/L38</f>
        <v>-9.200283085633405E-3</v>
      </c>
      <c r="Z39" s="20">
        <f t="shared" ref="Z39:Z70" si="26">(M39-M38)/M38</f>
        <v>6.4589665653495443E-2</v>
      </c>
    </row>
    <row r="40" spans="1:26" x14ac:dyDescent="0.2">
      <c r="A40" s="22">
        <v>42783</v>
      </c>
      <c r="B40" s="21">
        <v>58.45</v>
      </c>
      <c r="C40" s="21">
        <v>2.85</v>
      </c>
      <c r="D40" s="21">
        <v>875</v>
      </c>
      <c r="E40" s="21">
        <v>165.49</v>
      </c>
      <c r="F40" s="21">
        <v>124.45</v>
      </c>
      <c r="G40" s="21">
        <v>64.72</v>
      </c>
      <c r="H40" s="21">
        <v>106.41</v>
      </c>
      <c r="I40" s="21">
        <v>257</v>
      </c>
      <c r="J40" s="21">
        <v>46.6</v>
      </c>
      <c r="K40" s="21">
        <v>42.89</v>
      </c>
      <c r="L40" s="21">
        <v>14140</v>
      </c>
      <c r="M40" s="21">
        <v>1425</v>
      </c>
      <c r="O40" s="20">
        <f t="shared" si="15"/>
        <v>1.8292682926829344E-2</v>
      </c>
      <c r="P40" s="20">
        <f t="shared" si="16"/>
        <v>-9.7289784572619966E-3</v>
      </c>
      <c r="Q40" s="20">
        <f t="shared" si="17"/>
        <v>1.7441860465116279E-2</v>
      </c>
      <c r="R40" s="20">
        <f t="shared" si="18"/>
        <v>-6.0063667487536788E-3</v>
      </c>
      <c r="S40" s="20">
        <f t="shared" si="19"/>
        <v>-8.1294333306766234E-3</v>
      </c>
      <c r="T40" s="20">
        <f t="shared" si="20"/>
        <v>-4.3076923076923249E-3</v>
      </c>
      <c r="U40" s="20">
        <f t="shared" si="21"/>
        <v>-1.9353055017970772E-2</v>
      </c>
      <c r="V40" s="20">
        <f t="shared" si="22"/>
        <v>-1.1538461538461539E-2</v>
      </c>
      <c r="W40" s="20">
        <f t="shared" si="23"/>
        <v>0</v>
      </c>
      <c r="X40" s="20">
        <f t="shared" si="24"/>
        <v>-2.5581395348837077E-3</v>
      </c>
      <c r="Y40" s="20">
        <f t="shared" si="25"/>
        <v>0.01</v>
      </c>
      <c r="Z40" s="20">
        <f t="shared" si="26"/>
        <v>1.7130620985010708E-2</v>
      </c>
    </row>
    <row r="41" spans="1:26" x14ac:dyDescent="0.2">
      <c r="A41" s="22">
        <v>42786</v>
      </c>
      <c r="B41" s="21">
        <v>58.45</v>
      </c>
      <c r="C41" s="21">
        <v>2.7995000000000001</v>
      </c>
      <c r="D41" s="21">
        <v>885</v>
      </c>
      <c r="E41" s="21">
        <v>165.44</v>
      </c>
      <c r="F41" s="21">
        <v>125</v>
      </c>
      <c r="G41" s="21">
        <v>64.87</v>
      </c>
      <c r="H41" s="21">
        <v>107.7</v>
      </c>
      <c r="I41" s="21">
        <v>257.89999999999998</v>
      </c>
      <c r="J41" s="21">
        <v>46.27</v>
      </c>
      <c r="K41" s="21">
        <v>43.12</v>
      </c>
      <c r="L41" s="21">
        <v>14000</v>
      </c>
      <c r="M41" s="21">
        <v>1425</v>
      </c>
      <c r="O41" s="20">
        <f t="shared" si="15"/>
        <v>0</v>
      </c>
      <c r="P41" s="20">
        <f t="shared" si="16"/>
        <v>-1.771929824561403E-2</v>
      </c>
      <c r="Q41" s="20">
        <f t="shared" si="17"/>
        <v>1.1428571428571429E-2</v>
      </c>
      <c r="R41" s="20">
        <f t="shared" si="18"/>
        <v>-3.0213305939942814E-4</v>
      </c>
      <c r="S41" s="20">
        <f t="shared" si="19"/>
        <v>4.4194455604660279E-3</v>
      </c>
      <c r="T41" s="20">
        <f t="shared" si="20"/>
        <v>2.3176761433869853E-3</v>
      </c>
      <c r="U41" s="20">
        <f t="shared" si="21"/>
        <v>1.2122920778122416E-2</v>
      </c>
      <c r="V41" s="20">
        <f t="shared" si="22"/>
        <v>3.5019455252917405E-3</v>
      </c>
      <c r="W41" s="20">
        <f t="shared" si="23"/>
        <v>-7.0815450643776454E-3</v>
      </c>
      <c r="X41" s="20">
        <f t="shared" si="24"/>
        <v>5.3625553742130301E-3</v>
      </c>
      <c r="Y41" s="20">
        <f t="shared" si="25"/>
        <v>-9.9009900990099011E-3</v>
      </c>
      <c r="Z41" s="20">
        <f t="shared" si="26"/>
        <v>0</v>
      </c>
    </row>
    <row r="42" spans="1:26" x14ac:dyDescent="0.2">
      <c r="A42" s="22">
        <v>42787</v>
      </c>
      <c r="B42" s="21">
        <v>58.35</v>
      </c>
      <c r="C42" s="21">
        <v>2.7610000000000001</v>
      </c>
      <c r="D42" s="21">
        <v>895</v>
      </c>
      <c r="E42" s="21">
        <v>167</v>
      </c>
      <c r="F42" s="21">
        <v>126.9</v>
      </c>
      <c r="G42" s="21">
        <v>64.81</v>
      </c>
      <c r="H42" s="21">
        <v>107.77</v>
      </c>
      <c r="I42" s="21">
        <v>260</v>
      </c>
      <c r="J42" s="21">
        <v>45.39</v>
      </c>
      <c r="K42" s="21">
        <v>42.77</v>
      </c>
      <c r="L42" s="21">
        <v>14030</v>
      </c>
      <c r="M42" s="21">
        <v>1395</v>
      </c>
      <c r="O42" s="20">
        <f t="shared" si="15"/>
        <v>-1.7108639863131123E-3</v>
      </c>
      <c r="P42" s="20">
        <f t="shared" si="16"/>
        <v>-1.3752455795677791E-2</v>
      </c>
      <c r="Q42" s="20">
        <f t="shared" si="17"/>
        <v>1.1299435028248588E-2</v>
      </c>
      <c r="R42" s="20">
        <f t="shared" si="18"/>
        <v>9.4294003868472098E-3</v>
      </c>
      <c r="S42" s="20">
        <f t="shared" si="19"/>
        <v>1.5200000000000045E-2</v>
      </c>
      <c r="T42" s="20">
        <f t="shared" si="20"/>
        <v>-9.2492677663021843E-4</v>
      </c>
      <c r="U42" s="20">
        <f t="shared" si="21"/>
        <v>6.4995357474459772E-4</v>
      </c>
      <c r="V42" s="20">
        <f t="shared" si="22"/>
        <v>8.1426909654905896E-3</v>
      </c>
      <c r="W42" s="20">
        <f t="shared" si="23"/>
        <v>-1.9018802679922248E-2</v>
      </c>
      <c r="X42" s="20">
        <f t="shared" si="24"/>
        <v>-8.116883116882986E-3</v>
      </c>
      <c r="Y42" s="20">
        <f t="shared" si="25"/>
        <v>2.142857142857143E-3</v>
      </c>
      <c r="Z42" s="20">
        <f t="shared" si="26"/>
        <v>-2.1052631578947368E-2</v>
      </c>
    </row>
    <row r="43" spans="1:26" x14ac:dyDescent="0.2">
      <c r="A43" s="22">
        <v>42788</v>
      </c>
      <c r="B43" s="21">
        <v>58</v>
      </c>
      <c r="C43" s="21">
        <v>2.7084999999999999</v>
      </c>
      <c r="D43" s="21">
        <v>907</v>
      </c>
      <c r="E43" s="21">
        <v>165.9</v>
      </c>
      <c r="F43" s="21">
        <v>127.99</v>
      </c>
      <c r="G43" s="21">
        <v>64.41</v>
      </c>
      <c r="H43" s="21">
        <v>109.24</v>
      </c>
      <c r="I43" s="21">
        <v>258.5</v>
      </c>
      <c r="J43" s="21">
        <v>45.37</v>
      </c>
      <c r="K43" s="21">
        <v>42.99</v>
      </c>
      <c r="L43" s="21">
        <v>14170</v>
      </c>
      <c r="M43" s="21">
        <v>1399</v>
      </c>
      <c r="O43" s="20">
        <f t="shared" si="15"/>
        <v>-5.9982862039417552E-3</v>
      </c>
      <c r="P43" s="20">
        <f t="shared" si="16"/>
        <v>-1.9014849692140606E-2</v>
      </c>
      <c r="Q43" s="20">
        <f t="shared" si="17"/>
        <v>1.3407821229050279E-2</v>
      </c>
      <c r="R43" s="20">
        <f t="shared" si="18"/>
        <v>-6.5868263473053551E-3</v>
      </c>
      <c r="S43" s="20">
        <f t="shared" si="19"/>
        <v>8.5894405043340366E-3</v>
      </c>
      <c r="T43" s="20">
        <f t="shared" si="20"/>
        <v>-6.1718870544669908E-3</v>
      </c>
      <c r="U43" s="20">
        <f t="shared" si="21"/>
        <v>1.364015959914632E-2</v>
      </c>
      <c r="V43" s="20">
        <f t="shared" si="22"/>
        <v>-5.7692307692307696E-3</v>
      </c>
      <c r="W43" s="20">
        <f t="shared" si="23"/>
        <v>-4.4062568847770713E-4</v>
      </c>
      <c r="X43" s="20">
        <f t="shared" si="24"/>
        <v>5.1437923778349043E-3</v>
      </c>
      <c r="Y43" s="20">
        <f t="shared" si="25"/>
        <v>9.9786172487526734E-3</v>
      </c>
      <c r="Z43" s="20">
        <f t="shared" si="26"/>
        <v>2.8673835125448029E-3</v>
      </c>
    </row>
    <row r="44" spans="1:26" x14ac:dyDescent="0.2">
      <c r="A44" s="22">
        <v>42790</v>
      </c>
      <c r="B44" s="21">
        <v>57.9</v>
      </c>
      <c r="C44" s="21">
        <v>2.6659999999999999</v>
      </c>
      <c r="D44" s="21">
        <v>844</v>
      </c>
      <c r="E44" s="21">
        <v>165.51</v>
      </c>
      <c r="F44" s="21">
        <v>125.87</v>
      </c>
      <c r="G44" s="21">
        <v>64.650000000000006</v>
      </c>
      <c r="H44" s="21">
        <v>109.23</v>
      </c>
      <c r="I44" s="21">
        <v>259</v>
      </c>
      <c r="J44" s="21">
        <v>45.22</v>
      </c>
      <c r="K44" s="21">
        <v>42.58</v>
      </c>
      <c r="L44" s="21">
        <v>14100</v>
      </c>
      <c r="M44" s="21">
        <v>1368.5</v>
      </c>
      <c r="O44" s="20">
        <f t="shared" si="15"/>
        <v>-1.7241379310345072E-3</v>
      </c>
      <c r="P44" s="20">
        <f t="shared" si="16"/>
        <v>-1.5691342071257147E-2</v>
      </c>
      <c r="Q44" s="20">
        <f t="shared" si="17"/>
        <v>-6.9459757442116868E-2</v>
      </c>
      <c r="R44" s="20">
        <f t="shared" si="18"/>
        <v>-2.3508137432188955E-3</v>
      </c>
      <c r="S44" s="20">
        <f t="shared" si="19"/>
        <v>-1.6563794046409799E-2</v>
      </c>
      <c r="T44" s="20">
        <f t="shared" si="20"/>
        <v>3.7261294829996757E-3</v>
      </c>
      <c r="U44" s="20">
        <f t="shared" si="21"/>
        <v>-9.1541559868096907E-5</v>
      </c>
      <c r="V44" s="20">
        <f t="shared" si="22"/>
        <v>1.9342359767891683E-3</v>
      </c>
      <c r="W44" s="20">
        <f t="shared" si="23"/>
        <v>-3.3061494379545645E-3</v>
      </c>
      <c r="X44" s="20">
        <f t="shared" si="24"/>
        <v>-9.5371016515469562E-3</v>
      </c>
      <c r="Y44" s="20">
        <f t="shared" si="25"/>
        <v>-4.9400141143260412E-3</v>
      </c>
      <c r="Z44" s="20">
        <f t="shared" si="26"/>
        <v>-2.1801286633309505E-2</v>
      </c>
    </row>
    <row r="45" spans="1:26" x14ac:dyDescent="0.2">
      <c r="A45" s="22">
        <v>42793</v>
      </c>
      <c r="B45" s="21">
        <v>57.6</v>
      </c>
      <c r="C45" s="21">
        <v>2.4645000000000001</v>
      </c>
      <c r="D45" s="21">
        <v>822</v>
      </c>
      <c r="E45" s="21">
        <v>160.94999999999999</v>
      </c>
      <c r="F45" s="21">
        <v>121.25</v>
      </c>
      <c r="G45" s="21">
        <v>64.510000000000005</v>
      </c>
      <c r="H45" s="21">
        <v>108.45</v>
      </c>
      <c r="I45" s="21">
        <v>263.89999999999998</v>
      </c>
      <c r="J45" s="21">
        <v>47.1</v>
      </c>
      <c r="K45" s="21">
        <v>42.06</v>
      </c>
      <c r="L45" s="21">
        <v>13800</v>
      </c>
      <c r="M45" s="21">
        <v>1354</v>
      </c>
      <c r="O45" s="20">
        <f t="shared" si="15"/>
        <v>-5.1813471502590181E-3</v>
      </c>
      <c r="P45" s="20">
        <f t="shared" si="16"/>
        <v>-7.5581395348837135E-2</v>
      </c>
      <c r="Q45" s="20">
        <f t="shared" si="17"/>
        <v>-2.6066350710900472E-2</v>
      </c>
      <c r="R45" s="20">
        <f t="shared" si="18"/>
        <v>-2.7551205365234744E-2</v>
      </c>
      <c r="S45" s="20">
        <f t="shared" si="19"/>
        <v>-3.6704536426471791E-2</v>
      </c>
      <c r="T45" s="20">
        <f t="shared" si="20"/>
        <v>-2.1655065738592507E-3</v>
      </c>
      <c r="U45" s="20">
        <f t="shared" si="21"/>
        <v>-7.1408953584180274E-3</v>
      </c>
      <c r="V45" s="20">
        <f t="shared" si="22"/>
        <v>1.891891891891883E-2</v>
      </c>
      <c r="W45" s="20">
        <f t="shared" si="23"/>
        <v>4.1574524546660829E-2</v>
      </c>
      <c r="X45" s="20">
        <f t="shared" si="24"/>
        <v>-1.2212306247064257E-2</v>
      </c>
      <c r="Y45" s="20">
        <f t="shared" si="25"/>
        <v>-2.1276595744680851E-2</v>
      </c>
      <c r="Z45" s="20">
        <f t="shared" si="26"/>
        <v>-1.0595542564852027E-2</v>
      </c>
    </row>
    <row r="46" spans="1:26" x14ac:dyDescent="0.2">
      <c r="A46" s="22">
        <v>42794</v>
      </c>
      <c r="B46" s="21">
        <v>55.5</v>
      </c>
      <c r="C46" s="21">
        <v>2.4085000000000001</v>
      </c>
      <c r="D46" s="21">
        <v>819</v>
      </c>
      <c r="E46" s="21">
        <v>156</v>
      </c>
      <c r="F46" s="21">
        <v>118.81</v>
      </c>
      <c r="G46" s="21">
        <v>65.05</v>
      </c>
      <c r="H46" s="21">
        <v>100.73</v>
      </c>
      <c r="I46" s="21">
        <v>273.39999999999998</v>
      </c>
      <c r="J46" s="21">
        <v>46.68</v>
      </c>
      <c r="K46" s="21">
        <v>41.95</v>
      </c>
      <c r="L46" s="21">
        <v>13730</v>
      </c>
      <c r="M46" s="21">
        <v>1330</v>
      </c>
      <c r="O46" s="20">
        <f t="shared" si="15"/>
        <v>-3.6458333333333356E-2</v>
      </c>
      <c r="P46" s="20">
        <f t="shared" si="16"/>
        <v>-2.2722661797524871E-2</v>
      </c>
      <c r="Q46" s="20">
        <f t="shared" si="17"/>
        <v>-3.6496350364963502E-3</v>
      </c>
      <c r="R46" s="20">
        <f t="shared" si="18"/>
        <v>-3.0754892823858272E-2</v>
      </c>
      <c r="S46" s="20">
        <f t="shared" si="19"/>
        <v>-2.0123711340206168E-2</v>
      </c>
      <c r="T46" s="20">
        <f t="shared" si="20"/>
        <v>8.3707952255463024E-3</v>
      </c>
      <c r="U46" s="20">
        <f t="shared" si="21"/>
        <v>-7.1184877823881956E-2</v>
      </c>
      <c r="V46" s="20">
        <f t="shared" si="22"/>
        <v>3.5998484274346348E-2</v>
      </c>
      <c r="W46" s="20">
        <f t="shared" si="23"/>
        <v>-8.9171974522293355E-3</v>
      </c>
      <c r="X46" s="20">
        <f t="shared" si="24"/>
        <v>-2.615311459819292E-3</v>
      </c>
      <c r="Y46" s="20">
        <f t="shared" si="25"/>
        <v>-5.0724637681159417E-3</v>
      </c>
      <c r="Z46" s="20">
        <f t="shared" si="26"/>
        <v>-1.7725258493353029E-2</v>
      </c>
    </row>
    <row r="47" spans="1:26" x14ac:dyDescent="0.2">
      <c r="A47" s="22">
        <v>42795</v>
      </c>
      <c r="B47" s="21">
        <v>55.55</v>
      </c>
      <c r="C47" s="21">
        <v>2.448</v>
      </c>
      <c r="D47" s="21">
        <v>822</v>
      </c>
      <c r="E47" s="21">
        <v>160</v>
      </c>
      <c r="F47" s="21">
        <v>122.92</v>
      </c>
      <c r="G47" s="21">
        <v>64.86</v>
      </c>
      <c r="H47" s="21">
        <v>99.99</v>
      </c>
      <c r="I47" s="21">
        <v>273</v>
      </c>
      <c r="J47" s="21">
        <v>46.96</v>
      </c>
      <c r="K47" s="21">
        <v>42.26</v>
      </c>
      <c r="L47" s="21">
        <v>13950</v>
      </c>
      <c r="M47" s="21">
        <v>1334</v>
      </c>
      <c r="O47" s="20">
        <f t="shared" si="15"/>
        <v>9.0090090090084974E-4</v>
      </c>
      <c r="P47" s="20">
        <f t="shared" si="16"/>
        <v>1.6400249117708061E-2</v>
      </c>
      <c r="Q47" s="20">
        <f t="shared" si="17"/>
        <v>3.663003663003663E-3</v>
      </c>
      <c r="R47" s="20">
        <f t="shared" si="18"/>
        <v>2.564102564102564E-2</v>
      </c>
      <c r="S47" s="20">
        <f t="shared" si="19"/>
        <v>3.459304772325561E-2</v>
      </c>
      <c r="T47" s="20">
        <f t="shared" si="20"/>
        <v>-2.9208301306686817E-3</v>
      </c>
      <c r="U47" s="20">
        <f t="shared" si="21"/>
        <v>-7.3463714881366925E-3</v>
      </c>
      <c r="V47" s="20">
        <f t="shared" si="22"/>
        <v>-1.4630577907826529E-3</v>
      </c>
      <c r="W47" s="20">
        <f t="shared" si="23"/>
        <v>5.9982862039417552E-3</v>
      </c>
      <c r="X47" s="20">
        <f t="shared" si="24"/>
        <v>7.3897497020261058E-3</v>
      </c>
      <c r="Y47" s="20">
        <f t="shared" si="25"/>
        <v>1.6023306627822288E-2</v>
      </c>
      <c r="Z47" s="20">
        <f t="shared" si="26"/>
        <v>3.0075187969924814E-3</v>
      </c>
    </row>
    <row r="48" spans="1:26" x14ac:dyDescent="0.2">
      <c r="A48" s="22">
        <v>42796</v>
      </c>
      <c r="B48" s="21">
        <v>57.1</v>
      </c>
      <c r="C48" s="21">
        <v>2.4119999999999999</v>
      </c>
      <c r="D48" s="21">
        <v>832</v>
      </c>
      <c r="E48" s="21">
        <v>163.4</v>
      </c>
      <c r="F48" s="21">
        <v>125.29</v>
      </c>
      <c r="G48" s="21">
        <v>64.3</v>
      </c>
      <c r="H48" s="21">
        <v>101</v>
      </c>
      <c r="I48" s="21">
        <v>271.8</v>
      </c>
      <c r="J48" s="21">
        <v>46.76</v>
      </c>
      <c r="K48" s="21">
        <v>43.24</v>
      </c>
      <c r="L48" s="21">
        <v>13880</v>
      </c>
      <c r="M48" s="21">
        <v>1358.5</v>
      </c>
      <c r="O48" s="20">
        <f t="shared" si="15"/>
        <v>2.7902790279027982E-2</v>
      </c>
      <c r="P48" s="20">
        <f t="shared" si="16"/>
        <v>-1.470588235294119E-2</v>
      </c>
      <c r="Q48" s="20">
        <f t="shared" si="17"/>
        <v>1.2165450121654502E-2</v>
      </c>
      <c r="R48" s="20">
        <f t="shared" si="18"/>
        <v>2.1250000000000036E-2</v>
      </c>
      <c r="S48" s="20">
        <f t="shared" si="19"/>
        <v>1.9280833062154282E-2</v>
      </c>
      <c r="T48" s="20">
        <f t="shared" si="20"/>
        <v>-8.6339808818995112E-3</v>
      </c>
      <c r="U48" s="20">
        <f t="shared" si="21"/>
        <v>1.0101010101010152E-2</v>
      </c>
      <c r="V48" s="20">
        <f t="shared" si="22"/>
        <v>-4.395604395604354E-3</v>
      </c>
      <c r="W48" s="20">
        <f t="shared" si="23"/>
        <v>-4.2589437819421389E-3</v>
      </c>
      <c r="X48" s="20">
        <f t="shared" si="24"/>
        <v>2.3189777567439753E-2</v>
      </c>
      <c r="Y48" s="20">
        <f t="shared" si="25"/>
        <v>-5.017921146953405E-3</v>
      </c>
      <c r="Z48" s="20">
        <f t="shared" si="26"/>
        <v>1.8365817091454274E-2</v>
      </c>
    </row>
    <row r="49" spans="1:26" x14ac:dyDescent="0.2">
      <c r="A49" s="22">
        <v>42797</v>
      </c>
      <c r="B49" s="21">
        <v>57.65</v>
      </c>
      <c r="C49" s="21">
        <v>2.4895</v>
      </c>
      <c r="D49" s="21">
        <v>836</v>
      </c>
      <c r="E49" s="21">
        <v>164.4</v>
      </c>
      <c r="F49" s="21">
        <v>122.43</v>
      </c>
      <c r="G49" s="21">
        <v>64.819999999999993</v>
      </c>
      <c r="H49" s="21">
        <v>100.28</v>
      </c>
      <c r="I49" s="21">
        <v>269.2</v>
      </c>
      <c r="J49" s="21">
        <v>46.75</v>
      </c>
      <c r="K49" s="21">
        <v>42.99</v>
      </c>
      <c r="L49" s="21">
        <v>13920</v>
      </c>
      <c r="M49" s="21">
        <v>1370</v>
      </c>
      <c r="O49" s="20">
        <f t="shared" si="15"/>
        <v>9.6322241681260443E-3</v>
      </c>
      <c r="P49" s="20">
        <f t="shared" si="16"/>
        <v>3.2131011608623604E-2</v>
      </c>
      <c r="Q49" s="20">
        <f t="shared" si="17"/>
        <v>4.807692307692308E-3</v>
      </c>
      <c r="R49" s="20">
        <f t="shared" si="18"/>
        <v>6.1199510403916763E-3</v>
      </c>
      <c r="S49" s="20">
        <f t="shared" si="19"/>
        <v>-2.2827041264266896E-2</v>
      </c>
      <c r="T49" s="20">
        <f t="shared" si="20"/>
        <v>8.0870917573871853E-3</v>
      </c>
      <c r="U49" s="20">
        <f t="shared" si="21"/>
        <v>-7.1287128712871177E-3</v>
      </c>
      <c r="V49" s="20">
        <f t="shared" si="22"/>
        <v>-9.5658572479765357E-3</v>
      </c>
      <c r="W49" s="20">
        <f t="shared" si="23"/>
        <v>-2.1385799828909348E-4</v>
      </c>
      <c r="X49" s="20">
        <f t="shared" si="24"/>
        <v>-5.7816836262719702E-3</v>
      </c>
      <c r="Y49" s="20">
        <f t="shared" si="25"/>
        <v>2.881844380403458E-3</v>
      </c>
      <c r="Z49" s="20">
        <f t="shared" si="26"/>
        <v>8.4652189915347814E-3</v>
      </c>
    </row>
    <row r="50" spans="1:26" x14ac:dyDescent="0.2">
      <c r="A50" s="22">
        <v>42800</v>
      </c>
      <c r="B50" s="21">
        <v>57.6</v>
      </c>
      <c r="C50" s="21">
        <v>2.4824999999999999</v>
      </c>
      <c r="D50" s="21">
        <v>839</v>
      </c>
      <c r="E50" s="21">
        <v>162</v>
      </c>
      <c r="F50" s="21">
        <v>120.57</v>
      </c>
      <c r="G50" s="21">
        <v>65.12</v>
      </c>
      <c r="H50" s="21">
        <v>100.1</v>
      </c>
      <c r="I50" s="21">
        <v>269.7</v>
      </c>
      <c r="J50" s="21">
        <v>46.99</v>
      </c>
      <c r="K50" s="21">
        <v>42.75</v>
      </c>
      <c r="L50" s="21">
        <v>13850</v>
      </c>
      <c r="M50" s="21">
        <v>1359</v>
      </c>
      <c r="O50" s="20">
        <f t="shared" si="15"/>
        <v>-8.6730268863828553E-4</v>
      </c>
      <c r="P50" s="20">
        <f t="shared" si="16"/>
        <v>-2.8118096003213965E-3</v>
      </c>
      <c r="Q50" s="20">
        <f t="shared" si="17"/>
        <v>3.5885167464114833E-3</v>
      </c>
      <c r="R50" s="20">
        <f t="shared" si="18"/>
        <v>-1.4598540145985436E-2</v>
      </c>
      <c r="S50" s="20">
        <f t="shared" si="19"/>
        <v>-1.5192354814996435E-2</v>
      </c>
      <c r="T50" s="20">
        <f t="shared" si="20"/>
        <v>4.6282011724778065E-3</v>
      </c>
      <c r="U50" s="20">
        <f t="shared" si="21"/>
        <v>-1.7949740725967972E-3</v>
      </c>
      <c r="V50" s="20">
        <f t="shared" si="22"/>
        <v>1.8573551263001487E-3</v>
      </c>
      <c r="W50" s="20">
        <f t="shared" si="23"/>
        <v>5.133689839572235E-3</v>
      </c>
      <c r="X50" s="20">
        <f t="shared" si="24"/>
        <v>-5.5826936496860191E-3</v>
      </c>
      <c r="Y50" s="20">
        <f t="shared" si="25"/>
        <v>-5.028735632183908E-3</v>
      </c>
      <c r="Z50" s="20">
        <f t="shared" si="26"/>
        <v>-8.0291970802919711E-3</v>
      </c>
    </row>
    <row r="51" spans="1:26" x14ac:dyDescent="0.2">
      <c r="A51" s="22">
        <v>42801</v>
      </c>
      <c r="B51" s="21">
        <v>56.8</v>
      </c>
      <c r="C51" s="21">
        <v>2.4649999999999999</v>
      </c>
      <c r="D51" s="21">
        <v>861</v>
      </c>
      <c r="E51" s="21">
        <v>160.97999999999999</v>
      </c>
      <c r="F51" s="21">
        <v>119.26</v>
      </c>
      <c r="G51" s="21">
        <v>64.900000000000006</v>
      </c>
      <c r="H51" s="21">
        <v>97.68</v>
      </c>
      <c r="I51" s="21">
        <v>272</v>
      </c>
      <c r="J51" s="21">
        <v>46.5</v>
      </c>
      <c r="K51" s="21">
        <v>43.19</v>
      </c>
      <c r="L51" s="21">
        <v>13940</v>
      </c>
      <c r="M51" s="21">
        <v>1364</v>
      </c>
      <c r="O51" s="20">
        <f t="shared" si="15"/>
        <v>-1.3888888888888963E-2</v>
      </c>
      <c r="P51" s="20">
        <f t="shared" si="16"/>
        <v>-7.049345417925507E-3</v>
      </c>
      <c r="Q51" s="20">
        <f t="shared" si="17"/>
        <v>2.6221692491060787E-2</v>
      </c>
      <c r="R51" s="20">
        <f t="shared" si="18"/>
        <v>-6.2962962962963597E-3</v>
      </c>
      <c r="S51" s="20">
        <f t="shared" si="19"/>
        <v>-1.0865057642862969E-2</v>
      </c>
      <c r="T51" s="20">
        <f t="shared" si="20"/>
        <v>-3.3783783783783608E-3</v>
      </c>
      <c r="U51" s="20">
        <f t="shared" si="21"/>
        <v>-2.4175824175824052E-2</v>
      </c>
      <c r="V51" s="20">
        <f t="shared" si="22"/>
        <v>8.5279940674824299E-3</v>
      </c>
      <c r="W51" s="20">
        <f t="shared" si="23"/>
        <v>-1.0427750585230941E-2</v>
      </c>
      <c r="X51" s="20">
        <f t="shared" si="24"/>
        <v>1.029239766081866E-2</v>
      </c>
      <c r="Y51" s="20">
        <f t="shared" si="25"/>
        <v>6.4981949458483759E-3</v>
      </c>
      <c r="Z51" s="20">
        <f t="shared" si="26"/>
        <v>3.6791758646063282E-3</v>
      </c>
    </row>
    <row r="52" spans="1:26" x14ac:dyDescent="0.2">
      <c r="A52" s="22">
        <v>42803</v>
      </c>
      <c r="B52" s="21">
        <v>56.35</v>
      </c>
      <c r="C52" s="21">
        <v>2.2949999999999999</v>
      </c>
      <c r="D52" s="21">
        <v>881</v>
      </c>
      <c r="E52" s="21">
        <v>156.19999999999999</v>
      </c>
      <c r="F52" s="21">
        <v>118.46</v>
      </c>
      <c r="G52" s="21">
        <v>65.3</v>
      </c>
      <c r="H52" s="21">
        <v>98.45</v>
      </c>
      <c r="I52" s="21">
        <v>272</v>
      </c>
      <c r="J52" s="21">
        <v>45.83</v>
      </c>
      <c r="K52" s="21">
        <v>43.57</v>
      </c>
      <c r="L52" s="21">
        <v>13650</v>
      </c>
      <c r="M52" s="21">
        <v>1359.5</v>
      </c>
      <c r="O52" s="20">
        <f t="shared" si="15"/>
        <v>-7.9225352112675309E-3</v>
      </c>
      <c r="P52" s="20">
        <f t="shared" si="16"/>
        <v>-6.8965517241379282E-2</v>
      </c>
      <c r="Q52" s="20">
        <f t="shared" si="17"/>
        <v>2.3228803716608595E-2</v>
      </c>
      <c r="R52" s="20">
        <f t="shared" si="18"/>
        <v>-2.9693129581314457E-2</v>
      </c>
      <c r="S52" s="20">
        <f t="shared" si="19"/>
        <v>-6.7080328693611552E-3</v>
      </c>
      <c r="T52" s="20">
        <f t="shared" si="20"/>
        <v>6.1633281972263707E-3</v>
      </c>
      <c r="U52" s="20">
        <f t="shared" si="21"/>
        <v>7.8828828828828423E-3</v>
      </c>
      <c r="V52" s="20">
        <f t="shared" si="22"/>
        <v>0</v>
      </c>
      <c r="W52" s="20">
        <f t="shared" si="23"/>
        <v>-1.440860215053767E-2</v>
      </c>
      <c r="X52" s="20">
        <f t="shared" si="24"/>
        <v>8.7983329474415964E-3</v>
      </c>
      <c r="Y52" s="20">
        <f t="shared" si="25"/>
        <v>-2.0803443328550931E-2</v>
      </c>
      <c r="Z52" s="20">
        <f t="shared" si="26"/>
        <v>-3.2991202346041057E-3</v>
      </c>
    </row>
    <row r="53" spans="1:26" x14ac:dyDescent="0.2">
      <c r="A53" s="22">
        <v>42804</v>
      </c>
      <c r="B53" s="21">
        <v>56.8</v>
      </c>
      <c r="C53" s="21">
        <v>2.3380000000000001</v>
      </c>
      <c r="D53" s="21">
        <v>918</v>
      </c>
      <c r="E53" s="21">
        <v>157.5</v>
      </c>
      <c r="F53" s="21">
        <v>117.6</v>
      </c>
      <c r="G53" s="21">
        <v>65.489999999999995</v>
      </c>
      <c r="H53" s="21">
        <v>97.75</v>
      </c>
      <c r="I53" s="21">
        <v>267.89999999999998</v>
      </c>
      <c r="J53" s="21">
        <v>46.41</v>
      </c>
      <c r="K53" s="21">
        <v>43.14</v>
      </c>
      <c r="L53" s="21">
        <v>13520</v>
      </c>
      <c r="M53" s="21">
        <v>1360</v>
      </c>
      <c r="O53" s="20">
        <f t="shared" si="15"/>
        <v>7.9858030168588421E-3</v>
      </c>
      <c r="P53" s="20">
        <f t="shared" si="16"/>
        <v>1.8736383442265862E-2</v>
      </c>
      <c r="Q53" s="20">
        <f t="shared" si="17"/>
        <v>4.1997729852440407E-2</v>
      </c>
      <c r="R53" s="20">
        <f t="shared" si="18"/>
        <v>8.32266325224079E-3</v>
      </c>
      <c r="S53" s="20">
        <f t="shared" si="19"/>
        <v>-7.2598345433057525E-3</v>
      </c>
      <c r="T53" s="20">
        <f t="shared" si="20"/>
        <v>2.9096477794792915E-3</v>
      </c>
      <c r="U53" s="20">
        <f t="shared" si="21"/>
        <v>-7.1102082275266917E-3</v>
      </c>
      <c r="V53" s="20">
        <f t="shared" si="22"/>
        <v>-1.5073529411764789E-2</v>
      </c>
      <c r="W53" s="20">
        <f t="shared" si="23"/>
        <v>1.2655465852061931E-2</v>
      </c>
      <c r="X53" s="20">
        <f t="shared" si="24"/>
        <v>-9.8691760385586341E-3</v>
      </c>
      <c r="Y53" s="20">
        <f t="shared" si="25"/>
        <v>-9.5238095238095247E-3</v>
      </c>
      <c r="Z53" s="20">
        <f t="shared" si="26"/>
        <v>3.677822728944465E-4</v>
      </c>
    </row>
    <row r="54" spans="1:26" x14ac:dyDescent="0.2">
      <c r="A54" s="22">
        <v>42807</v>
      </c>
      <c r="B54" s="21">
        <v>57.2</v>
      </c>
      <c r="C54" s="21">
        <v>2.3494999999999999</v>
      </c>
      <c r="D54" s="21">
        <v>909</v>
      </c>
      <c r="E54" s="21">
        <v>158.91999999999999</v>
      </c>
      <c r="F54" s="21">
        <v>117.8</v>
      </c>
      <c r="G54" s="21">
        <v>65.75</v>
      </c>
      <c r="H54" s="21">
        <v>95.5</v>
      </c>
      <c r="I54" s="21">
        <v>267.60000000000002</v>
      </c>
      <c r="J54" s="21">
        <v>44.99</v>
      </c>
      <c r="K54" s="21">
        <v>42.68</v>
      </c>
      <c r="L54" s="21">
        <v>13880</v>
      </c>
      <c r="M54" s="21">
        <v>1366.5</v>
      </c>
      <c r="O54" s="20">
        <f t="shared" si="15"/>
        <v>7.0422535211268613E-3</v>
      </c>
      <c r="P54" s="20">
        <f t="shared" si="16"/>
        <v>4.918733960650061E-3</v>
      </c>
      <c r="Q54" s="20">
        <f t="shared" si="17"/>
        <v>-9.8039215686274508E-3</v>
      </c>
      <c r="R54" s="20">
        <f t="shared" si="18"/>
        <v>9.0158730158729373E-3</v>
      </c>
      <c r="S54" s="20">
        <f t="shared" si="19"/>
        <v>1.7006802721088678E-3</v>
      </c>
      <c r="T54" s="20">
        <f t="shared" si="20"/>
        <v>3.9700717666820142E-3</v>
      </c>
      <c r="U54" s="20">
        <f t="shared" si="21"/>
        <v>-2.3017902813299233E-2</v>
      </c>
      <c r="V54" s="20">
        <f t="shared" si="22"/>
        <v>-1.1198208286672437E-3</v>
      </c>
      <c r="W54" s="20">
        <f t="shared" si="23"/>
        <v>-3.0596854126265775E-2</v>
      </c>
      <c r="X54" s="20">
        <f t="shared" si="24"/>
        <v>-1.0662957811775634E-2</v>
      </c>
      <c r="Y54" s="20">
        <f t="shared" si="25"/>
        <v>2.6627218934911243E-2</v>
      </c>
      <c r="Z54" s="20">
        <f t="shared" si="26"/>
        <v>4.7794117647058827E-3</v>
      </c>
    </row>
    <row r="55" spans="1:26" x14ac:dyDescent="0.2">
      <c r="A55" s="22">
        <v>42808</v>
      </c>
      <c r="B55" s="21">
        <v>57</v>
      </c>
      <c r="C55" s="21">
        <v>2.33</v>
      </c>
      <c r="D55" s="21">
        <v>935</v>
      </c>
      <c r="E55" s="21">
        <v>157.41999999999999</v>
      </c>
      <c r="F55" s="21">
        <v>117.51</v>
      </c>
      <c r="G55" s="21">
        <v>66.02</v>
      </c>
      <c r="H55" s="21">
        <v>95.35</v>
      </c>
      <c r="I55" s="21">
        <v>277.39999999999998</v>
      </c>
      <c r="J55" s="21">
        <v>44.72</v>
      </c>
      <c r="K55" s="21">
        <v>42.89</v>
      </c>
      <c r="L55" s="21">
        <v>14070</v>
      </c>
      <c r="M55" s="21">
        <v>1357</v>
      </c>
      <c r="O55" s="20">
        <f t="shared" si="15"/>
        <v>-3.4965034965035459E-3</v>
      </c>
      <c r="P55" s="20">
        <f t="shared" si="16"/>
        <v>-8.2996382208979994E-3</v>
      </c>
      <c r="Q55" s="20">
        <f t="shared" si="17"/>
        <v>2.8602860286028604E-2</v>
      </c>
      <c r="R55" s="20">
        <f t="shared" si="18"/>
        <v>-9.4387113012836654E-3</v>
      </c>
      <c r="S55" s="20">
        <f t="shared" si="19"/>
        <v>-2.4617996604413585E-3</v>
      </c>
      <c r="T55" s="20">
        <f t="shared" si="20"/>
        <v>4.1064638783269358E-3</v>
      </c>
      <c r="U55" s="20">
        <f t="shared" si="21"/>
        <v>-1.5706806282723108E-3</v>
      </c>
      <c r="V55" s="20">
        <f t="shared" si="22"/>
        <v>3.6621823617339136E-2</v>
      </c>
      <c r="W55" s="20">
        <f t="shared" si="23"/>
        <v>-6.0013336296955572E-3</v>
      </c>
      <c r="X55" s="20">
        <f t="shared" si="24"/>
        <v>4.9203373945642184E-3</v>
      </c>
      <c r="Y55" s="20">
        <f t="shared" si="25"/>
        <v>1.3688760806916427E-2</v>
      </c>
      <c r="Z55" s="20">
        <f t="shared" si="26"/>
        <v>-6.9520673252835711E-3</v>
      </c>
    </row>
    <row r="56" spans="1:26" x14ac:dyDescent="0.2">
      <c r="A56" s="22">
        <v>42809</v>
      </c>
      <c r="B56" s="21">
        <v>57.05</v>
      </c>
      <c r="C56" s="21">
        <v>2.351</v>
      </c>
      <c r="D56" s="21">
        <v>972</v>
      </c>
      <c r="E56" s="21">
        <v>156.19999999999999</v>
      </c>
      <c r="F56" s="21">
        <v>117.5</v>
      </c>
      <c r="G56" s="21">
        <v>65.430000000000007</v>
      </c>
      <c r="H56" s="21">
        <v>99.21</v>
      </c>
      <c r="I56" s="21">
        <v>279</v>
      </c>
      <c r="J56" s="21">
        <v>42.88</v>
      </c>
      <c r="K56" s="21">
        <v>42.9</v>
      </c>
      <c r="L56" s="21">
        <v>14170</v>
      </c>
      <c r="M56" s="21">
        <v>1341</v>
      </c>
      <c r="O56" s="20">
        <f t="shared" si="15"/>
        <v>8.7719298245609049E-4</v>
      </c>
      <c r="P56" s="20">
        <f t="shared" si="16"/>
        <v>9.0128755364806464E-3</v>
      </c>
      <c r="Q56" s="20">
        <f t="shared" si="17"/>
        <v>3.9572192513368985E-2</v>
      </c>
      <c r="R56" s="20">
        <f t="shared" si="18"/>
        <v>-7.7499682378350844E-3</v>
      </c>
      <c r="S56" s="20">
        <f t="shared" si="19"/>
        <v>-8.5099140498724491E-5</v>
      </c>
      <c r="T56" s="20">
        <f t="shared" si="20"/>
        <v>-8.9366858527717245E-3</v>
      </c>
      <c r="U56" s="20">
        <f t="shared" si="21"/>
        <v>4.0482433141059253E-2</v>
      </c>
      <c r="V56" s="20">
        <f t="shared" si="22"/>
        <v>5.7678442682048406E-3</v>
      </c>
      <c r="W56" s="20">
        <f t="shared" si="23"/>
        <v>-4.1144901610017805E-2</v>
      </c>
      <c r="X56" s="20">
        <f t="shared" si="24"/>
        <v>2.3315458148747984E-4</v>
      </c>
      <c r="Y56" s="20">
        <f t="shared" si="25"/>
        <v>7.1073205401563609E-3</v>
      </c>
      <c r="Z56" s="20">
        <f t="shared" si="26"/>
        <v>-1.1790714812085483E-2</v>
      </c>
    </row>
    <row r="57" spans="1:26" x14ac:dyDescent="0.2">
      <c r="A57" s="22">
        <v>42810</v>
      </c>
      <c r="B57" s="21">
        <v>57.15</v>
      </c>
      <c r="C57" s="21">
        <v>2.4500000000000002</v>
      </c>
      <c r="D57" s="21">
        <v>965</v>
      </c>
      <c r="E57" s="21">
        <v>158.35</v>
      </c>
      <c r="F57" s="21">
        <v>121.5</v>
      </c>
      <c r="G57" s="21">
        <v>65.7</v>
      </c>
      <c r="H57" s="21">
        <v>99.11</v>
      </c>
      <c r="I57" s="21">
        <v>285.5</v>
      </c>
      <c r="J57" s="21">
        <v>42.46</v>
      </c>
      <c r="K57" s="21">
        <v>43.04</v>
      </c>
      <c r="L57" s="21">
        <v>14030</v>
      </c>
      <c r="M57" s="21">
        <v>1375</v>
      </c>
      <c r="O57" s="20">
        <f t="shared" si="15"/>
        <v>1.7528483786152748E-3</v>
      </c>
      <c r="P57" s="20">
        <f t="shared" si="16"/>
        <v>4.2109740535942235E-2</v>
      </c>
      <c r="Q57" s="20">
        <f t="shared" si="17"/>
        <v>-7.2016460905349796E-3</v>
      </c>
      <c r="R57" s="20">
        <f t="shared" si="18"/>
        <v>1.3764404609475069E-2</v>
      </c>
      <c r="S57" s="20">
        <f t="shared" si="19"/>
        <v>3.4042553191489362E-2</v>
      </c>
      <c r="T57" s="20">
        <f t="shared" si="20"/>
        <v>4.1265474552956748E-3</v>
      </c>
      <c r="U57" s="20">
        <f t="shared" si="21"/>
        <v>-1.0079629069649665E-3</v>
      </c>
      <c r="V57" s="20">
        <f t="shared" si="22"/>
        <v>2.3297491039426525E-2</v>
      </c>
      <c r="W57" s="20">
        <f t="shared" si="23"/>
        <v>-9.7947761194030238E-3</v>
      </c>
      <c r="X57" s="20">
        <f t="shared" si="24"/>
        <v>3.2634032634032768E-3</v>
      </c>
      <c r="Y57" s="20">
        <f t="shared" si="25"/>
        <v>-9.8800282286520824E-3</v>
      </c>
      <c r="Z57" s="20">
        <f t="shared" si="26"/>
        <v>2.535421327367636E-2</v>
      </c>
    </row>
    <row r="58" spans="1:26" x14ac:dyDescent="0.2">
      <c r="A58" s="22">
        <v>42811</v>
      </c>
      <c r="B58" s="21">
        <v>59.6</v>
      </c>
      <c r="C58" s="21">
        <v>2.3849999999999998</v>
      </c>
      <c r="D58" s="21">
        <v>940</v>
      </c>
      <c r="E58" s="21">
        <v>161.15</v>
      </c>
      <c r="F58" s="21">
        <v>122.73</v>
      </c>
      <c r="G58" s="21">
        <v>65.44</v>
      </c>
      <c r="H58" s="21">
        <v>99.52</v>
      </c>
      <c r="I58" s="21">
        <v>297</v>
      </c>
      <c r="J58" s="21">
        <v>42.75</v>
      </c>
      <c r="K58" s="21">
        <v>43.05</v>
      </c>
      <c r="L58" s="21">
        <v>13990</v>
      </c>
      <c r="M58" s="21">
        <v>1354</v>
      </c>
      <c r="O58" s="20">
        <f t="shared" si="15"/>
        <v>4.2869641294838196E-2</v>
      </c>
      <c r="P58" s="20">
        <f t="shared" si="16"/>
        <v>-2.6530612244898118E-2</v>
      </c>
      <c r="Q58" s="20">
        <f t="shared" si="17"/>
        <v>-2.5906735751295335E-2</v>
      </c>
      <c r="R58" s="20">
        <f t="shared" si="18"/>
        <v>1.7682349226397293E-2</v>
      </c>
      <c r="S58" s="20">
        <f t="shared" si="19"/>
        <v>1.012345679012349E-2</v>
      </c>
      <c r="T58" s="20">
        <f t="shared" si="20"/>
        <v>-3.9573820395738977E-3</v>
      </c>
      <c r="U58" s="20">
        <f t="shared" si="21"/>
        <v>4.1368176773281867E-3</v>
      </c>
      <c r="V58" s="20">
        <f t="shared" si="22"/>
        <v>4.0280210157618214E-2</v>
      </c>
      <c r="W58" s="20">
        <f t="shared" si="23"/>
        <v>6.8299576071596596E-3</v>
      </c>
      <c r="X58" s="20">
        <f t="shared" si="24"/>
        <v>2.3234200743489801E-4</v>
      </c>
      <c r="Y58" s="20">
        <f t="shared" si="25"/>
        <v>-2.851033499643621E-3</v>
      </c>
      <c r="Z58" s="20">
        <f t="shared" si="26"/>
        <v>-1.5272727272727273E-2</v>
      </c>
    </row>
    <row r="59" spans="1:26" x14ac:dyDescent="0.2">
      <c r="A59" s="22">
        <v>42814</v>
      </c>
      <c r="B59" s="21">
        <v>58.6</v>
      </c>
      <c r="C59" s="21">
        <v>2.464</v>
      </c>
      <c r="D59" s="21">
        <v>971</v>
      </c>
      <c r="E59" s="21">
        <v>163.80000000000001</v>
      </c>
      <c r="F59" s="21">
        <v>125.45</v>
      </c>
      <c r="G59" s="21">
        <v>65.64</v>
      </c>
      <c r="H59" s="21">
        <v>101.11</v>
      </c>
      <c r="I59" s="21">
        <v>292.89999999999998</v>
      </c>
      <c r="J59" s="21">
        <v>42.26</v>
      </c>
      <c r="K59" s="21">
        <v>42.69</v>
      </c>
      <c r="L59" s="21">
        <v>14020</v>
      </c>
      <c r="M59" s="21">
        <v>1347</v>
      </c>
      <c r="O59" s="20">
        <f t="shared" si="15"/>
        <v>-1.6778523489932886E-2</v>
      </c>
      <c r="P59" s="20">
        <f t="shared" si="16"/>
        <v>3.3123689727463393E-2</v>
      </c>
      <c r="Q59" s="20">
        <f t="shared" si="17"/>
        <v>3.2978723404255318E-2</v>
      </c>
      <c r="R59" s="20">
        <f t="shared" si="18"/>
        <v>1.644430654669566E-2</v>
      </c>
      <c r="S59" s="20">
        <f t="shared" si="19"/>
        <v>2.2162470463619317E-2</v>
      </c>
      <c r="T59" s="20">
        <f t="shared" si="20"/>
        <v>3.0562347188264494E-3</v>
      </c>
      <c r="U59" s="20">
        <f t="shared" si="21"/>
        <v>1.5976688102893925E-2</v>
      </c>
      <c r="V59" s="20">
        <f t="shared" si="22"/>
        <v>-1.3804713804713882E-2</v>
      </c>
      <c r="W59" s="20">
        <f t="shared" si="23"/>
        <v>-1.1461988304093614E-2</v>
      </c>
      <c r="X59" s="20">
        <f t="shared" si="24"/>
        <v>-8.3623693379790819E-3</v>
      </c>
      <c r="Y59" s="20">
        <f t="shared" si="25"/>
        <v>2.1443888491779841E-3</v>
      </c>
      <c r="Z59" s="20">
        <f t="shared" si="26"/>
        <v>-5.1698670605612998E-3</v>
      </c>
    </row>
    <row r="60" spans="1:26" x14ac:dyDescent="0.2">
      <c r="A60" s="22">
        <v>42815</v>
      </c>
      <c r="B60" s="21">
        <v>59</v>
      </c>
      <c r="C60" s="21">
        <v>2.4649999999999999</v>
      </c>
      <c r="D60" s="21">
        <v>974</v>
      </c>
      <c r="E60" s="21">
        <v>162.97999999999999</v>
      </c>
      <c r="F60" s="21">
        <v>125.33</v>
      </c>
      <c r="G60" s="21">
        <v>65.680000000000007</v>
      </c>
      <c r="H60" s="21">
        <v>101.71</v>
      </c>
      <c r="I60" s="21">
        <v>291.89999999999998</v>
      </c>
      <c r="J60" s="21">
        <v>41.57</v>
      </c>
      <c r="K60" s="21">
        <v>42.58</v>
      </c>
      <c r="L60" s="21">
        <v>14040</v>
      </c>
      <c r="M60" s="21">
        <v>1311</v>
      </c>
      <c r="O60" s="20">
        <f t="shared" si="15"/>
        <v>6.8259385665528768E-3</v>
      </c>
      <c r="P60" s="20">
        <f t="shared" si="16"/>
        <v>4.0584415584411115E-4</v>
      </c>
      <c r="Q60" s="20">
        <f t="shared" si="17"/>
        <v>3.089598352214212E-3</v>
      </c>
      <c r="R60" s="20">
        <f t="shared" si="18"/>
        <v>-5.0061050061051375E-3</v>
      </c>
      <c r="S60" s="20">
        <f t="shared" si="19"/>
        <v>-9.5655639697094094E-4</v>
      </c>
      <c r="T60" s="20">
        <f t="shared" si="20"/>
        <v>6.0938452163324575E-4</v>
      </c>
      <c r="U60" s="20">
        <f t="shared" si="21"/>
        <v>5.9341311442982327E-3</v>
      </c>
      <c r="V60" s="20">
        <f t="shared" si="22"/>
        <v>-3.4141345168999661E-3</v>
      </c>
      <c r="W60" s="20">
        <f t="shared" si="23"/>
        <v>-1.6327496450544196E-2</v>
      </c>
      <c r="X60" s="20">
        <f t="shared" si="24"/>
        <v>-2.5767158585148615E-3</v>
      </c>
      <c r="Y60" s="20">
        <f t="shared" si="25"/>
        <v>1.4265335235378032E-3</v>
      </c>
      <c r="Z60" s="20">
        <f t="shared" si="26"/>
        <v>-2.6726057906458798E-2</v>
      </c>
    </row>
    <row r="61" spans="1:26" x14ac:dyDescent="0.2">
      <c r="A61" s="22">
        <v>42816</v>
      </c>
      <c r="B61" s="21">
        <v>59</v>
      </c>
      <c r="C61" s="21">
        <v>2.4335</v>
      </c>
      <c r="D61" s="21">
        <v>939</v>
      </c>
      <c r="E61" s="21">
        <v>162.91999999999999</v>
      </c>
      <c r="F61" s="21">
        <v>124.73</v>
      </c>
      <c r="G61" s="21">
        <v>65.709999999999994</v>
      </c>
      <c r="H61" s="21">
        <v>101.57</v>
      </c>
      <c r="I61" s="21">
        <v>305</v>
      </c>
      <c r="J61" s="21">
        <v>42.51</v>
      </c>
      <c r="K61" s="21">
        <v>42.55</v>
      </c>
      <c r="L61" s="21">
        <v>13970</v>
      </c>
      <c r="M61" s="21">
        <v>1291</v>
      </c>
      <c r="O61" s="20">
        <f t="shared" si="15"/>
        <v>0</v>
      </c>
      <c r="P61" s="20">
        <f t="shared" si="16"/>
        <v>-1.2778904665314346E-2</v>
      </c>
      <c r="Q61" s="20">
        <f t="shared" si="17"/>
        <v>-3.5934291581108828E-2</v>
      </c>
      <c r="R61" s="20">
        <f t="shared" si="18"/>
        <v>-3.6814333047001027E-4</v>
      </c>
      <c r="S61" s="20">
        <f t="shared" si="19"/>
        <v>-4.7873613659937314E-3</v>
      </c>
      <c r="T61" s="20">
        <f t="shared" si="20"/>
        <v>4.5676004872087278E-4</v>
      </c>
      <c r="U61" s="20">
        <f t="shared" si="21"/>
        <v>-1.376462491397115E-3</v>
      </c>
      <c r="V61" s="20">
        <f t="shared" si="22"/>
        <v>4.487838300787949E-2</v>
      </c>
      <c r="W61" s="20">
        <f t="shared" si="23"/>
        <v>2.2612460909309542E-2</v>
      </c>
      <c r="X61" s="20">
        <f t="shared" si="24"/>
        <v>-7.0455612963835458E-4</v>
      </c>
      <c r="Y61" s="20">
        <f t="shared" si="25"/>
        <v>-4.9857549857549857E-3</v>
      </c>
      <c r="Z61" s="20">
        <f t="shared" si="26"/>
        <v>-1.5255530129672006E-2</v>
      </c>
    </row>
    <row r="62" spans="1:26" x14ac:dyDescent="0.2">
      <c r="A62" s="22">
        <v>42817</v>
      </c>
      <c r="B62" s="21">
        <v>59.05</v>
      </c>
      <c r="C62" s="21">
        <v>2.4085000000000001</v>
      </c>
      <c r="D62" s="21">
        <v>970</v>
      </c>
      <c r="E62" s="21">
        <v>164.15</v>
      </c>
      <c r="F62" s="21">
        <v>126</v>
      </c>
      <c r="G62" s="21">
        <v>65.44</v>
      </c>
      <c r="H62" s="21">
        <v>102.97</v>
      </c>
      <c r="I62" s="21">
        <v>316.5</v>
      </c>
      <c r="J62" s="21">
        <v>43.07</v>
      </c>
      <c r="K62" s="21">
        <v>42.5</v>
      </c>
      <c r="L62" s="21">
        <v>14000</v>
      </c>
      <c r="M62" s="21">
        <v>1288</v>
      </c>
      <c r="O62" s="20">
        <f t="shared" si="15"/>
        <v>8.474576271185959E-4</v>
      </c>
      <c r="P62" s="20">
        <f t="shared" si="16"/>
        <v>-1.0273268954181184E-2</v>
      </c>
      <c r="Q62" s="20">
        <f t="shared" si="17"/>
        <v>3.301384451544196E-2</v>
      </c>
      <c r="R62" s="20">
        <f t="shared" si="18"/>
        <v>7.5497176528358601E-3</v>
      </c>
      <c r="S62" s="20">
        <f t="shared" si="19"/>
        <v>1.0181993105107E-2</v>
      </c>
      <c r="T62" s="20">
        <f t="shared" si="20"/>
        <v>-4.1089636280626394E-3</v>
      </c>
      <c r="U62" s="20">
        <f t="shared" si="21"/>
        <v>1.3783597518952504E-2</v>
      </c>
      <c r="V62" s="20">
        <f t="shared" si="22"/>
        <v>3.7704918032786888E-2</v>
      </c>
      <c r="W62" s="20">
        <f t="shared" si="23"/>
        <v>1.3173370971536163E-2</v>
      </c>
      <c r="X62" s="20">
        <f t="shared" si="24"/>
        <v>-1.1750881316098039E-3</v>
      </c>
      <c r="Y62" s="20">
        <f t="shared" si="25"/>
        <v>2.1474588403722263E-3</v>
      </c>
      <c r="Z62" s="20">
        <f t="shared" si="26"/>
        <v>-2.3237800154918666E-3</v>
      </c>
    </row>
    <row r="63" spans="1:26" x14ac:dyDescent="0.2">
      <c r="A63" s="22">
        <v>42818</v>
      </c>
      <c r="B63" s="21">
        <v>59.3</v>
      </c>
      <c r="C63" s="21">
        <v>2.4060000000000001</v>
      </c>
      <c r="D63" s="21">
        <v>958</v>
      </c>
      <c r="E63" s="21">
        <v>164.52</v>
      </c>
      <c r="F63" s="21">
        <v>124.59</v>
      </c>
      <c r="G63" s="21">
        <v>65.400000000000006</v>
      </c>
      <c r="H63" s="21">
        <v>104.56</v>
      </c>
      <c r="I63" s="21">
        <v>345</v>
      </c>
      <c r="J63" s="21">
        <v>43.52</v>
      </c>
      <c r="K63" s="21">
        <v>43.14</v>
      </c>
      <c r="L63" s="21">
        <v>14090</v>
      </c>
      <c r="M63" s="21">
        <v>1280</v>
      </c>
      <c r="O63" s="20">
        <f t="shared" si="15"/>
        <v>4.2337002540220152E-3</v>
      </c>
      <c r="P63" s="20">
        <f t="shared" si="16"/>
        <v>-1.0379904504878334E-3</v>
      </c>
      <c r="Q63" s="20">
        <f t="shared" si="17"/>
        <v>-1.2371134020618556E-2</v>
      </c>
      <c r="R63" s="20">
        <f t="shared" si="18"/>
        <v>2.2540359427353305E-3</v>
      </c>
      <c r="S63" s="20">
        <f t="shared" si="19"/>
        <v>-1.1190476190476164E-2</v>
      </c>
      <c r="T63" s="20">
        <f t="shared" si="20"/>
        <v>-6.1124694376515963E-4</v>
      </c>
      <c r="U63" s="20">
        <f t="shared" si="21"/>
        <v>1.544139069631935E-2</v>
      </c>
      <c r="V63" s="20">
        <f t="shared" si="22"/>
        <v>9.004739336492891E-2</v>
      </c>
      <c r="W63" s="20">
        <f t="shared" si="23"/>
        <v>1.0448107731599788E-2</v>
      </c>
      <c r="X63" s="20">
        <f t="shared" si="24"/>
        <v>1.5058823529411777E-2</v>
      </c>
      <c r="Y63" s="20">
        <f t="shared" si="25"/>
        <v>6.4285714285714285E-3</v>
      </c>
      <c r="Z63" s="20">
        <f t="shared" si="26"/>
        <v>-6.2111801242236021E-3</v>
      </c>
    </row>
    <row r="64" spans="1:26" x14ac:dyDescent="0.2">
      <c r="A64" s="22">
        <v>42821</v>
      </c>
      <c r="B64" s="21">
        <v>57.6</v>
      </c>
      <c r="C64" s="21">
        <v>2.3494999999999999</v>
      </c>
      <c r="D64" s="21">
        <v>926</v>
      </c>
      <c r="E64" s="21">
        <v>162.69</v>
      </c>
      <c r="F64" s="21">
        <v>123</v>
      </c>
      <c r="G64" s="21">
        <v>65.27</v>
      </c>
      <c r="H64" s="21">
        <v>103.75</v>
      </c>
      <c r="I64" s="21">
        <v>345.8</v>
      </c>
      <c r="J64" s="21">
        <v>42.86</v>
      </c>
      <c r="K64" s="21">
        <v>43.09</v>
      </c>
      <c r="L64" s="21">
        <v>13820</v>
      </c>
      <c r="M64" s="21">
        <v>1261</v>
      </c>
      <c r="O64" s="20">
        <f t="shared" si="15"/>
        <v>-2.866779089376047E-2</v>
      </c>
      <c r="P64" s="20">
        <f t="shared" si="16"/>
        <v>-2.3482959268495515E-2</v>
      </c>
      <c r="Q64" s="20">
        <f t="shared" si="17"/>
        <v>-3.3402922755741124E-2</v>
      </c>
      <c r="R64" s="20">
        <f t="shared" si="18"/>
        <v>-1.1123267687819186E-2</v>
      </c>
      <c r="S64" s="20">
        <f t="shared" si="19"/>
        <v>-1.2761858897182787E-2</v>
      </c>
      <c r="T64" s="20">
        <f t="shared" si="20"/>
        <v>-1.987767584098007E-3</v>
      </c>
      <c r="U64" s="20">
        <f t="shared" si="21"/>
        <v>-7.7467482785004045E-3</v>
      </c>
      <c r="V64" s="20">
        <f t="shared" si="22"/>
        <v>2.3188405797101778E-3</v>
      </c>
      <c r="W64" s="20">
        <f t="shared" si="23"/>
        <v>-1.5165441176470671E-2</v>
      </c>
      <c r="X64" s="20">
        <f t="shared" si="24"/>
        <v>-1.1590171534538053E-3</v>
      </c>
      <c r="Y64" s="20">
        <f t="shared" si="25"/>
        <v>-1.9162526614620298E-2</v>
      </c>
      <c r="Z64" s="20">
        <f t="shared" si="26"/>
        <v>-1.4843749999999999E-2</v>
      </c>
    </row>
    <row r="65" spans="1:26" x14ac:dyDescent="0.2">
      <c r="A65" s="22">
        <v>42822</v>
      </c>
      <c r="B65" s="21">
        <v>58</v>
      </c>
      <c r="C65" s="21">
        <v>2.3519999999999999</v>
      </c>
      <c r="D65" s="21">
        <v>950</v>
      </c>
      <c r="E65" s="21">
        <v>163.66</v>
      </c>
      <c r="F65" s="21">
        <v>123.3</v>
      </c>
      <c r="G65" s="21">
        <v>64.900000000000006</v>
      </c>
      <c r="H65" s="21">
        <v>105.56</v>
      </c>
      <c r="I65" s="21">
        <v>348.6</v>
      </c>
      <c r="J65" s="21">
        <v>42.72</v>
      </c>
      <c r="K65" s="21">
        <v>43.25</v>
      </c>
      <c r="L65" s="21">
        <v>13930</v>
      </c>
      <c r="M65" s="21">
        <v>1275</v>
      </c>
      <c r="O65" s="20">
        <f t="shared" si="15"/>
        <v>6.9444444444444198E-3</v>
      </c>
      <c r="P65" s="20">
        <f t="shared" si="16"/>
        <v>1.0640561821663958E-3</v>
      </c>
      <c r="Q65" s="20">
        <f t="shared" si="17"/>
        <v>2.591792656587473E-2</v>
      </c>
      <c r="R65" s="20">
        <f t="shared" si="18"/>
        <v>5.9622595119552457E-3</v>
      </c>
      <c r="S65" s="20">
        <f t="shared" si="19"/>
        <v>2.4390243902438795E-3</v>
      </c>
      <c r="T65" s="20">
        <f t="shared" si="20"/>
        <v>-5.6687605331697619E-3</v>
      </c>
      <c r="U65" s="20">
        <f t="shared" si="21"/>
        <v>1.7445783132530143E-2</v>
      </c>
      <c r="V65" s="20">
        <f t="shared" si="22"/>
        <v>8.0971659919028671E-3</v>
      </c>
      <c r="W65" s="20">
        <f t="shared" si="23"/>
        <v>-3.2664489034064529E-3</v>
      </c>
      <c r="X65" s="20">
        <f t="shared" si="24"/>
        <v>3.7131585054536219E-3</v>
      </c>
      <c r="Y65" s="20">
        <f t="shared" si="25"/>
        <v>7.9594790159189573E-3</v>
      </c>
      <c r="Z65" s="20">
        <f t="shared" si="26"/>
        <v>1.1102299762093577E-2</v>
      </c>
    </row>
    <row r="66" spans="1:26" x14ac:dyDescent="0.2">
      <c r="A66" s="22">
        <v>42823</v>
      </c>
      <c r="B66" s="21">
        <v>57.4</v>
      </c>
      <c r="C66" s="21">
        <v>2.3784999999999998</v>
      </c>
      <c r="D66" s="21">
        <v>946</v>
      </c>
      <c r="E66" s="21">
        <v>163.22</v>
      </c>
      <c r="F66" s="21">
        <v>123.05</v>
      </c>
      <c r="G66" s="21">
        <v>64.900000000000006</v>
      </c>
      <c r="H66" s="21">
        <v>104.12</v>
      </c>
      <c r="I66" s="21">
        <v>358.8</v>
      </c>
      <c r="J66" s="21">
        <v>41.734999999999999</v>
      </c>
      <c r="K66" s="21">
        <v>43.8</v>
      </c>
      <c r="L66" s="21">
        <v>13740</v>
      </c>
      <c r="M66" s="21">
        <v>1262</v>
      </c>
      <c r="O66" s="20">
        <f t="shared" si="15"/>
        <v>-1.0344827586206921E-2</v>
      </c>
      <c r="P66" s="20">
        <f t="shared" si="16"/>
        <v>1.1267006802721075E-2</v>
      </c>
      <c r="Q66" s="20">
        <f t="shared" si="17"/>
        <v>-4.2105263157894736E-3</v>
      </c>
      <c r="R66" s="20">
        <f t="shared" si="18"/>
        <v>-2.688500549920553E-3</v>
      </c>
      <c r="S66" s="20">
        <f t="shared" si="19"/>
        <v>-2.02757502027575E-3</v>
      </c>
      <c r="T66" s="20">
        <f t="shared" si="20"/>
        <v>0</v>
      </c>
      <c r="U66" s="20">
        <f t="shared" si="21"/>
        <v>-1.3641530882910171E-2</v>
      </c>
      <c r="V66" s="20">
        <f t="shared" si="22"/>
        <v>2.9259896729776212E-2</v>
      </c>
      <c r="W66" s="20">
        <f t="shared" si="23"/>
        <v>-2.3057116104868901E-2</v>
      </c>
      <c r="X66" s="20">
        <f t="shared" si="24"/>
        <v>1.2716763005780281E-2</v>
      </c>
      <c r="Y66" s="20">
        <f t="shared" si="25"/>
        <v>-1.3639626704953339E-2</v>
      </c>
      <c r="Z66" s="20">
        <f t="shared" si="26"/>
        <v>-1.019607843137255E-2</v>
      </c>
    </row>
    <row r="67" spans="1:26" x14ac:dyDescent="0.2">
      <c r="A67" s="22">
        <v>42824</v>
      </c>
      <c r="B67" s="21">
        <v>58.25</v>
      </c>
      <c r="C67" s="21">
        <v>2.4215</v>
      </c>
      <c r="D67" s="21">
        <v>927</v>
      </c>
      <c r="E67" s="21">
        <v>163.5</v>
      </c>
      <c r="F67" s="21">
        <v>122.88</v>
      </c>
      <c r="G67" s="21">
        <v>65.5</v>
      </c>
      <c r="H67" s="21">
        <v>104.1</v>
      </c>
      <c r="I67" s="21">
        <v>354</v>
      </c>
      <c r="J67" s="21">
        <v>42.08</v>
      </c>
      <c r="K67" s="21">
        <v>43.87</v>
      </c>
      <c r="L67" s="21">
        <v>13810</v>
      </c>
      <c r="M67" s="21">
        <v>1247.5</v>
      </c>
      <c r="O67" s="20">
        <f t="shared" si="15"/>
        <v>1.4808362369338005E-2</v>
      </c>
      <c r="P67" s="20">
        <f t="shared" si="16"/>
        <v>1.8078620979609061E-2</v>
      </c>
      <c r="Q67" s="20">
        <f t="shared" si="17"/>
        <v>-2.0084566596194502E-2</v>
      </c>
      <c r="R67" s="20">
        <f t="shared" si="18"/>
        <v>1.7154760446023841E-3</v>
      </c>
      <c r="S67" s="20">
        <f t="shared" si="19"/>
        <v>-1.381552214546946E-3</v>
      </c>
      <c r="T67" s="20">
        <f t="shared" si="20"/>
        <v>9.2449922958396658E-3</v>
      </c>
      <c r="U67" s="20">
        <f t="shared" si="21"/>
        <v>-1.9208605455253776E-4</v>
      </c>
      <c r="V67" s="20">
        <f t="shared" si="22"/>
        <v>-1.3377926421404713E-2</v>
      </c>
      <c r="W67" s="20">
        <f t="shared" si="23"/>
        <v>8.2664430334251551E-3</v>
      </c>
      <c r="X67" s="20">
        <f t="shared" si="24"/>
        <v>1.5981735159817417E-3</v>
      </c>
      <c r="Y67" s="20">
        <f t="shared" si="25"/>
        <v>5.0946142649199418E-3</v>
      </c>
      <c r="Z67" s="20">
        <f t="shared" si="26"/>
        <v>-1.1489698890649762E-2</v>
      </c>
    </row>
    <row r="68" spans="1:26" x14ac:dyDescent="0.2">
      <c r="A68" s="22">
        <v>42825</v>
      </c>
      <c r="B68" s="21">
        <v>57.85</v>
      </c>
      <c r="C68" s="21">
        <v>2.4020000000000001</v>
      </c>
      <c r="D68" s="21">
        <v>956</v>
      </c>
      <c r="E68" s="21">
        <v>159.80000000000001</v>
      </c>
      <c r="F68" s="21">
        <v>120.8</v>
      </c>
      <c r="G68" s="21">
        <v>65.28</v>
      </c>
      <c r="H68" s="21">
        <v>105.47</v>
      </c>
      <c r="I68" s="21">
        <v>372.4</v>
      </c>
      <c r="J68" s="21">
        <v>41.94</v>
      </c>
      <c r="K68" s="21">
        <v>43.88</v>
      </c>
      <c r="L68" s="21">
        <v>13950</v>
      </c>
      <c r="M68" s="21">
        <v>1245.5</v>
      </c>
      <c r="O68" s="20">
        <f t="shared" si="15"/>
        <v>-6.8669527896995462E-3</v>
      </c>
      <c r="P68" s="20">
        <f t="shared" si="16"/>
        <v>-8.0528597976460264E-3</v>
      </c>
      <c r="Q68" s="20">
        <f t="shared" si="17"/>
        <v>3.1283710895361382E-2</v>
      </c>
      <c r="R68" s="20">
        <f t="shared" si="18"/>
        <v>-2.2629969418960175E-2</v>
      </c>
      <c r="S68" s="20">
        <f t="shared" si="19"/>
        <v>-1.6927083333333322E-2</v>
      </c>
      <c r="T68" s="20">
        <f t="shared" si="20"/>
        <v>-3.358778625954181E-3</v>
      </c>
      <c r="U68" s="20">
        <f t="shared" si="21"/>
        <v>1.3160422670509171E-2</v>
      </c>
      <c r="V68" s="20">
        <f t="shared" si="22"/>
        <v>5.1977401129943437E-2</v>
      </c>
      <c r="W68" s="20">
        <f t="shared" si="23"/>
        <v>-3.3269961977186449E-3</v>
      </c>
      <c r="X68" s="20">
        <f t="shared" si="24"/>
        <v>2.2794620469580846E-4</v>
      </c>
      <c r="Y68" s="20">
        <f t="shared" si="25"/>
        <v>1.0137581462708182E-2</v>
      </c>
      <c r="Z68" s="20">
        <f t="shared" si="26"/>
        <v>-1.6032064128256513E-3</v>
      </c>
    </row>
    <row r="69" spans="1:26" x14ac:dyDescent="0.2">
      <c r="A69" s="22">
        <v>42828</v>
      </c>
      <c r="B69" s="21">
        <v>58.3</v>
      </c>
      <c r="C69" s="21">
        <v>2.4220000000000002</v>
      </c>
      <c r="D69" s="21">
        <v>951</v>
      </c>
      <c r="E69" s="21">
        <v>161.80000000000001</v>
      </c>
      <c r="F69" s="21">
        <v>120.74</v>
      </c>
      <c r="G69" s="21">
        <v>65.040000000000006</v>
      </c>
      <c r="H69" s="21">
        <v>103.4</v>
      </c>
      <c r="I69" s="21">
        <v>351.3</v>
      </c>
      <c r="J69" s="21">
        <v>41.94</v>
      </c>
      <c r="K69" s="21">
        <v>44.27</v>
      </c>
      <c r="L69" s="21">
        <v>14300</v>
      </c>
      <c r="M69" s="21">
        <v>1242</v>
      </c>
      <c r="O69" s="20">
        <f t="shared" si="15"/>
        <v>7.7787381158166934E-3</v>
      </c>
      <c r="P69" s="20">
        <f t="shared" si="16"/>
        <v>8.326394671107417E-3</v>
      </c>
      <c r="Q69" s="20">
        <f t="shared" si="17"/>
        <v>-5.2301255230125521E-3</v>
      </c>
      <c r="R69" s="20">
        <f t="shared" si="18"/>
        <v>1.2515644555694618E-2</v>
      </c>
      <c r="S69" s="20">
        <f t="shared" si="19"/>
        <v>-4.9668874172187317E-4</v>
      </c>
      <c r="T69" s="20">
        <f t="shared" si="20"/>
        <v>-3.6764705882352156E-3</v>
      </c>
      <c r="U69" s="20">
        <f t="shared" si="21"/>
        <v>-1.9626434057077778E-2</v>
      </c>
      <c r="V69" s="20">
        <f t="shared" si="22"/>
        <v>-5.6659505907626119E-2</v>
      </c>
      <c r="W69" s="20">
        <f t="shared" si="23"/>
        <v>0</v>
      </c>
      <c r="X69" s="20">
        <f t="shared" si="24"/>
        <v>8.887876025524169E-3</v>
      </c>
      <c r="Y69" s="20">
        <f t="shared" si="25"/>
        <v>2.5089605734767026E-2</v>
      </c>
      <c r="Z69" s="20">
        <f t="shared" si="26"/>
        <v>-2.8101164191087916E-3</v>
      </c>
    </row>
    <row r="70" spans="1:26" x14ac:dyDescent="0.2">
      <c r="A70" s="22">
        <v>42829</v>
      </c>
      <c r="B70" s="21">
        <v>58.7</v>
      </c>
      <c r="C70" s="21">
        <v>2.3984999999999999</v>
      </c>
      <c r="D70" s="21">
        <v>958</v>
      </c>
      <c r="E70" s="21">
        <v>163.5</v>
      </c>
      <c r="F70" s="21">
        <v>123.42</v>
      </c>
      <c r="G70" s="21">
        <v>65.510000000000005</v>
      </c>
      <c r="H70" s="21">
        <v>104.15</v>
      </c>
      <c r="I70" s="21">
        <v>339.5</v>
      </c>
      <c r="J70" s="21">
        <v>41.6</v>
      </c>
      <c r="K70" s="21">
        <v>44.65</v>
      </c>
      <c r="L70" s="21">
        <v>14400</v>
      </c>
      <c r="M70" s="21">
        <v>1239</v>
      </c>
      <c r="O70" s="20">
        <f t="shared" si="15"/>
        <v>6.8610634648371477E-3</v>
      </c>
      <c r="P70" s="20">
        <f t="shared" si="16"/>
        <v>-9.7027250206442178E-3</v>
      </c>
      <c r="Q70" s="20">
        <f t="shared" si="17"/>
        <v>7.3606729758149319E-3</v>
      </c>
      <c r="R70" s="20">
        <f t="shared" si="18"/>
        <v>1.0506798516687198E-2</v>
      </c>
      <c r="S70" s="20">
        <f t="shared" si="19"/>
        <v>2.2196455192976701E-2</v>
      </c>
      <c r="T70" s="20">
        <f t="shared" si="20"/>
        <v>7.2263222632226141E-3</v>
      </c>
      <c r="U70" s="20">
        <f t="shared" si="21"/>
        <v>7.2533849129593807E-3</v>
      </c>
      <c r="V70" s="20">
        <f t="shared" si="22"/>
        <v>-3.358952462282952E-2</v>
      </c>
      <c r="W70" s="20">
        <f t="shared" si="23"/>
        <v>-8.1068192656174615E-3</v>
      </c>
      <c r="X70" s="20">
        <f t="shared" si="24"/>
        <v>8.5836909871243594E-3</v>
      </c>
      <c r="Y70" s="20">
        <f t="shared" si="25"/>
        <v>6.993006993006993E-3</v>
      </c>
      <c r="Z70" s="20">
        <f t="shared" si="26"/>
        <v>-2.4154589371980675E-3</v>
      </c>
    </row>
    <row r="71" spans="1:26" x14ac:dyDescent="0.2">
      <c r="A71" s="22">
        <v>42830</v>
      </c>
      <c r="B71" s="21">
        <v>59.2</v>
      </c>
      <c r="C71" s="21">
        <v>2.3959999999999999</v>
      </c>
      <c r="D71" s="21">
        <v>962</v>
      </c>
      <c r="E71" s="21">
        <v>168.1</v>
      </c>
      <c r="F71" s="21">
        <v>124.71</v>
      </c>
      <c r="G71" s="21">
        <v>66.489999999999995</v>
      </c>
      <c r="H71" s="21">
        <v>103.71</v>
      </c>
      <c r="I71" s="21">
        <v>338.9</v>
      </c>
      <c r="J71" s="21">
        <v>41.29</v>
      </c>
      <c r="K71" s="21">
        <v>47.15</v>
      </c>
      <c r="L71" s="21">
        <v>14480</v>
      </c>
      <c r="M71" s="21">
        <v>1298</v>
      </c>
      <c r="O71" s="20">
        <f t="shared" ref="O71:O102" si="27">(B71-B70)/B70</f>
        <v>8.5178875638841564E-3</v>
      </c>
      <c r="P71" s="20">
        <f t="shared" ref="P71:P102" si="28">(C71-C70)/C70</f>
        <v>-1.0423181154888251E-3</v>
      </c>
      <c r="Q71" s="20">
        <f t="shared" ref="Q71:Q102" si="29">(D71-D70)/D70</f>
        <v>4.1753653444676405E-3</v>
      </c>
      <c r="R71" s="20">
        <f t="shared" ref="R71:R102" si="30">(E71-E70)/E70</f>
        <v>2.8134556574923513E-2</v>
      </c>
      <c r="S71" s="20">
        <f t="shared" ref="S71:S102" si="31">(F71-F70)/F70</f>
        <v>1.0452114730189532E-2</v>
      </c>
      <c r="T71" s="20">
        <f t="shared" ref="T71:T102" si="32">(G71-G70)/G70</f>
        <v>1.4959548160586013E-2</v>
      </c>
      <c r="U71" s="20">
        <f t="shared" ref="U71:U102" si="33">(H71-H70)/H70</f>
        <v>-4.224675948151819E-3</v>
      </c>
      <c r="V71" s="20">
        <f t="shared" ref="V71:V102" si="34">(I71-I70)/I70</f>
        <v>-1.7673048600884323E-3</v>
      </c>
      <c r="W71" s="20">
        <f t="shared" ref="W71:W102" si="35">(J71-J70)/J70</f>
        <v>-7.4519230769231311E-3</v>
      </c>
      <c r="X71" s="20">
        <f t="shared" ref="X71:X102" si="36">(K71-K70)/K70</f>
        <v>5.5991041433370664E-2</v>
      </c>
      <c r="Y71" s="20">
        <f t="shared" ref="Y71:Y102" si="37">(L71-L70)/L70</f>
        <v>5.5555555555555558E-3</v>
      </c>
      <c r="Z71" s="20">
        <f t="shared" ref="Z71:Z102" si="38">(M71-M70)/M70</f>
        <v>4.7619047619047616E-2</v>
      </c>
    </row>
    <row r="72" spans="1:26" x14ac:dyDescent="0.2">
      <c r="A72" s="22">
        <v>42831</v>
      </c>
      <c r="B72" s="21">
        <v>59.05</v>
      </c>
      <c r="C72" s="21">
        <v>2.4</v>
      </c>
      <c r="D72" s="21">
        <v>970</v>
      </c>
      <c r="E72" s="21">
        <v>167.49</v>
      </c>
      <c r="F72" s="21">
        <v>125</v>
      </c>
      <c r="G72" s="21">
        <v>66.430000000000007</v>
      </c>
      <c r="H72" s="21">
        <v>103.93</v>
      </c>
      <c r="I72" s="21">
        <v>328.7</v>
      </c>
      <c r="J72" s="21">
        <v>40.67</v>
      </c>
      <c r="K72" s="21">
        <v>47.23</v>
      </c>
      <c r="L72" s="21">
        <v>14390</v>
      </c>
      <c r="M72" s="21">
        <v>1289</v>
      </c>
      <c r="O72" s="20">
        <f t="shared" si="27"/>
        <v>-2.5337837837838798E-3</v>
      </c>
      <c r="P72" s="20">
        <f t="shared" si="28"/>
        <v>1.6694490818030066E-3</v>
      </c>
      <c r="Q72" s="20">
        <f t="shared" si="29"/>
        <v>8.3160083160083165E-3</v>
      </c>
      <c r="R72" s="20">
        <f t="shared" si="30"/>
        <v>-3.6287923854847427E-3</v>
      </c>
      <c r="S72" s="20">
        <f t="shared" si="31"/>
        <v>2.3253949162056471E-3</v>
      </c>
      <c r="T72" s="20">
        <f t="shared" si="32"/>
        <v>-9.0239133704298488E-4</v>
      </c>
      <c r="U72" s="20">
        <f t="shared" si="33"/>
        <v>2.1212997782278768E-3</v>
      </c>
      <c r="V72" s="20">
        <f t="shared" si="34"/>
        <v>-3.0097373856594833E-2</v>
      </c>
      <c r="W72" s="20">
        <f t="shared" si="35"/>
        <v>-1.5015742310486739E-2</v>
      </c>
      <c r="X72" s="20">
        <f t="shared" si="36"/>
        <v>1.69671261930007E-3</v>
      </c>
      <c r="Y72" s="20">
        <f t="shared" si="37"/>
        <v>-6.2154696132596682E-3</v>
      </c>
      <c r="Z72" s="20">
        <f t="shared" si="38"/>
        <v>-6.9337442218798152E-3</v>
      </c>
    </row>
    <row r="73" spans="1:26" x14ac:dyDescent="0.2">
      <c r="A73" s="22">
        <v>42832</v>
      </c>
      <c r="B73" s="21">
        <v>59</v>
      </c>
      <c r="C73" s="21">
        <v>2.2650000000000001</v>
      </c>
      <c r="D73" s="21">
        <v>947</v>
      </c>
      <c r="E73" s="21">
        <v>161.49</v>
      </c>
      <c r="F73" s="21">
        <v>122.59</v>
      </c>
      <c r="G73" s="21">
        <v>67.5</v>
      </c>
      <c r="H73" s="21">
        <v>104</v>
      </c>
      <c r="I73" s="21">
        <v>321</v>
      </c>
      <c r="J73" s="21">
        <v>40.67</v>
      </c>
      <c r="K73" s="21">
        <v>47.71</v>
      </c>
      <c r="L73" s="21">
        <v>14240</v>
      </c>
      <c r="M73" s="21">
        <v>1260</v>
      </c>
      <c r="O73" s="20">
        <f t="shared" si="27"/>
        <v>-8.4674005080435499E-4</v>
      </c>
      <c r="P73" s="20">
        <f t="shared" si="28"/>
        <v>-5.6249999999999911E-2</v>
      </c>
      <c r="Q73" s="20">
        <f t="shared" si="29"/>
        <v>-2.3711340206185566E-2</v>
      </c>
      <c r="R73" s="20">
        <f t="shared" si="30"/>
        <v>-3.5823034210997667E-2</v>
      </c>
      <c r="S73" s="20">
        <f t="shared" si="31"/>
        <v>-1.9279999999999974E-2</v>
      </c>
      <c r="T73" s="20">
        <f t="shared" si="32"/>
        <v>1.6107180490742029E-2</v>
      </c>
      <c r="U73" s="20">
        <f t="shared" si="33"/>
        <v>6.735302607523638E-4</v>
      </c>
      <c r="V73" s="20">
        <f t="shared" si="34"/>
        <v>-2.3425616063279552E-2</v>
      </c>
      <c r="W73" s="20">
        <f t="shared" si="35"/>
        <v>0</v>
      </c>
      <c r="X73" s="20">
        <f t="shared" si="36"/>
        <v>1.0163031971204828E-2</v>
      </c>
      <c r="Y73" s="20">
        <f t="shared" si="37"/>
        <v>-1.0423905489923557E-2</v>
      </c>
      <c r="Z73" s="20">
        <f t="shared" si="38"/>
        <v>-2.2498060512024826E-2</v>
      </c>
    </row>
    <row r="74" spans="1:26" x14ac:dyDescent="0.2">
      <c r="A74" s="22">
        <v>42835</v>
      </c>
      <c r="B74" s="21">
        <v>58.15</v>
      </c>
      <c r="C74" s="21">
        <v>2.198</v>
      </c>
      <c r="D74" s="21">
        <v>975</v>
      </c>
      <c r="E74" s="21">
        <v>155.19999999999999</v>
      </c>
      <c r="F74" s="21">
        <v>117.35</v>
      </c>
      <c r="G74" s="21">
        <v>68</v>
      </c>
      <c r="H74" s="21">
        <v>121.23</v>
      </c>
      <c r="I74" s="21">
        <v>321</v>
      </c>
      <c r="J74" s="21">
        <v>41.47</v>
      </c>
      <c r="K74" s="21">
        <v>47.48</v>
      </c>
      <c r="L74" s="21">
        <v>14080</v>
      </c>
      <c r="M74" s="21">
        <v>1249.5</v>
      </c>
      <c r="O74" s="20">
        <f t="shared" si="27"/>
        <v>-1.4406779661016974E-2</v>
      </c>
      <c r="P74" s="20">
        <f t="shared" si="28"/>
        <v>-2.9580573951434951E-2</v>
      </c>
      <c r="Q74" s="20">
        <f t="shared" si="29"/>
        <v>2.9567053854276663E-2</v>
      </c>
      <c r="R74" s="20">
        <f t="shared" si="30"/>
        <v>-3.8949780172147008E-2</v>
      </c>
      <c r="S74" s="20">
        <f t="shared" si="31"/>
        <v>-4.274410637082967E-2</v>
      </c>
      <c r="T74" s="20">
        <f t="shared" si="32"/>
        <v>7.4074074074074077E-3</v>
      </c>
      <c r="U74" s="20">
        <f t="shared" si="33"/>
        <v>0.16567307692307695</v>
      </c>
      <c r="V74" s="20">
        <f t="shared" si="34"/>
        <v>0</v>
      </c>
      <c r="W74" s="20">
        <f t="shared" si="35"/>
        <v>1.9670518809933542E-2</v>
      </c>
      <c r="X74" s="20">
        <f t="shared" si="36"/>
        <v>-4.8207922867324242E-3</v>
      </c>
      <c r="Y74" s="20">
        <f t="shared" si="37"/>
        <v>-1.1235955056179775E-2</v>
      </c>
      <c r="Z74" s="20">
        <f t="shared" si="38"/>
        <v>-8.3333333333333332E-3</v>
      </c>
    </row>
    <row r="75" spans="1:26" x14ac:dyDescent="0.2">
      <c r="A75" s="22">
        <v>42836</v>
      </c>
      <c r="B75" s="21">
        <v>57.5</v>
      </c>
      <c r="C75" s="21">
        <v>2.214</v>
      </c>
      <c r="D75" s="21">
        <v>976</v>
      </c>
      <c r="E75" s="21">
        <v>156</v>
      </c>
      <c r="F75" s="21">
        <v>117.48</v>
      </c>
      <c r="G75" s="21">
        <v>67.849999999999994</v>
      </c>
      <c r="H75" s="21">
        <v>126.44</v>
      </c>
      <c r="I75" s="21">
        <v>309.8</v>
      </c>
      <c r="J75" s="21">
        <v>41.29</v>
      </c>
      <c r="K75" s="21">
        <v>49.05</v>
      </c>
      <c r="L75" s="21">
        <v>13910</v>
      </c>
      <c r="M75" s="21">
        <v>1251</v>
      </c>
      <c r="O75" s="20">
        <f t="shared" si="27"/>
        <v>-1.1177987962166786E-2</v>
      </c>
      <c r="P75" s="20">
        <f t="shared" si="28"/>
        <v>7.2793448589626997E-3</v>
      </c>
      <c r="Q75" s="20">
        <f t="shared" si="29"/>
        <v>1.0256410256410256E-3</v>
      </c>
      <c r="R75" s="20">
        <f t="shared" si="30"/>
        <v>5.1546391752578056E-3</v>
      </c>
      <c r="S75" s="20">
        <f t="shared" si="31"/>
        <v>1.1077971878995284E-3</v>
      </c>
      <c r="T75" s="20">
        <f t="shared" si="32"/>
        <v>-2.2058823529412601E-3</v>
      </c>
      <c r="U75" s="20">
        <f t="shared" si="33"/>
        <v>4.2976161016250049E-2</v>
      </c>
      <c r="V75" s="20">
        <f t="shared" si="34"/>
        <v>-3.4890965732087192E-2</v>
      </c>
      <c r="W75" s="20">
        <f t="shared" si="35"/>
        <v>-4.3404870991077824E-3</v>
      </c>
      <c r="X75" s="20">
        <f t="shared" si="36"/>
        <v>3.3066554338668924E-2</v>
      </c>
      <c r="Y75" s="20">
        <f t="shared" si="37"/>
        <v>-1.2073863636363636E-2</v>
      </c>
      <c r="Z75" s="20">
        <f t="shared" si="38"/>
        <v>1.2004801920768306E-3</v>
      </c>
    </row>
    <row r="76" spans="1:26" x14ac:dyDescent="0.2">
      <c r="A76" s="22">
        <v>42837</v>
      </c>
      <c r="B76" s="21">
        <v>56.1</v>
      </c>
      <c r="C76" s="21">
        <v>2.1909999999999998</v>
      </c>
      <c r="D76" s="21">
        <v>962</v>
      </c>
      <c r="E76" s="21">
        <v>150.28</v>
      </c>
      <c r="F76" s="21">
        <v>113.29</v>
      </c>
      <c r="G76" s="21">
        <v>67.3</v>
      </c>
      <c r="H76" s="21">
        <v>127.89</v>
      </c>
      <c r="I76" s="21">
        <v>312</v>
      </c>
      <c r="J76" s="21">
        <v>42.1</v>
      </c>
      <c r="K76" s="21">
        <v>49</v>
      </c>
      <c r="L76" s="21">
        <v>13950</v>
      </c>
      <c r="M76" s="21">
        <v>1284</v>
      </c>
      <c r="O76" s="20">
        <f t="shared" si="27"/>
        <v>-2.4347826086956497E-2</v>
      </c>
      <c r="P76" s="20">
        <f t="shared" si="28"/>
        <v>-1.0388437217705569E-2</v>
      </c>
      <c r="Q76" s="20">
        <f t="shared" si="29"/>
        <v>-1.4344262295081968E-2</v>
      </c>
      <c r="R76" s="20">
        <f t="shared" si="30"/>
        <v>-3.666666666666666E-2</v>
      </c>
      <c r="S76" s="20">
        <f t="shared" si="31"/>
        <v>-3.5665645216206993E-2</v>
      </c>
      <c r="T76" s="20">
        <f t="shared" si="32"/>
        <v>-8.1061164333087275E-3</v>
      </c>
      <c r="U76" s="20">
        <f t="shared" si="33"/>
        <v>1.1467889908256904E-2</v>
      </c>
      <c r="V76" s="20">
        <f t="shared" si="34"/>
        <v>7.1013557133634232E-3</v>
      </c>
      <c r="W76" s="20">
        <f t="shared" si="35"/>
        <v>1.9617340760474746E-2</v>
      </c>
      <c r="X76" s="20">
        <f t="shared" si="36"/>
        <v>-1.0193679918449982E-3</v>
      </c>
      <c r="Y76" s="20">
        <f t="shared" si="37"/>
        <v>2.875629043853343E-3</v>
      </c>
      <c r="Z76" s="20">
        <f t="shared" si="38"/>
        <v>2.6378896882494004E-2</v>
      </c>
    </row>
    <row r="77" spans="1:26" x14ac:dyDescent="0.2">
      <c r="A77" s="22">
        <v>42838</v>
      </c>
      <c r="B77" s="21">
        <v>56.2</v>
      </c>
      <c r="C77" s="21">
        <v>2.1259999999999999</v>
      </c>
      <c r="D77" s="21">
        <v>955</v>
      </c>
      <c r="E77" s="21">
        <v>152</v>
      </c>
      <c r="F77" s="21">
        <v>113.28</v>
      </c>
      <c r="G77" s="21">
        <v>68.44</v>
      </c>
      <c r="H77" s="21">
        <v>127.91</v>
      </c>
      <c r="I77" s="21">
        <v>316</v>
      </c>
      <c r="J77" s="21">
        <v>42.58</v>
      </c>
      <c r="K77" s="21">
        <v>48.91</v>
      </c>
      <c r="L77" s="21">
        <v>13690</v>
      </c>
      <c r="M77" s="21">
        <v>1289</v>
      </c>
      <c r="O77" s="20">
        <f t="shared" si="27"/>
        <v>1.7825311942959254E-3</v>
      </c>
      <c r="P77" s="20">
        <f t="shared" si="28"/>
        <v>-2.9666818804198972E-2</v>
      </c>
      <c r="Q77" s="20">
        <f t="shared" si="29"/>
        <v>-7.2765072765072769E-3</v>
      </c>
      <c r="R77" s="20">
        <f t="shared" si="30"/>
        <v>1.1445302102741542E-2</v>
      </c>
      <c r="S77" s="20">
        <f t="shared" si="31"/>
        <v>-8.8269044046298135E-5</v>
      </c>
      <c r="T77" s="20">
        <f t="shared" si="32"/>
        <v>1.6939078751857364E-2</v>
      </c>
      <c r="U77" s="20">
        <f t="shared" si="33"/>
        <v>1.5638439283756369E-4</v>
      </c>
      <c r="V77" s="20">
        <f t="shared" si="34"/>
        <v>1.282051282051282E-2</v>
      </c>
      <c r="W77" s="20">
        <f t="shared" si="35"/>
        <v>1.1401425178147193E-2</v>
      </c>
      <c r="X77" s="20">
        <f t="shared" si="36"/>
        <v>-1.8367346938776205E-3</v>
      </c>
      <c r="Y77" s="20">
        <f t="shared" si="37"/>
        <v>-1.863799283154122E-2</v>
      </c>
      <c r="Z77" s="20">
        <f t="shared" si="38"/>
        <v>3.8940809968847352E-3</v>
      </c>
    </row>
    <row r="78" spans="1:26" x14ac:dyDescent="0.2">
      <c r="A78" s="22">
        <v>42839</v>
      </c>
      <c r="B78" s="21">
        <v>55.75</v>
      </c>
      <c r="C78" s="21">
        <v>2.2000000000000002</v>
      </c>
      <c r="D78" s="21">
        <v>942</v>
      </c>
      <c r="E78" s="21">
        <v>149.24</v>
      </c>
      <c r="F78" s="21">
        <v>111.04</v>
      </c>
      <c r="G78" s="21">
        <v>68.33</v>
      </c>
      <c r="H78" s="21">
        <v>134.80000000000001</v>
      </c>
      <c r="I78" s="21">
        <v>317.2</v>
      </c>
      <c r="J78" s="21">
        <v>41.85</v>
      </c>
      <c r="K78" s="21">
        <v>49.3</v>
      </c>
      <c r="L78" s="21">
        <v>14450</v>
      </c>
      <c r="M78" s="21">
        <v>1268.5</v>
      </c>
      <c r="O78" s="20">
        <f t="shared" si="27"/>
        <v>-8.0071174377224705E-3</v>
      </c>
      <c r="P78" s="20">
        <f t="shared" si="28"/>
        <v>3.4807149576669937E-2</v>
      </c>
      <c r="Q78" s="20">
        <f t="shared" si="29"/>
        <v>-1.3612565445026177E-2</v>
      </c>
      <c r="R78" s="20">
        <f t="shared" si="30"/>
        <v>-1.8157894736842047E-2</v>
      </c>
      <c r="S78" s="20">
        <f t="shared" si="31"/>
        <v>-1.9774011299434981E-2</v>
      </c>
      <c r="T78" s="20">
        <f t="shared" si="32"/>
        <v>-1.6072472238456961E-3</v>
      </c>
      <c r="U78" s="20">
        <f t="shared" si="33"/>
        <v>5.3865999530920299E-2</v>
      </c>
      <c r="V78" s="20">
        <f t="shared" si="34"/>
        <v>3.7974683544303436E-3</v>
      </c>
      <c r="W78" s="20">
        <f t="shared" si="35"/>
        <v>-1.7144199154532573E-2</v>
      </c>
      <c r="X78" s="20">
        <f t="shared" si="36"/>
        <v>7.9738294827233821E-3</v>
      </c>
      <c r="Y78" s="20">
        <f t="shared" si="37"/>
        <v>5.5514974433893353E-2</v>
      </c>
      <c r="Z78" s="20">
        <f t="shared" si="38"/>
        <v>-1.5903801396431341E-2</v>
      </c>
    </row>
    <row r="79" spans="1:26" x14ac:dyDescent="0.2">
      <c r="A79" s="22">
        <v>42842</v>
      </c>
      <c r="B79" s="21">
        <v>57.6</v>
      </c>
      <c r="C79" s="21">
        <v>2.222</v>
      </c>
      <c r="D79" s="21">
        <v>938</v>
      </c>
      <c r="E79" s="21">
        <v>153.99</v>
      </c>
      <c r="F79" s="21">
        <v>115.51</v>
      </c>
      <c r="G79" s="21">
        <v>69.55</v>
      </c>
      <c r="H79" s="21">
        <v>136.69999999999999</v>
      </c>
      <c r="I79" s="21">
        <v>314</v>
      </c>
      <c r="J79" s="21">
        <v>43.56</v>
      </c>
      <c r="K79" s="21">
        <v>49.72</v>
      </c>
      <c r="L79" s="21">
        <v>14500</v>
      </c>
      <c r="M79" s="21">
        <v>1367.5</v>
      </c>
      <c r="O79" s="20">
        <f t="shared" si="27"/>
        <v>3.3183856502242176E-2</v>
      </c>
      <c r="P79" s="20">
        <f t="shared" si="28"/>
        <v>9.9999999999999065E-3</v>
      </c>
      <c r="Q79" s="20">
        <f t="shared" si="29"/>
        <v>-4.246284501061571E-3</v>
      </c>
      <c r="R79" s="20">
        <f t="shared" si="30"/>
        <v>3.1827928169391582E-2</v>
      </c>
      <c r="S79" s="20">
        <f t="shared" si="31"/>
        <v>4.0255763688760791E-2</v>
      </c>
      <c r="T79" s="20">
        <f t="shared" si="32"/>
        <v>1.7854529489243362E-2</v>
      </c>
      <c r="U79" s="20">
        <f t="shared" si="33"/>
        <v>1.4094955489614074E-2</v>
      </c>
      <c r="V79" s="20">
        <f t="shared" si="34"/>
        <v>-1.0088272383354316E-2</v>
      </c>
      <c r="W79" s="20">
        <f t="shared" si="35"/>
        <v>4.0860215053763457E-2</v>
      </c>
      <c r="X79" s="20">
        <f t="shared" si="36"/>
        <v>8.5192697768763023E-3</v>
      </c>
      <c r="Y79" s="20">
        <f t="shared" si="37"/>
        <v>3.4602076124567475E-3</v>
      </c>
      <c r="Z79" s="20">
        <f t="shared" si="38"/>
        <v>7.8044934962554199E-2</v>
      </c>
    </row>
    <row r="80" spans="1:26" x14ac:dyDescent="0.2">
      <c r="A80" s="22">
        <v>42843</v>
      </c>
      <c r="B80" s="21">
        <v>57</v>
      </c>
      <c r="C80" s="21">
        <v>2.117</v>
      </c>
      <c r="D80" s="21">
        <v>941</v>
      </c>
      <c r="E80" s="21">
        <v>153.4</v>
      </c>
      <c r="F80" s="21">
        <v>113.7</v>
      </c>
      <c r="G80" s="21">
        <v>69.28</v>
      </c>
      <c r="H80" s="21">
        <v>127.94</v>
      </c>
      <c r="I80" s="21">
        <v>306.3</v>
      </c>
      <c r="J80" s="21">
        <v>44.22</v>
      </c>
      <c r="K80" s="21">
        <v>49.59</v>
      </c>
      <c r="L80" s="21">
        <v>15100</v>
      </c>
      <c r="M80" s="21">
        <v>1336.5</v>
      </c>
      <c r="O80" s="20">
        <f t="shared" si="27"/>
        <v>-1.041666666666669E-2</v>
      </c>
      <c r="P80" s="20">
        <f t="shared" si="28"/>
        <v>-4.7254725472547249E-2</v>
      </c>
      <c r="Q80" s="20">
        <f t="shared" si="29"/>
        <v>3.1982942430703624E-3</v>
      </c>
      <c r="R80" s="20">
        <f t="shared" si="30"/>
        <v>-3.8314176245210947E-3</v>
      </c>
      <c r="S80" s="20">
        <f t="shared" si="31"/>
        <v>-1.5669638992295058E-2</v>
      </c>
      <c r="T80" s="20">
        <f t="shared" si="32"/>
        <v>-3.8820992092019561E-3</v>
      </c>
      <c r="U80" s="20">
        <f t="shared" si="33"/>
        <v>-6.4081931236283765E-2</v>
      </c>
      <c r="V80" s="20">
        <f t="shared" si="34"/>
        <v>-2.4522292993630537E-2</v>
      </c>
      <c r="W80" s="20">
        <f t="shared" si="35"/>
        <v>1.5151515151515072E-2</v>
      </c>
      <c r="X80" s="20">
        <f t="shared" si="36"/>
        <v>-2.6146419951728773E-3</v>
      </c>
      <c r="Y80" s="20">
        <f t="shared" si="37"/>
        <v>4.1379310344827586E-2</v>
      </c>
      <c r="Z80" s="20">
        <f t="shared" si="38"/>
        <v>-2.2669104204753199E-2</v>
      </c>
    </row>
    <row r="81" spans="1:26" x14ac:dyDescent="0.2">
      <c r="A81" s="22">
        <v>42844</v>
      </c>
      <c r="B81" s="21">
        <v>57.15</v>
      </c>
      <c r="C81" s="21">
        <v>2.1</v>
      </c>
      <c r="D81" s="21">
        <v>959</v>
      </c>
      <c r="E81" s="21">
        <v>153.6</v>
      </c>
      <c r="F81" s="21">
        <v>112.9</v>
      </c>
      <c r="G81" s="21">
        <v>69.03</v>
      </c>
      <c r="H81" s="21">
        <v>134.13999999999999</v>
      </c>
      <c r="I81" s="21">
        <v>307.8</v>
      </c>
      <c r="J81" s="21">
        <v>44.38</v>
      </c>
      <c r="K81" s="21">
        <v>49.22</v>
      </c>
      <c r="L81" s="21">
        <v>15600</v>
      </c>
      <c r="M81" s="21">
        <v>1329.5</v>
      </c>
      <c r="O81" s="20">
        <f t="shared" si="27"/>
        <v>2.6315789473683963E-3</v>
      </c>
      <c r="P81" s="20">
        <f t="shared" si="28"/>
        <v>-8.0302314596126141E-3</v>
      </c>
      <c r="Q81" s="20">
        <f t="shared" si="29"/>
        <v>1.9128586609989374E-2</v>
      </c>
      <c r="R81" s="20">
        <f t="shared" si="30"/>
        <v>1.3037809647978398E-3</v>
      </c>
      <c r="S81" s="20">
        <f t="shared" si="31"/>
        <v>-7.0360598065083305E-3</v>
      </c>
      <c r="T81" s="20">
        <f t="shared" si="32"/>
        <v>-3.6085450346420322E-3</v>
      </c>
      <c r="U81" s="20">
        <f t="shared" si="33"/>
        <v>4.8460215726121532E-2</v>
      </c>
      <c r="V81" s="20">
        <f t="shared" si="34"/>
        <v>4.8971596474045049E-3</v>
      </c>
      <c r="W81" s="20">
        <f t="shared" si="35"/>
        <v>3.6182722749887766E-3</v>
      </c>
      <c r="X81" s="20">
        <f t="shared" si="36"/>
        <v>-7.4611816898569171E-3</v>
      </c>
      <c r="Y81" s="20">
        <f t="shared" si="37"/>
        <v>3.3112582781456956E-2</v>
      </c>
      <c r="Z81" s="20">
        <f t="shared" si="38"/>
        <v>-5.2375607931163482E-3</v>
      </c>
    </row>
    <row r="82" spans="1:26" x14ac:dyDescent="0.2">
      <c r="A82" s="22">
        <v>42845</v>
      </c>
      <c r="B82" s="21">
        <v>58.05</v>
      </c>
      <c r="C82" s="21">
        <v>2.1349999999999998</v>
      </c>
      <c r="D82" s="21">
        <v>994</v>
      </c>
      <c r="E82" s="21">
        <v>158.21</v>
      </c>
      <c r="F82" s="21">
        <v>117.4</v>
      </c>
      <c r="G82" s="21">
        <v>68.81</v>
      </c>
      <c r="H82" s="21">
        <v>136</v>
      </c>
      <c r="I82" s="21">
        <v>307.2</v>
      </c>
      <c r="J82" s="21">
        <v>43.53</v>
      </c>
      <c r="K82" s="21">
        <v>49.28</v>
      </c>
      <c r="L82" s="21">
        <v>15550</v>
      </c>
      <c r="M82" s="21">
        <v>1328</v>
      </c>
      <c r="O82" s="20">
        <f t="shared" si="27"/>
        <v>1.5748031496062968E-2</v>
      </c>
      <c r="P82" s="20">
        <f t="shared" si="28"/>
        <v>1.6666666666666521E-2</v>
      </c>
      <c r="Q82" s="20">
        <f t="shared" si="29"/>
        <v>3.6496350364963501E-2</v>
      </c>
      <c r="R82" s="20">
        <f t="shared" si="30"/>
        <v>3.0013020833333424E-2</v>
      </c>
      <c r="S82" s="20">
        <f t="shared" si="31"/>
        <v>3.9858281665190433E-2</v>
      </c>
      <c r="T82" s="20">
        <f t="shared" si="32"/>
        <v>-3.1870201361726622E-3</v>
      </c>
      <c r="U82" s="20">
        <f t="shared" si="33"/>
        <v>1.3866110034292634E-2</v>
      </c>
      <c r="V82" s="20">
        <f t="shared" si="34"/>
        <v>-1.9493177387914968E-3</v>
      </c>
      <c r="W82" s="20">
        <f t="shared" si="35"/>
        <v>-1.915277151870215E-2</v>
      </c>
      <c r="X82" s="20">
        <f t="shared" si="36"/>
        <v>1.2190166598943981E-3</v>
      </c>
      <c r="Y82" s="20">
        <f t="shared" si="37"/>
        <v>-3.205128205128205E-3</v>
      </c>
      <c r="Z82" s="20">
        <f t="shared" si="38"/>
        <v>-1.1282437006393381E-3</v>
      </c>
    </row>
    <row r="83" spans="1:26" x14ac:dyDescent="0.2">
      <c r="A83" s="22">
        <v>42846</v>
      </c>
      <c r="B83" s="21">
        <v>56.7</v>
      </c>
      <c r="C83" s="21">
        <v>2.1074999999999999</v>
      </c>
      <c r="D83" s="21">
        <v>986</v>
      </c>
      <c r="E83" s="21">
        <v>159.59</v>
      </c>
      <c r="F83" s="21">
        <v>120.08</v>
      </c>
      <c r="G83" s="21">
        <v>69.010000000000005</v>
      </c>
      <c r="H83" s="21">
        <v>135.69</v>
      </c>
      <c r="I83" s="21">
        <v>295.60000000000002</v>
      </c>
      <c r="J83" s="21">
        <v>43.39</v>
      </c>
      <c r="K83" s="21">
        <v>49.75</v>
      </c>
      <c r="L83" s="21">
        <v>15400</v>
      </c>
      <c r="M83" s="21">
        <v>1310</v>
      </c>
      <c r="O83" s="20">
        <f t="shared" si="27"/>
        <v>-2.3255813953488275E-2</v>
      </c>
      <c r="P83" s="20">
        <f t="shared" si="28"/>
        <v>-1.2880562060889864E-2</v>
      </c>
      <c r="Q83" s="20">
        <f t="shared" si="29"/>
        <v>-8.0482897384305842E-3</v>
      </c>
      <c r="R83" s="20">
        <f t="shared" si="30"/>
        <v>8.7225839074647326E-3</v>
      </c>
      <c r="S83" s="20">
        <f t="shared" si="31"/>
        <v>2.2827938671209476E-2</v>
      </c>
      <c r="T83" s="20">
        <f t="shared" si="32"/>
        <v>2.9065542799012185E-3</v>
      </c>
      <c r="U83" s="20">
        <f t="shared" si="33"/>
        <v>-2.2794117647058991E-3</v>
      </c>
      <c r="V83" s="20">
        <f t="shared" si="34"/>
        <v>-3.776041666666656E-2</v>
      </c>
      <c r="W83" s="20">
        <f t="shared" si="35"/>
        <v>-3.2161727544222506E-3</v>
      </c>
      <c r="X83" s="20">
        <f t="shared" si="36"/>
        <v>9.5373376623376395E-3</v>
      </c>
      <c r="Y83" s="20">
        <f t="shared" si="37"/>
        <v>-9.6463022508038593E-3</v>
      </c>
      <c r="Z83" s="20">
        <f t="shared" si="38"/>
        <v>-1.355421686746988E-2</v>
      </c>
    </row>
    <row r="84" spans="1:26" x14ac:dyDescent="0.2">
      <c r="A84" s="22">
        <v>42849</v>
      </c>
      <c r="B84" s="21">
        <v>56.05</v>
      </c>
      <c r="C84" s="21">
        <v>2.1920000000000002</v>
      </c>
      <c r="D84" s="21">
        <v>996</v>
      </c>
      <c r="E84" s="21">
        <v>162.5</v>
      </c>
      <c r="F84" s="21">
        <v>123.49</v>
      </c>
      <c r="G84" s="21">
        <v>69.02</v>
      </c>
      <c r="H84" s="21">
        <v>138.9</v>
      </c>
      <c r="I84" s="21">
        <v>289.2</v>
      </c>
      <c r="J84" s="21">
        <v>43.38</v>
      </c>
      <c r="K84" s="21">
        <v>50.34</v>
      </c>
      <c r="L84" s="21">
        <v>15840</v>
      </c>
      <c r="M84" s="21">
        <v>1317</v>
      </c>
      <c r="O84" s="20">
        <f t="shared" si="27"/>
        <v>-1.146384479717823E-2</v>
      </c>
      <c r="P84" s="20">
        <f t="shared" si="28"/>
        <v>4.0094899169632381E-2</v>
      </c>
      <c r="Q84" s="20">
        <f t="shared" si="29"/>
        <v>1.0141987829614604E-2</v>
      </c>
      <c r="R84" s="20">
        <f t="shared" si="30"/>
        <v>1.8234225202080311E-2</v>
      </c>
      <c r="S84" s="20">
        <f t="shared" si="31"/>
        <v>2.8397734843437682E-2</v>
      </c>
      <c r="T84" s="20">
        <f t="shared" si="32"/>
        <v>1.4490653528460954E-4</v>
      </c>
      <c r="U84" s="20">
        <f t="shared" si="33"/>
        <v>2.3656864912668642E-2</v>
      </c>
      <c r="V84" s="20">
        <f t="shared" si="34"/>
        <v>-2.1650879566982521E-2</v>
      </c>
      <c r="W84" s="20">
        <f t="shared" si="35"/>
        <v>-2.3046784973491613E-4</v>
      </c>
      <c r="X84" s="20">
        <f t="shared" si="36"/>
        <v>1.1859296482412129E-2</v>
      </c>
      <c r="Y84" s="20">
        <f t="shared" si="37"/>
        <v>2.8571428571428571E-2</v>
      </c>
      <c r="Z84" s="20">
        <f t="shared" si="38"/>
        <v>5.3435114503816794E-3</v>
      </c>
    </row>
    <row r="85" spans="1:26" x14ac:dyDescent="0.2">
      <c r="A85" s="22">
        <v>42850</v>
      </c>
      <c r="B85" s="21">
        <v>57.15</v>
      </c>
      <c r="C85" s="21">
        <v>2.2850000000000001</v>
      </c>
      <c r="D85" s="21">
        <v>1000</v>
      </c>
      <c r="E85" s="21">
        <v>162.55000000000001</v>
      </c>
      <c r="F85" s="21">
        <v>123.88</v>
      </c>
      <c r="G85" s="21">
        <v>69.25</v>
      </c>
      <c r="H85" s="21">
        <v>136.84</v>
      </c>
      <c r="I85" s="21">
        <v>286.89999999999998</v>
      </c>
      <c r="J85" s="21">
        <v>43.75</v>
      </c>
      <c r="K85" s="21">
        <v>49.05</v>
      </c>
      <c r="L85" s="21">
        <v>15760</v>
      </c>
      <c r="M85" s="21">
        <v>1338</v>
      </c>
      <c r="O85" s="20">
        <f t="shared" si="27"/>
        <v>1.9625334522747572E-2</v>
      </c>
      <c r="P85" s="20">
        <f t="shared" si="28"/>
        <v>4.2427007299270056E-2</v>
      </c>
      <c r="Q85" s="20">
        <f t="shared" si="29"/>
        <v>4.0160642570281121E-3</v>
      </c>
      <c r="R85" s="20">
        <f t="shared" si="30"/>
        <v>3.0769230769237763E-4</v>
      </c>
      <c r="S85" s="20">
        <f t="shared" si="31"/>
        <v>3.1581504575269302E-3</v>
      </c>
      <c r="T85" s="20">
        <f t="shared" si="32"/>
        <v>3.3323674297305707E-3</v>
      </c>
      <c r="U85" s="20">
        <f t="shared" si="33"/>
        <v>-1.4830813534917222E-2</v>
      </c>
      <c r="V85" s="20">
        <f t="shared" si="34"/>
        <v>-7.9529737206086148E-3</v>
      </c>
      <c r="W85" s="20">
        <f t="shared" si="35"/>
        <v>8.5292761641308761E-3</v>
      </c>
      <c r="X85" s="20">
        <f t="shared" si="36"/>
        <v>-2.5625744934445891E-2</v>
      </c>
      <c r="Y85" s="20">
        <f t="shared" si="37"/>
        <v>-5.0505050505050509E-3</v>
      </c>
      <c r="Z85" s="20">
        <f t="shared" si="38"/>
        <v>1.5945330296127564E-2</v>
      </c>
    </row>
    <row r="86" spans="1:26" x14ac:dyDescent="0.2">
      <c r="A86" s="22">
        <v>42851</v>
      </c>
      <c r="B86" s="21">
        <v>57.15</v>
      </c>
      <c r="C86" s="21">
        <v>2.375</v>
      </c>
      <c r="D86" s="21">
        <v>1023</v>
      </c>
      <c r="E86" s="21">
        <v>165.05</v>
      </c>
      <c r="F86" s="21">
        <v>125.6</v>
      </c>
      <c r="G86" s="21">
        <v>68.5</v>
      </c>
      <c r="H86" s="21">
        <v>138.6</v>
      </c>
      <c r="I86" s="21">
        <v>310.2</v>
      </c>
      <c r="J86" s="21">
        <v>43.34</v>
      </c>
      <c r="K86" s="21">
        <v>49.11</v>
      </c>
      <c r="L86" s="21">
        <v>15660</v>
      </c>
      <c r="M86" s="21">
        <v>1404</v>
      </c>
      <c r="O86" s="20">
        <f t="shared" si="27"/>
        <v>0</v>
      </c>
      <c r="P86" s="20">
        <f t="shared" si="28"/>
        <v>3.9387308533916782E-2</v>
      </c>
      <c r="Q86" s="20">
        <f t="shared" si="29"/>
        <v>2.3E-2</v>
      </c>
      <c r="R86" s="20">
        <f t="shared" si="30"/>
        <v>1.5379883112888341E-2</v>
      </c>
      <c r="S86" s="20">
        <f t="shared" si="31"/>
        <v>1.3884404262189207E-2</v>
      </c>
      <c r="T86" s="20">
        <f t="shared" si="32"/>
        <v>-1.0830324909747292E-2</v>
      </c>
      <c r="U86" s="20">
        <f t="shared" si="33"/>
        <v>1.2861736334405079E-2</v>
      </c>
      <c r="V86" s="20">
        <f t="shared" si="34"/>
        <v>8.1212966190310265E-2</v>
      </c>
      <c r="W86" s="20">
        <f t="shared" si="35"/>
        <v>-9.3714285714284942E-3</v>
      </c>
      <c r="X86" s="20">
        <f t="shared" si="36"/>
        <v>1.2232415902141136E-3</v>
      </c>
      <c r="Y86" s="20">
        <f t="shared" si="37"/>
        <v>-6.3451776649746192E-3</v>
      </c>
      <c r="Z86" s="20">
        <f t="shared" si="38"/>
        <v>4.9327354260089683E-2</v>
      </c>
    </row>
    <row r="87" spans="1:26" x14ac:dyDescent="0.2">
      <c r="A87" s="22">
        <v>42852</v>
      </c>
      <c r="B87" s="21">
        <v>57</v>
      </c>
      <c r="C87" s="21">
        <v>2.35</v>
      </c>
      <c r="D87" s="21">
        <v>1047</v>
      </c>
      <c r="E87" s="21">
        <v>164.69</v>
      </c>
      <c r="F87" s="21">
        <v>124.71</v>
      </c>
      <c r="G87" s="21">
        <v>68.39</v>
      </c>
      <c r="H87" s="21">
        <v>138.19999999999999</v>
      </c>
      <c r="I87" s="21">
        <v>307.2</v>
      </c>
      <c r="J87" s="21">
        <v>43.46</v>
      </c>
      <c r="K87" s="21">
        <v>49.35</v>
      </c>
      <c r="L87" s="21">
        <v>15640</v>
      </c>
      <c r="M87" s="21">
        <v>1520</v>
      </c>
      <c r="O87" s="20">
        <f t="shared" si="27"/>
        <v>-2.6246719160104739E-3</v>
      </c>
      <c r="P87" s="20">
        <f t="shared" si="28"/>
        <v>-1.0526315789473648E-2</v>
      </c>
      <c r="Q87" s="20">
        <f t="shared" si="29"/>
        <v>2.3460410557184751E-2</v>
      </c>
      <c r="R87" s="20">
        <f t="shared" si="30"/>
        <v>-2.1811572250833907E-3</v>
      </c>
      <c r="S87" s="20">
        <f t="shared" si="31"/>
        <v>-7.0859872611465013E-3</v>
      </c>
      <c r="T87" s="20">
        <f t="shared" si="32"/>
        <v>-1.6058394160583858E-3</v>
      </c>
      <c r="U87" s="20">
        <f t="shared" si="33"/>
        <v>-2.8860028860029272E-3</v>
      </c>
      <c r="V87" s="20">
        <f t="shared" si="34"/>
        <v>-9.6711798839458421E-3</v>
      </c>
      <c r="W87" s="20">
        <f t="shared" si="35"/>
        <v>2.7688047992615928E-3</v>
      </c>
      <c r="X87" s="20">
        <f t="shared" si="36"/>
        <v>4.8869883934026066E-3</v>
      </c>
      <c r="Y87" s="20">
        <f t="shared" si="37"/>
        <v>-1.277139208173691E-3</v>
      </c>
      <c r="Z87" s="20">
        <f t="shared" si="38"/>
        <v>8.2621082621082614E-2</v>
      </c>
    </row>
    <row r="88" spans="1:26" x14ac:dyDescent="0.2">
      <c r="A88" s="22">
        <v>42853</v>
      </c>
      <c r="B88" s="21">
        <v>57.35</v>
      </c>
      <c r="C88" s="21">
        <v>2.3370000000000002</v>
      </c>
      <c r="D88" s="21">
        <v>1090</v>
      </c>
      <c r="E88" s="21">
        <v>165.2</v>
      </c>
      <c r="F88" s="21">
        <v>125.82</v>
      </c>
      <c r="G88" s="21">
        <v>68.400000000000006</v>
      </c>
      <c r="H88" s="21">
        <v>142.02000000000001</v>
      </c>
      <c r="I88" s="21">
        <v>301.60000000000002</v>
      </c>
      <c r="J88" s="21">
        <v>43.22</v>
      </c>
      <c r="K88" s="21">
        <v>49.77</v>
      </c>
      <c r="L88" s="21">
        <v>15640</v>
      </c>
      <c r="M88" s="21">
        <v>1534.5</v>
      </c>
      <c r="O88" s="20">
        <f t="shared" si="27"/>
        <v>6.1403508771930076E-3</v>
      </c>
      <c r="P88" s="20">
        <f t="shared" si="28"/>
        <v>-5.5319148936169788E-3</v>
      </c>
      <c r="Q88" s="20">
        <f t="shared" si="29"/>
        <v>4.1069723018147083E-2</v>
      </c>
      <c r="R88" s="20">
        <f t="shared" si="30"/>
        <v>3.0967271844070127E-3</v>
      </c>
      <c r="S88" s="20">
        <f t="shared" si="31"/>
        <v>8.9006495068559011E-3</v>
      </c>
      <c r="T88" s="20">
        <f t="shared" si="32"/>
        <v>1.4622020763276964E-4</v>
      </c>
      <c r="U88" s="20">
        <f t="shared" si="33"/>
        <v>2.7641099855282358E-2</v>
      </c>
      <c r="V88" s="20">
        <f t="shared" si="34"/>
        <v>-1.8229166666666557E-2</v>
      </c>
      <c r="W88" s="20">
        <f t="shared" si="35"/>
        <v>-5.5223193741371834E-3</v>
      </c>
      <c r="X88" s="20">
        <f t="shared" si="36"/>
        <v>8.5106382978723753E-3</v>
      </c>
      <c r="Y88" s="20">
        <f t="shared" si="37"/>
        <v>0</v>
      </c>
      <c r="Z88" s="20">
        <f t="shared" si="38"/>
        <v>9.5394736842105265E-3</v>
      </c>
    </row>
    <row r="89" spans="1:26" x14ac:dyDescent="0.2">
      <c r="A89" s="22">
        <v>42857</v>
      </c>
      <c r="B89" s="21">
        <v>57.4</v>
      </c>
      <c r="C89" s="21">
        <v>2.44</v>
      </c>
      <c r="D89" s="21">
        <v>1093</v>
      </c>
      <c r="E89" s="21">
        <v>166.64</v>
      </c>
      <c r="F89" s="21">
        <v>128.58000000000001</v>
      </c>
      <c r="G89" s="21">
        <v>69.41</v>
      </c>
      <c r="H89" s="21">
        <v>142.22</v>
      </c>
      <c r="I89" s="21">
        <v>299.5</v>
      </c>
      <c r="J89" s="21">
        <v>43.08</v>
      </c>
      <c r="K89" s="21">
        <v>50.13</v>
      </c>
      <c r="L89" s="21">
        <v>15890</v>
      </c>
      <c r="M89" s="21">
        <v>1549</v>
      </c>
      <c r="O89" s="20">
        <f t="shared" si="27"/>
        <v>8.7183958151695125E-4</v>
      </c>
      <c r="P89" s="20">
        <f t="shared" si="28"/>
        <v>4.4073598630723042E-2</v>
      </c>
      <c r="Q89" s="20">
        <f t="shared" si="29"/>
        <v>2.7522935779816515E-3</v>
      </c>
      <c r="R89" s="20">
        <f t="shared" si="30"/>
        <v>8.7167070217917548E-3</v>
      </c>
      <c r="S89" s="20">
        <f t="shared" si="31"/>
        <v>2.1936099189318228E-2</v>
      </c>
      <c r="T89" s="20">
        <f t="shared" si="32"/>
        <v>1.4766081871344896E-2</v>
      </c>
      <c r="U89" s="20">
        <f t="shared" si="33"/>
        <v>1.4082523588226209E-3</v>
      </c>
      <c r="V89" s="20">
        <f t="shared" si="34"/>
        <v>-6.962864721485486E-3</v>
      </c>
      <c r="W89" s="20">
        <f t="shared" si="35"/>
        <v>-3.2392410920870098E-3</v>
      </c>
      <c r="X89" s="20">
        <f t="shared" si="36"/>
        <v>7.2332730560578547E-3</v>
      </c>
      <c r="Y89" s="20">
        <f t="shared" si="37"/>
        <v>1.5984654731457801E-2</v>
      </c>
      <c r="Z89" s="20">
        <f t="shared" si="38"/>
        <v>9.4493320299771921E-3</v>
      </c>
    </row>
    <row r="90" spans="1:26" x14ac:dyDescent="0.2">
      <c r="A90" s="22">
        <v>42858</v>
      </c>
      <c r="B90" s="21">
        <v>57</v>
      </c>
      <c r="C90" s="21">
        <v>2.3805000000000001</v>
      </c>
      <c r="D90" s="21">
        <v>1120</v>
      </c>
      <c r="E90" s="21">
        <v>164.71</v>
      </c>
      <c r="F90" s="21">
        <v>127.25</v>
      </c>
      <c r="G90" s="21">
        <v>67.349999999999994</v>
      </c>
      <c r="H90" s="21">
        <v>144.86000000000001</v>
      </c>
      <c r="I90" s="21">
        <v>288.3</v>
      </c>
      <c r="J90" s="21">
        <v>43.1</v>
      </c>
      <c r="K90" s="21">
        <v>51.05</v>
      </c>
      <c r="L90" s="21">
        <v>15660</v>
      </c>
      <c r="M90" s="21">
        <v>1528</v>
      </c>
      <c r="O90" s="20">
        <f t="shared" si="27"/>
        <v>-6.9686411149825541E-3</v>
      </c>
      <c r="P90" s="20">
        <f t="shared" si="28"/>
        <v>-2.4385245901639298E-2</v>
      </c>
      <c r="Q90" s="20">
        <f t="shared" si="29"/>
        <v>2.4702653247941447E-2</v>
      </c>
      <c r="R90" s="20">
        <f t="shared" si="30"/>
        <v>-1.1581853096495311E-2</v>
      </c>
      <c r="S90" s="20">
        <f t="shared" si="31"/>
        <v>-1.0343754860787155E-2</v>
      </c>
      <c r="T90" s="20">
        <f t="shared" si="32"/>
        <v>-2.9678720645440172E-2</v>
      </c>
      <c r="U90" s="20">
        <f t="shared" si="33"/>
        <v>1.8562790043594537E-2</v>
      </c>
      <c r="V90" s="20">
        <f t="shared" si="34"/>
        <v>-3.7395659432387277E-2</v>
      </c>
      <c r="W90" s="20">
        <f t="shared" si="35"/>
        <v>4.6425255338911623E-4</v>
      </c>
      <c r="X90" s="20">
        <f t="shared" si="36"/>
        <v>1.8352284061440148E-2</v>
      </c>
      <c r="Y90" s="20">
        <f t="shared" si="37"/>
        <v>-1.44745122718691E-2</v>
      </c>
      <c r="Z90" s="20">
        <f t="shared" si="38"/>
        <v>-1.355713363460297E-2</v>
      </c>
    </row>
    <row r="91" spans="1:26" x14ac:dyDescent="0.2">
      <c r="A91" s="22">
        <v>42859</v>
      </c>
      <c r="B91" s="21">
        <v>57.1</v>
      </c>
      <c r="C91" s="21">
        <v>2.391</v>
      </c>
      <c r="D91" s="21">
        <v>1159</v>
      </c>
      <c r="E91" s="21">
        <v>165.5</v>
      </c>
      <c r="F91" s="21">
        <v>126.7</v>
      </c>
      <c r="G91" s="21">
        <v>67.73</v>
      </c>
      <c r="H91" s="21">
        <v>144.5</v>
      </c>
      <c r="I91" s="21">
        <v>276</v>
      </c>
      <c r="J91" s="21">
        <v>42.84</v>
      </c>
      <c r="K91" s="21">
        <v>50.9</v>
      </c>
      <c r="L91" s="21">
        <v>15690</v>
      </c>
      <c r="M91" s="21">
        <v>1581</v>
      </c>
      <c r="O91" s="20">
        <f t="shared" si="27"/>
        <v>1.7543859649123057E-3</v>
      </c>
      <c r="P91" s="20">
        <f t="shared" si="28"/>
        <v>4.4108380592312348E-3</v>
      </c>
      <c r="Q91" s="20">
        <f t="shared" si="29"/>
        <v>3.4821428571428573E-2</v>
      </c>
      <c r="R91" s="20">
        <f t="shared" si="30"/>
        <v>4.79630866371193E-3</v>
      </c>
      <c r="S91" s="20">
        <f t="shared" si="31"/>
        <v>-4.3222003929272862E-3</v>
      </c>
      <c r="T91" s="20">
        <f t="shared" si="32"/>
        <v>5.642167780252557E-3</v>
      </c>
      <c r="U91" s="20">
        <f t="shared" si="33"/>
        <v>-2.4851580836670827E-3</v>
      </c>
      <c r="V91" s="20">
        <f t="shared" si="34"/>
        <v>-4.2663891779396501E-2</v>
      </c>
      <c r="W91" s="20">
        <f t="shared" si="35"/>
        <v>-6.0324825986078426E-3</v>
      </c>
      <c r="X91" s="20">
        <f t="shared" si="36"/>
        <v>-2.9382957884426754E-3</v>
      </c>
      <c r="Y91" s="20">
        <f t="shared" si="37"/>
        <v>1.9157088122605363E-3</v>
      </c>
      <c r="Z91" s="20">
        <f t="shared" si="38"/>
        <v>3.4685863874345552E-2</v>
      </c>
    </row>
    <row r="92" spans="1:26" x14ac:dyDescent="0.2">
      <c r="A92" s="22">
        <v>42860</v>
      </c>
      <c r="B92" s="21">
        <v>57.05</v>
      </c>
      <c r="C92" s="21">
        <v>2.3849999999999998</v>
      </c>
      <c r="D92" s="21">
        <v>1122</v>
      </c>
      <c r="E92" s="21">
        <v>165.8</v>
      </c>
      <c r="F92" s="21">
        <v>128.19999999999999</v>
      </c>
      <c r="G92" s="21">
        <v>67.680000000000007</v>
      </c>
      <c r="H92" s="21">
        <v>144.6</v>
      </c>
      <c r="I92" s="21">
        <v>277.7</v>
      </c>
      <c r="J92" s="21">
        <v>42.72</v>
      </c>
      <c r="K92" s="21">
        <v>51.14</v>
      </c>
      <c r="L92" s="21">
        <v>15710</v>
      </c>
      <c r="M92" s="21">
        <v>1570</v>
      </c>
      <c r="O92" s="20">
        <f t="shared" si="27"/>
        <v>-8.7565674255699229E-4</v>
      </c>
      <c r="P92" s="20">
        <f t="shared" si="28"/>
        <v>-2.5094102885822784E-3</v>
      </c>
      <c r="Q92" s="20">
        <f t="shared" si="29"/>
        <v>-3.1924072476272651E-2</v>
      </c>
      <c r="R92" s="20">
        <f t="shared" si="30"/>
        <v>1.8126888217523346E-3</v>
      </c>
      <c r="S92" s="20">
        <f t="shared" si="31"/>
        <v>1.1838989739542113E-2</v>
      </c>
      <c r="T92" s="20">
        <f t="shared" si="32"/>
        <v>-7.3822530636346011E-4</v>
      </c>
      <c r="U92" s="20">
        <f t="shared" si="33"/>
        <v>6.920415224913101E-4</v>
      </c>
      <c r="V92" s="20">
        <f t="shared" si="34"/>
        <v>6.1594202898550311E-3</v>
      </c>
      <c r="W92" s="20">
        <f t="shared" si="35"/>
        <v>-2.8011204481793775E-3</v>
      </c>
      <c r="X92" s="20">
        <f t="shared" si="36"/>
        <v>4.7151277013752846E-3</v>
      </c>
      <c r="Y92" s="20">
        <f t="shared" si="37"/>
        <v>1.2746972594008922E-3</v>
      </c>
      <c r="Z92" s="20">
        <f t="shared" si="38"/>
        <v>-6.957621758380772E-3</v>
      </c>
    </row>
    <row r="93" spans="1:26" x14ac:dyDescent="0.2">
      <c r="A93" s="22">
        <v>42865</v>
      </c>
      <c r="B93" s="21">
        <v>57</v>
      </c>
      <c r="C93" s="21">
        <v>2.3995000000000002</v>
      </c>
      <c r="D93" s="21">
        <v>1149</v>
      </c>
      <c r="E93" s="21">
        <v>170.8</v>
      </c>
      <c r="F93" s="21">
        <v>130</v>
      </c>
      <c r="G93" s="21">
        <v>67.67</v>
      </c>
      <c r="H93" s="21">
        <v>143.52000000000001</v>
      </c>
      <c r="I93" s="21">
        <v>287.3</v>
      </c>
      <c r="J93" s="21">
        <v>43.3</v>
      </c>
      <c r="K93" s="21">
        <v>51.22</v>
      </c>
      <c r="L93" s="21">
        <v>15970</v>
      </c>
      <c r="M93" s="21">
        <v>1590</v>
      </c>
      <c r="O93" s="20">
        <f t="shared" si="27"/>
        <v>-8.7642418930757515E-4</v>
      </c>
      <c r="P93" s="20">
        <f t="shared" si="28"/>
        <v>6.0796645702307769E-3</v>
      </c>
      <c r="Q93" s="20">
        <f t="shared" si="29"/>
        <v>2.4064171122994651E-2</v>
      </c>
      <c r="R93" s="20">
        <f t="shared" si="30"/>
        <v>3.0156815440289503E-2</v>
      </c>
      <c r="S93" s="20">
        <f t="shared" si="31"/>
        <v>1.4040561622464989E-2</v>
      </c>
      <c r="T93" s="20">
        <f t="shared" si="32"/>
        <v>-1.4775413711591481E-4</v>
      </c>
      <c r="U93" s="20">
        <f t="shared" si="33"/>
        <v>-7.4688796680496827E-3</v>
      </c>
      <c r="V93" s="20">
        <f t="shared" si="34"/>
        <v>3.4569679510262956E-2</v>
      </c>
      <c r="W93" s="20">
        <f t="shared" si="35"/>
        <v>1.3576779026217189E-2</v>
      </c>
      <c r="X93" s="20">
        <f t="shared" si="36"/>
        <v>1.5643332029721998E-3</v>
      </c>
      <c r="Y93" s="20">
        <f t="shared" si="37"/>
        <v>1.6549968173138127E-2</v>
      </c>
      <c r="Z93" s="20">
        <f t="shared" si="38"/>
        <v>1.2738853503184714E-2</v>
      </c>
    </row>
    <row r="94" spans="1:26" x14ac:dyDescent="0.2">
      <c r="A94" s="22">
        <v>42866</v>
      </c>
      <c r="B94" s="21">
        <v>56.2</v>
      </c>
      <c r="C94" s="21">
        <v>2.37</v>
      </c>
      <c r="D94" s="21">
        <v>1131</v>
      </c>
      <c r="E94" s="21">
        <v>169.97</v>
      </c>
      <c r="F94" s="21">
        <v>127.85</v>
      </c>
      <c r="G94" s="21">
        <v>68.45</v>
      </c>
      <c r="H94" s="21">
        <v>143.56</v>
      </c>
      <c r="I94" s="21">
        <v>286.8</v>
      </c>
      <c r="J94" s="21">
        <v>43.37</v>
      </c>
      <c r="K94" s="21">
        <v>51.03</v>
      </c>
      <c r="L94" s="21">
        <v>16040</v>
      </c>
      <c r="M94" s="21">
        <v>1562.5</v>
      </c>
      <c r="O94" s="20">
        <f t="shared" si="27"/>
        <v>-1.4035087719298196E-2</v>
      </c>
      <c r="P94" s="20">
        <f t="shared" si="28"/>
        <v>-1.2294227964159233E-2</v>
      </c>
      <c r="Q94" s="20">
        <f t="shared" si="29"/>
        <v>-1.5665796344647518E-2</v>
      </c>
      <c r="R94" s="20">
        <f t="shared" si="30"/>
        <v>-4.8594847775176369E-3</v>
      </c>
      <c r="S94" s="20">
        <f t="shared" si="31"/>
        <v>-1.6538461538461582E-2</v>
      </c>
      <c r="T94" s="20">
        <f t="shared" si="32"/>
        <v>1.1526525786907065E-2</v>
      </c>
      <c r="U94" s="20">
        <f t="shared" si="33"/>
        <v>2.7870680044587542E-4</v>
      </c>
      <c r="V94" s="20">
        <f t="shared" si="34"/>
        <v>-1.7403411068569439E-3</v>
      </c>
      <c r="W94" s="20">
        <f t="shared" si="35"/>
        <v>1.6166281755196372E-3</v>
      </c>
      <c r="X94" s="20">
        <f t="shared" si="36"/>
        <v>-3.7094884810620408E-3</v>
      </c>
      <c r="Y94" s="20">
        <f t="shared" si="37"/>
        <v>4.3832185347526609E-3</v>
      </c>
      <c r="Z94" s="20">
        <f t="shared" si="38"/>
        <v>-1.7295597484276729E-2</v>
      </c>
    </row>
    <row r="95" spans="1:26" x14ac:dyDescent="0.2">
      <c r="A95" s="22">
        <v>42867</v>
      </c>
      <c r="B95" s="21">
        <v>55.85</v>
      </c>
      <c r="C95" s="21">
        <v>2.3980000000000001</v>
      </c>
      <c r="D95" s="21">
        <v>1129</v>
      </c>
      <c r="E95" s="21">
        <v>167.7</v>
      </c>
      <c r="F95" s="21">
        <v>127.3</v>
      </c>
      <c r="G95" s="21">
        <v>68.599999999999994</v>
      </c>
      <c r="H95" s="21">
        <v>147.91</v>
      </c>
      <c r="I95" s="21">
        <v>284.10000000000002</v>
      </c>
      <c r="J95" s="21">
        <v>40.98</v>
      </c>
      <c r="K95" s="21">
        <v>52.22</v>
      </c>
      <c r="L95" s="21">
        <v>15990</v>
      </c>
      <c r="M95" s="21">
        <v>1592</v>
      </c>
      <c r="O95" s="20">
        <f t="shared" si="27"/>
        <v>-6.2277580071174628E-3</v>
      </c>
      <c r="P95" s="20">
        <f t="shared" si="28"/>
        <v>1.1814345991561191E-2</v>
      </c>
      <c r="Q95" s="20">
        <f t="shared" si="29"/>
        <v>-1.7683465959328027E-3</v>
      </c>
      <c r="R95" s="20">
        <f t="shared" si="30"/>
        <v>-1.3355297993763665E-2</v>
      </c>
      <c r="S95" s="20">
        <f t="shared" si="31"/>
        <v>-4.3019163081736188E-3</v>
      </c>
      <c r="T95" s="20">
        <f t="shared" si="32"/>
        <v>2.1913805697588236E-3</v>
      </c>
      <c r="U95" s="20">
        <f t="shared" si="33"/>
        <v>3.030091947617717E-2</v>
      </c>
      <c r="V95" s="20">
        <f t="shared" si="34"/>
        <v>-9.4142259414225545E-3</v>
      </c>
      <c r="W95" s="20">
        <f t="shared" si="35"/>
        <v>-5.5107216970255953E-2</v>
      </c>
      <c r="X95" s="20">
        <f t="shared" si="36"/>
        <v>2.331961591220846E-2</v>
      </c>
      <c r="Y95" s="20">
        <f t="shared" si="37"/>
        <v>-3.117206982543641E-3</v>
      </c>
      <c r="Z95" s="20">
        <f t="shared" si="38"/>
        <v>1.8880000000000001E-2</v>
      </c>
    </row>
    <row r="96" spans="1:26" x14ac:dyDescent="0.2">
      <c r="A96" s="22">
        <v>42870</v>
      </c>
      <c r="B96" s="21">
        <v>56.3</v>
      </c>
      <c r="C96" s="21">
        <v>2.3780000000000001</v>
      </c>
      <c r="D96" s="21">
        <v>1102</v>
      </c>
      <c r="E96" s="21">
        <v>171.35</v>
      </c>
      <c r="F96" s="21">
        <v>131.19999999999999</v>
      </c>
      <c r="G96" s="21">
        <v>68.77</v>
      </c>
      <c r="H96" s="21">
        <v>147.28</v>
      </c>
      <c r="I96" s="21">
        <v>293</v>
      </c>
      <c r="J96" s="21">
        <v>41.3</v>
      </c>
      <c r="K96" s="21">
        <v>53.15</v>
      </c>
      <c r="L96" s="21">
        <v>15790</v>
      </c>
      <c r="M96" s="21">
        <v>1619</v>
      </c>
      <c r="O96" s="20">
        <f t="shared" si="27"/>
        <v>8.0572963294538186E-3</v>
      </c>
      <c r="P96" s="20">
        <f t="shared" si="28"/>
        <v>-8.3402835696413744E-3</v>
      </c>
      <c r="Q96" s="20">
        <f t="shared" si="29"/>
        <v>-2.3914968999114262E-2</v>
      </c>
      <c r="R96" s="20">
        <f t="shared" si="30"/>
        <v>2.1765056648777613E-2</v>
      </c>
      <c r="S96" s="20">
        <f t="shared" si="31"/>
        <v>3.0636292223094986E-2</v>
      </c>
      <c r="T96" s="20">
        <f t="shared" si="32"/>
        <v>2.478134110787197E-3</v>
      </c>
      <c r="U96" s="20">
        <f t="shared" si="33"/>
        <v>-4.2593469001419478E-3</v>
      </c>
      <c r="V96" s="20">
        <f t="shared" si="34"/>
        <v>3.132699753607876E-2</v>
      </c>
      <c r="W96" s="20">
        <f t="shared" si="35"/>
        <v>7.8086871644704806E-3</v>
      </c>
      <c r="X96" s="20">
        <f t="shared" si="36"/>
        <v>1.7809268479509761E-2</v>
      </c>
      <c r="Y96" s="20">
        <f t="shared" si="37"/>
        <v>-1.2507817385866166E-2</v>
      </c>
      <c r="Z96" s="20">
        <f t="shared" si="38"/>
        <v>1.6959798994974875E-2</v>
      </c>
    </row>
    <row r="97" spans="1:26" x14ac:dyDescent="0.2">
      <c r="A97" s="22">
        <v>42871</v>
      </c>
      <c r="B97" s="21">
        <v>55</v>
      </c>
      <c r="C97" s="21">
        <v>2.37</v>
      </c>
      <c r="D97" s="21">
        <v>1115</v>
      </c>
      <c r="E97" s="21">
        <v>170.66</v>
      </c>
      <c r="F97" s="21">
        <v>131.33000000000001</v>
      </c>
      <c r="G97" s="21">
        <v>69.680000000000007</v>
      </c>
      <c r="H97" s="21">
        <v>149.29</v>
      </c>
      <c r="I97" s="21">
        <v>304</v>
      </c>
      <c r="J97" s="21">
        <v>42.08</v>
      </c>
      <c r="K97" s="21">
        <v>53.45</v>
      </c>
      <c r="L97" s="21">
        <v>15450</v>
      </c>
      <c r="M97" s="21">
        <v>1611</v>
      </c>
      <c r="O97" s="20">
        <f t="shared" si="27"/>
        <v>-2.3090586145648264E-2</v>
      </c>
      <c r="P97" s="20">
        <f t="shared" si="28"/>
        <v>-3.3641715727502131E-3</v>
      </c>
      <c r="Q97" s="20">
        <f t="shared" si="29"/>
        <v>1.1796733212341199E-2</v>
      </c>
      <c r="R97" s="20">
        <f t="shared" si="30"/>
        <v>-4.0268456375838792E-3</v>
      </c>
      <c r="S97" s="20">
        <f t="shared" si="31"/>
        <v>9.9085365853676752E-4</v>
      </c>
      <c r="T97" s="20">
        <f t="shared" si="32"/>
        <v>1.3232514177693919E-2</v>
      </c>
      <c r="U97" s="20">
        <f t="shared" si="33"/>
        <v>1.3647474198804936E-2</v>
      </c>
      <c r="V97" s="20">
        <f t="shared" si="34"/>
        <v>3.7542662116040959E-2</v>
      </c>
      <c r="W97" s="20">
        <f t="shared" si="35"/>
        <v>1.8886198547215526E-2</v>
      </c>
      <c r="X97" s="20">
        <f t="shared" si="36"/>
        <v>5.6444026340546427E-3</v>
      </c>
      <c r="Y97" s="20">
        <f t="shared" si="37"/>
        <v>-2.1532615579480684E-2</v>
      </c>
      <c r="Z97" s="20">
        <f t="shared" si="38"/>
        <v>-4.9413218035824586E-3</v>
      </c>
    </row>
    <row r="98" spans="1:26" x14ac:dyDescent="0.2">
      <c r="A98" s="22">
        <v>42872</v>
      </c>
      <c r="B98" s="21">
        <v>55.25</v>
      </c>
      <c r="C98" s="21">
        <v>2.3570000000000002</v>
      </c>
      <c r="D98" s="21">
        <v>1220</v>
      </c>
      <c r="E98" s="21">
        <v>169.24</v>
      </c>
      <c r="F98" s="21">
        <v>131.35</v>
      </c>
      <c r="G98" s="21">
        <v>69.989999999999995</v>
      </c>
      <c r="H98" s="21">
        <v>162.04</v>
      </c>
      <c r="I98" s="21">
        <v>300.60000000000002</v>
      </c>
      <c r="J98" s="21">
        <v>41.76</v>
      </c>
      <c r="K98" s="21">
        <v>53.46</v>
      </c>
      <c r="L98" s="21">
        <v>15660</v>
      </c>
      <c r="M98" s="21">
        <v>1608</v>
      </c>
      <c r="O98" s="20">
        <f t="shared" si="27"/>
        <v>4.5454545454545452E-3</v>
      </c>
      <c r="P98" s="20">
        <f t="shared" si="28"/>
        <v>-5.4852320675105063E-3</v>
      </c>
      <c r="Q98" s="20">
        <f t="shared" si="29"/>
        <v>9.417040358744394E-2</v>
      </c>
      <c r="R98" s="20">
        <f t="shared" si="30"/>
        <v>-8.3206375249032429E-3</v>
      </c>
      <c r="S98" s="20">
        <f t="shared" si="31"/>
        <v>1.52288129140195E-4</v>
      </c>
      <c r="T98" s="20">
        <f t="shared" si="32"/>
        <v>4.4489092996553969E-3</v>
      </c>
      <c r="U98" s="20">
        <f t="shared" si="33"/>
        <v>8.5404246768035375E-2</v>
      </c>
      <c r="V98" s="20">
        <f t="shared" si="34"/>
        <v>-1.1184210526315715E-2</v>
      </c>
      <c r="W98" s="20">
        <f t="shared" si="35"/>
        <v>-7.6045627376425924E-3</v>
      </c>
      <c r="X98" s="20">
        <f t="shared" si="36"/>
        <v>1.8709073900838186E-4</v>
      </c>
      <c r="Y98" s="20">
        <f t="shared" si="37"/>
        <v>1.3592233009708738E-2</v>
      </c>
      <c r="Z98" s="20">
        <f t="shared" si="38"/>
        <v>-1.8621973929236499E-3</v>
      </c>
    </row>
    <row r="99" spans="1:26" x14ac:dyDescent="0.2">
      <c r="A99" s="22">
        <v>42873</v>
      </c>
      <c r="B99" s="21">
        <v>53.85</v>
      </c>
      <c r="C99" s="21">
        <v>2.2440000000000002</v>
      </c>
      <c r="D99" s="21">
        <v>1250</v>
      </c>
      <c r="E99" s="21">
        <v>166.5</v>
      </c>
      <c r="F99" s="21">
        <v>128.93</v>
      </c>
      <c r="G99" s="21">
        <v>70</v>
      </c>
      <c r="H99" s="21">
        <v>149.6</v>
      </c>
      <c r="I99" s="21">
        <v>295</v>
      </c>
      <c r="J99" s="21">
        <v>41.65</v>
      </c>
      <c r="K99" s="21">
        <v>53.75</v>
      </c>
      <c r="L99" s="21">
        <v>15600</v>
      </c>
      <c r="M99" s="21">
        <v>1565</v>
      </c>
      <c r="O99" s="20">
        <f t="shared" si="27"/>
        <v>-2.533936651583708E-2</v>
      </c>
      <c r="P99" s="20">
        <f t="shared" si="28"/>
        <v>-4.794229953330504E-2</v>
      </c>
      <c r="Q99" s="20">
        <f t="shared" si="29"/>
        <v>2.4590163934426229E-2</v>
      </c>
      <c r="R99" s="20">
        <f t="shared" si="30"/>
        <v>-1.619002599858195E-2</v>
      </c>
      <c r="S99" s="20">
        <f t="shared" si="31"/>
        <v>-1.8424057860677485E-2</v>
      </c>
      <c r="T99" s="20">
        <f t="shared" si="32"/>
        <v>1.4287755393634972E-4</v>
      </c>
      <c r="U99" s="20">
        <f t="shared" si="33"/>
        <v>-7.6771167612935065E-2</v>
      </c>
      <c r="V99" s="20">
        <f t="shared" si="34"/>
        <v>-1.8629407850964813E-2</v>
      </c>
      <c r="W99" s="20">
        <f t="shared" si="35"/>
        <v>-2.6340996168582242E-3</v>
      </c>
      <c r="X99" s="20">
        <f t="shared" si="36"/>
        <v>5.4246165357276308E-3</v>
      </c>
      <c r="Y99" s="20">
        <f t="shared" si="37"/>
        <v>-3.8314176245210726E-3</v>
      </c>
      <c r="Z99" s="20">
        <f t="shared" si="38"/>
        <v>-2.6741293532338308E-2</v>
      </c>
    </row>
    <row r="100" spans="1:26" x14ac:dyDescent="0.2">
      <c r="A100" s="22">
        <v>42874</v>
      </c>
      <c r="B100" s="21">
        <v>52.9</v>
      </c>
      <c r="C100" s="21">
        <v>2.3125</v>
      </c>
      <c r="D100" s="21">
        <v>1265</v>
      </c>
      <c r="E100" s="21">
        <v>168.87</v>
      </c>
      <c r="F100" s="21">
        <v>131.1</v>
      </c>
      <c r="G100" s="21">
        <v>70.459999999999994</v>
      </c>
      <c r="H100" s="21">
        <v>149.41999999999999</v>
      </c>
      <c r="I100" s="21">
        <v>289.8</v>
      </c>
      <c r="J100" s="21">
        <v>42.39</v>
      </c>
      <c r="K100" s="21">
        <v>53.3</v>
      </c>
      <c r="L100" s="21">
        <v>15890</v>
      </c>
      <c r="M100" s="21">
        <v>1614.5</v>
      </c>
      <c r="O100" s="20">
        <f t="shared" si="27"/>
        <v>-1.764159702878371E-2</v>
      </c>
      <c r="P100" s="20">
        <f t="shared" si="28"/>
        <v>3.0525846702317189E-2</v>
      </c>
      <c r="Q100" s="20">
        <f t="shared" si="29"/>
        <v>1.2E-2</v>
      </c>
      <c r="R100" s="20">
        <f t="shared" si="30"/>
        <v>1.4234234234234262E-2</v>
      </c>
      <c r="S100" s="20">
        <f t="shared" si="31"/>
        <v>1.6830838439463178E-2</v>
      </c>
      <c r="T100" s="20">
        <f t="shared" si="32"/>
        <v>6.5714285714284825E-3</v>
      </c>
      <c r="U100" s="20">
        <f t="shared" si="33"/>
        <v>-1.2032085561497782E-3</v>
      </c>
      <c r="V100" s="20">
        <f t="shared" si="34"/>
        <v>-1.7627118644067758E-2</v>
      </c>
      <c r="W100" s="20">
        <f t="shared" si="35"/>
        <v>1.7767106842737142E-2</v>
      </c>
      <c r="X100" s="20">
        <f t="shared" si="36"/>
        <v>-8.3720930232558666E-3</v>
      </c>
      <c r="Y100" s="20">
        <f t="shared" si="37"/>
        <v>1.858974358974359E-2</v>
      </c>
      <c r="Z100" s="20">
        <f t="shared" si="38"/>
        <v>3.1629392971246006E-2</v>
      </c>
    </row>
    <row r="101" spans="1:26" x14ac:dyDescent="0.2">
      <c r="A101" s="22">
        <v>42877</v>
      </c>
      <c r="B101" s="21">
        <v>53.55</v>
      </c>
      <c r="C101" s="21">
        <v>2.2705000000000002</v>
      </c>
      <c r="D101" s="21">
        <v>1230</v>
      </c>
      <c r="E101" s="21">
        <v>168.03</v>
      </c>
      <c r="F101" s="21">
        <v>131.97999999999999</v>
      </c>
      <c r="G101" s="21">
        <v>70.08</v>
      </c>
      <c r="H101" s="21">
        <v>150.6</v>
      </c>
      <c r="I101" s="21">
        <v>288.8</v>
      </c>
      <c r="J101" s="21">
        <v>42.63</v>
      </c>
      <c r="K101" s="21">
        <v>53.85</v>
      </c>
      <c r="L101" s="21">
        <v>15620</v>
      </c>
      <c r="M101" s="21">
        <v>1608</v>
      </c>
      <c r="O101" s="20">
        <f t="shared" si="27"/>
        <v>1.2287334593572752E-2</v>
      </c>
      <c r="P101" s="20">
        <f t="shared" si="28"/>
        <v>-1.8162162162162081E-2</v>
      </c>
      <c r="Q101" s="20">
        <f t="shared" si="29"/>
        <v>-2.766798418972332E-2</v>
      </c>
      <c r="R101" s="20">
        <f t="shared" si="30"/>
        <v>-4.9742405400604213E-3</v>
      </c>
      <c r="S101" s="20">
        <f t="shared" si="31"/>
        <v>6.7124332570556479E-3</v>
      </c>
      <c r="T101" s="20">
        <f t="shared" si="32"/>
        <v>-5.393130854385403E-3</v>
      </c>
      <c r="U101" s="20">
        <f t="shared" si="33"/>
        <v>7.8972025163967802E-3</v>
      </c>
      <c r="V101" s="20">
        <f t="shared" si="34"/>
        <v>-3.450655624568668E-3</v>
      </c>
      <c r="W101" s="20">
        <f t="shared" si="35"/>
        <v>5.6617126680821419E-3</v>
      </c>
      <c r="X101" s="20">
        <f t="shared" si="36"/>
        <v>1.0318949343339668E-2</v>
      </c>
      <c r="Y101" s="20">
        <f t="shared" si="37"/>
        <v>-1.6991818753933293E-2</v>
      </c>
      <c r="Z101" s="20">
        <f t="shared" si="38"/>
        <v>-4.0260142458965623E-3</v>
      </c>
    </row>
    <row r="102" spans="1:26" x14ac:dyDescent="0.2">
      <c r="A102" s="22">
        <v>42878</v>
      </c>
      <c r="B102" s="21">
        <v>55.4</v>
      </c>
      <c r="C102" s="21">
        <v>2.3614999999999999</v>
      </c>
      <c r="D102" s="21">
        <v>1294</v>
      </c>
      <c r="E102" s="21">
        <v>166.31</v>
      </c>
      <c r="F102" s="21">
        <v>132.04</v>
      </c>
      <c r="G102" s="21">
        <v>70.099999999999994</v>
      </c>
      <c r="H102" s="21">
        <v>151.75</v>
      </c>
      <c r="I102" s="21">
        <v>292.60000000000002</v>
      </c>
      <c r="J102" s="21">
        <v>42.57</v>
      </c>
      <c r="K102" s="21">
        <v>54.4</v>
      </c>
      <c r="L102" s="21">
        <v>15790</v>
      </c>
      <c r="M102" s="21">
        <v>1611.5</v>
      </c>
      <c r="O102" s="20">
        <f t="shared" si="27"/>
        <v>3.4547152194211048E-2</v>
      </c>
      <c r="P102" s="20">
        <f t="shared" si="28"/>
        <v>4.0079277692138184E-2</v>
      </c>
      <c r="Q102" s="20">
        <f t="shared" si="29"/>
        <v>5.2032520325203252E-2</v>
      </c>
      <c r="R102" s="20">
        <f t="shared" si="30"/>
        <v>-1.02362673332143E-2</v>
      </c>
      <c r="S102" s="20">
        <f t="shared" si="31"/>
        <v>4.5461433550539684E-4</v>
      </c>
      <c r="T102" s="20">
        <f t="shared" si="32"/>
        <v>2.853881278538245E-4</v>
      </c>
      <c r="U102" s="20">
        <f t="shared" si="33"/>
        <v>7.6361221779548856E-3</v>
      </c>
      <c r="V102" s="20">
        <f t="shared" si="34"/>
        <v>1.3157894736842144E-2</v>
      </c>
      <c r="W102" s="20">
        <f t="shared" si="35"/>
        <v>-1.4074595355384066E-3</v>
      </c>
      <c r="X102" s="20">
        <f t="shared" si="36"/>
        <v>1.0213556174558908E-2</v>
      </c>
      <c r="Y102" s="20">
        <f t="shared" si="37"/>
        <v>1.088348271446863E-2</v>
      </c>
      <c r="Z102" s="20">
        <f t="shared" si="38"/>
        <v>2.1766169154228856E-3</v>
      </c>
    </row>
    <row r="103" spans="1:26" x14ac:dyDescent="0.2">
      <c r="A103" s="22">
        <v>42879</v>
      </c>
      <c r="B103" s="21">
        <v>54.6</v>
      </c>
      <c r="C103" s="21">
        <v>2.3849999999999998</v>
      </c>
      <c r="D103" s="21">
        <v>1266</v>
      </c>
      <c r="E103" s="21">
        <v>165.7</v>
      </c>
      <c r="F103" s="21">
        <v>133</v>
      </c>
      <c r="G103" s="21">
        <v>71.790000000000006</v>
      </c>
      <c r="H103" s="21">
        <v>151.30000000000001</v>
      </c>
      <c r="I103" s="21">
        <v>279</v>
      </c>
      <c r="J103" s="21">
        <v>42.83</v>
      </c>
      <c r="K103" s="21">
        <v>53.5</v>
      </c>
      <c r="L103" s="21">
        <v>15790</v>
      </c>
      <c r="M103" s="21">
        <v>1611</v>
      </c>
      <c r="O103" s="20">
        <f t="shared" ref="O103:O134" si="39">(B103-B102)/B102</f>
        <v>-1.4440433212996338E-2</v>
      </c>
      <c r="P103" s="20">
        <f t="shared" ref="P103:P134" si="40">(C103-C102)/C102</f>
        <v>9.9513021384712488E-3</v>
      </c>
      <c r="Q103" s="20">
        <f t="shared" ref="Q103:Q134" si="41">(D103-D102)/D102</f>
        <v>-2.1638330757341576E-2</v>
      </c>
      <c r="R103" s="20">
        <f t="shared" ref="R103:R134" si="42">(E103-E102)/E102</f>
        <v>-3.667849197282266E-3</v>
      </c>
      <c r="S103" s="20">
        <f t="shared" ref="S103:S134" si="43">(F103-F102)/F102</f>
        <v>7.2705240836110881E-3</v>
      </c>
      <c r="T103" s="20">
        <f t="shared" ref="T103:T134" si="44">(G103-G102)/G102</f>
        <v>2.4108416547789044E-2</v>
      </c>
      <c r="U103" s="20">
        <f t="shared" ref="U103:U134" si="45">(H103-H102)/H102</f>
        <v>-2.9654036243821325E-3</v>
      </c>
      <c r="V103" s="20">
        <f t="shared" ref="V103:V134" si="46">(I103-I102)/I102</f>
        <v>-4.6479835953520239E-2</v>
      </c>
      <c r="W103" s="20">
        <f t="shared" ref="W103:W134" si="47">(J103-J102)/J102</f>
        <v>6.1075875029362936E-3</v>
      </c>
      <c r="X103" s="20">
        <f t="shared" ref="X103:X134" si="48">(K103-K102)/K102</f>
        <v>-1.6544117647058799E-2</v>
      </c>
      <c r="Y103" s="20">
        <f t="shared" ref="Y103:Y134" si="49">(L103-L102)/L102</f>
        <v>0</v>
      </c>
      <c r="Z103" s="20">
        <f t="shared" ref="Z103:Z134" si="50">(M103-M102)/M102</f>
        <v>-3.1026993484331366E-4</v>
      </c>
    </row>
    <row r="104" spans="1:26" x14ac:dyDescent="0.2">
      <c r="A104" s="22">
        <v>42880</v>
      </c>
      <c r="B104" s="21">
        <v>54.45</v>
      </c>
      <c r="C104" s="21">
        <v>2.3965000000000001</v>
      </c>
      <c r="D104" s="21">
        <v>1291</v>
      </c>
      <c r="E104" s="21">
        <v>164.05</v>
      </c>
      <c r="F104" s="21">
        <v>130.69999999999999</v>
      </c>
      <c r="G104" s="21">
        <v>71.77</v>
      </c>
      <c r="H104" s="21">
        <v>152.25</v>
      </c>
      <c r="I104" s="21">
        <v>284.5</v>
      </c>
      <c r="J104" s="21">
        <v>42.28</v>
      </c>
      <c r="K104" s="21">
        <v>53.4</v>
      </c>
      <c r="L104" s="21">
        <v>15690</v>
      </c>
      <c r="M104" s="21">
        <v>1584</v>
      </c>
      <c r="O104" s="20">
        <f t="shared" si="39"/>
        <v>-2.747252747252721E-3</v>
      </c>
      <c r="P104" s="20">
        <f t="shared" si="40"/>
        <v>4.8218029350106037E-3</v>
      </c>
      <c r="Q104" s="20">
        <f t="shared" si="41"/>
        <v>1.9747235387045814E-2</v>
      </c>
      <c r="R104" s="20">
        <f t="shared" si="42"/>
        <v>-9.9577549788773534E-3</v>
      </c>
      <c r="S104" s="20">
        <f t="shared" si="43"/>
        <v>-1.7293233082706853E-2</v>
      </c>
      <c r="T104" s="20">
        <f t="shared" si="44"/>
        <v>-2.7859033291559033E-4</v>
      </c>
      <c r="U104" s="20">
        <f t="shared" si="45"/>
        <v>6.2789160608062696E-3</v>
      </c>
      <c r="V104" s="20">
        <f t="shared" si="46"/>
        <v>1.9713261648745518E-2</v>
      </c>
      <c r="W104" s="20">
        <f t="shared" si="47"/>
        <v>-1.2841466261965846E-2</v>
      </c>
      <c r="X104" s="20">
        <f t="shared" si="48"/>
        <v>-1.8691588785046994E-3</v>
      </c>
      <c r="Y104" s="20">
        <f t="shared" si="49"/>
        <v>-6.333122229259025E-3</v>
      </c>
      <c r="Z104" s="20">
        <f t="shared" si="50"/>
        <v>-1.6759776536312849E-2</v>
      </c>
    </row>
    <row r="105" spans="1:26" x14ac:dyDescent="0.2">
      <c r="A105" s="22">
        <v>42881</v>
      </c>
      <c r="B105" s="21">
        <v>54.5</v>
      </c>
      <c r="C105" s="21">
        <v>2.3584999999999998</v>
      </c>
      <c r="D105" s="21">
        <v>1301</v>
      </c>
      <c r="E105" s="21">
        <v>160.69999999999999</v>
      </c>
      <c r="F105" s="21">
        <v>130.19999999999999</v>
      </c>
      <c r="G105" s="21">
        <v>72.37</v>
      </c>
      <c r="H105" s="21">
        <v>151.4</v>
      </c>
      <c r="I105" s="21">
        <v>290</v>
      </c>
      <c r="J105" s="21">
        <v>41.73</v>
      </c>
      <c r="K105" s="21">
        <v>52.43</v>
      </c>
      <c r="L105" s="21">
        <v>15670</v>
      </c>
      <c r="M105" s="21">
        <v>1568</v>
      </c>
      <c r="O105" s="20">
        <f t="shared" si="39"/>
        <v>9.1827364554632055E-4</v>
      </c>
      <c r="P105" s="20">
        <f t="shared" si="40"/>
        <v>-1.5856457333611622E-2</v>
      </c>
      <c r="Q105" s="20">
        <f t="shared" si="41"/>
        <v>7.7459333849728895E-3</v>
      </c>
      <c r="R105" s="20">
        <f t="shared" si="42"/>
        <v>-2.0420603474550578E-2</v>
      </c>
      <c r="S105" s="20">
        <f t="shared" si="43"/>
        <v>-3.8255547054322882E-3</v>
      </c>
      <c r="T105" s="20">
        <f t="shared" si="44"/>
        <v>8.3600390135155165E-3</v>
      </c>
      <c r="U105" s="20">
        <f t="shared" si="45"/>
        <v>-5.5829228243020976E-3</v>
      </c>
      <c r="V105" s="20">
        <f t="shared" si="46"/>
        <v>1.9332161687170474E-2</v>
      </c>
      <c r="W105" s="20">
        <f t="shared" si="47"/>
        <v>-1.3008514664143904E-2</v>
      </c>
      <c r="X105" s="20">
        <f t="shared" si="48"/>
        <v>-1.8164794007490617E-2</v>
      </c>
      <c r="Y105" s="20">
        <f t="shared" si="49"/>
        <v>-1.2746972594008922E-3</v>
      </c>
      <c r="Z105" s="20">
        <f t="shared" si="50"/>
        <v>-1.0101010101010102E-2</v>
      </c>
    </row>
    <row r="106" spans="1:26" x14ac:dyDescent="0.2">
      <c r="A106" s="22">
        <v>42884</v>
      </c>
      <c r="B106" s="21">
        <v>54.6</v>
      </c>
      <c r="C106" s="21">
        <v>2.3224999999999998</v>
      </c>
      <c r="D106" s="21">
        <v>1316</v>
      </c>
      <c r="E106" s="21">
        <v>163.9</v>
      </c>
      <c r="F106" s="21">
        <v>130.5</v>
      </c>
      <c r="G106" s="21">
        <v>72.540000000000006</v>
      </c>
      <c r="H106" s="21">
        <v>151.44999999999999</v>
      </c>
      <c r="I106" s="21">
        <v>298</v>
      </c>
      <c r="J106" s="21">
        <v>42.6</v>
      </c>
      <c r="K106" s="21">
        <v>52.06</v>
      </c>
      <c r="L106" s="21">
        <v>15960</v>
      </c>
      <c r="M106" s="21">
        <v>1573.5</v>
      </c>
      <c r="O106" s="20">
        <f t="shared" si="39"/>
        <v>1.834862385321127E-3</v>
      </c>
      <c r="P106" s="20">
        <f t="shared" si="40"/>
        <v>-1.5263938944244238E-2</v>
      </c>
      <c r="Q106" s="20">
        <f t="shared" si="41"/>
        <v>1.1529592621060722E-2</v>
      </c>
      <c r="R106" s="20">
        <f t="shared" si="42"/>
        <v>1.9912881144990773E-2</v>
      </c>
      <c r="S106" s="20">
        <f t="shared" si="43"/>
        <v>2.3041474654378756E-3</v>
      </c>
      <c r="T106" s="20">
        <f t="shared" si="44"/>
        <v>2.3490396573165912E-3</v>
      </c>
      <c r="U106" s="20">
        <f t="shared" si="45"/>
        <v>3.3025099075285961E-4</v>
      </c>
      <c r="V106" s="20">
        <f t="shared" si="46"/>
        <v>2.7586206896551724E-2</v>
      </c>
      <c r="W106" s="20">
        <f t="shared" si="47"/>
        <v>2.0848310567936845E-2</v>
      </c>
      <c r="X106" s="20">
        <f t="shared" si="48"/>
        <v>-7.0570284188441242E-3</v>
      </c>
      <c r="Y106" s="20">
        <f t="shared" si="49"/>
        <v>1.8506700701978303E-2</v>
      </c>
      <c r="Z106" s="20">
        <f t="shared" si="50"/>
        <v>3.5076530612244898E-3</v>
      </c>
    </row>
    <row r="107" spans="1:26" x14ac:dyDescent="0.2">
      <c r="A107" s="22">
        <v>42885</v>
      </c>
      <c r="B107" s="21">
        <v>54</v>
      </c>
      <c r="C107" s="21">
        <v>2.3915000000000002</v>
      </c>
      <c r="D107" s="21">
        <v>1357</v>
      </c>
      <c r="E107" s="21">
        <v>161.63999999999999</v>
      </c>
      <c r="F107" s="21">
        <v>129.49</v>
      </c>
      <c r="G107" s="21">
        <v>72.37</v>
      </c>
      <c r="H107" s="21">
        <v>157.47</v>
      </c>
      <c r="I107" s="21">
        <v>300</v>
      </c>
      <c r="J107" s="21">
        <v>42.5</v>
      </c>
      <c r="K107" s="21">
        <v>51.9</v>
      </c>
      <c r="L107" s="21">
        <v>15970</v>
      </c>
      <c r="M107" s="21">
        <v>1552</v>
      </c>
      <c r="O107" s="20">
        <f t="shared" si="39"/>
        <v>-1.0989010989011014E-2</v>
      </c>
      <c r="P107" s="20">
        <f t="shared" si="40"/>
        <v>2.9709364908503941E-2</v>
      </c>
      <c r="Q107" s="20">
        <f t="shared" si="41"/>
        <v>3.115501519756839E-2</v>
      </c>
      <c r="R107" s="20">
        <f t="shared" si="42"/>
        <v>-1.3788895668090417E-2</v>
      </c>
      <c r="S107" s="20">
        <f t="shared" si="43"/>
        <v>-7.7394636015324977E-3</v>
      </c>
      <c r="T107" s="20">
        <f t="shared" si="44"/>
        <v>-2.3435346015991411E-3</v>
      </c>
      <c r="U107" s="20">
        <f t="shared" si="45"/>
        <v>3.9749092109607205E-2</v>
      </c>
      <c r="V107" s="20">
        <f t="shared" si="46"/>
        <v>6.7114093959731542E-3</v>
      </c>
      <c r="W107" s="20">
        <f t="shared" si="47"/>
        <v>-2.3474178403756203E-3</v>
      </c>
      <c r="X107" s="20">
        <f t="shared" si="48"/>
        <v>-3.0733768728391027E-3</v>
      </c>
      <c r="Y107" s="20">
        <f t="shared" si="49"/>
        <v>6.2656641604010022E-4</v>
      </c>
      <c r="Z107" s="20">
        <f t="shared" si="50"/>
        <v>-1.3663806800127106E-2</v>
      </c>
    </row>
    <row r="108" spans="1:26" x14ac:dyDescent="0.2">
      <c r="A108" s="22">
        <v>42886</v>
      </c>
      <c r="B108" s="21">
        <v>53.25</v>
      </c>
      <c r="C108" s="21">
        <v>2.302</v>
      </c>
      <c r="D108" s="21">
        <v>1297</v>
      </c>
      <c r="E108" s="21">
        <v>155.93</v>
      </c>
      <c r="F108" s="21">
        <v>124.69</v>
      </c>
      <c r="G108" s="21">
        <v>71.8</v>
      </c>
      <c r="H108" s="21">
        <v>156.87</v>
      </c>
      <c r="I108" s="21">
        <v>295.10000000000002</v>
      </c>
      <c r="J108" s="21">
        <v>42.88</v>
      </c>
      <c r="K108" s="21">
        <v>52.21</v>
      </c>
      <c r="L108" s="21">
        <v>15940</v>
      </c>
      <c r="M108" s="21">
        <v>1505</v>
      </c>
      <c r="O108" s="20">
        <f t="shared" si="39"/>
        <v>-1.3888888888888888E-2</v>
      </c>
      <c r="P108" s="20">
        <f t="shared" si="40"/>
        <v>-3.742421074639353E-2</v>
      </c>
      <c r="Q108" s="20">
        <f t="shared" si="41"/>
        <v>-4.4215180545320559E-2</v>
      </c>
      <c r="R108" s="20">
        <f t="shared" si="42"/>
        <v>-3.5325414501360924E-2</v>
      </c>
      <c r="S108" s="20">
        <f t="shared" si="43"/>
        <v>-3.7068499498030823E-2</v>
      </c>
      <c r="T108" s="20">
        <f t="shared" si="44"/>
        <v>-7.876191792179181E-3</v>
      </c>
      <c r="U108" s="20">
        <f t="shared" si="45"/>
        <v>-3.8102495713468873E-3</v>
      </c>
      <c r="V108" s="20">
        <f t="shared" si="46"/>
        <v>-1.6333333333333259E-2</v>
      </c>
      <c r="W108" s="20">
        <f t="shared" si="47"/>
        <v>8.9411764705882961E-3</v>
      </c>
      <c r="X108" s="20">
        <f t="shared" si="48"/>
        <v>5.973025048169601E-3</v>
      </c>
      <c r="Y108" s="20">
        <f t="shared" si="49"/>
        <v>-1.878522229179712E-3</v>
      </c>
      <c r="Z108" s="20">
        <f t="shared" si="50"/>
        <v>-3.0283505154639175E-2</v>
      </c>
    </row>
    <row r="109" spans="1:26" x14ac:dyDescent="0.2">
      <c r="A109" s="22">
        <v>42887</v>
      </c>
      <c r="B109" s="21">
        <v>52.65</v>
      </c>
      <c r="C109" s="21">
        <v>2.3654999999999999</v>
      </c>
      <c r="D109" s="21">
        <v>1325</v>
      </c>
      <c r="E109" s="21">
        <v>153</v>
      </c>
      <c r="F109" s="21">
        <v>125.34</v>
      </c>
      <c r="G109" s="21">
        <v>70.22</v>
      </c>
      <c r="H109" s="21">
        <v>159.6</v>
      </c>
      <c r="I109" s="21">
        <v>298.39999999999998</v>
      </c>
      <c r="J109" s="21">
        <v>42.93</v>
      </c>
      <c r="K109" s="21">
        <v>51.76</v>
      </c>
      <c r="L109" s="21">
        <v>15880</v>
      </c>
      <c r="M109" s="21">
        <v>1520.5</v>
      </c>
      <c r="O109" s="20">
        <f t="shared" si="39"/>
        <v>-1.1267605633802844E-2</v>
      </c>
      <c r="P109" s="20">
        <f t="shared" si="40"/>
        <v>2.7584708948740176E-2</v>
      </c>
      <c r="Q109" s="20">
        <f t="shared" si="41"/>
        <v>2.1588280647648419E-2</v>
      </c>
      <c r="R109" s="20">
        <f t="shared" si="42"/>
        <v>-1.879048290899767E-2</v>
      </c>
      <c r="S109" s="20">
        <f t="shared" si="43"/>
        <v>5.2129280615927955E-3</v>
      </c>
      <c r="T109" s="20">
        <f t="shared" si="44"/>
        <v>-2.2005571030640644E-2</v>
      </c>
      <c r="U109" s="20">
        <f t="shared" si="45"/>
        <v>1.7402945113788423E-2</v>
      </c>
      <c r="V109" s="20">
        <f t="shared" si="46"/>
        <v>1.1182649949169617E-2</v>
      </c>
      <c r="W109" s="20">
        <f t="shared" si="47"/>
        <v>1.1660447761193365E-3</v>
      </c>
      <c r="X109" s="20">
        <f t="shared" si="48"/>
        <v>-8.6190384983720145E-3</v>
      </c>
      <c r="Y109" s="20">
        <f t="shared" si="49"/>
        <v>-3.7641154328732747E-3</v>
      </c>
      <c r="Z109" s="20">
        <f t="shared" si="50"/>
        <v>1.0299003322259137E-2</v>
      </c>
    </row>
    <row r="110" spans="1:26" x14ac:dyDescent="0.2">
      <c r="A110" s="22">
        <v>42888</v>
      </c>
      <c r="B110" s="21">
        <v>52.6</v>
      </c>
      <c r="C110" s="21">
        <v>2.3119999999999998</v>
      </c>
      <c r="D110" s="21">
        <v>1303</v>
      </c>
      <c r="E110" s="21">
        <v>157.13999999999999</v>
      </c>
      <c r="F110" s="21">
        <v>126.95</v>
      </c>
      <c r="G110" s="21">
        <v>70.36</v>
      </c>
      <c r="H110" s="21">
        <v>158.25</v>
      </c>
      <c r="I110" s="21">
        <v>302.89999999999998</v>
      </c>
      <c r="J110" s="21">
        <v>43.27</v>
      </c>
      <c r="K110" s="21">
        <v>51.76</v>
      </c>
      <c r="L110" s="21">
        <v>14370</v>
      </c>
      <c r="M110" s="21">
        <v>1478</v>
      </c>
      <c r="O110" s="20">
        <f t="shared" si="39"/>
        <v>-9.4966761633422906E-4</v>
      </c>
      <c r="P110" s="20">
        <f t="shared" si="40"/>
        <v>-2.2616782921158363E-2</v>
      </c>
      <c r="Q110" s="20">
        <f t="shared" si="41"/>
        <v>-1.6603773584905661E-2</v>
      </c>
      <c r="R110" s="20">
        <f t="shared" si="42"/>
        <v>2.7058823529411677E-2</v>
      </c>
      <c r="S110" s="20">
        <f t="shared" si="43"/>
        <v>1.28450614329025E-2</v>
      </c>
      <c r="T110" s="20">
        <f t="shared" si="44"/>
        <v>1.9937339789233917E-3</v>
      </c>
      <c r="U110" s="20">
        <f t="shared" si="45"/>
        <v>-8.4586466165413182E-3</v>
      </c>
      <c r="V110" s="20">
        <f t="shared" si="46"/>
        <v>1.5080428954423594E-2</v>
      </c>
      <c r="W110" s="20">
        <f t="shared" si="47"/>
        <v>7.9198695550897601E-3</v>
      </c>
      <c r="X110" s="20">
        <f t="shared" si="48"/>
        <v>0</v>
      </c>
      <c r="Y110" s="20">
        <f t="shared" si="49"/>
        <v>-9.5088161209068003E-2</v>
      </c>
      <c r="Z110" s="20">
        <f t="shared" si="50"/>
        <v>-2.7951331798750412E-2</v>
      </c>
    </row>
    <row r="111" spans="1:26" x14ac:dyDescent="0.2">
      <c r="A111" s="22">
        <v>42891</v>
      </c>
      <c r="B111" s="21">
        <v>52.8</v>
      </c>
      <c r="C111" s="21">
        <v>2.38</v>
      </c>
      <c r="D111" s="21">
        <v>1310</v>
      </c>
      <c r="E111" s="21">
        <v>154.69999999999999</v>
      </c>
      <c r="F111" s="21">
        <v>124.46</v>
      </c>
      <c r="G111" s="21">
        <v>69.89</v>
      </c>
      <c r="H111" s="21">
        <v>153.80000000000001</v>
      </c>
      <c r="I111" s="21">
        <v>299.5</v>
      </c>
      <c r="J111" s="21">
        <v>44.11</v>
      </c>
      <c r="K111" s="21">
        <v>52.98</v>
      </c>
      <c r="L111" s="21">
        <v>14720</v>
      </c>
      <c r="M111" s="21">
        <v>1525</v>
      </c>
      <c r="O111" s="20">
        <f t="shared" si="39"/>
        <v>3.8022813688212117E-3</v>
      </c>
      <c r="P111" s="20">
        <f t="shared" si="40"/>
        <v>2.941176470588238E-2</v>
      </c>
      <c r="Q111" s="20">
        <f t="shared" si="41"/>
        <v>5.3722179585571758E-3</v>
      </c>
      <c r="R111" s="20">
        <f t="shared" si="42"/>
        <v>-1.5527555046455376E-2</v>
      </c>
      <c r="S111" s="20">
        <f t="shared" si="43"/>
        <v>-1.9614021268215903E-2</v>
      </c>
      <c r="T111" s="20">
        <f t="shared" si="44"/>
        <v>-6.6799317794201092E-3</v>
      </c>
      <c r="U111" s="20">
        <f t="shared" si="45"/>
        <v>-2.8120063191153167E-2</v>
      </c>
      <c r="V111" s="20">
        <f t="shared" si="46"/>
        <v>-1.1224826675470378E-2</v>
      </c>
      <c r="W111" s="20">
        <f t="shared" si="47"/>
        <v>1.9412988213542783E-2</v>
      </c>
      <c r="X111" s="20">
        <f t="shared" si="48"/>
        <v>2.3570324574961339E-2</v>
      </c>
      <c r="Y111" s="20">
        <f t="shared" si="49"/>
        <v>2.4356297842727904E-2</v>
      </c>
      <c r="Z111" s="20">
        <f t="shared" si="50"/>
        <v>3.1799729364005415E-2</v>
      </c>
    </row>
    <row r="112" spans="1:26" x14ac:dyDescent="0.2">
      <c r="A112" s="22">
        <v>42892</v>
      </c>
      <c r="B112" s="21">
        <v>52.75</v>
      </c>
      <c r="C112" s="21">
        <v>2.3130000000000002</v>
      </c>
      <c r="D112" s="21">
        <v>1301</v>
      </c>
      <c r="E112" s="21">
        <v>152.80000000000001</v>
      </c>
      <c r="F112" s="21">
        <v>122.98</v>
      </c>
      <c r="G112" s="21">
        <v>70.7</v>
      </c>
      <c r="H112" s="21">
        <v>154.19999999999999</v>
      </c>
      <c r="I112" s="21">
        <v>296</v>
      </c>
      <c r="J112" s="21">
        <v>44.9</v>
      </c>
      <c r="K112" s="21">
        <v>52.52</v>
      </c>
      <c r="L112" s="21">
        <v>14540</v>
      </c>
      <c r="M112" s="21">
        <v>1524.5</v>
      </c>
      <c r="O112" s="20">
        <f t="shared" si="39"/>
        <v>-9.4696969696964322E-4</v>
      </c>
      <c r="P112" s="20">
        <f t="shared" si="40"/>
        <v>-2.8151260504201567E-2</v>
      </c>
      <c r="Q112" s="20">
        <f t="shared" si="41"/>
        <v>-6.8702290076335876E-3</v>
      </c>
      <c r="R112" s="20">
        <f t="shared" si="42"/>
        <v>-1.228183581124743E-2</v>
      </c>
      <c r="S112" s="20">
        <f t="shared" si="43"/>
        <v>-1.1891370721516872E-2</v>
      </c>
      <c r="T112" s="20">
        <f t="shared" si="44"/>
        <v>1.1589640864215227E-2</v>
      </c>
      <c r="U112" s="20">
        <f t="shared" si="45"/>
        <v>2.6007802340700732E-3</v>
      </c>
      <c r="V112" s="20">
        <f t="shared" si="46"/>
        <v>-1.1686143572621035E-2</v>
      </c>
      <c r="W112" s="20">
        <f t="shared" si="47"/>
        <v>1.7909771026977991E-2</v>
      </c>
      <c r="X112" s="20">
        <f t="shared" si="48"/>
        <v>-8.6825217063041474E-3</v>
      </c>
      <c r="Y112" s="20">
        <f t="shared" si="49"/>
        <v>-1.2228260869565218E-2</v>
      </c>
      <c r="Z112" s="20">
        <f t="shared" si="50"/>
        <v>-3.2786885245901639E-4</v>
      </c>
    </row>
    <row r="113" spans="1:26" x14ac:dyDescent="0.2">
      <c r="A113" s="22">
        <v>42893</v>
      </c>
      <c r="B113" s="21">
        <v>51</v>
      </c>
      <c r="C113" s="21">
        <v>2.2970000000000002</v>
      </c>
      <c r="D113" s="21">
        <v>1327</v>
      </c>
      <c r="E113" s="21">
        <v>152.82</v>
      </c>
      <c r="F113" s="21">
        <v>123.78</v>
      </c>
      <c r="G113" s="21">
        <v>70.27</v>
      </c>
      <c r="H113" s="21">
        <v>152.15</v>
      </c>
      <c r="I113" s="21">
        <v>285.39999999999998</v>
      </c>
      <c r="J113" s="21">
        <v>44.98</v>
      </c>
      <c r="K113" s="21">
        <v>53.5</v>
      </c>
      <c r="L113" s="21">
        <v>14420</v>
      </c>
      <c r="M113" s="21">
        <v>1526</v>
      </c>
      <c r="O113" s="20">
        <f t="shared" si="39"/>
        <v>-3.3175355450236969E-2</v>
      </c>
      <c r="P113" s="20">
        <f t="shared" si="40"/>
        <v>-6.917423259835717E-3</v>
      </c>
      <c r="Q113" s="20">
        <f t="shared" si="41"/>
        <v>1.9984627209838585E-2</v>
      </c>
      <c r="R113" s="20">
        <f t="shared" si="42"/>
        <v>1.3089005235590188E-4</v>
      </c>
      <c r="S113" s="20">
        <f t="shared" si="43"/>
        <v>6.5051227841925281E-3</v>
      </c>
      <c r="T113" s="20">
        <f t="shared" si="44"/>
        <v>-6.0820367751061779E-3</v>
      </c>
      <c r="U113" s="20">
        <f t="shared" si="45"/>
        <v>-1.3294422827496648E-2</v>
      </c>
      <c r="V113" s="20">
        <f t="shared" si="46"/>
        <v>-3.5810810810810889E-2</v>
      </c>
      <c r="W113" s="20">
        <f t="shared" si="47"/>
        <v>1.7817371937638819E-3</v>
      </c>
      <c r="X113" s="20">
        <f t="shared" si="48"/>
        <v>1.8659558263518599E-2</v>
      </c>
      <c r="Y113" s="20">
        <f t="shared" si="49"/>
        <v>-8.253094910591471E-3</v>
      </c>
      <c r="Z113" s="20">
        <f t="shared" si="50"/>
        <v>9.8392915710068872E-4</v>
      </c>
    </row>
    <row r="114" spans="1:26" x14ac:dyDescent="0.2">
      <c r="A114" s="22">
        <v>42894</v>
      </c>
      <c r="B114" s="21">
        <v>50.5</v>
      </c>
      <c r="C114" s="21">
        <v>2.2995000000000001</v>
      </c>
      <c r="D114" s="21">
        <v>1315</v>
      </c>
      <c r="E114" s="21">
        <v>151.93</v>
      </c>
      <c r="F114" s="21">
        <v>122.4</v>
      </c>
      <c r="G114" s="21">
        <v>69.97</v>
      </c>
      <c r="H114" s="21">
        <v>146.66</v>
      </c>
      <c r="I114" s="21">
        <v>288.10000000000002</v>
      </c>
      <c r="J114" s="21">
        <v>44.81</v>
      </c>
      <c r="K114" s="21">
        <v>53.95</v>
      </c>
      <c r="L114" s="21">
        <v>14420</v>
      </c>
      <c r="M114" s="21">
        <v>1521.5</v>
      </c>
      <c r="O114" s="20">
        <f t="shared" si="39"/>
        <v>-9.8039215686274508E-3</v>
      </c>
      <c r="P114" s="20">
        <f t="shared" si="40"/>
        <v>1.0883761427949268E-3</v>
      </c>
      <c r="Q114" s="20">
        <f t="shared" si="41"/>
        <v>-9.0429540316503392E-3</v>
      </c>
      <c r="R114" s="20">
        <f t="shared" si="42"/>
        <v>-5.8238450464597981E-3</v>
      </c>
      <c r="S114" s="20">
        <f t="shared" si="43"/>
        <v>-1.1148812409112906E-2</v>
      </c>
      <c r="T114" s="20">
        <f t="shared" si="44"/>
        <v>-4.2692471894122267E-3</v>
      </c>
      <c r="U114" s="20">
        <f t="shared" si="45"/>
        <v>-3.6082813013473602E-2</v>
      </c>
      <c r="V114" s="20">
        <f t="shared" si="46"/>
        <v>9.4604064470919617E-3</v>
      </c>
      <c r="W114" s="20">
        <f t="shared" si="47"/>
        <v>-3.7794575366828505E-3</v>
      </c>
      <c r="X114" s="20">
        <f t="shared" si="48"/>
        <v>8.4112149532710803E-3</v>
      </c>
      <c r="Y114" s="20">
        <f t="shared" si="49"/>
        <v>0</v>
      </c>
      <c r="Z114" s="20">
        <f t="shared" si="50"/>
        <v>-2.9488859764089121E-3</v>
      </c>
    </row>
    <row r="115" spans="1:26" x14ac:dyDescent="0.2">
      <c r="A115" s="22">
        <v>42895</v>
      </c>
      <c r="B115" s="21">
        <v>50.7</v>
      </c>
      <c r="C115" s="21">
        <v>2.3264999999999998</v>
      </c>
      <c r="D115" s="21">
        <v>1365</v>
      </c>
      <c r="E115" s="21">
        <v>150.13</v>
      </c>
      <c r="F115" s="21">
        <v>122.25</v>
      </c>
      <c r="G115" s="21">
        <v>69.8</v>
      </c>
      <c r="H115" s="21">
        <v>151.69</v>
      </c>
      <c r="I115" s="21">
        <v>280.10000000000002</v>
      </c>
      <c r="J115" s="21">
        <v>45.17</v>
      </c>
      <c r="K115" s="21">
        <v>54.34</v>
      </c>
      <c r="L115" s="21">
        <v>14450</v>
      </c>
      <c r="M115" s="21">
        <v>1541.5</v>
      </c>
      <c r="O115" s="20">
        <f t="shared" si="39"/>
        <v>3.9603960396040168E-3</v>
      </c>
      <c r="P115" s="20">
        <f t="shared" si="40"/>
        <v>1.1741682974559553E-2</v>
      </c>
      <c r="Q115" s="20">
        <f t="shared" si="41"/>
        <v>3.8022813688212927E-2</v>
      </c>
      <c r="R115" s="20">
        <f t="shared" si="42"/>
        <v>-1.1847561376949985E-2</v>
      </c>
      <c r="S115" s="20">
        <f t="shared" si="43"/>
        <v>-1.2254901960784778E-3</v>
      </c>
      <c r="T115" s="20">
        <f t="shared" si="44"/>
        <v>-2.4296126911533757E-3</v>
      </c>
      <c r="U115" s="20">
        <f t="shared" si="45"/>
        <v>3.429701350061367E-2</v>
      </c>
      <c r="V115" s="20">
        <f t="shared" si="46"/>
        <v>-2.7768136063866709E-2</v>
      </c>
      <c r="W115" s="20">
        <f t="shared" si="47"/>
        <v>8.033920999776822E-3</v>
      </c>
      <c r="X115" s="20">
        <f t="shared" si="48"/>
        <v>7.2289156626506122E-3</v>
      </c>
      <c r="Y115" s="20">
        <f t="shared" si="49"/>
        <v>2.0804438280166435E-3</v>
      </c>
      <c r="Z115" s="20">
        <f t="shared" si="50"/>
        <v>1.3144922773578704E-2</v>
      </c>
    </row>
    <row r="116" spans="1:26" x14ac:dyDescent="0.2">
      <c r="A116" s="22">
        <v>42899</v>
      </c>
      <c r="B116" s="21">
        <v>50.65</v>
      </c>
      <c r="C116" s="21">
        <v>2.3559999999999999</v>
      </c>
      <c r="D116" s="21">
        <v>1370</v>
      </c>
      <c r="E116" s="21">
        <v>146</v>
      </c>
      <c r="F116" s="21">
        <v>116.55</v>
      </c>
      <c r="G116" s="21">
        <v>69.88</v>
      </c>
      <c r="H116" s="21">
        <v>146.4</v>
      </c>
      <c r="I116" s="21">
        <v>282.39999999999998</v>
      </c>
      <c r="J116" s="21">
        <v>44.92</v>
      </c>
      <c r="K116" s="21">
        <v>54.14</v>
      </c>
      <c r="L116" s="21">
        <v>14450</v>
      </c>
      <c r="M116" s="21">
        <v>1480</v>
      </c>
      <c r="O116" s="20">
        <f t="shared" si="39"/>
        <v>-9.8619329388568554E-4</v>
      </c>
      <c r="P116" s="20">
        <f t="shared" si="40"/>
        <v>1.2679991403395695E-2</v>
      </c>
      <c r="Q116" s="20">
        <f t="shared" si="41"/>
        <v>3.663003663003663E-3</v>
      </c>
      <c r="R116" s="20">
        <f t="shared" si="42"/>
        <v>-2.7509491773796014E-2</v>
      </c>
      <c r="S116" s="20">
        <f t="shared" si="43"/>
        <v>-4.6625766871165666E-2</v>
      </c>
      <c r="T116" s="20">
        <f t="shared" si="44"/>
        <v>1.1461318051575688E-3</v>
      </c>
      <c r="U116" s="20">
        <f t="shared" si="45"/>
        <v>-3.4873755685938375E-2</v>
      </c>
      <c r="V116" s="20">
        <f t="shared" si="46"/>
        <v>8.211353088182629E-3</v>
      </c>
      <c r="W116" s="20">
        <f t="shared" si="47"/>
        <v>-5.5346468895284481E-3</v>
      </c>
      <c r="X116" s="20">
        <f t="shared" si="48"/>
        <v>-3.6805299963195222E-3</v>
      </c>
      <c r="Y116" s="20">
        <f t="shared" si="49"/>
        <v>0</v>
      </c>
      <c r="Z116" s="20">
        <f t="shared" si="50"/>
        <v>-3.9896204995134611E-2</v>
      </c>
    </row>
    <row r="117" spans="1:26" x14ac:dyDescent="0.2">
      <c r="A117" s="22">
        <v>42900</v>
      </c>
      <c r="B117" s="21">
        <v>50.5</v>
      </c>
      <c r="C117" s="21">
        <v>2.3029999999999999</v>
      </c>
      <c r="D117" s="21">
        <v>1410</v>
      </c>
      <c r="E117" s="21">
        <v>143</v>
      </c>
      <c r="F117" s="21">
        <v>114.3</v>
      </c>
      <c r="G117" s="21">
        <v>70.84</v>
      </c>
      <c r="H117" s="21">
        <v>144.94</v>
      </c>
      <c r="I117" s="21">
        <v>276.2</v>
      </c>
      <c r="J117" s="21">
        <v>44.77</v>
      </c>
      <c r="K117" s="21">
        <v>53.74</v>
      </c>
      <c r="L117" s="21">
        <v>14360</v>
      </c>
      <c r="M117" s="21">
        <v>1482.5</v>
      </c>
      <c r="O117" s="20">
        <f t="shared" si="39"/>
        <v>-2.9615004935833874E-3</v>
      </c>
      <c r="P117" s="20">
        <f t="shared" si="40"/>
        <v>-2.2495755517826798E-2</v>
      </c>
      <c r="Q117" s="20">
        <f t="shared" si="41"/>
        <v>2.9197080291970802E-2</v>
      </c>
      <c r="R117" s="20">
        <f t="shared" si="42"/>
        <v>-2.0547945205479451E-2</v>
      </c>
      <c r="S117" s="20">
        <f t="shared" si="43"/>
        <v>-1.9305019305019305E-2</v>
      </c>
      <c r="T117" s="20">
        <f t="shared" si="44"/>
        <v>1.3737836290784317E-2</v>
      </c>
      <c r="U117" s="20">
        <f t="shared" si="45"/>
        <v>-9.9726775956284694E-3</v>
      </c>
      <c r="V117" s="20">
        <f t="shared" si="46"/>
        <v>-2.1954674220963134E-2</v>
      </c>
      <c r="W117" s="20">
        <f t="shared" si="47"/>
        <v>-3.3392698130008587E-3</v>
      </c>
      <c r="X117" s="20">
        <f t="shared" si="48"/>
        <v>-7.3882526782415693E-3</v>
      </c>
      <c r="Y117" s="20">
        <f t="shared" si="49"/>
        <v>-6.2283737024221453E-3</v>
      </c>
      <c r="Z117" s="20">
        <f t="shared" si="50"/>
        <v>1.6891891891891893E-3</v>
      </c>
    </row>
    <row r="118" spans="1:26" x14ac:dyDescent="0.2">
      <c r="A118" s="22">
        <v>42901</v>
      </c>
      <c r="B118" s="21">
        <v>50.05</v>
      </c>
      <c r="C118" s="21">
        <v>2.3094999999999999</v>
      </c>
      <c r="D118" s="21">
        <v>1429</v>
      </c>
      <c r="E118" s="21">
        <v>139</v>
      </c>
      <c r="F118" s="21">
        <v>111.02</v>
      </c>
      <c r="G118" s="21">
        <v>70.040000000000006</v>
      </c>
      <c r="H118" s="21">
        <v>144.9</v>
      </c>
      <c r="I118" s="21">
        <v>278.89999999999998</v>
      </c>
      <c r="J118" s="21">
        <v>44.48</v>
      </c>
      <c r="K118" s="21">
        <v>52.72</v>
      </c>
      <c r="L118" s="21">
        <v>14370</v>
      </c>
      <c r="M118" s="21">
        <v>1495.5</v>
      </c>
      <c r="O118" s="20">
        <f t="shared" si="39"/>
        <v>-8.9108910891089674E-3</v>
      </c>
      <c r="P118" s="20">
        <f t="shared" si="40"/>
        <v>2.8224055579678465E-3</v>
      </c>
      <c r="Q118" s="20">
        <f t="shared" si="41"/>
        <v>1.3475177304964539E-2</v>
      </c>
      <c r="R118" s="20">
        <f t="shared" si="42"/>
        <v>-2.7972027972027972E-2</v>
      </c>
      <c r="S118" s="20">
        <f t="shared" si="43"/>
        <v>-2.8696412948381465E-2</v>
      </c>
      <c r="T118" s="20">
        <f t="shared" si="44"/>
        <v>-1.12930547713156E-2</v>
      </c>
      <c r="U118" s="20">
        <f t="shared" si="45"/>
        <v>-2.7597626604106558E-4</v>
      </c>
      <c r="V118" s="20">
        <f t="shared" si="46"/>
        <v>9.7755249818971355E-3</v>
      </c>
      <c r="W118" s="20">
        <f t="shared" si="47"/>
        <v>-6.4775519320975257E-3</v>
      </c>
      <c r="X118" s="20">
        <f t="shared" si="48"/>
        <v>-1.8980275400074489E-2</v>
      </c>
      <c r="Y118" s="20">
        <f t="shared" si="49"/>
        <v>6.9637883008356546E-4</v>
      </c>
      <c r="Z118" s="20">
        <f t="shared" si="50"/>
        <v>8.7689713322091061E-3</v>
      </c>
    </row>
    <row r="119" spans="1:26" x14ac:dyDescent="0.2">
      <c r="A119" s="22">
        <v>42902</v>
      </c>
      <c r="B119" s="21">
        <v>49.9</v>
      </c>
      <c r="C119" s="21">
        <v>2.1595</v>
      </c>
      <c r="D119" s="21">
        <v>1443</v>
      </c>
      <c r="E119" s="21">
        <v>141.63</v>
      </c>
      <c r="F119" s="21">
        <v>111.99</v>
      </c>
      <c r="G119" s="21">
        <v>70.650000000000006</v>
      </c>
      <c r="H119" s="21">
        <v>139.1</v>
      </c>
      <c r="I119" s="21">
        <v>272</v>
      </c>
      <c r="J119" s="21">
        <v>45.72</v>
      </c>
      <c r="K119" s="21">
        <v>54.39</v>
      </c>
      <c r="L119" s="21">
        <v>14440</v>
      </c>
      <c r="M119" s="21">
        <v>1464.5</v>
      </c>
      <c r="O119" s="20">
        <f t="shared" si="39"/>
        <v>-2.9970029970029688E-3</v>
      </c>
      <c r="P119" s="20">
        <f t="shared" si="40"/>
        <v>-6.4949123186836946E-2</v>
      </c>
      <c r="Q119" s="20">
        <f t="shared" si="41"/>
        <v>9.7970608817354796E-3</v>
      </c>
      <c r="R119" s="20">
        <f t="shared" si="42"/>
        <v>1.8920863309352484E-2</v>
      </c>
      <c r="S119" s="20">
        <f t="shared" si="43"/>
        <v>8.7371644748693838E-3</v>
      </c>
      <c r="T119" s="20">
        <f t="shared" si="44"/>
        <v>8.7093089663049603E-3</v>
      </c>
      <c r="U119" s="20">
        <f t="shared" si="45"/>
        <v>-4.0027605244996628E-2</v>
      </c>
      <c r="V119" s="20">
        <f t="shared" si="46"/>
        <v>-2.4740050197203219E-2</v>
      </c>
      <c r="W119" s="20">
        <f t="shared" si="47"/>
        <v>2.7877697841726664E-2</v>
      </c>
      <c r="X119" s="20">
        <f t="shared" si="48"/>
        <v>3.1676783004552386E-2</v>
      </c>
      <c r="Y119" s="20">
        <f t="shared" si="49"/>
        <v>4.8712595685455815E-3</v>
      </c>
      <c r="Z119" s="20">
        <f t="shared" si="50"/>
        <v>-2.0728853226345705E-2</v>
      </c>
    </row>
    <row r="120" spans="1:26" x14ac:dyDescent="0.2">
      <c r="A120" s="22">
        <v>42905</v>
      </c>
      <c r="B120" s="21">
        <v>50.05</v>
      </c>
      <c r="C120" s="21">
        <v>2.1665000000000001</v>
      </c>
      <c r="D120" s="21">
        <v>1440</v>
      </c>
      <c r="E120" s="21">
        <v>145</v>
      </c>
      <c r="F120" s="21">
        <v>114.11</v>
      </c>
      <c r="G120" s="21">
        <v>70.27</v>
      </c>
      <c r="H120" s="21">
        <v>143</v>
      </c>
      <c r="I120" s="21">
        <v>267</v>
      </c>
      <c r="J120" s="21">
        <v>45.51</v>
      </c>
      <c r="K120" s="21">
        <v>53.42</v>
      </c>
      <c r="L120" s="21">
        <v>14590</v>
      </c>
      <c r="M120" s="21">
        <v>1541</v>
      </c>
      <c r="O120" s="20">
        <f t="shared" si="39"/>
        <v>3.006012024048068E-3</v>
      </c>
      <c r="P120" s="20">
        <f t="shared" si="40"/>
        <v>3.2414910858995683E-3</v>
      </c>
      <c r="Q120" s="20">
        <f t="shared" si="41"/>
        <v>-2.0790020790020791E-3</v>
      </c>
      <c r="R120" s="20">
        <f t="shared" si="42"/>
        <v>2.3794393843112369E-2</v>
      </c>
      <c r="S120" s="20">
        <f t="shared" si="43"/>
        <v>1.8930261630502765E-2</v>
      </c>
      <c r="T120" s="20">
        <f t="shared" si="44"/>
        <v>-5.3786270346781262E-3</v>
      </c>
      <c r="U120" s="20">
        <f t="shared" si="45"/>
        <v>2.8037383177570135E-2</v>
      </c>
      <c r="V120" s="20">
        <f t="shared" si="46"/>
        <v>-1.8382352941176471E-2</v>
      </c>
      <c r="W120" s="20">
        <f t="shared" si="47"/>
        <v>-4.5931758530183917E-3</v>
      </c>
      <c r="X120" s="20">
        <f t="shared" si="48"/>
        <v>-1.7834160691303527E-2</v>
      </c>
      <c r="Y120" s="20">
        <f t="shared" si="49"/>
        <v>1.038781163434903E-2</v>
      </c>
      <c r="Z120" s="20">
        <f t="shared" si="50"/>
        <v>5.223625810856948E-2</v>
      </c>
    </row>
    <row r="121" spans="1:26" x14ac:dyDescent="0.2">
      <c r="A121" s="22">
        <v>42906</v>
      </c>
      <c r="B121" s="21">
        <v>50.1</v>
      </c>
      <c r="C121" s="21">
        <v>2.1539999999999999</v>
      </c>
      <c r="D121" s="21">
        <v>1450</v>
      </c>
      <c r="E121" s="21">
        <v>144.9</v>
      </c>
      <c r="F121" s="21">
        <v>115.5</v>
      </c>
      <c r="G121" s="21">
        <v>71.09</v>
      </c>
      <c r="H121" s="21">
        <v>143.58000000000001</v>
      </c>
      <c r="I121" s="21">
        <v>265.7</v>
      </c>
      <c r="J121" s="21">
        <v>44.92</v>
      </c>
      <c r="K121" s="21">
        <v>53.67</v>
      </c>
      <c r="L121" s="21">
        <v>14790</v>
      </c>
      <c r="M121" s="21">
        <v>1554</v>
      </c>
      <c r="O121" s="20">
        <f t="shared" si="39"/>
        <v>9.9900099900108422E-4</v>
      </c>
      <c r="P121" s="20">
        <f t="shared" si="40"/>
        <v>-5.7696745903531854E-3</v>
      </c>
      <c r="Q121" s="20">
        <f t="shared" si="41"/>
        <v>6.9444444444444441E-3</v>
      </c>
      <c r="R121" s="20">
        <f t="shared" si="42"/>
        <v>-6.8965517241375391E-4</v>
      </c>
      <c r="S121" s="20">
        <f t="shared" si="43"/>
        <v>1.2181228639032517E-2</v>
      </c>
      <c r="T121" s="20">
        <f t="shared" si="44"/>
        <v>1.1669275651060303E-2</v>
      </c>
      <c r="U121" s="20">
        <f t="shared" si="45"/>
        <v>4.0559440559441431E-3</v>
      </c>
      <c r="V121" s="20">
        <f t="shared" si="46"/>
        <v>-4.868913857677945E-3</v>
      </c>
      <c r="W121" s="20">
        <f t="shared" si="47"/>
        <v>-1.2964183695890932E-2</v>
      </c>
      <c r="X121" s="20">
        <f t="shared" si="48"/>
        <v>4.6798951703481842E-3</v>
      </c>
      <c r="Y121" s="20">
        <f t="shared" si="49"/>
        <v>1.3708019191226868E-2</v>
      </c>
      <c r="Z121" s="20">
        <f t="shared" si="50"/>
        <v>8.4360804672290717E-3</v>
      </c>
    </row>
    <row r="122" spans="1:26" x14ac:dyDescent="0.2">
      <c r="A122" s="22">
        <v>42907</v>
      </c>
      <c r="B122" s="21">
        <v>50.35</v>
      </c>
      <c r="C122" s="21">
        <v>2.1655000000000002</v>
      </c>
      <c r="D122" s="21">
        <v>1462</v>
      </c>
      <c r="E122" s="21">
        <v>143.49</v>
      </c>
      <c r="F122" s="21">
        <v>116.47</v>
      </c>
      <c r="G122" s="21">
        <v>71.02</v>
      </c>
      <c r="H122" s="21">
        <v>146.53</v>
      </c>
      <c r="I122" s="21">
        <v>274.5</v>
      </c>
      <c r="J122" s="21">
        <v>44.61</v>
      </c>
      <c r="K122" s="21">
        <v>52.9</v>
      </c>
      <c r="L122" s="21">
        <v>14900</v>
      </c>
      <c r="M122" s="21">
        <v>1585</v>
      </c>
      <c r="O122" s="20">
        <f t="shared" si="39"/>
        <v>4.9900199600798403E-3</v>
      </c>
      <c r="P122" s="20">
        <f t="shared" si="40"/>
        <v>5.3389043639741358E-3</v>
      </c>
      <c r="Q122" s="20">
        <f t="shared" si="41"/>
        <v>8.2758620689655175E-3</v>
      </c>
      <c r="R122" s="20">
        <f t="shared" si="42"/>
        <v>-9.7308488612836194E-3</v>
      </c>
      <c r="S122" s="20">
        <f t="shared" si="43"/>
        <v>8.3982683982683892E-3</v>
      </c>
      <c r="T122" s="20">
        <f t="shared" si="44"/>
        <v>-9.8466732311165272E-4</v>
      </c>
      <c r="U122" s="20">
        <f t="shared" si="45"/>
        <v>2.0546037052514197E-2</v>
      </c>
      <c r="V122" s="20">
        <f t="shared" si="46"/>
        <v>3.312006021829135E-2</v>
      </c>
      <c r="W122" s="20">
        <f t="shared" si="47"/>
        <v>-6.9011576135352241E-3</v>
      </c>
      <c r="X122" s="20">
        <f t="shared" si="48"/>
        <v>-1.4346934972983102E-2</v>
      </c>
      <c r="Y122" s="20">
        <f t="shared" si="49"/>
        <v>7.4374577417173765E-3</v>
      </c>
      <c r="Z122" s="20">
        <f t="shared" si="50"/>
        <v>1.9948519948519948E-2</v>
      </c>
    </row>
    <row r="123" spans="1:26" x14ac:dyDescent="0.2">
      <c r="A123" s="22">
        <v>42908</v>
      </c>
      <c r="B123" s="21">
        <v>50.35</v>
      </c>
      <c r="C123" s="21">
        <v>2.165</v>
      </c>
      <c r="D123" s="21">
        <v>1445</v>
      </c>
      <c r="E123" s="21">
        <v>144.25</v>
      </c>
      <c r="F123" s="21">
        <v>115</v>
      </c>
      <c r="G123" s="21">
        <v>70.540000000000006</v>
      </c>
      <c r="H123" s="21">
        <v>146.85</v>
      </c>
      <c r="I123" s="21">
        <v>278.89999999999998</v>
      </c>
      <c r="J123" s="21">
        <v>43.68</v>
      </c>
      <c r="K123" s="21">
        <v>54.34</v>
      </c>
      <c r="L123" s="21">
        <v>14920</v>
      </c>
      <c r="M123" s="21">
        <v>1618</v>
      </c>
      <c r="O123" s="20">
        <f t="shared" si="39"/>
        <v>0</v>
      </c>
      <c r="P123" s="20">
        <f t="shared" si="40"/>
        <v>-2.3089355806980695E-4</v>
      </c>
      <c r="Q123" s="20">
        <f t="shared" si="41"/>
        <v>-1.1627906976744186E-2</v>
      </c>
      <c r="R123" s="20">
        <f t="shared" si="42"/>
        <v>5.2965363439960332E-3</v>
      </c>
      <c r="S123" s="20">
        <f t="shared" si="43"/>
        <v>-1.2621275865029612E-2</v>
      </c>
      <c r="T123" s="20">
        <f t="shared" si="44"/>
        <v>-6.7586595325259055E-3</v>
      </c>
      <c r="U123" s="20">
        <f t="shared" si="45"/>
        <v>2.1838531358765656E-3</v>
      </c>
      <c r="V123" s="20">
        <f t="shared" si="46"/>
        <v>1.6029143897996274E-2</v>
      </c>
      <c r="W123" s="20">
        <f t="shared" si="47"/>
        <v>-2.0847343644922658E-2</v>
      </c>
      <c r="X123" s="20">
        <f t="shared" si="48"/>
        <v>2.7221172022684401E-2</v>
      </c>
      <c r="Y123" s="20">
        <f t="shared" si="49"/>
        <v>1.3422818791946308E-3</v>
      </c>
      <c r="Z123" s="20">
        <f t="shared" si="50"/>
        <v>2.082018927444795E-2</v>
      </c>
    </row>
    <row r="124" spans="1:26" x14ac:dyDescent="0.2">
      <c r="A124" s="22">
        <v>42909</v>
      </c>
      <c r="B124" s="21">
        <v>51</v>
      </c>
      <c r="C124" s="21">
        <v>2.1949999999999998</v>
      </c>
      <c r="D124" s="21">
        <v>1439</v>
      </c>
      <c r="E124" s="21">
        <v>144.1</v>
      </c>
      <c r="F124" s="21">
        <v>114.58</v>
      </c>
      <c r="G124" s="21">
        <v>69.239999999999995</v>
      </c>
      <c r="H124" s="21">
        <v>153.5</v>
      </c>
      <c r="I124" s="21">
        <v>287.10000000000002</v>
      </c>
      <c r="J124" s="21">
        <v>43.75</v>
      </c>
      <c r="K124" s="21">
        <v>53.41</v>
      </c>
      <c r="L124" s="21">
        <v>14850</v>
      </c>
      <c r="M124" s="21">
        <v>1616.5</v>
      </c>
      <c r="O124" s="20">
        <f t="shared" si="39"/>
        <v>1.2909632571996E-2</v>
      </c>
      <c r="P124" s="20">
        <f t="shared" si="40"/>
        <v>1.3856812933025313E-2</v>
      </c>
      <c r="Q124" s="20">
        <f t="shared" si="41"/>
        <v>-4.1522491349480972E-3</v>
      </c>
      <c r="R124" s="20">
        <f t="shared" si="42"/>
        <v>-1.0398613518197968E-3</v>
      </c>
      <c r="S124" s="20">
        <f t="shared" si="43"/>
        <v>-3.6521739130434931E-3</v>
      </c>
      <c r="T124" s="20">
        <f t="shared" si="44"/>
        <v>-1.8429259994329619E-2</v>
      </c>
      <c r="U124" s="20">
        <f t="shared" si="45"/>
        <v>4.5284303711270041E-2</v>
      </c>
      <c r="V124" s="20">
        <f t="shared" si="46"/>
        <v>2.940121907493742E-2</v>
      </c>
      <c r="W124" s="20">
        <f t="shared" si="47"/>
        <v>1.602564102564109E-3</v>
      </c>
      <c r="X124" s="20">
        <f t="shared" si="48"/>
        <v>-1.7114464482885661E-2</v>
      </c>
      <c r="Y124" s="20">
        <f t="shared" si="49"/>
        <v>-4.6916890080428951E-3</v>
      </c>
      <c r="Z124" s="20">
        <f t="shared" si="50"/>
        <v>-9.2707045735475899E-4</v>
      </c>
    </row>
    <row r="125" spans="1:26" x14ac:dyDescent="0.2">
      <c r="A125" s="22">
        <v>42912</v>
      </c>
      <c r="B125" s="21">
        <v>50.8</v>
      </c>
      <c r="C125" s="21">
        <v>2.2530000000000001</v>
      </c>
      <c r="D125" s="21">
        <v>1436</v>
      </c>
      <c r="E125" s="21">
        <v>144.49</v>
      </c>
      <c r="F125" s="21">
        <v>113.22</v>
      </c>
      <c r="G125" s="21">
        <v>69.849999999999994</v>
      </c>
      <c r="H125" s="21">
        <v>156</v>
      </c>
      <c r="I125" s="21">
        <v>295</v>
      </c>
      <c r="J125" s="21">
        <v>44.04</v>
      </c>
      <c r="K125" s="21">
        <v>53.97</v>
      </c>
      <c r="L125" s="21">
        <v>14930</v>
      </c>
      <c r="M125" s="21">
        <v>1608</v>
      </c>
      <c r="O125" s="20">
        <f t="shared" si="39"/>
        <v>-3.9215686274510358E-3</v>
      </c>
      <c r="P125" s="20">
        <f t="shared" si="40"/>
        <v>2.6423690205011514E-2</v>
      </c>
      <c r="Q125" s="20">
        <f t="shared" si="41"/>
        <v>-2.0847810979847115E-3</v>
      </c>
      <c r="R125" s="20">
        <f t="shared" si="42"/>
        <v>2.7064538514921222E-3</v>
      </c>
      <c r="S125" s="20">
        <f t="shared" si="43"/>
        <v>-1.1869436201780411E-2</v>
      </c>
      <c r="T125" s="20">
        <f t="shared" si="44"/>
        <v>8.8099364529173815E-3</v>
      </c>
      <c r="U125" s="20">
        <f t="shared" si="45"/>
        <v>1.6286644951140065E-2</v>
      </c>
      <c r="V125" s="20">
        <f t="shared" si="46"/>
        <v>2.7516544757923988E-2</v>
      </c>
      <c r="W125" s="20">
        <f t="shared" si="47"/>
        <v>6.628571428571409E-3</v>
      </c>
      <c r="X125" s="20">
        <f t="shared" si="48"/>
        <v>1.048492791612062E-2</v>
      </c>
      <c r="Y125" s="20">
        <f t="shared" si="49"/>
        <v>5.3872053872053875E-3</v>
      </c>
      <c r="Z125" s="20">
        <f t="shared" si="50"/>
        <v>-5.2582740488710178E-3</v>
      </c>
    </row>
    <row r="126" spans="1:26" x14ac:dyDescent="0.2">
      <c r="A126" s="22">
        <v>42913</v>
      </c>
      <c r="B126" s="21">
        <v>50.4</v>
      </c>
      <c r="C126" s="21">
        <v>2.2425000000000002</v>
      </c>
      <c r="D126" s="21">
        <v>1420</v>
      </c>
      <c r="E126" s="21">
        <v>147.1</v>
      </c>
      <c r="F126" s="21">
        <v>114.93</v>
      </c>
      <c r="G126" s="21">
        <v>68.52</v>
      </c>
      <c r="H126" s="21">
        <v>162.78</v>
      </c>
      <c r="I126" s="21">
        <v>294.2</v>
      </c>
      <c r="J126" s="21">
        <v>44.22</v>
      </c>
      <c r="K126" s="21">
        <v>55</v>
      </c>
      <c r="L126" s="21">
        <v>14890</v>
      </c>
      <c r="M126" s="21">
        <v>1582.5</v>
      </c>
      <c r="O126" s="20">
        <f t="shared" si="39"/>
        <v>-7.8740157480314682E-3</v>
      </c>
      <c r="P126" s="20">
        <f t="shared" si="40"/>
        <v>-4.6604527296937211E-3</v>
      </c>
      <c r="Q126" s="20">
        <f t="shared" si="41"/>
        <v>-1.1142061281337047E-2</v>
      </c>
      <c r="R126" s="20">
        <f t="shared" si="42"/>
        <v>1.8063533808567962E-2</v>
      </c>
      <c r="S126" s="20">
        <f t="shared" si="43"/>
        <v>1.5103338632750467E-2</v>
      </c>
      <c r="T126" s="20">
        <f t="shared" si="44"/>
        <v>-1.904080171796705E-2</v>
      </c>
      <c r="U126" s="20">
        <f t="shared" si="45"/>
        <v>4.3461538461538468E-2</v>
      </c>
      <c r="V126" s="20">
        <f t="shared" si="46"/>
        <v>-2.7118644067796994E-3</v>
      </c>
      <c r="W126" s="20">
        <f t="shared" si="47"/>
        <v>4.0871934604904568E-3</v>
      </c>
      <c r="X126" s="20">
        <f t="shared" si="48"/>
        <v>1.9084676672225333E-2</v>
      </c>
      <c r="Y126" s="20">
        <f t="shared" si="49"/>
        <v>-2.6791694574681848E-3</v>
      </c>
      <c r="Z126" s="20">
        <f t="shared" si="50"/>
        <v>-1.5858208955223881E-2</v>
      </c>
    </row>
    <row r="127" spans="1:26" x14ac:dyDescent="0.2">
      <c r="A127" s="22">
        <v>42914</v>
      </c>
      <c r="B127" s="21">
        <v>50.8</v>
      </c>
      <c r="C127" s="21">
        <v>2.2574999999999998</v>
      </c>
      <c r="D127" s="21">
        <v>1452</v>
      </c>
      <c r="E127" s="21">
        <v>145.5</v>
      </c>
      <c r="F127" s="21">
        <v>115.72</v>
      </c>
      <c r="G127" s="21">
        <v>69.05</v>
      </c>
      <c r="H127" s="21">
        <v>160.85</v>
      </c>
      <c r="I127" s="21">
        <v>295</v>
      </c>
      <c r="J127" s="21">
        <v>45.05</v>
      </c>
      <c r="K127" s="21">
        <v>54.76</v>
      </c>
      <c r="L127" s="21">
        <v>14840</v>
      </c>
      <c r="M127" s="21">
        <v>1612</v>
      </c>
      <c r="O127" s="20">
        <f t="shared" si="39"/>
        <v>7.9365079365079083E-3</v>
      </c>
      <c r="P127" s="20">
        <f t="shared" si="40"/>
        <v>6.6889632107021979E-3</v>
      </c>
      <c r="Q127" s="20">
        <f t="shared" si="41"/>
        <v>2.2535211267605635E-2</v>
      </c>
      <c r="R127" s="20">
        <f t="shared" si="42"/>
        <v>-1.087695445275319E-2</v>
      </c>
      <c r="S127" s="20">
        <f t="shared" si="43"/>
        <v>6.8737492386669449E-3</v>
      </c>
      <c r="T127" s="20">
        <f t="shared" si="44"/>
        <v>7.7349678925861236E-3</v>
      </c>
      <c r="U127" s="20">
        <f t="shared" si="45"/>
        <v>-1.185649342671094E-2</v>
      </c>
      <c r="V127" s="20">
        <f t="shared" si="46"/>
        <v>2.7192386131883461E-3</v>
      </c>
      <c r="W127" s="20">
        <f t="shared" si="47"/>
        <v>1.8769787426503808E-2</v>
      </c>
      <c r="X127" s="20">
        <f t="shared" si="48"/>
        <v>-4.3636363636364002E-3</v>
      </c>
      <c r="Y127" s="20">
        <f t="shared" si="49"/>
        <v>-3.3579583613163196E-3</v>
      </c>
      <c r="Z127" s="20">
        <f t="shared" si="50"/>
        <v>1.8641390205371249E-2</v>
      </c>
    </row>
    <row r="128" spans="1:26" x14ac:dyDescent="0.2">
      <c r="A128" s="22">
        <v>42915</v>
      </c>
      <c r="B128" s="21">
        <v>51.05</v>
      </c>
      <c r="C128" s="21">
        <v>2.2174999999999998</v>
      </c>
      <c r="D128" s="21">
        <v>1425</v>
      </c>
      <c r="E128" s="21">
        <v>143.80000000000001</v>
      </c>
      <c r="F128" s="21">
        <v>115</v>
      </c>
      <c r="G128" s="21">
        <v>68.98</v>
      </c>
      <c r="H128" s="21">
        <v>165.05</v>
      </c>
      <c r="I128" s="21">
        <v>288</v>
      </c>
      <c r="J128" s="21">
        <v>44.77</v>
      </c>
      <c r="K128" s="21">
        <v>56.62</v>
      </c>
      <c r="L128" s="21">
        <v>14920</v>
      </c>
      <c r="M128" s="21">
        <v>1588</v>
      </c>
      <c r="O128" s="20">
        <f t="shared" si="39"/>
        <v>4.921259842519685E-3</v>
      </c>
      <c r="P128" s="20">
        <f t="shared" si="40"/>
        <v>-1.7718715393134014E-2</v>
      </c>
      <c r="Q128" s="20">
        <f t="shared" si="41"/>
        <v>-1.859504132231405E-2</v>
      </c>
      <c r="R128" s="20">
        <f t="shared" si="42"/>
        <v>-1.1683848797250781E-2</v>
      </c>
      <c r="S128" s="20">
        <f t="shared" si="43"/>
        <v>-6.2219149671621059E-3</v>
      </c>
      <c r="T128" s="20">
        <f t="shared" si="44"/>
        <v>-1.0137581462707195E-3</v>
      </c>
      <c r="U128" s="20">
        <f t="shared" si="45"/>
        <v>2.6111283804787177E-2</v>
      </c>
      <c r="V128" s="20">
        <f t="shared" si="46"/>
        <v>-2.3728813559322035E-2</v>
      </c>
      <c r="W128" s="20">
        <f t="shared" si="47"/>
        <v>-6.2153163152051955E-3</v>
      </c>
      <c r="X128" s="20">
        <f t="shared" si="48"/>
        <v>3.3966398831263685E-2</v>
      </c>
      <c r="Y128" s="20">
        <f t="shared" si="49"/>
        <v>5.3908355795148251E-3</v>
      </c>
      <c r="Z128" s="20">
        <f t="shared" si="50"/>
        <v>-1.488833746898263E-2</v>
      </c>
    </row>
    <row r="129" spans="1:26" x14ac:dyDescent="0.2">
      <c r="A129" s="22">
        <v>42916</v>
      </c>
      <c r="B129" s="21">
        <v>51.65</v>
      </c>
      <c r="C129" s="21">
        <v>2.2360000000000002</v>
      </c>
      <c r="D129" s="21">
        <v>1446</v>
      </c>
      <c r="E129" s="21">
        <v>145.59</v>
      </c>
      <c r="F129" s="21">
        <v>120.29</v>
      </c>
      <c r="G129" s="21">
        <v>68.27</v>
      </c>
      <c r="H129" s="21">
        <v>165.09</v>
      </c>
      <c r="I129" s="21">
        <v>282</v>
      </c>
      <c r="J129" s="21">
        <v>44.54</v>
      </c>
      <c r="K129" s="21">
        <v>57.91</v>
      </c>
      <c r="L129" s="21">
        <v>14930</v>
      </c>
      <c r="M129" s="21">
        <v>1536</v>
      </c>
      <c r="O129" s="20">
        <f t="shared" si="39"/>
        <v>1.1753183153770842E-2</v>
      </c>
      <c r="P129" s="20">
        <f t="shared" si="40"/>
        <v>8.3427282976326518E-3</v>
      </c>
      <c r="Q129" s="20">
        <f t="shared" si="41"/>
        <v>1.4736842105263158E-2</v>
      </c>
      <c r="R129" s="20">
        <f t="shared" si="42"/>
        <v>1.244784422809452E-2</v>
      </c>
      <c r="S129" s="20">
        <f t="shared" si="43"/>
        <v>4.6000000000000055E-2</v>
      </c>
      <c r="T129" s="20">
        <f t="shared" si="44"/>
        <v>-1.0292838503914293E-2</v>
      </c>
      <c r="U129" s="20">
        <f t="shared" si="45"/>
        <v>2.4235080278698601E-4</v>
      </c>
      <c r="V129" s="20">
        <f t="shared" si="46"/>
        <v>-2.0833333333333332E-2</v>
      </c>
      <c r="W129" s="20">
        <f t="shared" si="47"/>
        <v>-5.1373687737324989E-3</v>
      </c>
      <c r="X129" s="20">
        <f t="shared" si="48"/>
        <v>2.2783468738961483E-2</v>
      </c>
      <c r="Y129" s="20">
        <f t="shared" si="49"/>
        <v>6.7024128686327079E-4</v>
      </c>
      <c r="Z129" s="20">
        <f t="shared" si="50"/>
        <v>-3.2745591939546598E-2</v>
      </c>
    </row>
    <row r="130" spans="1:26" x14ac:dyDescent="0.2">
      <c r="A130" s="22">
        <v>42919</v>
      </c>
      <c r="B130" s="21">
        <v>50.55</v>
      </c>
      <c r="C130" s="21">
        <v>2.25</v>
      </c>
      <c r="D130" s="21">
        <v>1495</v>
      </c>
      <c r="E130" s="21">
        <v>147.5</v>
      </c>
      <c r="F130" s="21">
        <v>120.4</v>
      </c>
      <c r="G130" s="21">
        <v>69</v>
      </c>
      <c r="H130" s="21">
        <v>165.1</v>
      </c>
      <c r="I130" s="21">
        <v>280</v>
      </c>
      <c r="J130" s="21">
        <v>44.68</v>
      </c>
      <c r="K130" s="21">
        <v>57.22</v>
      </c>
      <c r="L130" s="21">
        <v>15320</v>
      </c>
      <c r="M130" s="21">
        <v>1560</v>
      </c>
      <c r="O130" s="20">
        <f t="shared" si="39"/>
        <v>-2.1297192642788024E-2</v>
      </c>
      <c r="P130" s="20">
        <f t="shared" si="40"/>
        <v>6.2611806797852367E-3</v>
      </c>
      <c r="Q130" s="20">
        <f t="shared" si="41"/>
        <v>3.3886583679114797E-2</v>
      </c>
      <c r="R130" s="20">
        <f t="shared" si="42"/>
        <v>1.3119032900611283E-2</v>
      </c>
      <c r="S130" s="20">
        <f t="shared" si="43"/>
        <v>9.144567295702006E-4</v>
      </c>
      <c r="T130" s="20">
        <f t="shared" si="44"/>
        <v>1.0692837263805537E-2</v>
      </c>
      <c r="U130" s="20">
        <f t="shared" si="45"/>
        <v>6.0573020776491033E-5</v>
      </c>
      <c r="V130" s="20">
        <f t="shared" si="46"/>
        <v>-7.0921985815602835E-3</v>
      </c>
      <c r="W130" s="20">
        <f t="shared" si="47"/>
        <v>3.1432420296362948E-3</v>
      </c>
      <c r="X130" s="20">
        <f t="shared" si="48"/>
        <v>-1.1915040580210633E-2</v>
      </c>
      <c r="Y130" s="20">
        <f t="shared" si="49"/>
        <v>2.6121902210314803E-2</v>
      </c>
      <c r="Z130" s="20">
        <f t="shared" si="50"/>
        <v>1.5625E-2</v>
      </c>
    </row>
    <row r="131" spans="1:26" x14ac:dyDescent="0.2">
      <c r="A131" s="22">
        <v>42920</v>
      </c>
      <c r="B131" s="21">
        <v>51.35</v>
      </c>
      <c r="C131" s="21">
        <v>2.29</v>
      </c>
      <c r="D131" s="21">
        <v>1492</v>
      </c>
      <c r="E131" s="21">
        <v>149.38999999999999</v>
      </c>
      <c r="F131" s="21">
        <v>123.4</v>
      </c>
      <c r="G131" s="21">
        <v>68.66</v>
      </c>
      <c r="H131" s="21">
        <v>166.07</v>
      </c>
      <c r="I131" s="21">
        <v>281.8</v>
      </c>
      <c r="J131" s="21">
        <v>45.61</v>
      </c>
      <c r="K131" s="21">
        <v>57.27</v>
      </c>
      <c r="L131" s="21">
        <v>15470</v>
      </c>
      <c r="M131" s="21">
        <v>1566.5</v>
      </c>
      <c r="O131" s="20">
        <f t="shared" si="39"/>
        <v>1.5825914935707307E-2</v>
      </c>
      <c r="P131" s="20">
        <f t="shared" si="40"/>
        <v>1.7777777777777795E-2</v>
      </c>
      <c r="Q131" s="20">
        <f t="shared" si="41"/>
        <v>-2.0066889632107021E-3</v>
      </c>
      <c r="R131" s="20">
        <f t="shared" si="42"/>
        <v>1.2813559322033806E-2</v>
      </c>
      <c r="S131" s="20">
        <f t="shared" si="43"/>
        <v>2.4916943521594685E-2</v>
      </c>
      <c r="T131" s="20">
        <f t="shared" si="44"/>
        <v>-4.9275362318841071E-3</v>
      </c>
      <c r="U131" s="20">
        <f t="shared" si="45"/>
        <v>5.8752271350696484E-3</v>
      </c>
      <c r="V131" s="20">
        <f t="shared" si="46"/>
        <v>6.4285714285714692E-3</v>
      </c>
      <c r="W131" s="20">
        <f t="shared" si="47"/>
        <v>2.0814682184422555E-2</v>
      </c>
      <c r="X131" s="20">
        <f t="shared" si="48"/>
        <v>8.7382034253764883E-4</v>
      </c>
      <c r="Y131" s="20">
        <f t="shared" si="49"/>
        <v>9.7911227154047001E-3</v>
      </c>
      <c r="Z131" s="20">
        <f t="shared" si="50"/>
        <v>4.1666666666666666E-3</v>
      </c>
    </row>
    <row r="132" spans="1:26" x14ac:dyDescent="0.2">
      <c r="A132" s="22">
        <v>42921</v>
      </c>
      <c r="B132" s="21">
        <v>51.25</v>
      </c>
      <c r="C132" s="21">
        <v>2.3195000000000001</v>
      </c>
      <c r="D132" s="21">
        <v>1470</v>
      </c>
      <c r="E132" s="21">
        <v>148.96</v>
      </c>
      <c r="F132" s="21">
        <v>125.01</v>
      </c>
      <c r="G132" s="21">
        <v>69.47</v>
      </c>
      <c r="H132" s="21">
        <v>165.13</v>
      </c>
      <c r="I132" s="21">
        <v>279.7</v>
      </c>
      <c r="J132" s="21">
        <v>46.18</v>
      </c>
      <c r="K132" s="21">
        <v>57.5</v>
      </c>
      <c r="L132" s="21">
        <v>15410</v>
      </c>
      <c r="M132" s="21">
        <v>1558.5</v>
      </c>
      <c r="O132" s="20">
        <f t="shared" si="39"/>
        <v>-1.9474196689386839E-3</v>
      </c>
      <c r="P132" s="20">
        <f t="shared" si="40"/>
        <v>1.2882096069869032E-2</v>
      </c>
      <c r="Q132" s="20">
        <f t="shared" si="41"/>
        <v>-1.4745308310991957E-2</v>
      </c>
      <c r="R132" s="20">
        <f t="shared" si="42"/>
        <v>-2.8783720463215639E-3</v>
      </c>
      <c r="S132" s="20">
        <f t="shared" si="43"/>
        <v>1.3047001620745537E-2</v>
      </c>
      <c r="T132" s="20">
        <f t="shared" si="44"/>
        <v>1.1797261870084508E-2</v>
      </c>
      <c r="U132" s="20">
        <f t="shared" si="45"/>
        <v>-5.6602637442042377E-3</v>
      </c>
      <c r="V132" s="20">
        <f t="shared" si="46"/>
        <v>-7.4520936834635296E-3</v>
      </c>
      <c r="W132" s="20">
        <f t="shared" si="47"/>
        <v>1.2497259372944537E-2</v>
      </c>
      <c r="X132" s="20">
        <f t="shared" si="48"/>
        <v>4.0160642570280574E-3</v>
      </c>
      <c r="Y132" s="20">
        <f t="shared" si="49"/>
        <v>-3.8784744667097609E-3</v>
      </c>
      <c r="Z132" s="20">
        <f t="shared" si="50"/>
        <v>-5.106926268751995E-3</v>
      </c>
    </row>
    <row r="133" spans="1:26" x14ac:dyDescent="0.2">
      <c r="A133" s="22">
        <v>42922</v>
      </c>
      <c r="B133" s="21">
        <v>50.6</v>
      </c>
      <c r="C133" s="21">
        <v>2.3275000000000001</v>
      </c>
      <c r="D133" s="21">
        <v>1439</v>
      </c>
      <c r="E133" s="21">
        <v>150.35</v>
      </c>
      <c r="F133" s="21">
        <v>123.87</v>
      </c>
      <c r="G133" s="21">
        <v>69.400000000000006</v>
      </c>
      <c r="H133" s="21">
        <v>167.35</v>
      </c>
      <c r="I133" s="21">
        <v>274.7</v>
      </c>
      <c r="J133" s="21">
        <v>46.11</v>
      </c>
      <c r="K133" s="21">
        <v>58.93</v>
      </c>
      <c r="L133" s="21">
        <v>15400</v>
      </c>
      <c r="M133" s="21">
        <v>1564</v>
      </c>
      <c r="O133" s="20">
        <f t="shared" si="39"/>
        <v>-1.2682926829268266E-2</v>
      </c>
      <c r="P133" s="20">
        <f t="shared" si="40"/>
        <v>3.4490191851692205E-3</v>
      </c>
      <c r="Q133" s="20">
        <f t="shared" si="41"/>
        <v>-2.1088435374149658E-2</v>
      </c>
      <c r="R133" s="20">
        <f t="shared" si="42"/>
        <v>9.3313641245971156E-3</v>
      </c>
      <c r="S133" s="20">
        <f t="shared" si="43"/>
        <v>-9.1192704583633356E-3</v>
      </c>
      <c r="T133" s="20">
        <f t="shared" si="44"/>
        <v>-1.0076291924570775E-3</v>
      </c>
      <c r="U133" s="20">
        <f t="shared" si="45"/>
        <v>1.3443953248955361E-2</v>
      </c>
      <c r="V133" s="20">
        <f t="shared" si="46"/>
        <v>-1.7876296031462281E-2</v>
      </c>
      <c r="W133" s="20">
        <f t="shared" si="47"/>
        <v>-1.5158077089649261E-3</v>
      </c>
      <c r="X133" s="20">
        <f t="shared" si="48"/>
        <v>2.4869565217391299E-2</v>
      </c>
      <c r="Y133" s="20">
        <f t="shared" si="49"/>
        <v>-6.4892926670992858E-4</v>
      </c>
      <c r="Z133" s="20">
        <f t="shared" si="50"/>
        <v>3.5290343278793711E-3</v>
      </c>
    </row>
    <row r="134" spans="1:26" x14ac:dyDescent="0.2">
      <c r="A134" s="22">
        <v>42923</v>
      </c>
      <c r="B134" s="21">
        <v>50.5</v>
      </c>
      <c r="C134" s="21">
        <v>2.3140000000000001</v>
      </c>
      <c r="D134" s="21">
        <v>1441</v>
      </c>
      <c r="E134" s="21">
        <v>152.16</v>
      </c>
      <c r="F134" s="21">
        <v>125.5</v>
      </c>
      <c r="G134" s="21">
        <v>69.94</v>
      </c>
      <c r="H134" s="21">
        <v>167.92</v>
      </c>
      <c r="I134" s="21">
        <v>276.89999999999998</v>
      </c>
      <c r="J134" s="21">
        <v>46.12</v>
      </c>
      <c r="K134" s="21">
        <v>58.15</v>
      </c>
      <c r="L134" s="21">
        <v>15510</v>
      </c>
      <c r="M134" s="21">
        <v>1578.5</v>
      </c>
      <c r="O134" s="20">
        <f t="shared" si="39"/>
        <v>-1.9762845849802652E-3</v>
      </c>
      <c r="P134" s="20">
        <f t="shared" si="40"/>
        <v>-5.8002148227712423E-3</v>
      </c>
      <c r="Q134" s="20">
        <f t="shared" si="41"/>
        <v>1.389854065323141E-3</v>
      </c>
      <c r="R134" s="20">
        <f t="shared" si="42"/>
        <v>1.2038576654472912E-2</v>
      </c>
      <c r="S134" s="20">
        <f t="shared" si="43"/>
        <v>1.3158956971017965E-2</v>
      </c>
      <c r="T134" s="20">
        <f t="shared" si="44"/>
        <v>7.7809798270892221E-3</v>
      </c>
      <c r="U134" s="20">
        <f t="shared" si="45"/>
        <v>3.4060352554526035E-3</v>
      </c>
      <c r="V134" s="20">
        <f t="shared" si="46"/>
        <v>8.0087368037859066E-3</v>
      </c>
      <c r="W134" s="20">
        <f t="shared" si="47"/>
        <v>2.1687269572756476E-4</v>
      </c>
      <c r="X134" s="20">
        <f t="shared" si="48"/>
        <v>-1.3236042762599714E-2</v>
      </c>
      <c r="Y134" s="20">
        <f t="shared" si="49"/>
        <v>7.1428571428571426E-3</v>
      </c>
      <c r="Z134" s="20">
        <f t="shared" si="50"/>
        <v>9.2710997442455242E-3</v>
      </c>
    </row>
    <row r="135" spans="1:26" x14ac:dyDescent="0.2">
      <c r="A135" s="22">
        <v>42926</v>
      </c>
      <c r="B135" s="21">
        <v>51.5</v>
      </c>
      <c r="C135" s="21">
        <v>2.3534999999999999</v>
      </c>
      <c r="D135" s="21">
        <v>1400</v>
      </c>
      <c r="E135" s="21">
        <v>155</v>
      </c>
      <c r="F135" s="21">
        <v>127.55</v>
      </c>
      <c r="G135" s="21">
        <v>70.099999999999994</v>
      </c>
      <c r="H135" s="21">
        <v>167.81</v>
      </c>
      <c r="I135" s="21">
        <v>274.89999999999998</v>
      </c>
      <c r="J135" s="21">
        <v>45.99</v>
      </c>
      <c r="K135" s="21">
        <v>58.97</v>
      </c>
      <c r="L135" s="21">
        <v>15500</v>
      </c>
      <c r="M135" s="21">
        <v>1594</v>
      </c>
      <c r="O135" s="20">
        <f t="shared" ref="O135:O166" si="51">(B135-B134)/B134</f>
        <v>1.9801980198019802E-2</v>
      </c>
      <c r="P135" s="20">
        <f t="shared" ref="P135:P166" si="52">(C135-C134)/C134</f>
        <v>1.7070008643042294E-2</v>
      </c>
      <c r="Q135" s="20">
        <f t="shared" ref="Q135:Q166" si="53">(D135-D134)/D134</f>
        <v>-2.8452463566967384E-2</v>
      </c>
      <c r="R135" s="20">
        <f t="shared" ref="R135:R166" si="54">(E135-E134)/E134</f>
        <v>1.8664563617245028E-2</v>
      </c>
      <c r="S135" s="20">
        <f t="shared" ref="S135:S166" si="55">(F135-F134)/F134</f>
        <v>1.6334661354581649E-2</v>
      </c>
      <c r="T135" s="20">
        <f t="shared" ref="T135:T166" si="56">(G135-G134)/G134</f>
        <v>2.2876751501286329E-3</v>
      </c>
      <c r="U135" s="20">
        <f t="shared" ref="U135:U166" si="57">(H135-H134)/H134</f>
        <v>-6.5507384468785866E-4</v>
      </c>
      <c r="V135" s="20">
        <f t="shared" ref="V135:V166" si="58">(I135-I134)/I134</f>
        <v>-7.2228241242325757E-3</v>
      </c>
      <c r="W135" s="20">
        <f t="shared" ref="W135:W166" si="59">(J135-J134)/J134</f>
        <v>-2.8187337380744895E-3</v>
      </c>
      <c r="X135" s="20">
        <f t="shared" ref="X135:X166" si="60">(K135-K134)/K134</f>
        <v>1.4101461736887366E-2</v>
      </c>
      <c r="Y135" s="20">
        <f t="shared" ref="Y135:Y166" si="61">(L135-L134)/L134</f>
        <v>-6.4474532559638943E-4</v>
      </c>
      <c r="Z135" s="20">
        <f t="shared" ref="Z135:Z166" si="62">(M135-M134)/M134</f>
        <v>9.8194488438390886E-3</v>
      </c>
    </row>
    <row r="136" spans="1:26" x14ac:dyDescent="0.2">
      <c r="A136" s="22">
        <v>42927</v>
      </c>
      <c r="B136" s="21">
        <v>51.45</v>
      </c>
      <c r="C136" s="21">
        <v>2.4075000000000002</v>
      </c>
      <c r="D136" s="21">
        <v>1399</v>
      </c>
      <c r="E136" s="21">
        <v>156.91</v>
      </c>
      <c r="F136" s="21">
        <v>129</v>
      </c>
      <c r="G136" s="21">
        <v>71.150000000000006</v>
      </c>
      <c r="H136" s="21">
        <v>164.95</v>
      </c>
      <c r="I136" s="21">
        <v>274.89999999999998</v>
      </c>
      <c r="J136" s="21">
        <v>45.48</v>
      </c>
      <c r="K136" s="21">
        <v>58.73</v>
      </c>
      <c r="L136" s="21">
        <v>15490</v>
      </c>
      <c r="M136" s="21">
        <v>1612</v>
      </c>
      <c r="O136" s="20">
        <f t="shared" si="51"/>
        <v>-9.7087378640771176E-4</v>
      </c>
      <c r="P136" s="20">
        <f t="shared" si="52"/>
        <v>2.2944550669216177E-2</v>
      </c>
      <c r="Q136" s="20">
        <f t="shared" si="53"/>
        <v>-7.1428571428571429E-4</v>
      </c>
      <c r="R136" s="20">
        <f t="shared" si="54"/>
        <v>1.2322580645161268E-2</v>
      </c>
      <c r="S136" s="20">
        <f t="shared" si="55"/>
        <v>1.136809094472758E-2</v>
      </c>
      <c r="T136" s="20">
        <f t="shared" si="56"/>
        <v>1.4978601997147097E-2</v>
      </c>
      <c r="U136" s="20">
        <f t="shared" si="57"/>
        <v>-1.7043084440736628E-2</v>
      </c>
      <c r="V136" s="20">
        <f t="shared" si="58"/>
        <v>0</v>
      </c>
      <c r="W136" s="20">
        <f t="shared" si="59"/>
        <v>-1.1089367253750926E-2</v>
      </c>
      <c r="X136" s="20">
        <f t="shared" si="60"/>
        <v>-4.0698660335764282E-3</v>
      </c>
      <c r="Y136" s="20">
        <f t="shared" si="61"/>
        <v>-6.4516129032258064E-4</v>
      </c>
      <c r="Z136" s="20">
        <f t="shared" si="62"/>
        <v>1.1292346298619825E-2</v>
      </c>
    </row>
    <row r="137" spans="1:26" x14ac:dyDescent="0.2">
      <c r="A137" s="22">
        <v>42928</v>
      </c>
      <c r="B137" s="21">
        <v>51.4</v>
      </c>
      <c r="C137" s="21">
        <v>2.5249999999999999</v>
      </c>
      <c r="D137" s="21">
        <v>1433</v>
      </c>
      <c r="E137" s="21">
        <v>160.85</v>
      </c>
      <c r="F137" s="21">
        <v>133.99</v>
      </c>
      <c r="G137" s="21">
        <v>71.83</v>
      </c>
      <c r="H137" s="21">
        <v>167</v>
      </c>
      <c r="I137" s="21">
        <v>278</v>
      </c>
      <c r="J137" s="21">
        <v>44.99</v>
      </c>
      <c r="K137" s="21">
        <v>58.74</v>
      </c>
      <c r="L137" s="21">
        <v>15500</v>
      </c>
      <c r="M137" s="21">
        <v>1632</v>
      </c>
      <c r="O137" s="20">
        <f t="shared" si="51"/>
        <v>-9.7181729834799337E-4</v>
      </c>
      <c r="P137" s="20">
        <f t="shared" si="52"/>
        <v>4.8805815160955224E-2</v>
      </c>
      <c r="Q137" s="20">
        <f t="shared" si="53"/>
        <v>2.4303073624017155E-2</v>
      </c>
      <c r="R137" s="20">
        <f t="shared" si="54"/>
        <v>2.510993563189088E-2</v>
      </c>
      <c r="S137" s="20">
        <f t="shared" si="55"/>
        <v>3.868217054263573E-2</v>
      </c>
      <c r="T137" s="20">
        <f t="shared" si="56"/>
        <v>9.5572733661277946E-3</v>
      </c>
      <c r="U137" s="20">
        <f t="shared" si="57"/>
        <v>1.2428008487420501E-2</v>
      </c>
      <c r="V137" s="20">
        <f t="shared" si="58"/>
        <v>1.1276827937431877E-2</v>
      </c>
      <c r="W137" s="20">
        <f t="shared" si="59"/>
        <v>-1.0773966578715807E-2</v>
      </c>
      <c r="X137" s="20">
        <f t="shared" si="60"/>
        <v>1.7027073046152079E-4</v>
      </c>
      <c r="Y137" s="20">
        <f t="shared" si="61"/>
        <v>6.4557779212395089E-4</v>
      </c>
      <c r="Z137" s="20">
        <f t="shared" si="62"/>
        <v>1.2406947890818859E-2</v>
      </c>
    </row>
    <row r="138" spans="1:26" x14ac:dyDescent="0.2">
      <c r="A138" s="22">
        <v>42929</v>
      </c>
      <c r="B138" s="21">
        <v>51.55</v>
      </c>
      <c r="C138" s="21">
        <v>2.5365000000000002</v>
      </c>
      <c r="D138" s="21">
        <v>1385</v>
      </c>
      <c r="E138" s="21">
        <v>159.94</v>
      </c>
      <c r="F138" s="21">
        <v>134.6</v>
      </c>
      <c r="G138" s="21">
        <v>72.739999999999995</v>
      </c>
      <c r="H138" s="21">
        <v>167.15</v>
      </c>
      <c r="I138" s="21">
        <v>270.39999999999998</v>
      </c>
      <c r="J138" s="21">
        <v>45.43</v>
      </c>
      <c r="K138" s="21">
        <v>58.6</v>
      </c>
      <c r="L138" s="21">
        <v>15490</v>
      </c>
      <c r="M138" s="21">
        <v>1898.5</v>
      </c>
      <c r="O138" s="20">
        <f t="shared" si="51"/>
        <v>2.9182879377431629E-3</v>
      </c>
      <c r="P138" s="20">
        <f t="shared" si="52"/>
        <v>4.5544554455446687E-3</v>
      </c>
      <c r="Q138" s="20">
        <f t="shared" si="53"/>
        <v>-3.3496161898115842E-2</v>
      </c>
      <c r="R138" s="20">
        <f t="shared" si="54"/>
        <v>-5.6574448243705104E-3</v>
      </c>
      <c r="S138" s="20">
        <f t="shared" si="55"/>
        <v>4.5525785506379968E-3</v>
      </c>
      <c r="T138" s="20">
        <f t="shared" si="56"/>
        <v>1.2668801336488886E-2</v>
      </c>
      <c r="U138" s="20">
        <f t="shared" si="57"/>
        <v>8.9820359281440529E-4</v>
      </c>
      <c r="V138" s="20">
        <f t="shared" si="58"/>
        <v>-2.733812949640296E-2</v>
      </c>
      <c r="W138" s="20">
        <f t="shared" si="59"/>
        <v>9.7799511002444484E-3</v>
      </c>
      <c r="X138" s="20">
        <f t="shared" si="60"/>
        <v>-2.3833844058563257E-3</v>
      </c>
      <c r="Y138" s="20">
        <f t="shared" si="61"/>
        <v>-6.4516129032258064E-4</v>
      </c>
      <c r="Z138" s="20">
        <f t="shared" si="62"/>
        <v>0.16329656862745098</v>
      </c>
    </row>
    <row r="139" spans="1:26" x14ac:dyDescent="0.2">
      <c r="A139" s="22">
        <v>42930</v>
      </c>
      <c r="B139" s="21">
        <v>53.55</v>
      </c>
      <c r="C139" s="21">
        <v>2.5295000000000001</v>
      </c>
      <c r="D139" s="21">
        <v>1360</v>
      </c>
      <c r="E139" s="21">
        <v>161.4</v>
      </c>
      <c r="F139" s="21">
        <v>134.51</v>
      </c>
      <c r="G139" s="21">
        <v>72.73</v>
      </c>
      <c r="H139" s="21">
        <v>161.51</v>
      </c>
      <c r="I139" s="21">
        <v>271.10000000000002</v>
      </c>
      <c r="J139" s="21">
        <v>45.13</v>
      </c>
      <c r="K139" s="21">
        <v>58.37</v>
      </c>
      <c r="L139" s="21">
        <v>15670</v>
      </c>
      <c r="M139" s="21">
        <v>1867</v>
      </c>
      <c r="O139" s="20">
        <f t="shared" si="51"/>
        <v>3.8797284190106696E-2</v>
      </c>
      <c r="P139" s="20">
        <f t="shared" si="52"/>
        <v>-2.7597082594126225E-3</v>
      </c>
      <c r="Q139" s="20">
        <f t="shared" si="53"/>
        <v>-1.8050541516245487E-2</v>
      </c>
      <c r="R139" s="20">
        <f t="shared" si="54"/>
        <v>9.1284231586845569E-3</v>
      </c>
      <c r="S139" s="20">
        <f t="shared" si="55"/>
        <v>-6.6864784546807887E-4</v>
      </c>
      <c r="T139" s="20">
        <f t="shared" si="56"/>
        <v>-1.3747594171007569E-4</v>
      </c>
      <c r="U139" s="20">
        <f t="shared" si="57"/>
        <v>-3.3742147771462845E-2</v>
      </c>
      <c r="V139" s="20">
        <f t="shared" si="58"/>
        <v>2.5887573964498726E-3</v>
      </c>
      <c r="W139" s="20">
        <f t="shared" si="59"/>
        <v>-6.6035659255997614E-3</v>
      </c>
      <c r="X139" s="20">
        <f t="shared" si="60"/>
        <v>-3.9249146757679857E-3</v>
      </c>
      <c r="Y139" s="20">
        <f t="shared" si="61"/>
        <v>1.1620400258231117E-2</v>
      </c>
      <c r="Z139" s="20">
        <f t="shared" si="62"/>
        <v>-1.6592046352383462E-2</v>
      </c>
    </row>
    <row r="140" spans="1:26" x14ac:dyDescent="0.2">
      <c r="A140" s="22">
        <v>42933</v>
      </c>
      <c r="B140" s="21">
        <v>54</v>
      </c>
      <c r="C140" s="21">
        <v>2.4849999999999999</v>
      </c>
      <c r="D140" s="21">
        <v>1350</v>
      </c>
      <c r="E140" s="21">
        <v>161.97999999999999</v>
      </c>
      <c r="F140" s="21">
        <v>133.66999999999999</v>
      </c>
      <c r="G140" s="21">
        <v>73.58</v>
      </c>
      <c r="H140" s="21">
        <v>164.3</v>
      </c>
      <c r="I140" s="21">
        <v>267.7</v>
      </c>
      <c r="J140" s="21">
        <v>45.31</v>
      </c>
      <c r="K140" s="21">
        <v>60.78</v>
      </c>
      <c r="L140" s="21">
        <v>15760</v>
      </c>
      <c r="M140" s="21">
        <v>1866</v>
      </c>
      <c r="O140" s="20">
        <f t="shared" si="51"/>
        <v>8.4033613445378685E-3</v>
      </c>
      <c r="P140" s="20">
        <f t="shared" si="52"/>
        <v>-1.7592409567108204E-2</v>
      </c>
      <c r="Q140" s="20">
        <f t="shared" si="53"/>
        <v>-7.3529411764705881E-3</v>
      </c>
      <c r="R140" s="20">
        <f t="shared" si="54"/>
        <v>3.5935563816603721E-3</v>
      </c>
      <c r="S140" s="20">
        <f t="shared" si="55"/>
        <v>-6.2448888558471749E-3</v>
      </c>
      <c r="T140" s="20">
        <f t="shared" si="56"/>
        <v>1.1687061735184853E-2</v>
      </c>
      <c r="U140" s="20">
        <f t="shared" si="57"/>
        <v>1.7274472168906079E-2</v>
      </c>
      <c r="V140" s="20">
        <f t="shared" si="58"/>
        <v>-1.2541497602360877E-2</v>
      </c>
      <c r="W140" s="20">
        <f t="shared" si="59"/>
        <v>3.9884777309993286E-3</v>
      </c>
      <c r="X140" s="20">
        <f t="shared" si="60"/>
        <v>4.1288333047798595E-2</v>
      </c>
      <c r="Y140" s="20">
        <f t="shared" si="61"/>
        <v>5.7434588385449903E-3</v>
      </c>
      <c r="Z140" s="20">
        <f t="shared" si="62"/>
        <v>-5.3561863952865559E-4</v>
      </c>
    </row>
    <row r="141" spans="1:26" x14ac:dyDescent="0.2">
      <c r="A141" s="22">
        <v>42934</v>
      </c>
      <c r="B141" s="21">
        <v>53.3</v>
      </c>
      <c r="C141" s="21">
        <v>2.5354999999999999</v>
      </c>
      <c r="D141" s="21">
        <v>1265</v>
      </c>
      <c r="E141" s="21">
        <v>161.69999999999999</v>
      </c>
      <c r="F141" s="21">
        <v>132.69999999999999</v>
      </c>
      <c r="G141" s="21">
        <v>73.27</v>
      </c>
      <c r="H141" s="21">
        <v>164.5</v>
      </c>
      <c r="I141" s="21">
        <v>273</v>
      </c>
      <c r="J141" s="21">
        <v>45.17</v>
      </c>
      <c r="K141" s="21">
        <v>59.96</v>
      </c>
      <c r="L141" s="21">
        <v>15800</v>
      </c>
      <c r="M141" s="21">
        <v>1867</v>
      </c>
      <c r="O141" s="20">
        <f t="shared" si="51"/>
        <v>-1.2962962962963016E-2</v>
      </c>
      <c r="P141" s="20">
        <f t="shared" si="52"/>
        <v>2.0321931589537219E-2</v>
      </c>
      <c r="Q141" s="20">
        <f t="shared" si="53"/>
        <v>-6.2962962962962957E-2</v>
      </c>
      <c r="R141" s="20">
        <f t="shared" si="54"/>
        <v>-1.7286084701815111E-3</v>
      </c>
      <c r="S141" s="20">
        <f t="shared" si="55"/>
        <v>-7.2566768908505948E-3</v>
      </c>
      <c r="T141" s="20">
        <f t="shared" si="56"/>
        <v>-4.213101386246294E-3</v>
      </c>
      <c r="U141" s="20">
        <f t="shared" si="57"/>
        <v>1.217285453438762E-3</v>
      </c>
      <c r="V141" s="20">
        <f t="shared" si="58"/>
        <v>1.9798281658573072E-2</v>
      </c>
      <c r="W141" s="20">
        <f t="shared" si="59"/>
        <v>-3.0898256455528703E-3</v>
      </c>
      <c r="X141" s="20">
        <f t="shared" si="60"/>
        <v>-1.3491280026324453E-2</v>
      </c>
      <c r="Y141" s="20">
        <f t="shared" si="61"/>
        <v>2.5380710659898475E-3</v>
      </c>
      <c r="Z141" s="20">
        <f t="shared" si="62"/>
        <v>5.3590568060021436E-4</v>
      </c>
    </row>
    <row r="142" spans="1:26" x14ac:dyDescent="0.2">
      <c r="A142" s="22">
        <v>42935</v>
      </c>
      <c r="B142" s="21">
        <v>53.2</v>
      </c>
      <c r="C142" s="21">
        <v>2.5394999999999999</v>
      </c>
      <c r="D142" s="21">
        <v>1223</v>
      </c>
      <c r="E142" s="21">
        <v>164.34</v>
      </c>
      <c r="F142" s="21">
        <v>134.72</v>
      </c>
      <c r="G142" s="21">
        <v>73.95</v>
      </c>
      <c r="H142" s="21">
        <v>161.15</v>
      </c>
      <c r="I142" s="21">
        <v>271.39999999999998</v>
      </c>
      <c r="J142" s="21">
        <v>46.55</v>
      </c>
      <c r="K142" s="21">
        <v>59.2</v>
      </c>
      <c r="L142" s="21">
        <v>15770</v>
      </c>
      <c r="M142" s="21">
        <v>1849</v>
      </c>
      <c r="O142" s="20">
        <f t="shared" si="51"/>
        <v>-1.8761726078798185E-3</v>
      </c>
      <c r="P142" s="20">
        <f t="shared" si="52"/>
        <v>1.5775981068822731E-3</v>
      </c>
      <c r="Q142" s="20">
        <f t="shared" si="53"/>
        <v>-3.3201581027667987E-2</v>
      </c>
      <c r="R142" s="20">
        <f t="shared" si="54"/>
        <v>1.632653061224499E-2</v>
      </c>
      <c r="S142" s="20">
        <f t="shared" si="55"/>
        <v>1.5222305953278149E-2</v>
      </c>
      <c r="T142" s="20">
        <f t="shared" si="56"/>
        <v>9.280742459396845E-3</v>
      </c>
      <c r="U142" s="20">
        <f t="shared" si="57"/>
        <v>-2.036474164133735E-2</v>
      </c>
      <c r="V142" s="20">
        <f t="shared" si="58"/>
        <v>-5.8608058608059441E-3</v>
      </c>
      <c r="W142" s="20">
        <f t="shared" si="59"/>
        <v>3.0551250830196931E-2</v>
      </c>
      <c r="X142" s="20">
        <f t="shared" si="60"/>
        <v>-1.2675116744496298E-2</v>
      </c>
      <c r="Y142" s="20">
        <f t="shared" si="61"/>
        <v>-1.8987341772151898E-3</v>
      </c>
      <c r="Z142" s="20">
        <f t="shared" si="62"/>
        <v>-9.6411355115158005E-3</v>
      </c>
    </row>
    <row r="143" spans="1:26" x14ac:dyDescent="0.2">
      <c r="A143" s="22">
        <v>42936</v>
      </c>
      <c r="B143" s="21">
        <v>52.6</v>
      </c>
      <c r="C143" s="21">
        <v>2.536</v>
      </c>
      <c r="D143" s="21">
        <v>1201</v>
      </c>
      <c r="E143" s="21">
        <v>163.93</v>
      </c>
      <c r="F143" s="21">
        <v>134.69</v>
      </c>
      <c r="G143" s="21">
        <v>75.77</v>
      </c>
      <c r="H143" s="21">
        <v>165.21</v>
      </c>
      <c r="I143" s="21">
        <v>271.8</v>
      </c>
      <c r="J143" s="21">
        <v>46.51</v>
      </c>
      <c r="K143" s="21">
        <v>59.17</v>
      </c>
      <c r="L143" s="21">
        <v>16260</v>
      </c>
      <c r="M143" s="21">
        <v>1845</v>
      </c>
      <c r="O143" s="20">
        <f t="shared" si="51"/>
        <v>-1.127819548872183E-2</v>
      </c>
      <c r="P143" s="20">
        <f t="shared" si="52"/>
        <v>-1.3782240598542378E-3</v>
      </c>
      <c r="Q143" s="20">
        <f t="shared" si="53"/>
        <v>-1.7988552739165987E-2</v>
      </c>
      <c r="R143" s="20">
        <f t="shared" si="54"/>
        <v>-2.4948277960325947E-3</v>
      </c>
      <c r="S143" s="20">
        <f t="shared" si="55"/>
        <v>-2.2268408551069728E-4</v>
      </c>
      <c r="T143" s="20">
        <f t="shared" si="56"/>
        <v>2.4611223799864679E-2</v>
      </c>
      <c r="U143" s="20">
        <f t="shared" si="57"/>
        <v>2.5193918709277084E-2</v>
      </c>
      <c r="V143" s="20">
        <f t="shared" si="58"/>
        <v>1.4738393515108111E-3</v>
      </c>
      <c r="W143" s="20">
        <f t="shared" si="59"/>
        <v>-8.5929108485497633E-4</v>
      </c>
      <c r="X143" s="20">
        <f t="shared" si="60"/>
        <v>-5.0675675675677598E-4</v>
      </c>
      <c r="Y143" s="20">
        <f t="shared" si="61"/>
        <v>3.1071655041217502E-2</v>
      </c>
      <c r="Z143" s="20">
        <f t="shared" si="62"/>
        <v>-2.163331530557058E-3</v>
      </c>
    </row>
    <row r="144" spans="1:26" x14ac:dyDescent="0.2">
      <c r="A144" s="22">
        <v>42937</v>
      </c>
      <c r="B144" s="21">
        <v>51.4</v>
      </c>
      <c r="C144" s="21">
        <v>2.5310000000000001</v>
      </c>
      <c r="D144" s="21">
        <v>1193</v>
      </c>
      <c r="E144" s="21">
        <v>162.1</v>
      </c>
      <c r="F144" s="21">
        <v>133.75</v>
      </c>
      <c r="G144" s="21">
        <v>73.64</v>
      </c>
      <c r="H144" s="21">
        <v>164.22</v>
      </c>
      <c r="I144" s="21">
        <v>273.5</v>
      </c>
      <c r="J144" s="21">
        <v>46.59</v>
      </c>
      <c r="K144" s="21">
        <v>58.56</v>
      </c>
      <c r="L144" s="21">
        <v>16140</v>
      </c>
      <c r="M144" s="21">
        <v>1856</v>
      </c>
      <c r="O144" s="20">
        <f t="shared" si="51"/>
        <v>-2.2813688212927809E-2</v>
      </c>
      <c r="P144" s="20">
        <f t="shared" si="52"/>
        <v>-1.9716088328075288E-3</v>
      </c>
      <c r="Q144" s="20">
        <f t="shared" si="53"/>
        <v>-6.6611157368859286E-3</v>
      </c>
      <c r="R144" s="20">
        <f t="shared" si="54"/>
        <v>-1.1163301409138123E-2</v>
      </c>
      <c r="S144" s="20">
        <f t="shared" si="55"/>
        <v>-6.9789887890711836E-3</v>
      </c>
      <c r="T144" s="20">
        <f t="shared" si="56"/>
        <v>-2.811138973208388E-2</v>
      </c>
      <c r="U144" s="20">
        <f t="shared" si="57"/>
        <v>-5.992373343018032E-3</v>
      </c>
      <c r="V144" s="20">
        <f t="shared" si="58"/>
        <v>6.2545989698307158E-3</v>
      </c>
      <c r="W144" s="20">
        <f t="shared" si="59"/>
        <v>1.72006020210719E-3</v>
      </c>
      <c r="X144" s="20">
        <f t="shared" si="60"/>
        <v>-1.0309278350515453E-2</v>
      </c>
      <c r="Y144" s="20">
        <f t="shared" si="61"/>
        <v>-7.3800738007380072E-3</v>
      </c>
      <c r="Z144" s="20">
        <f t="shared" si="62"/>
        <v>5.962059620596206E-3</v>
      </c>
    </row>
    <row r="145" spans="1:26" x14ac:dyDescent="0.2">
      <c r="A145" s="22">
        <v>42940</v>
      </c>
      <c r="B145" s="21">
        <v>51.95</v>
      </c>
      <c r="C145" s="21">
        <v>2.52</v>
      </c>
      <c r="D145" s="21">
        <v>1223</v>
      </c>
      <c r="E145" s="21">
        <v>161.33000000000001</v>
      </c>
      <c r="F145" s="21">
        <v>134.35</v>
      </c>
      <c r="G145" s="21">
        <v>73.56</v>
      </c>
      <c r="H145" s="21">
        <v>166.58</v>
      </c>
      <c r="I145" s="21">
        <v>272</v>
      </c>
      <c r="J145" s="21">
        <v>46.77</v>
      </c>
      <c r="K145" s="21">
        <v>59.32</v>
      </c>
      <c r="L145" s="21">
        <v>16190</v>
      </c>
      <c r="M145" s="21">
        <v>1916</v>
      </c>
      <c r="O145" s="20">
        <f t="shared" si="51"/>
        <v>1.0700389105058449E-2</v>
      </c>
      <c r="P145" s="20">
        <f t="shared" si="52"/>
        <v>-4.3461082576057367E-3</v>
      </c>
      <c r="Q145" s="20">
        <f t="shared" si="53"/>
        <v>2.5146689019279127E-2</v>
      </c>
      <c r="R145" s="20">
        <f t="shared" si="54"/>
        <v>-4.7501542257864394E-3</v>
      </c>
      <c r="S145" s="20">
        <f t="shared" si="55"/>
        <v>4.4859813084111725E-3</v>
      </c>
      <c r="T145" s="20">
        <f t="shared" si="56"/>
        <v>-1.0863661053774891E-3</v>
      </c>
      <c r="U145" s="20">
        <f t="shared" si="57"/>
        <v>1.4370965777615477E-2</v>
      </c>
      <c r="V145" s="20">
        <f t="shared" si="58"/>
        <v>-5.4844606946983544E-3</v>
      </c>
      <c r="W145" s="20">
        <f t="shared" si="59"/>
        <v>3.8634900193174437E-3</v>
      </c>
      <c r="X145" s="20">
        <f t="shared" si="60"/>
        <v>1.2978142076502698E-2</v>
      </c>
      <c r="Y145" s="20">
        <f t="shared" si="61"/>
        <v>3.0978934324659233E-3</v>
      </c>
      <c r="Z145" s="20">
        <f t="shared" si="62"/>
        <v>3.2327586206896554E-2</v>
      </c>
    </row>
    <row r="146" spans="1:26" x14ac:dyDescent="0.2">
      <c r="A146" s="22">
        <v>42941</v>
      </c>
      <c r="B146" s="21">
        <v>50.9</v>
      </c>
      <c r="C146" s="21">
        <v>2.5299999999999998</v>
      </c>
      <c r="D146" s="21">
        <v>1220</v>
      </c>
      <c r="E146" s="21">
        <v>160.22</v>
      </c>
      <c r="F146" s="21">
        <v>134</v>
      </c>
      <c r="G146" s="21">
        <v>73.37</v>
      </c>
      <c r="H146" s="21">
        <v>167.24</v>
      </c>
      <c r="I146" s="21">
        <v>271.5</v>
      </c>
      <c r="J146" s="21">
        <v>47.62</v>
      </c>
      <c r="K146" s="21">
        <v>58.8</v>
      </c>
      <c r="L146" s="21">
        <v>16490</v>
      </c>
      <c r="M146" s="21">
        <v>1906</v>
      </c>
      <c r="O146" s="20">
        <f t="shared" si="51"/>
        <v>-2.0211742059672844E-2</v>
      </c>
      <c r="P146" s="20">
        <f t="shared" si="52"/>
        <v>3.9682539682538839E-3</v>
      </c>
      <c r="Q146" s="20">
        <f t="shared" si="53"/>
        <v>-2.4529844644317253E-3</v>
      </c>
      <c r="R146" s="20">
        <f t="shared" si="54"/>
        <v>-6.8803074443687696E-3</v>
      </c>
      <c r="S146" s="20">
        <f t="shared" si="55"/>
        <v>-2.6051358392258604E-3</v>
      </c>
      <c r="T146" s="20">
        <f t="shared" si="56"/>
        <v>-2.5829255029907248E-3</v>
      </c>
      <c r="U146" s="20">
        <f t="shared" si="57"/>
        <v>3.9620602713410762E-3</v>
      </c>
      <c r="V146" s="20">
        <f t="shared" si="58"/>
        <v>-1.838235294117647E-3</v>
      </c>
      <c r="W146" s="20">
        <f t="shared" si="59"/>
        <v>1.8174043190078988E-2</v>
      </c>
      <c r="X146" s="20">
        <f t="shared" si="60"/>
        <v>-8.7660148347943889E-3</v>
      </c>
      <c r="Y146" s="20">
        <f t="shared" si="61"/>
        <v>1.8529956763434219E-2</v>
      </c>
      <c r="Z146" s="20">
        <f t="shared" si="62"/>
        <v>-5.2192066805845511E-3</v>
      </c>
    </row>
    <row r="147" spans="1:26" x14ac:dyDescent="0.2">
      <c r="A147" s="22">
        <v>42942</v>
      </c>
      <c r="B147" s="21">
        <v>51.4</v>
      </c>
      <c r="C147" s="21">
        <v>2.6535000000000002</v>
      </c>
      <c r="D147" s="21">
        <v>1165</v>
      </c>
      <c r="E147" s="21">
        <v>161.55000000000001</v>
      </c>
      <c r="F147" s="21">
        <v>135.21</v>
      </c>
      <c r="G147" s="21">
        <v>74.19</v>
      </c>
      <c r="H147" s="21">
        <v>167.29</v>
      </c>
      <c r="I147" s="21">
        <v>273</v>
      </c>
      <c r="J147" s="21">
        <v>47.16</v>
      </c>
      <c r="K147" s="21">
        <v>58.41</v>
      </c>
      <c r="L147" s="21">
        <v>16280</v>
      </c>
      <c r="M147" s="21">
        <v>1899.5</v>
      </c>
      <c r="O147" s="20">
        <f t="shared" si="51"/>
        <v>9.823182711198428E-3</v>
      </c>
      <c r="P147" s="20">
        <f t="shared" si="52"/>
        <v>4.8814229249012013E-2</v>
      </c>
      <c r="Q147" s="20">
        <f t="shared" si="53"/>
        <v>-4.5081967213114756E-2</v>
      </c>
      <c r="R147" s="20">
        <f t="shared" si="54"/>
        <v>8.3010860067408102E-3</v>
      </c>
      <c r="S147" s="20">
        <f t="shared" si="55"/>
        <v>9.0298507462687159E-3</v>
      </c>
      <c r="T147" s="20">
        <f t="shared" si="56"/>
        <v>1.1176230066784696E-2</v>
      </c>
      <c r="U147" s="20">
        <f t="shared" si="57"/>
        <v>2.9897153790948901E-4</v>
      </c>
      <c r="V147" s="20">
        <f t="shared" si="58"/>
        <v>5.5248618784530384E-3</v>
      </c>
      <c r="W147" s="20">
        <f t="shared" si="59"/>
        <v>-9.6598068038639406E-3</v>
      </c>
      <c r="X147" s="20">
        <f t="shared" si="60"/>
        <v>-6.6326530612244999E-3</v>
      </c>
      <c r="Y147" s="20">
        <f t="shared" si="61"/>
        <v>-1.2734990903577926E-2</v>
      </c>
      <c r="Z147" s="20">
        <f t="shared" si="62"/>
        <v>-3.4102833158447012E-3</v>
      </c>
    </row>
    <row r="148" spans="1:26" x14ac:dyDescent="0.2">
      <c r="A148" s="22">
        <v>42943</v>
      </c>
      <c r="B148" s="21">
        <v>52</v>
      </c>
      <c r="C148" s="21">
        <v>2.6415000000000002</v>
      </c>
      <c r="D148" s="21">
        <v>1146</v>
      </c>
      <c r="E148" s="21">
        <v>166</v>
      </c>
      <c r="F148" s="21">
        <v>137.24</v>
      </c>
      <c r="G148" s="21">
        <v>73.98</v>
      </c>
      <c r="H148" s="21">
        <v>173.1</v>
      </c>
      <c r="I148" s="21">
        <v>270.3</v>
      </c>
      <c r="J148" s="21">
        <v>47.09</v>
      </c>
      <c r="K148" s="21">
        <v>58.9</v>
      </c>
      <c r="L148" s="21">
        <v>16090</v>
      </c>
      <c r="M148" s="21">
        <v>1888.5</v>
      </c>
      <c r="O148" s="20">
        <f t="shared" si="51"/>
        <v>1.1673151750972791E-2</v>
      </c>
      <c r="P148" s="20">
        <f t="shared" si="52"/>
        <v>-4.5223289994347129E-3</v>
      </c>
      <c r="Q148" s="20">
        <f t="shared" si="53"/>
        <v>-1.6309012875536481E-2</v>
      </c>
      <c r="R148" s="20">
        <f t="shared" si="54"/>
        <v>2.7545651501083183E-2</v>
      </c>
      <c r="S148" s="20">
        <f t="shared" si="55"/>
        <v>1.5013682419939361E-2</v>
      </c>
      <c r="T148" s="20">
        <f t="shared" si="56"/>
        <v>-2.8305701577031103E-3</v>
      </c>
      <c r="U148" s="20">
        <f t="shared" si="57"/>
        <v>3.4730109390878131E-2</v>
      </c>
      <c r="V148" s="20">
        <f t="shared" si="58"/>
        <v>-9.890109890109848E-3</v>
      </c>
      <c r="W148" s="20">
        <f t="shared" si="59"/>
        <v>-1.4843087362169886E-3</v>
      </c>
      <c r="X148" s="20">
        <f t="shared" si="60"/>
        <v>8.3889744906694413E-3</v>
      </c>
      <c r="Y148" s="20">
        <f t="shared" si="61"/>
        <v>-1.167076167076167E-2</v>
      </c>
      <c r="Z148" s="20">
        <f t="shared" si="62"/>
        <v>-5.7909976309555144E-3</v>
      </c>
    </row>
    <row r="149" spans="1:26" x14ac:dyDescent="0.2">
      <c r="A149" s="22">
        <v>42944</v>
      </c>
      <c r="B149" s="21">
        <v>51.8</v>
      </c>
      <c r="C149" s="21">
        <v>2.5945</v>
      </c>
      <c r="D149" s="21">
        <v>1076</v>
      </c>
      <c r="E149" s="21">
        <v>165.4</v>
      </c>
      <c r="F149" s="21">
        <v>136.22</v>
      </c>
      <c r="G149" s="21">
        <v>73.03</v>
      </c>
      <c r="H149" s="21">
        <v>170.14</v>
      </c>
      <c r="I149" s="21">
        <v>269.10000000000002</v>
      </c>
      <c r="J149" s="21">
        <v>46.67</v>
      </c>
      <c r="K149" s="21">
        <v>59.44</v>
      </c>
      <c r="L149" s="21">
        <v>16090</v>
      </c>
      <c r="M149" s="21">
        <v>1754.5</v>
      </c>
      <c r="O149" s="20">
        <f t="shared" si="51"/>
        <v>-3.846153846153901E-3</v>
      </c>
      <c r="P149" s="20">
        <f t="shared" si="52"/>
        <v>-1.7792920689002518E-2</v>
      </c>
      <c r="Q149" s="20">
        <f t="shared" si="53"/>
        <v>-6.1082024432809773E-2</v>
      </c>
      <c r="R149" s="20">
        <f t="shared" si="54"/>
        <v>-3.614457831325267E-3</v>
      </c>
      <c r="S149" s="20">
        <f t="shared" si="55"/>
        <v>-7.4322354998543443E-3</v>
      </c>
      <c r="T149" s="20">
        <f t="shared" si="56"/>
        <v>-1.2841308461746456E-2</v>
      </c>
      <c r="U149" s="20">
        <f t="shared" si="57"/>
        <v>-1.7099942229924947E-2</v>
      </c>
      <c r="V149" s="20">
        <f t="shared" si="58"/>
        <v>-4.4395116537180486E-3</v>
      </c>
      <c r="W149" s="20">
        <f t="shared" si="59"/>
        <v>-8.9190911021448643E-3</v>
      </c>
      <c r="X149" s="20">
        <f t="shared" si="60"/>
        <v>9.1680814940577112E-3</v>
      </c>
      <c r="Y149" s="20">
        <f t="shared" si="61"/>
        <v>0</v>
      </c>
      <c r="Z149" s="20">
        <f t="shared" si="62"/>
        <v>-7.0955785014561817E-2</v>
      </c>
    </row>
    <row r="150" spans="1:26" x14ac:dyDescent="0.2">
      <c r="A150" s="22">
        <v>42947</v>
      </c>
      <c r="B150" s="21">
        <v>51.65</v>
      </c>
      <c r="C150" s="21">
        <v>2.6105</v>
      </c>
      <c r="D150" s="21">
        <v>1089</v>
      </c>
      <c r="E150" s="21">
        <v>164.53</v>
      </c>
      <c r="F150" s="21">
        <v>134.99</v>
      </c>
      <c r="G150" s="21">
        <v>73.040000000000006</v>
      </c>
      <c r="H150" s="21">
        <v>172.38</v>
      </c>
      <c r="I150" s="21">
        <v>273.5</v>
      </c>
      <c r="J150" s="21">
        <v>46.95</v>
      </c>
      <c r="K150" s="21">
        <v>59.06</v>
      </c>
      <c r="L150" s="21">
        <v>16270</v>
      </c>
      <c r="M150" s="21">
        <v>1743</v>
      </c>
      <c r="O150" s="20">
        <f t="shared" si="51"/>
        <v>-2.8957528957528683E-3</v>
      </c>
      <c r="P150" s="20">
        <f t="shared" si="52"/>
        <v>6.1668915012526556E-3</v>
      </c>
      <c r="Q150" s="20">
        <f t="shared" si="53"/>
        <v>1.2081784386617101E-2</v>
      </c>
      <c r="R150" s="20">
        <f t="shared" si="54"/>
        <v>-5.2599758162031711E-3</v>
      </c>
      <c r="S150" s="20">
        <f t="shared" si="55"/>
        <v>-9.0295110850094687E-3</v>
      </c>
      <c r="T150" s="20">
        <f t="shared" si="56"/>
        <v>1.369300287553761E-4</v>
      </c>
      <c r="U150" s="20">
        <f t="shared" si="57"/>
        <v>1.3165628306100912E-2</v>
      </c>
      <c r="V150" s="20">
        <f t="shared" si="58"/>
        <v>1.6350798959494525E-2</v>
      </c>
      <c r="W150" s="20">
        <f t="shared" si="59"/>
        <v>5.9995714591815109E-3</v>
      </c>
      <c r="X150" s="20">
        <f t="shared" si="60"/>
        <v>-6.3930013458949443E-3</v>
      </c>
      <c r="Y150" s="20">
        <f t="shared" si="61"/>
        <v>1.1187072715972654E-2</v>
      </c>
      <c r="Z150" s="20">
        <f t="shared" si="62"/>
        <v>-6.5545739526930748E-3</v>
      </c>
    </row>
    <row r="151" spans="1:26" x14ac:dyDescent="0.2">
      <c r="A151" s="22">
        <v>42948</v>
      </c>
      <c r="B151" s="21">
        <v>51.85</v>
      </c>
      <c r="C151" s="21">
        <v>2.6475</v>
      </c>
      <c r="D151" s="21">
        <v>1150</v>
      </c>
      <c r="E151" s="21">
        <v>166.31</v>
      </c>
      <c r="F151" s="21">
        <v>136.44</v>
      </c>
      <c r="G151" s="21">
        <v>72.680000000000007</v>
      </c>
      <c r="H151" s="21">
        <v>158.34</v>
      </c>
      <c r="I151" s="21">
        <v>274.8</v>
      </c>
      <c r="J151" s="21">
        <v>47.29</v>
      </c>
      <c r="K151" s="21">
        <v>59.65</v>
      </c>
      <c r="L151" s="21">
        <v>16150</v>
      </c>
      <c r="M151" s="21">
        <v>1746.5</v>
      </c>
      <c r="O151" s="20">
        <f t="shared" si="51"/>
        <v>3.8722168441433272E-3</v>
      </c>
      <c r="P151" s="20">
        <f t="shared" si="52"/>
        <v>1.4173529975100525E-2</v>
      </c>
      <c r="Q151" s="20">
        <f t="shared" si="53"/>
        <v>5.6014692378328741E-2</v>
      </c>
      <c r="R151" s="20">
        <f t="shared" si="54"/>
        <v>1.0818695678599654E-2</v>
      </c>
      <c r="S151" s="20">
        <f t="shared" si="55"/>
        <v>1.0741536410104367E-2</v>
      </c>
      <c r="T151" s="20">
        <f t="shared" si="56"/>
        <v>-4.9288061336254024E-3</v>
      </c>
      <c r="U151" s="20">
        <f t="shared" si="57"/>
        <v>-8.1447963800904938E-2</v>
      </c>
      <c r="V151" s="20">
        <f t="shared" si="58"/>
        <v>4.7531992687386152E-3</v>
      </c>
      <c r="W151" s="20">
        <f t="shared" si="59"/>
        <v>7.24174653887106E-3</v>
      </c>
      <c r="X151" s="20">
        <f t="shared" si="60"/>
        <v>9.9898408398238457E-3</v>
      </c>
      <c r="Y151" s="20">
        <f t="shared" si="61"/>
        <v>-7.3755377996312229E-3</v>
      </c>
      <c r="Z151" s="20">
        <f t="shared" si="62"/>
        <v>2.008032128514056E-3</v>
      </c>
    </row>
    <row r="152" spans="1:26" x14ac:dyDescent="0.2">
      <c r="A152" s="22">
        <v>42949</v>
      </c>
      <c r="B152" s="21">
        <v>52.5</v>
      </c>
      <c r="C152" s="21">
        <v>2.6145</v>
      </c>
      <c r="D152" s="21">
        <v>1136</v>
      </c>
      <c r="E152" s="21">
        <v>169.9</v>
      </c>
      <c r="F152" s="21">
        <v>138.9</v>
      </c>
      <c r="G152" s="21">
        <v>72.8</v>
      </c>
      <c r="H152" s="21">
        <v>156.12</v>
      </c>
      <c r="I152" s="21">
        <v>276</v>
      </c>
      <c r="J152" s="21">
        <v>47</v>
      </c>
      <c r="K152" s="21">
        <v>57.95</v>
      </c>
      <c r="L152" s="21">
        <v>16180</v>
      </c>
      <c r="M152" s="21">
        <v>1719</v>
      </c>
      <c r="O152" s="20">
        <f t="shared" si="51"/>
        <v>1.2536162005785893E-2</v>
      </c>
      <c r="P152" s="20">
        <f t="shared" si="52"/>
        <v>-1.2464589235127449E-2</v>
      </c>
      <c r="Q152" s="20">
        <f t="shared" si="53"/>
        <v>-1.2173913043478261E-2</v>
      </c>
      <c r="R152" s="20">
        <f t="shared" si="54"/>
        <v>2.1586194456136153E-2</v>
      </c>
      <c r="S152" s="20">
        <f t="shared" si="55"/>
        <v>1.802990325417772E-2</v>
      </c>
      <c r="T152" s="20">
        <f t="shared" si="56"/>
        <v>1.6510731975782928E-3</v>
      </c>
      <c r="U152" s="20">
        <f t="shared" si="57"/>
        <v>-1.4020462296324358E-2</v>
      </c>
      <c r="V152" s="20">
        <f t="shared" si="58"/>
        <v>4.3668122270741939E-3</v>
      </c>
      <c r="W152" s="20">
        <f t="shared" si="59"/>
        <v>-6.1323747092408365E-3</v>
      </c>
      <c r="X152" s="20">
        <f t="shared" si="60"/>
        <v>-2.8499580888516274E-2</v>
      </c>
      <c r="Y152" s="20">
        <f t="shared" si="61"/>
        <v>1.8575851393188853E-3</v>
      </c>
      <c r="Z152" s="20">
        <f t="shared" si="62"/>
        <v>-1.5745777268823362E-2</v>
      </c>
    </row>
    <row r="153" spans="1:26" x14ac:dyDescent="0.2">
      <c r="A153" s="22">
        <v>42950</v>
      </c>
      <c r="B153" s="21">
        <v>52.05</v>
      </c>
      <c r="C153" s="21">
        <v>2.6234999999999999</v>
      </c>
      <c r="D153" s="21">
        <v>1112</v>
      </c>
      <c r="E153" s="21">
        <v>170</v>
      </c>
      <c r="F153" s="21">
        <v>138.4</v>
      </c>
      <c r="G153" s="21">
        <v>72.17</v>
      </c>
      <c r="H153" s="21">
        <v>156.13999999999999</v>
      </c>
      <c r="I153" s="21">
        <v>271.5</v>
      </c>
      <c r="J153" s="21">
        <v>47.25</v>
      </c>
      <c r="K153" s="21">
        <v>57.95</v>
      </c>
      <c r="L153" s="21">
        <v>16200</v>
      </c>
      <c r="M153" s="21">
        <v>1744</v>
      </c>
      <c r="O153" s="20">
        <f t="shared" si="51"/>
        <v>-8.5714285714286256E-3</v>
      </c>
      <c r="P153" s="20">
        <f t="shared" si="52"/>
        <v>3.4423407917383428E-3</v>
      </c>
      <c r="Q153" s="20">
        <f t="shared" si="53"/>
        <v>-2.1126760563380281E-2</v>
      </c>
      <c r="R153" s="20">
        <f t="shared" si="54"/>
        <v>5.8858151854028441E-4</v>
      </c>
      <c r="S153" s="20">
        <f t="shared" si="55"/>
        <v>-3.5997120230381566E-3</v>
      </c>
      <c r="T153" s="20">
        <f t="shared" si="56"/>
        <v>-8.6538461538460919E-3</v>
      </c>
      <c r="U153" s="20">
        <f t="shared" si="57"/>
        <v>1.2810658467833595E-4</v>
      </c>
      <c r="V153" s="20">
        <f t="shared" si="58"/>
        <v>-1.6304347826086956E-2</v>
      </c>
      <c r="W153" s="20">
        <f t="shared" si="59"/>
        <v>5.3191489361702126E-3</v>
      </c>
      <c r="X153" s="20">
        <f t="shared" si="60"/>
        <v>0</v>
      </c>
      <c r="Y153" s="20">
        <f t="shared" si="61"/>
        <v>1.2360939431396785E-3</v>
      </c>
      <c r="Z153" s="20">
        <f t="shared" si="62"/>
        <v>1.4543339150668994E-2</v>
      </c>
    </row>
    <row r="154" spans="1:26" x14ac:dyDescent="0.2">
      <c r="A154" s="22">
        <v>42951</v>
      </c>
      <c r="B154" s="21">
        <v>53.35</v>
      </c>
      <c r="C154" s="21">
        <v>2.6440000000000001</v>
      </c>
      <c r="D154" s="21">
        <v>1151</v>
      </c>
      <c r="E154" s="21">
        <v>169.73</v>
      </c>
      <c r="F154" s="21">
        <v>138.77000000000001</v>
      </c>
      <c r="G154" s="21">
        <v>72.17</v>
      </c>
      <c r="H154" s="21">
        <v>168.59</v>
      </c>
      <c r="I154" s="21">
        <v>271.5</v>
      </c>
      <c r="J154" s="21">
        <v>48.05</v>
      </c>
      <c r="K154" s="21">
        <v>58.04</v>
      </c>
      <c r="L154" s="21">
        <v>16140</v>
      </c>
      <c r="M154" s="21">
        <v>1770.5</v>
      </c>
      <c r="O154" s="20">
        <f t="shared" si="51"/>
        <v>2.4975984630163386E-2</v>
      </c>
      <c r="P154" s="20">
        <f t="shared" si="52"/>
        <v>7.813988946064488E-3</v>
      </c>
      <c r="Q154" s="20">
        <f t="shared" si="53"/>
        <v>3.5071942446043163E-2</v>
      </c>
      <c r="R154" s="20">
        <f t="shared" si="54"/>
        <v>-1.5882352941177073E-3</v>
      </c>
      <c r="S154" s="20">
        <f t="shared" si="55"/>
        <v>2.6734104046243104E-3</v>
      </c>
      <c r="T154" s="20">
        <f t="shared" si="56"/>
        <v>0</v>
      </c>
      <c r="U154" s="20">
        <f t="shared" si="57"/>
        <v>7.9736134238504022E-2</v>
      </c>
      <c r="V154" s="20">
        <f t="shared" si="58"/>
        <v>0</v>
      </c>
      <c r="W154" s="20">
        <f t="shared" si="59"/>
        <v>1.693121693121687E-2</v>
      </c>
      <c r="X154" s="20">
        <f t="shared" si="60"/>
        <v>1.5530629853321191E-3</v>
      </c>
      <c r="Y154" s="20">
        <f t="shared" si="61"/>
        <v>-3.7037037037037038E-3</v>
      </c>
      <c r="Z154" s="20">
        <f t="shared" si="62"/>
        <v>1.5194954128440368E-2</v>
      </c>
    </row>
    <row r="155" spans="1:26" x14ac:dyDescent="0.2">
      <c r="A155" s="22">
        <v>42954</v>
      </c>
      <c r="B155" s="21">
        <v>53.95</v>
      </c>
      <c r="C155" s="21">
        <v>2.65</v>
      </c>
      <c r="D155" s="21">
        <v>1190</v>
      </c>
      <c r="E155" s="21">
        <v>172.79</v>
      </c>
      <c r="F155" s="21">
        <v>139.94999999999999</v>
      </c>
      <c r="G155" s="21">
        <v>72.599999999999994</v>
      </c>
      <c r="H155" s="21">
        <v>166.89</v>
      </c>
      <c r="I155" s="21">
        <v>271.3</v>
      </c>
      <c r="J155" s="21">
        <v>48.02</v>
      </c>
      <c r="K155" s="21">
        <v>58.88</v>
      </c>
      <c r="L155" s="21">
        <v>15940</v>
      </c>
      <c r="M155" s="21">
        <v>1795.5</v>
      </c>
      <c r="O155" s="20">
        <f t="shared" si="51"/>
        <v>1.1246485473289623E-2</v>
      </c>
      <c r="P155" s="20">
        <f t="shared" si="52"/>
        <v>2.2692889561269983E-3</v>
      </c>
      <c r="Q155" s="20">
        <f t="shared" si="53"/>
        <v>3.3883579496090353E-2</v>
      </c>
      <c r="R155" s="20">
        <f t="shared" si="54"/>
        <v>1.8028633712366713E-2</v>
      </c>
      <c r="S155" s="20">
        <f t="shared" si="55"/>
        <v>8.5032788066583438E-3</v>
      </c>
      <c r="T155" s="20">
        <f t="shared" si="56"/>
        <v>5.9581543577662821E-3</v>
      </c>
      <c r="U155" s="20">
        <f t="shared" si="57"/>
        <v>-1.0083634853787396E-2</v>
      </c>
      <c r="V155" s="20">
        <f t="shared" si="58"/>
        <v>-7.3664825046036329E-4</v>
      </c>
      <c r="W155" s="20">
        <f t="shared" si="59"/>
        <v>-6.2434963579592162E-4</v>
      </c>
      <c r="X155" s="20">
        <f t="shared" si="60"/>
        <v>1.4472777394900127E-2</v>
      </c>
      <c r="Y155" s="20">
        <f t="shared" si="61"/>
        <v>-1.2391573729863693E-2</v>
      </c>
      <c r="Z155" s="20">
        <f t="shared" si="62"/>
        <v>1.4120304998587969E-2</v>
      </c>
    </row>
    <row r="156" spans="1:26" x14ac:dyDescent="0.2">
      <c r="A156" s="22">
        <v>42955</v>
      </c>
      <c r="B156" s="21">
        <v>54.05</v>
      </c>
      <c r="C156" s="21">
        <v>2.6190000000000002</v>
      </c>
      <c r="D156" s="21">
        <v>1204</v>
      </c>
      <c r="E156" s="21">
        <v>175.75</v>
      </c>
      <c r="F156" s="21">
        <v>143.5</v>
      </c>
      <c r="G156" s="21">
        <v>72.599999999999994</v>
      </c>
      <c r="H156" s="21">
        <v>164.86</v>
      </c>
      <c r="I156" s="21">
        <v>268.10000000000002</v>
      </c>
      <c r="J156" s="21">
        <v>48.37</v>
      </c>
      <c r="K156" s="21">
        <v>59.71</v>
      </c>
      <c r="L156" s="21">
        <v>16050</v>
      </c>
      <c r="M156" s="21">
        <v>1792.5</v>
      </c>
      <c r="O156" s="20">
        <f t="shared" si="51"/>
        <v>1.8535681186282542E-3</v>
      </c>
      <c r="P156" s="20">
        <f t="shared" si="52"/>
        <v>-1.1698113207547055E-2</v>
      </c>
      <c r="Q156" s="20">
        <f t="shared" si="53"/>
        <v>1.1764705882352941E-2</v>
      </c>
      <c r="R156" s="20">
        <f t="shared" si="54"/>
        <v>1.7130620985010753E-2</v>
      </c>
      <c r="S156" s="20">
        <f t="shared" si="55"/>
        <v>2.5366202215076898E-2</v>
      </c>
      <c r="T156" s="20">
        <f t="shared" si="56"/>
        <v>0</v>
      </c>
      <c r="U156" s="20">
        <f t="shared" si="57"/>
        <v>-1.2163700641140709E-2</v>
      </c>
      <c r="V156" s="20">
        <f t="shared" si="58"/>
        <v>-1.1795060818282303E-2</v>
      </c>
      <c r="W156" s="20">
        <f t="shared" si="59"/>
        <v>7.2886297376092103E-3</v>
      </c>
      <c r="X156" s="20">
        <f t="shared" si="60"/>
        <v>1.4096467391304318E-2</v>
      </c>
      <c r="Y156" s="20">
        <f t="shared" si="61"/>
        <v>6.9008782936010038E-3</v>
      </c>
      <c r="Z156" s="20">
        <f t="shared" si="62"/>
        <v>-1.6708437761069339E-3</v>
      </c>
    </row>
    <row r="157" spans="1:26" x14ac:dyDescent="0.2">
      <c r="A157" s="22">
        <v>42956</v>
      </c>
      <c r="B157" s="21">
        <v>52.5</v>
      </c>
      <c r="C157" s="21">
        <v>2.71</v>
      </c>
      <c r="D157" s="21">
        <v>1193</v>
      </c>
      <c r="E157" s="21">
        <v>173.4</v>
      </c>
      <c r="F157" s="21">
        <v>141.9</v>
      </c>
      <c r="G157" s="21">
        <v>72.31</v>
      </c>
      <c r="H157" s="21">
        <v>161.46</v>
      </c>
      <c r="I157" s="21">
        <v>258.5</v>
      </c>
      <c r="J157" s="21">
        <v>48</v>
      </c>
      <c r="K157" s="21">
        <v>60.15</v>
      </c>
      <c r="L157" s="21">
        <v>15960</v>
      </c>
      <c r="M157" s="21">
        <v>1835.5</v>
      </c>
      <c r="O157" s="20">
        <f t="shared" si="51"/>
        <v>-2.8677150786308923E-2</v>
      </c>
      <c r="P157" s="20">
        <f t="shared" si="52"/>
        <v>3.4746086292477947E-2</v>
      </c>
      <c r="Q157" s="20">
        <f t="shared" si="53"/>
        <v>-9.1362126245847185E-3</v>
      </c>
      <c r="R157" s="20">
        <f t="shared" si="54"/>
        <v>-1.3371266002844918E-2</v>
      </c>
      <c r="S157" s="20">
        <f t="shared" si="55"/>
        <v>-1.1149825783972086E-2</v>
      </c>
      <c r="T157" s="20">
        <f t="shared" si="56"/>
        <v>-3.9944903581266124E-3</v>
      </c>
      <c r="U157" s="20">
        <f t="shared" si="57"/>
        <v>-2.0623559383719552E-2</v>
      </c>
      <c r="V157" s="20">
        <f t="shared" si="58"/>
        <v>-3.5807534502051555E-2</v>
      </c>
      <c r="W157" s="20">
        <f t="shared" si="59"/>
        <v>-7.6493694438701148E-3</v>
      </c>
      <c r="X157" s="20">
        <f t="shared" si="60"/>
        <v>7.368949924635701E-3</v>
      </c>
      <c r="Y157" s="20">
        <f t="shared" si="61"/>
        <v>-5.6074766355140183E-3</v>
      </c>
      <c r="Z157" s="20">
        <f t="shared" si="62"/>
        <v>2.3988842398884241E-2</v>
      </c>
    </row>
    <row r="158" spans="1:26" x14ac:dyDescent="0.2">
      <c r="A158" s="22">
        <v>42957</v>
      </c>
      <c r="B158" s="21">
        <v>53.85</v>
      </c>
      <c r="C158" s="21">
        <v>2.7254999999999998</v>
      </c>
      <c r="D158" s="21">
        <v>1134</v>
      </c>
      <c r="E158" s="21">
        <v>172.2</v>
      </c>
      <c r="F158" s="21">
        <v>141</v>
      </c>
      <c r="G158" s="21">
        <v>72.7</v>
      </c>
      <c r="H158" s="21">
        <v>161.6</v>
      </c>
      <c r="I158" s="21">
        <v>268.10000000000002</v>
      </c>
      <c r="J158" s="21">
        <v>47.69</v>
      </c>
      <c r="K158" s="21">
        <v>59.17</v>
      </c>
      <c r="L158" s="21">
        <v>15710</v>
      </c>
      <c r="M158" s="21">
        <v>1786</v>
      </c>
      <c r="O158" s="20">
        <f t="shared" si="51"/>
        <v>2.5714285714285742E-2</v>
      </c>
      <c r="P158" s="20">
        <f t="shared" si="52"/>
        <v>5.7195571955718991E-3</v>
      </c>
      <c r="Q158" s="20">
        <f t="shared" si="53"/>
        <v>-4.9455155071248952E-2</v>
      </c>
      <c r="R158" s="20">
        <f t="shared" si="54"/>
        <v>-6.920415224913593E-3</v>
      </c>
      <c r="S158" s="20">
        <f t="shared" si="55"/>
        <v>-6.3424947145877776E-3</v>
      </c>
      <c r="T158" s="20">
        <f t="shared" si="56"/>
        <v>5.3934448900567079E-3</v>
      </c>
      <c r="U158" s="20">
        <f t="shared" si="57"/>
        <v>8.6708782360947825E-4</v>
      </c>
      <c r="V158" s="20">
        <f t="shared" si="58"/>
        <v>3.7137330754352119E-2</v>
      </c>
      <c r="W158" s="20">
        <f t="shared" si="59"/>
        <v>-6.458333333333381E-3</v>
      </c>
      <c r="X158" s="20">
        <f t="shared" si="60"/>
        <v>-1.6292601828761379E-2</v>
      </c>
      <c r="Y158" s="20">
        <f t="shared" si="61"/>
        <v>-1.5664160401002505E-2</v>
      </c>
      <c r="Z158" s="20">
        <f t="shared" si="62"/>
        <v>-2.6968128575320077E-2</v>
      </c>
    </row>
    <row r="159" spans="1:26" x14ac:dyDescent="0.2">
      <c r="A159" s="22">
        <v>42958</v>
      </c>
      <c r="B159" s="21">
        <v>52.8</v>
      </c>
      <c r="C159" s="21">
        <v>2.6985000000000001</v>
      </c>
      <c r="D159" s="21">
        <v>1085</v>
      </c>
      <c r="E159" s="21">
        <v>172.05</v>
      </c>
      <c r="F159" s="21">
        <v>141.80000000000001</v>
      </c>
      <c r="G159" s="21">
        <v>72.45</v>
      </c>
      <c r="H159" s="21">
        <v>161.19</v>
      </c>
      <c r="I159" s="21">
        <v>279</v>
      </c>
      <c r="J159" s="21">
        <v>46.29</v>
      </c>
      <c r="K159" s="21">
        <v>59.45</v>
      </c>
      <c r="L159" s="21">
        <v>15650</v>
      </c>
      <c r="M159" s="21">
        <v>1731.5</v>
      </c>
      <c r="O159" s="20">
        <f t="shared" si="51"/>
        <v>-1.9498607242339913E-2</v>
      </c>
      <c r="P159" s="20">
        <f t="shared" si="52"/>
        <v>-9.9064391854704423E-3</v>
      </c>
      <c r="Q159" s="20">
        <f t="shared" si="53"/>
        <v>-4.3209876543209874E-2</v>
      </c>
      <c r="R159" s="20">
        <f t="shared" si="54"/>
        <v>-8.7108013937269035E-4</v>
      </c>
      <c r="S159" s="20">
        <f t="shared" si="55"/>
        <v>5.673758865248308E-3</v>
      </c>
      <c r="T159" s="20">
        <f t="shared" si="56"/>
        <v>-3.4387895460797797E-3</v>
      </c>
      <c r="U159" s="20">
        <f t="shared" si="57"/>
        <v>-2.537128712871266E-3</v>
      </c>
      <c r="V159" s="20">
        <f t="shared" si="58"/>
        <v>4.0656471465870855E-2</v>
      </c>
      <c r="W159" s="20">
        <f t="shared" si="59"/>
        <v>-2.9356259173830963E-2</v>
      </c>
      <c r="X159" s="20">
        <f t="shared" si="60"/>
        <v>4.7321277674497401E-3</v>
      </c>
      <c r="Y159" s="20">
        <f t="shared" si="61"/>
        <v>-3.8192234245703373E-3</v>
      </c>
      <c r="Z159" s="20">
        <f t="shared" si="62"/>
        <v>-3.051511758118701E-2</v>
      </c>
    </row>
    <row r="160" spans="1:26" x14ac:dyDescent="0.2">
      <c r="A160" s="22">
        <v>42961</v>
      </c>
      <c r="B160" s="21">
        <v>52.3</v>
      </c>
      <c r="C160" s="21">
        <v>2.7519999999999998</v>
      </c>
      <c r="D160" s="21">
        <v>1086</v>
      </c>
      <c r="E160" s="21">
        <v>172.51</v>
      </c>
      <c r="F160" s="21">
        <v>141.66999999999999</v>
      </c>
      <c r="G160" s="21">
        <v>71.22</v>
      </c>
      <c r="H160" s="21">
        <v>158.65</v>
      </c>
      <c r="I160" s="21">
        <v>279.7</v>
      </c>
      <c r="J160" s="21">
        <v>45.65</v>
      </c>
      <c r="K160" s="21">
        <v>59.25</v>
      </c>
      <c r="L160" s="21">
        <v>15750</v>
      </c>
      <c r="M160" s="21">
        <v>1765.5</v>
      </c>
      <c r="O160" s="20">
        <f t="shared" si="51"/>
        <v>-9.46969696969697E-3</v>
      </c>
      <c r="P160" s="20">
        <f t="shared" si="52"/>
        <v>1.9825829164350439E-2</v>
      </c>
      <c r="Q160" s="20">
        <f t="shared" si="53"/>
        <v>9.2165898617511521E-4</v>
      </c>
      <c r="R160" s="20">
        <f t="shared" si="54"/>
        <v>2.6736413833186837E-3</v>
      </c>
      <c r="S160" s="20">
        <f t="shared" si="55"/>
        <v>-9.1678420310313026E-4</v>
      </c>
      <c r="T160" s="20">
        <f t="shared" si="56"/>
        <v>-1.6977225672877901E-2</v>
      </c>
      <c r="U160" s="20">
        <f t="shared" si="57"/>
        <v>-1.5757801352441168E-2</v>
      </c>
      <c r="V160" s="20">
        <f t="shared" si="58"/>
        <v>2.5089605734766617E-3</v>
      </c>
      <c r="W160" s="20">
        <f t="shared" si="59"/>
        <v>-1.3825880319723495E-2</v>
      </c>
      <c r="X160" s="20">
        <f t="shared" si="60"/>
        <v>-3.3641715727502578E-3</v>
      </c>
      <c r="Y160" s="20">
        <f t="shared" si="61"/>
        <v>6.3897763578274758E-3</v>
      </c>
      <c r="Z160" s="20">
        <f t="shared" si="62"/>
        <v>1.9636153624025411E-2</v>
      </c>
    </row>
    <row r="161" spans="1:26" x14ac:dyDescent="0.2">
      <c r="A161" s="22">
        <v>42962</v>
      </c>
      <c r="B161" s="21">
        <v>52.3</v>
      </c>
      <c r="C161" s="21">
        <v>2.758</v>
      </c>
      <c r="D161" s="21">
        <v>1080</v>
      </c>
      <c r="E161" s="21">
        <v>172.33</v>
      </c>
      <c r="F161" s="21">
        <v>141.5</v>
      </c>
      <c r="G161" s="21">
        <v>72.489999999999995</v>
      </c>
      <c r="H161" s="21">
        <v>162.5</v>
      </c>
      <c r="I161" s="21">
        <v>278.89999999999998</v>
      </c>
      <c r="J161" s="21">
        <v>45.66</v>
      </c>
      <c r="K161" s="21">
        <v>60.84</v>
      </c>
      <c r="L161" s="21">
        <v>15800</v>
      </c>
      <c r="M161" s="21">
        <v>1798</v>
      </c>
      <c r="O161" s="20">
        <f t="shared" si="51"/>
        <v>0</v>
      </c>
      <c r="P161" s="20">
        <f t="shared" si="52"/>
        <v>2.1802325581396177E-3</v>
      </c>
      <c r="Q161" s="20">
        <f t="shared" si="53"/>
        <v>-5.5248618784530384E-3</v>
      </c>
      <c r="R161" s="20">
        <f t="shared" si="54"/>
        <v>-1.0434177728826063E-3</v>
      </c>
      <c r="S161" s="20">
        <f t="shared" si="55"/>
        <v>-1.1999717653701383E-3</v>
      </c>
      <c r="T161" s="20">
        <f t="shared" si="56"/>
        <v>1.7832069643358553E-2</v>
      </c>
      <c r="U161" s="20">
        <f t="shared" si="57"/>
        <v>2.426725496375666E-2</v>
      </c>
      <c r="V161" s="20">
        <f t="shared" si="58"/>
        <v>-2.8602073650340057E-3</v>
      </c>
      <c r="W161" s="20">
        <f t="shared" si="59"/>
        <v>2.1905805038330802E-4</v>
      </c>
      <c r="X161" s="20">
        <f t="shared" si="60"/>
        <v>2.6835443037974742E-2</v>
      </c>
      <c r="Y161" s="20">
        <f t="shared" si="61"/>
        <v>3.1746031746031746E-3</v>
      </c>
      <c r="Z161" s="20">
        <f t="shared" si="62"/>
        <v>1.8408382894364202E-2</v>
      </c>
    </row>
    <row r="162" spans="1:26" x14ac:dyDescent="0.2">
      <c r="A162" s="22">
        <v>42963</v>
      </c>
      <c r="B162" s="21">
        <v>53.2</v>
      </c>
      <c r="C162" s="21">
        <v>2.7404999999999999</v>
      </c>
      <c r="D162" s="21">
        <v>1059</v>
      </c>
      <c r="E162" s="21">
        <v>173.05</v>
      </c>
      <c r="F162" s="21">
        <v>141.72</v>
      </c>
      <c r="G162" s="21">
        <v>72.489999999999995</v>
      </c>
      <c r="H162" s="21">
        <v>165.7</v>
      </c>
      <c r="I162" s="21">
        <v>283</v>
      </c>
      <c r="J162" s="21">
        <v>46.5</v>
      </c>
      <c r="K162" s="21">
        <v>60.05</v>
      </c>
      <c r="L162" s="21">
        <v>15760</v>
      </c>
      <c r="M162" s="21">
        <v>1818</v>
      </c>
      <c r="O162" s="20">
        <f t="shared" si="51"/>
        <v>1.7208413001912157E-2</v>
      </c>
      <c r="P162" s="20">
        <f t="shared" si="52"/>
        <v>-6.3451776649746452E-3</v>
      </c>
      <c r="Q162" s="20">
        <f t="shared" si="53"/>
        <v>-1.9444444444444445E-2</v>
      </c>
      <c r="R162" s="20">
        <f t="shared" si="54"/>
        <v>4.1780305228340904E-3</v>
      </c>
      <c r="S162" s="20">
        <f t="shared" si="55"/>
        <v>1.5547703180211934E-3</v>
      </c>
      <c r="T162" s="20">
        <f t="shared" si="56"/>
        <v>0</v>
      </c>
      <c r="U162" s="20">
        <f t="shared" si="57"/>
        <v>1.9692307692307624E-2</v>
      </c>
      <c r="V162" s="20">
        <f t="shared" si="58"/>
        <v>1.470060953746871E-2</v>
      </c>
      <c r="W162" s="20">
        <f t="shared" si="59"/>
        <v>1.8396846254927803E-2</v>
      </c>
      <c r="X162" s="20">
        <f t="shared" si="60"/>
        <v>-1.2984878369493856E-2</v>
      </c>
      <c r="Y162" s="20">
        <f t="shared" si="61"/>
        <v>-2.5316455696202532E-3</v>
      </c>
      <c r="Z162" s="20">
        <f t="shared" si="62"/>
        <v>1.1123470522803115E-2</v>
      </c>
    </row>
    <row r="163" spans="1:26" x14ac:dyDescent="0.2">
      <c r="A163" s="22">
        <v>42964</v>
      </c>
      <c r="B163" s="21">
        <v>54.1</v>
      </c>
      <c r="C163" s="21">
        <v>2.7509999999999999</v>
      </c>
      <c r="D163" s="21">
        <v>1043</v>
      </c>
      <c r="E163" s="21">
        <v>172.72</v>
      </c>
      <c r="F163" s="21">
        <v>140.97999999999999</v>
      </c>
      <c r="G163" s="21">
        <v>73.55</v>
      </c>
      <c r="H163" s="21">
        <v>165.05</v>
      </c>
      <c r="I163" s="21">
        <v>282.39999999999998</v>
      </c>
      <c r="J163" s="21">
        <v>46.48</v>
      </c>
      <c r="K163" s="21">
        <v>60.07</v>
      </c>
      <c r="L163" s="21">
        <v>15650</v>
      </c>
      <c r="M163" s="21">
        <v>1832</v>
      </c>
      <c r="O163" s="20">
        <f t="shared" si="51"/>
        <v>1.6917293233082678E-2</v>
      </c>
      <c r="P163" s="20">
        <f t="shared" si="52"/>
        <v>3.8314176245210561E-3</v>
      </c>
      <c r="Q163" s="20">
        <f t="shared" si="53"/>
        <v>-1.5108593012275733E-2</v>
      </c>
      <c r="R163" s="20">
        <f t="shared" si="54"/>
        <v>-1.9069633054031349E-3</v>
      </c>
      <c r="S163" s="20">
        <f t="shared" si="55"/>
        <v>-5.2215636466272164E-3</v>
      </c>
      <c r="T163" s="20">
        <f t="shared" si="56"/>
        <v>1.4622706580217993E-2</v>
      </c>
      <c r="U163" s="20">
        <f t="shared" si="57"/>
        <v>-3.9227519613758439E-3</v>
      </c>
      <c r="V163" s="20">
        <f t="shared" si="58"/>
        <v>-2.1201413427562642E-3</v>
      </c>
      <c r="W163" s="20">
        <f t="shared" si="59"/>
        <v>-4.3010752688178765E-4</v>
      </c>
      <c r="X163" s="20">
        <f t="shared" si="60"/>
        <v>3.3305578684434848E-4</v>
      </c>
      <c r="Y163" s="20">
        <f t="shared" si="61"/>
        <v>-6.9796954314720813E-3</v>
      </c>
      <c r="Z163" s="20">
        <f t="shared" si="62"/>
        <v>7.7007700770077006E-3</v>
      </c>
    </row>
    <row r="164" spans="1:26" x14ac:dyDescent="0.2">
      <c r="A164" s="22">
        <v>42965</v>
      </c>
      <c r="B164" s="21">
        <v>53.25</v>
      </c>
      <c r="C164" s="21">
        <v>2.8094999999999999</v>
      </c>
      <c r="D164" s="21">
        <v>1048</v>
      </c>
      <c r="E164" s="21">
        <v>169.5</v>
      </c>
      <c r="F164" s="21">
        <v>138.74</v>
      </c>
      <c r="G164" s="21">
        <v>73.180000000000007</v>
      </c>
      <c r="H164" s="21">
        <v>163.83000000000001</v>
      </c>
      <c r="I164" s="21">
        <v>281</v>
      </c>
      <c r="J164" s="21">
        <v>46.02</v>
      </c>
      <c r="K164" s="21">
        <v>59.99</v>
      </c>
      <c r="L164" s="21">
        <v>15680</v>
      </c>
      <c r="M164" s="21">
        <v>1785</v>
      </c>
      <c r="O164" s="20">
        <f t="shared" si="51"/>
        <v>-1.5711645101663611E-2</v>
      </c>
      <c r="P164" s="20">
        <f t="shared" si="52"/>
        <v>2.1264994547437296E-2</v>
      </c>
      <c r="Q164" s="20">
        <f t="shared" si="53"/>
        <v>4.7938638542665392E-3</v>
      </c>
      <c r="R164" s="20">
        <f t="shared" si="54"/>
        <v>-1.8642890226956917E-2</v>
      </c>
      <c r="S164" s="20">
        <f t="shared" si="55"/>
        <v>-1.5888778550148822E-2</v>
      </c>
      <c r="T164" s="20">
        <f t="shared" si="56"/>
        <v>-5.0305914343982371E-3</v>
      </c>
      <c r="U164" s="20">
        <f t="shared" si="57"/>
        <v>-7.3916994850045364E-3</v>
      </c>
      <c r="V164" s="20">
        <f t="shared" si="58"/>
        <v>-4.9575070821528946E-3</v>
      </c>
      <c r="W164" s="20">
        <f t="shared" si="59"/>
        <v>-9.8967297762477154E-3</v>
      </c>
      <c r="X164" s="20">
        <f t="shared" si="60"/>
        <v>-1.3317795904777476E-3</v>
      </c>
      <c r="Y164" s="20">
        <f t="shared" si="61"/>
        <v>1.9169329073482429E-3</v>
      </c>
      <c r="Z164" s="20">
        <f t="shared" si="62"/>
        <v>-2.5655021834061136E-2</v>
      </c>
    </row>
    <row r="165" spans="1:26" x14ac:dyDescent="0.2">
      <c r="A165" s="22">
        <v>42968</v>
      </c>
      <c r="B165" s="21">
        <v>53.45</v>
      </c>
      <c r="C165" s="21">
        <v>2.9079999999999999</v>
      </c>
      <c r="D165" s="21">
        <v>1038</v>
      </c>
      <c r="E165" s="21">
        <v>169.9</v>
      </c>
      <c r="F165" s="21">
        <v>140.9</v>
      </c>
      <c r="G165" s="21">
        <v>73.7</v>
      </c>
      <c r="H165" s="21">
        <v>163.54</v>
      </c>
      <c r="I165" s="21">
        <v>277.8</v>
      </c>
      <c r="J165" s="21">
        <v>45.24</v>
      </c>
      <c r="K165" s="21">
        <v>59.95</v>
      </c>
      <c r="L165" s="21">
        <v>15680</v>
      </c>
      <c r="M165" s="21">
        <v>1769</v>
      </c>
      <c r="O165" s="20">
        <f t="shared" si="51"/>
        <v>3.7558685446009922E-3</v>
      </c>
      <c r="P165" s="20">
        <f t="shared" si="52"/>
        <v>3.5059619149314838E-2</v>
      </c>
      <c r="Q165" s="20">
        <f t="shared" si="53"/>
        <v>-9.5419847328244278E-3</v>
      </c>
      <c r="R165" s="20">
        <f t="shared" si="54"/>
        <v>2.3598820058997384E-3</v>
      </c>
      <c r="S165" s="20">
        <f t="shared" si="55"/>
        <v>1.5568689635289004E-2</v>
      </c>
      <c r="T165" s="20">
        <f t="shared" si="56"/>
        <v>7.1057666028969116E-3</v>
      </c>
      <c r="U165" s="20">
        <f t="shared" si="57"/>
        <v>-1.7701275712630193E-3</v>
      </c>
      <c r="V165" s="20">
        <f t="shared" si="58"/>
        <v>-1.1387900355871845E-2</v>
      </c>
      <c r="W165" s="20">
        <f t="shared" si="59"/>
        <v>-1.6949152542372906E-2</v>
      </c>
      <c r="X165" s="20">
        <f t="shared" si="60"/>
        <v>-6.6677779629936902E-4</v>
      </c>
      <c r="Y165" s="20">
        <f t="shared" si="61"/>
        <v>0</v>
      </c>
      <c r="Z165" s="20">
        <f t="shared" si="62"/>
        <v>-8.9635854341736688E-3</v>
      </c>
    </row>
    <row r="166" spans="1:26" x14ac:dyDescent="0.2">
      <c r="A166" s="22">
        <v>42969</v>
      </c>
      <c r="B166" s="21">
        <v>53</v>
      </c>
      <c r="C166" s="21">
        <v>2.8704999999999998</v>
      </c>
      <c r="D166" s="21">
        <v>1045</v>
      </c>
      <c r="E166" s="21">
        <v>171</v>
      </c>
      <c r="F166" s="21">
        <v>141.83000000000001</v>
      </c>
      <c r="G166" s="21">
        <v>72.33</v>
      </c>
      <c r="H166" s="21">
        <v>164.9</v>
      </c>
      <c r="I166" s="21">
        <v>281.89999999999998</v>
      </c>
      <c r="J166" s="21">
        <v>45.4</v>
      </c>
      <c r="K166" s="21">
        <v>60.48</v>
      </c>
      <c r="L166" s="21">
        <v>15670</v>
      </c>
      <c r="M166" s="21">
        <v>1756</v>
      </c>
      <c r="O166" s="20">
        <f t="shared" si="51"/>
        <v>-8.4190832553789115E-3</v>
      </c>
      <c r="P166" s="20">
        <f t="shared" si="52"/>
        <v>-1.2895460797799206E-2</v>
      </c>
      <c r="Q166" s="20">
        <f t="shared" si="53"/>
        <v>6.7437379576107898E-3</v>
      </c>
      <c r="R166" s="20">
        <f t="shared" si="54"/>
        <v>6.4743967039434629E-3</v>
      </c>
      <c r="S166" s="20">
        <f t="shared" si="55"/>
        <v>6.6004258339248173E-3</v>
      </c>
      <c r="T166" s="20">
        <f t="shared" si="56"/>
        <v>-1.858887381275447E-2</v>
      </c>
      <c r="U166" s="20">
        <f t="shared" si="57"/>
        <v>8.3160083160083997E-3</v>
      </c>
      <c r="V166" s="20">
        <f t="shared" si="58"/>
        <v>1.475881929445632E-2</v>
      </c>
      <c r="W166" s="20">
        <f t="shared" si="59"/>
        <v>3.53669319186553E-3</v>
      </c>
      <c r="X166" s="20">
        <f t="shared" si="60"/>
        <v>8.8407005838197494E-3</v>
      </c>
      <c r="Y166" s="20">
        <f t="shared" si="61"/>
        <v>-6.3775510204081628E-4</v>
      </c>
      <c r="Z166" s="20">
        <f t="shared" si="62"/>
        <v>-7.3487846240814017E-3</v>
      </c>
    </row>
    <row r="167" spans="1:26" x14ac:dyDescent="0.2">
      <c r="A167" s="22">
        <v>42970</v>
      </c>
      <c r="B167" s="21">
        <v>52</v>
      </c>
      <c r="C167" s="21">
        <v>2.8774999999999999</v>
      </c>
      <c r="D167" s="21">
        <v>1040</v>
      </c>
      <c r="E167" s="21">
        <v>175.3</v>
      </c>
      <c r="F167" s="21">
        <v>143.5</v>
      </c>
      <c r="G167" s="21">
        <v>72.489999999999995</v>
      </c>
      <c r="H167" s="21">
        <v>164.8</v>
      </c>
      <c r="I167" s="21">
        <v>280.5</v>
      </c>
      <c r="J167" s="21">
        <v>44.68</v>
      </c>
      <c r="K167" s="21">
        <v>61.01</v>
      </c>
      <c r="L167" s="21">
        <v>15690</v>
      </c>
      <c r="M167" s="21">
        <v>1765</v>
      </c>
      <c r="O167" s="20">
        <f t="shared" ref="O167:O195" si="63">(B167-B166)/B166</f>
        <v>-1.8867924528301886E-2</v>
      </c>
      <c r="P167" s="20">
        <f t="shared" ref="P167:P195" si="64">(C167-C166)/C166</f>
        <v>2.4385995471172678E-3</v>
      </c>
      <c r="Q167" s="20">
        <f t="shared" ref="Q167:Q195" si="65">(D167-D166)/D166</f>
        <v>-4.7846889952153108E-3</v>
      </c>
      <c r="R167" s="20">
        <f t="shared" ref="R167:R195" si="66">(E167-E166)/E166</f>
        <v>2.5146198830409423E-2</v>
      </c>
      <c r="S167" s="20">
        <f t="shared" ref="S167:S195" si="67">(F167-F166)/F166</f>
        <v>1.1774659803990603E-2</v>
      </c>
      <c r="T167" s="20">
        <f t="shared" ref="T167:T195" si="68">(G167-G166)/G166</f>
        <v>2.2120835061523103E-3</v>
      </c>
      <c r="U167" s="20">
        <f t="shared" ref="U167:U195" si="69">(H167-H166)/H166</f>
        <v>-6.0642813826558106E-4</v>
      </c>
      <c r="V167" s="20">
        <f t="shared" ref="V167:V195" si="70">(I167-I166)/I166</f>
        <v>-4.9663001064206361E-3</v>
      </c>
      <c r="W167" s="20">
        <f t="shared" ref="W167:W195" si="71">(J167-J166)/J166</f>
        <v>-1.5859030837004382E-2</v>
      </c>
      <c r="X167" s="20">
        <f t="shared" ref="X167:X195" si="72">(K167-K166)/K166</f>
        <v>8.7632275132275318E-3</v>
      </c>
      <c r="Y167" s="20">
        <f t="shared" ref="Y167:Y195" si="73">(L167-L166)/L166</f>
        <v>1.2763241863433313E-3</v>
      </c>
      <c r="Z167" s="20">
        <f t="shared" ref="Z167:Z195" si="74">(M167-M166)/M166</f>
        <v>5.1252847380410024E-3</v>
      </c>
    </row>
    <row r="168" spans="1:26" x14ac:dyDescent="0.2">
      <c r="A168" s="22">
        <v>42971</v>
      </c>
      <c r="B168" s="21">
        <v>53.45</v>
      </c>
      <c r="C168" s="21">
        <v>2.9039999999999999</v>
      </c>
      <c r="D168" s="21">
        <v>1040</v>
      </c>
      <c r="E168" s="21">
        <v>179.8</v>
      </c>
      <c r="F168" s="21">
        <v>147.24</v>
      </c>
      <c r="G168" s="21">
        <v>72.41</v>
      </c>
      <c r="H168" s="21">
        <v>165.45</v>
      </c>
      <c r="I168" s="21">
        <v>289.3</v>
      </c>
      <c r="J168" s="21">
        <v>45.7</v>
      </c>
      <c r="K168" s="21">
        <v>61.8</v>
      </c>
      <c r="L168" s="21">
        <v>15910</v>
      </c>
      <c r="M168" s="21">
        <v>1768</v>
      </c>
      <c r="O168" s="20">
        <f t="shared" si="63"/>
        <v>2.7884615384615438E-2</v>
      </c>
      <c r="P168" s="20">
        <f t="shared" si="64"/>
        <v>9.2093831450912149E-3</v>
      </c>
      <c r="Q168" s="20">
        <f t="shared" si="65"/>
        <v>0</v>
      </c>
      <c r="R168" s="20">
        <f t="shared" si="66"/>
        <v>2.5670279520821446E-2</v>
      </c>
      <c r="S168" s="20">
        <f t="shared" si="67"/>
        <v>2.6062717770034907E-2</v>
      </c>
      <c r="T168" s="20">
        <f t="shared" si="68"/>
        <v>-1.1036004966202E-3</v>
      </c>
      <c r="U168" s="20">
        <f t="shared" si="69"/>
        <v>3.9441747572814155E-3</v>
      </c>
      <c r="V168" s="20">
        <f t="shared" si="70"/>
        <v>3.1372549019607884E-2</v>
      </c>
      <c r="W168" s="20">
        <f t="shared" si="71"/>
        <v>2.2829006266786103E-2</v>
      </c>
      <c r="X168" s="20">
        <f t="shared" si="72"/>
        <v>1.2948696934928687E-2</v>
      </c>
      <c r="Y168" s="20">
        <f t="shared" si="73"/>
        <v>1.4021669853409816E-2</v>
      </c>
      <c r="Z168" s="20">
        <f t="shared" si="74"/>
        <v>1.6997167138810198E-3</v>
      </c>
    </row>
    <row r="169" spans="1:26" x14ac:dyDescent="0.2">
      <c r="A169" s="22">
        <v>42972</v>
      </c>
      <c r="B169" s="21">
        <v>53.5</v>
      </c>
      <c r="C169" s="21">
        <v>2.883</v>
      </c>
      <c r="D169" s="21">
        <v>970</v>
      </c>
      <c r="E169" s="21">
        <v>180.51</v>
      </c>
      <c r="F169" s="21">
        <v>149.69999999999999</v>
      </c>
      <c r="G169" s="21">
        <v>72.16</v>
      </c>
      <c r="H169" s="21">
        <v>169.32</v>
      </c>
      <c r="I169" s="21">
        <v>293.5</v>
      </c>
      <c r="J169" s="21">
        <v>45.79</v>
      </c>
      <c r="K169" s="21">
        <v>61.67</v>
      </c>
      <c r="L169" s="21">
        <v>15950</v>
      </c>
      <c r="M169" s="21">
        <v>1757</v>
      </c>
      <c r="O169" s="20">
        <f t="shared" si="63"/>
        <v>9.3545369504204219E-4</v>
      </c>
      <c r="P169" s="20">
        <f t="shared" si="64"/>
        <v>-7.2314049586776541E-3</v>
      </c>
      <c r="Q169" s="20">
        <f t="shared" si="65"/>
        <v>-6.7307692307692304E-2</v>
      </c>
      <c r="R169" s="20">
        <f t="shared" si="66"/>
        <v>3.9488320355949916E-3</v>
      </c>
      <c r="S169" s="20">
        <f t="shared" si="67"/>
        <v>1.6707416462917544E-2</v>
      </c>
      <c r="T169" s="20">
        <f t="shared" si="68"/>
        <v>-3.4525618008562353E-3</v>
      </c>
      <c r="U169" s="20">
        <f t="shared" si="69"/>
        <v>2.3390752493200391E-2</v>
      </c>
      <c r="V169" s="20">
        <f t="shared" si="70"/>
        <v>1.4517801590044897E-2</v>
      </c>
      <c r="W169" s="20">
        <f t="shared" si="71"/>
        <v>1.9693654266957615E-3</v>
      </c>
      <c r="X169" s="20">
        <f t="shared" si="72"/>
        <v>-2.1035598705500883E-3</v>
      </c>
      <c r="Y169" s="20">
        <f t="shared" si="73"/>
        <v>2.51414204902577E-3</v>
      </c>
      <c r="Z169" s="20">
        <f t="shared" si="74"/>
        <v>-6.2217194570135742E-3</v>
      </c>
    </row>
    <row r="170" spans="1:26" x14ac:dyDescent="0.2">
      <c r="A170" s="22">
        <v>42975</v>
      </c>
      <c r="B170" s="21">
        <v>54.65</v>
      </c>
      <c r="C170" s="21">
        <v>2.9060000000000001</v>
      </c>
      <c r="D170" s="21">
        <v>976</v>
      </c>
      <c r="E170" s="21">
        <v>181.85</v>
      </c>
      <c r="F170" s="21">
        <v>150.75</v>
      </c>
      <c r="G170" s="21">
        <v>73.08</v>
      </c>
      <c r="H170" s="21">
        <v>170</v>
      </c>
      <c r="I170" s="21">
        <v>291</v>
      </c>
      <c r="J170" s="21">
        <v>46</v>
      </c>
      <c r="K170" s="21">
        <v>61.46</v>
      </c>
      <c r="L170" s="21">
        <v>16090</v>
      </c>
      <c r="M170" s="21">
        <v>1725.5</v>
      </c>
      <c r="O170" s="20">
        <f t="shared" si="63"/>
        <v>2.1495327102803712E-2</v>
      </c>
      <c r="P170" s="20">
        <f t="shared" si="64"/>
        <v>7.9778009018384079E-3</v>
      </c>
      <c r="Q170" s="20">
        <f t="shared" si="65"/>
        <v>6.1855670103092781E-3</v>
      </c>
      <c r="R170" s="20">
        <f t="shared" si="66"/>
        <v>7.4234114453493073E-3</v>
      </c>
      <c r="S170" s="20">
        <f t="shared" si="67"/>
        <v>7.0140280561123008E-3</v>
      </c>
      <c r="T170" s="20">
        <f t="shared" si="68"/>
        <v>1.2749445676274968E-2</v>
      </c>
      <c r="U170" s="20">
        <f t="shared" si="69"/>
        <v>4.0160642570281528E-3</v>
      </c>
      <c r="V170" s="20">
        <f t="shared" si="70"/>
        <v>-8.5178875638841564E-3</v>
      </c>
      <c r="W170" s="20">
        <f t="shared" si="71"/>
        <v>4.5861541821358561E-3</v>
      </c>
      <c r="X170" s="20">
        <f t="shared" si="72"/>
        <v>-3.4052213393870739E-3</v>
      </c>
      <c r="Y170" s="20">
        <f t="shared" si="73"/>
        <v>8.7774294670846398E-3</v>
      </c>
      <c r="Z170" s="20">
        <f t="shared" si="74"/>
        <v>-1.7928286852589643E-2</v>
      </c>
    </row>
    <row r="171" spans="1:26" x14ac:dyDescent="0.2">
      <c r="A171" s="22">
        <v>42976</v>
      </c>
      <c r="B171" s="21">
        <v>53.8</v>
      </c>
      <c r="C171" s="21">
        <v>3.0554999999999999</v>
      </c>
      <c r="D171" s="21">
        <v>950</v>
      </c>
      <c r="E171" s="21">
        <v>181.89</v>
      </c>
      <c r="F171" s="21">
        <v>149.94999999999999</v>
      </c>
      <c r="G171" s="21">
        <v>72.72</v>
      </c>
      <c r="H171" s="21">
        <v>170.15</v>
      </c>
      <c r="I171" s="21">
        <v>298.7</v>
      </c>
      <c r="J171" s="21">
        <v>45.96</v>
      </c>
      <c r="K171" s="21">
        <v>61.5</v>
      </c>
      <c r="L171" s="21">
        <v>16000</v>
      </c>
      <c r="M171" s="21">
        <v>1743</v>
      </c>
      <c r="O171" s="20">
        <f t="shared" si="63"/>
        <v>-1.5553522415370566E-2</v>
      </c>
      <c r="P171" s="20">
        <f t="shared" si="64"/>
        <v>5.1445285615966875E-2</v>
      </c>
      <c r="Q171" s="20">
        <f t="shared" si="65"/>
        <v>-2.663934426229508E-2</v>
      </c>
      <c r="R171" s="20">
        <f t="shared" si="66"/>
        <v>2.1996150673627739E-4</v>
      </c>
      <c r="S171" s="20">
        <f t="shared" si="67"/>
        <v>-5.3067993366501583E-3</v>
      </c>
      <c r="T171" s="20">
        <f t="shared" si="68"/>
        <v>-4.9261083743842287E-3</v>
      </c>
      <c r="U171" s="20">
        <f t="shared" si="69"/>
        <v>8.8235294117650401E-4</v>
      </c>
      <c r="V171" s="20">
        <f t="shared" si="70"/>
        <v>2.6460481099656319E-2</v>
      </c>
      <c r="W171" s="20">
        <f t="shared" si="71"/>
        <v>-8.6956521739128584E-4</v>
      </c>
      <c r="X171" s="20">
        <f t="shared" si="72"/>
        <v>6.5082980800519271E-4</v>
      </c>
      <c r="Y171" s="20">
        <f t="shared" si="73"/>
        <v>-5.5935363579863269E-3</v>
      </c>
      <c r="Z171" s="20">
        <f t="shared" si="74"/>
        <v>1.0141987829614604E-2</v>
      </c>
    </row>
    <row r="172" spans="1:26" x14ac:dyDescent="0.2">
      <c r="A172" s="22">
        <v>42977</v>
      </c>
      <c r="B172" s="21">
        <v>53.25</v>
      </c>
      <c r="C172" s="21">
        <v>3.1894999999999998</v>
      </c>
      <c r="D172" s="21">
        <v>933</v>
      </c>
      <c r="E172" s="21">
        <v>183.5</v>
      </c>
      <c r="F172" s="21">
        <v>154</v>
      </c>
      <c r="G172" s="21">
        <v>72.819999999999993</v>
      </c>
      <c r="H172" s="21">
        <v>166</v>
      </c>
      <c r="I172" s="21">
        <v>302</v>
      </c>
      <c r="J172" s="21">
        <v>45.48</v>
      </c>
      <c r="K172" s="21">
        <v>61.27</v>
      </c>
      <c r="L172" s="21">
        <v>15940</v>
      </c>
      <c r="M172" s="21">
        <v>1728.5</v>
      </c>
      <c r="O172" s="20">
        <f t="shared" si="63"/>
        <v>-1.0223048327137494E-2</v>
      </c>
      <c r="P172" s="20">
        <f t="shared" si="64"/>
        <v>4.3855342824414958E-2</v>
      </c>
      <c r="Q172" s="20">
        <f t="shared" si="65"/>
        <v>-1.7894736842105262E-2</v>
      </c>
      <c r="R172" s="20">
        <f t="shared" si="66"/>
        <v>8.8515036560559337E-3</v>
      </c>
      <c r="S172" s="20">
        <f t="shared" si="67"/>
        <v>2.7009003001000412E-2</v>
      </c>
      <c r="T172" s="20">
        <f t="shared" si="68"/>
        <v>1.3751375137512969E-3</v>
      </c>
      <c r="U172" s="20">
        <f t="shared" si="69"/>
        <v>-2.4390243902439056E-2</v>
      </c>
      <c r="V172" s="20">
        <f t="shared" si="70"/>
        <v>1.104787412119187E-2</v>
      </c>
      <c r="W172" s="20">
        <f t="shared" si="71"/>
        <v>-1.04438642297651E-2</v>
      </c>
      <c r="X172" s="20">
        <f t="shared" si="72"/>
        <v>-3.739837398373933E-3</v>
      </c>
      <c r="Y172" s="20">
        <f t="shared" si="73"/>
        <v>-3.7499999999999999E-3</v>
      </c>
      <c r="Z172" s="20">
        <f t="shared" si="74"/>
        <v>-8.3189902467010902E-3</v>
      </c>
    </row>
    <row r="173" spans="1:26" x14ac:dyDescent="0.2">
      <c r="A173" s="22">
        <v>42978</v>
      </c>
      <c r="B173" s="21">
        <v>53.9</v>
      </c>
      <c r="C173" s="21">
        <v>3.2629999999999999</v>
      </c>
      <c r="D173" s="21">
        <v>974</v>
      </c>
      <c r="E173" s="21">
        <v>183.51</v>
      </c>
      <c r="F173" s="21">
        <v>157.97999999999999</v>
      </c>
      <c r="G173" s="21">
        <v>72.650000000000006</v>
      </c>
      <c r="H173" s="21">
        <v>165.68</v>
      </c>
      <c r="I173" s="21">
        <v>303.10000000000002</v>
      </c>
      <c r="J173" s="21">
        <v>45.37</v>
      </c>
      <c r="K173" s="21">
        <v>61.15</v>
      </c>
      <c r="L173" s="21">
        <v>15870</v>
      </c>
      <c r="M173" s="21">
        <v>1752</v>
      </c>
      <c r="O173" s="20">
        <f t="shared" si="63"/>
        <v>1.2206572769953026E-2</v>
      </c>
      <c r="P173" s="20">
        <f t="shared" si="64"/>
        <v>2.304436432042644E-2</v>
      </c>
      <c r="Q173" s="20">
        <f t="shared" si="65"/>
        <v>4.3944265809217578E-2</v>
      </c>
      <c r="R173" s="20">
        <f t="shared" si="66"/>
        <v>5.4495912806489946E-5</v>
      </c>
      <c r="S173" s="20">
        <f t="shared" si="67"/>
        <v>2.5844155844155777E-2</v>
      </c>
      <c r="T173" s="20">
        <f t="shared" si="68"/>
        <v>-2.334523482559565E-3</v>
      </c>
      <c r="U173" s="20">
        <f t="shared" si="69"/>
        <v>-1.9277108433734529E-3</v>
      </c>
      <c r="V173" s="20">
        <f t="shared" si="70"/>
        <v>3.6423841059603401E-3</v>
      </c>
      <c r="W173" s="20">
        <f t="shared" si="71"/>
        <v>-2.4186455584872348E-3</v>
      </c>
      <c r="X173" s="20">
        <f t="shared" si="72"/>
        <v>-1.9585441488494293E-3</v>
      </c>
      <c r="Y173" s="20">
        <f t="shared" si="73"/>
        <v>-4.3914680050188204E-3</v>
      </c>
      <c r="Z173" s="20">
        <f t="shared" si="74"/>
        <v>1.3595603124096037E-2</v>
      </c>
    </row>
    <row r="174" spans="1:26" x14ac:dyDescent="0.2">
      <c r="A174" s="22">
        <v>42979</v>
      </c>
      <c r="B174" s="21">
        <v>53.35</v>
      </c>
      <c r="C174" s="21">
        <v>3.254</v>
      </c>
      <c r="D174" s="21">
        <v>944</v>
      </c>
      <c r="E174" s="21">
        <v>183.66</v>
      </c>
      <c r="F174" s="21">
        <v>157.80000000000001</v>
      </c>
      <c r="G174" s="21">
        <v>72.680000000000007</v>
      </c>
      <c r="H174" s="21">
        <v>166.6</v>
      </c>
      <c r="I174" s="21">
        <v>300.39999999999998</v>
      </c>
      <c r="J174" s="21">
        <v>45.75</v>
      </c>
      <c r="K174" s="21">
        <v>62.16</v>
      </c>
      <c r="L174" s="21">
        <v>15970</v>
      </c>
      <c r="M174" s="21">
        <v>1820</v>
      </c>
      <c r="O174" s="20">
        <f t="shared" si="63"/>
        <v>-1.0204081632653008E-2</v>
      </c>
      <c r="P174" s="20">
        <f t="shared" si="64"/>
        <v>-2.7581979773214516E-3</v>
      </c>
      <c r="Q174" s="20">
        <f t="shared" si="65"/>
        <v>-3.0800821355236138E-2</v>
      </c>
      <c r="R174" s="20">
        <f t="shared" si="66"/>
        <v>8.1739414745793523E-4</v>
      </c>
      <c r="S174" s="20">
        <f t="shared" si="67"/>
        <v>-1.1393847322444513E-3</v>
      </c>
      <c r="T174" s="20">
        <f t="shared" si="68"/>
        <v>4.1293874741914845E-4</v>
      </c>
      <c r="U174" s="20">
        <f t="shared" si="69"/>
        <v>5.5528730082085188E-3</v>
      </c>
      <c r="V174" s="20">
        <f t="shared" si="70"/>
        <v>-8.9079511712307664E-3</v>
      </c>
      <c r="W174" s="20">
        <f t="shared" si="71"/>
        <v>8.3755785761516991E-3</v>
      </c>
      <c r="X174" s="20">
        <f t="shared" si="72"/>
        <v>1.6516762060506916E-2</v>
      </c>
      <c r="Y174" s="20">
        <f t="shared" si="73"/>
        <v>6.3011972274732196E-3</v>
      </c>
      <c r="Z174" s="20">
        <f t="shared" si="74"/>
        <v>3.8812785388127852E-2</v>
      </c>
    </row>
    <row r="175" spans="1:26" x14ac:dyDescent="0.2">
      <c r="A175" s="22">
        <v>42982</v>
      </c>
      <c r="B175" s="21">
        <v>52.9</v>
      </c>
      <c r="C175" s="21">
        <v>3.1909999999999998</v>
      </c>
      <c r="D175" s="21">
        <v>959</v>
      </c>
      <c r="E175" s="21">
        <v>184.1</v>
      </c>
      <c r="F175" s="21">
        <v>158.35</v>
      </c>
      <c r="G175" s="21">
        <v>72.78</v>
      </c>
      <c r="H175" s="21">
        <v>163.65</v>
      </c>
      <c r="I175" s="21">
        <v>298.5</v>
      </c>
      <c r="J175" s="21">
        <v>45.5</v>
      </c>
      <c r="K175" s="21">
        <v>61.2</v>
      </c>
      <c r="L175" s="21">
        <v>15960</v>
      </c>
      <c r="M175" s="21">
        <v>1833</v>
      </c>
      <c r="O175" s="20">
        <f t="shared" si="63"/>
        <v>-8.4348641049672504E-3</v>
      </c>
      <c r="P175" s="20">
        <f t="shared" si="64"/>
        <v>-1.9360786724032013E-2</v>
      </c>
      <c r="Q175" s="20">
        <f t="shared" si="65"/>
        <v>1.5889830508474576E-2</v>
      </c>
      <c r="R175" s="20">
        <f t="shared" si="66"/>
        <v>2.3957312425133275E-3</v>
      </c>
      <c r="S175" s="20">
        <f t="shared" si="67"/>
        <v>3.4854245880860768E-3</v>
      </c>
      <c r="T175" s="20">
        <f t="shared" si="68"/>
        <v>1.3758943313152765E-3</v>
      </c>
      <c r="U175" s="20">
        <f t="shared" si="69"/>
        <v>-1.7707082833133186E-2</v>
      </c>
      <c r="V175" s="20">
        <f t="shared" si="70"/>
        <v>-6.324900133155717E-3</v>
      </c>
      <c r="W175" s="20">
        <f t="shared" si="71"/>
        <v>-5.4644808743169399E-3</v>
      </c>
      <c r="X175" s="20">
        <f t="shared" si="72"/>
        <v>-1.5444015444015344E-2</v>
      </c>
      <c r="Y175" s="20">
        <f t="shared" si="73"/>
        <v>-6.2617407639323729E-4</v>
      </c>
      <c r="Z175" s="20">
        <f t="shared" si="74"/>
        <v>7.1428571428571426E-3</v>
      </c>
    </row>
    <row r="176" spans="1:26" x14ac:dyDescent="0.2">
      <c r="A176" s="22">
        <v>42983</v>
      </c>
      <c r="B176" s="21">
        <v>52.35</v>
      </c>
      <c r="C176" s="21">
        <v>3.1905000000000001</v>
      </c>
      <c r="D176" s="21">
        <v>920</v>
      </c>
      <c r="E176" s="21">
        <v>184.14</v>
      </c>
      <c r="F176" s="21">
        <v>159.35</v>
      </c>
      <c r="G176" s="21">
        <v>73.05</v>
      </c>
      <c r="H176" s="21">
        <v>163.65</v>
      </c>
      <c r="I176" s="21">
        <v>301.39999999999998</v>
      </c>
      <c r="J176" s="21">
        <v>46.19</v>
      </c>
      <c r="K176" s="21">
        <v>61.25</v>
      </c>
      <c r="L176" s="21">
        <v>15970</v>
      </c>
      <c r="M176" s="21">
        <v>1863</v>
      </c>
      <c r="O176" s="20">
        <f t="shared" si="63"/>
        <v>-1.0396975425330759E-2</v>
      </c>
      <c r="P176" s="20">
        <f t="shared" si="64"/>
        <v>-1.5669069257277435E-4</v>
      </c>
      <c r="Q176" s="20">
        <f t="shared" si="65"/>
        <v>-4.0667361835245046E-2</v>
      </c>
      <c r="R176" s="20">
        <f t="shared" si="66"/>
        <v>2.1727322107545921E-4</v>
      </c>
      <c r="S176" s="20">
        <f t="shared" si="67"/>
        <v>6.3151247237132934E-3</v>
      </c>
      <c r="T176" s="20">
        <f t="shared" si="68"/>
        <v>3.70981038746903E-3</v>
      </c>
      <c r="U176" s="20">
        <f t="shared" si="69"/>
        <v>0</v>
      </c>
      <c r="V176" s="20">
        <f t="shared" si="70"/>
        <v>9.7152428810719504E-3</v>
      </c>
      <c r="W176" s="20">
        <f t="shared" si="71"/>
        <v>1.5164835164835114E-2</v>
      </c>
      <c r="X176" s="20">
        <f t="shared" si="72"/>
        <v>8.1699346405224109E-4</v>
      </c>
      <c r="Y176" s="20">
        <f t="shared" si="73"/>
        <v>6.2656641604010022E-4</v>
      </c>
      <c r="Z176" s="20">
        <f t="shared" si="74"/>
        <v>1.6366612111292964E-2</v>
      </c>
    </row>
    <row r="177" spans="1:26" x14ac:dyDescent="0.2">
      <c r="A177" s="22">
        <v>42984</v>
      </c>
      <c r="B177" s="21">
        <v>52.3</v>
      </c>
      <c r="C177" s="21">
        <v>3.21</v>
      </c>
      <c r="D177" s="21">
        <v>936</v>
      </c>
      <c r="E177" s="21">
        <v>183.12</v>
      </c>
      <c r="F177" s="21">
        <v>158</v>
      </c>
      <c r="G177" s="21">
        <v>74</v>
      </c>
      <c r="H177" s="21">
        <v>168.8</v>
      </c>
      <c r="I177" s="21">
        <v>303.89999999999998</v>
      </c>
      <c r="J177" s="21">
        <v>44.93</v>
      </c>
      <c r="K177" s="21">
        <v>62.65</v>
      </c>
      <c r="L177" s="21">
        <v>16050</v>
      </c>
      <c r="M177" s="21">
        <v>1843</v>
      </c>
      <c r="O177" s="20">
        <f t="shared" si="63"/>
        <v>-9.55109837631409E-4</v>
      </c>
      <c r="P177" s="20">
        <f t="shared" si="64"/>
        <v>6.1118946873530327E-3</v>
      </c>
      <c r="Q177" s="20">
        <f t="shared" si="65"/>
        <v>1.7391304347826087E-2</v>
      </c>
      <c r="R177" s="20">
        <f t="shared" si="66"/>
        <v>-5.5392636037796348E-3</v>
      </c>
      <c r="S177" s="20">
        <f t="shared" si="67"/>
        <v>-8.4719171634765889E-3</v>
      </c>
      <c r="T177" s="20">
        <f t="shared" si="68"/>
        <v>1.300479123887752E-2</v>
      </c>
      <c r="U177" s="20">
        <f t="shared" si="69"/>
        <v>3.1469599755575957E-2</v>
      </c>
      <c r="V177" s="20">
        <f t="shared" si="70"/>
        <v>8.2946250829462522E-3</v>
      </c>
      <c r="W177" s="20">
        <f t="shared" si="71"/>
        <v>-2.727863173847149E-2</v>
      </c>
      <c r="X177" s="20">
        <f t="shared" si="72"/>
        <v>2.2857142857142833E-2</v>
      </c>
      <c r="Y177" s="20">
        <f t="shared" si="73"/>
        <v>5.0093926111458983E-3</v>
      </c>
      <c r="Z177" s="20">
        <f t="shared" si="74"/>
        <v>-1.0735373054213635E-2</v>
      </c>
    </row>
    <row r="178" spans="1:26" x14ac:dyDescent="0.2">
      <c r="A178" s="22">
        <v>42985</v>
      </c>
      <c r="B178" s="21">
        <v>52.4</v>
      </c>
      <c r="C178" s="21">
        <v>3.1859999999999999</v>
      </c>
      <c r="D178" s="21">
        <v>963</v>
      </c>
      <c r="E178" s="21">
        <v>184</v>
      </c>
      <c r="F178" s="21">
        <v>161.43</v>
      </c>
      <c r="G178" s="21">
        <v>74.77</v>
      </c>
      <c r="H178" s="21">
        <v>169.2</v>
      </c>
      <c r="I178" s="21">
        <v>309.39999999999998</v>
      </c>
      <c r="J178" s="21">
        <v>45.08</v>
      </c>
      <c r="K178" s="21">
        <v>62.42</v>
      </c>
      <c r="L178" s="21">
        <v>16040</v>
      </c>
      <c r="M178" s="21">
        <v>1820</v>
      </c>
      <c r="O178" s="20">
        <f t="shared" si="63"/>
        <v>1.9120458891013657E-3</v>
      </c>
      <c r="P178" s="20">
        <f t="shared" si="64"/>
        <v>-7.476635514018698E-3</v>
      </c>
      <c r="Q178" s="20">
        <f t="shared" si="65"/>
        <v>2.8846153846153848E-2</v>
      </c>
      <c r="R178" s="20">
        <f t="shared" si="66"/>
        <v>4.8055919615552396E-3</v>
      </c>
      <c r="S178" s="20">
        <f t="shared" si="67"/>
        <v>2.1708860759493714E-2</v>
      </c>
      <c r="T178" s="20">
        <f t="shared" si="68"/>
        <v>1.0405405405405351E-2</v>
      </c>
      <c r="U178" s="20">
        <f t="shared" si="69"/>
        <v>2.3696682464453629E-3</v>
      </c>
      <c r="V178" s="20">
        <f t="shared" si="70"/>
        <v>1.8098058571898654E-2</v>
      </c>
      <c r="W178" s="20">
        <f t="shared" si="71"/>
        <v>3.3385265969285241E-3</v>
      </c>
      <c r="X178" s="20">
        <f t="shared" si="72"/>
        <v>-3.6711891460494313E-3</v>
      </c>
      <c r="Y178" s="20">
        <f t="shared" si="73"/>
        <v>-6.2305295950155766E-4</v>
      </c>
      <c r="Z178" s="20">
        <f t="shared" si="74"/>
        <v>-1.2479652740097666E-2</v>
      </c>
    </row>
    <row r="179" spans="1:26" x14ac:dyDescent="0.2">
      <c r="A179" s="22">
        <v>42986</v>
      </c>
      <c r="B179" s="21">
        <v>52.4</v>
      </c>
      <c r="C179" s="21">
        <v>3.02</v>
      </c>
      <c r="D179" s="21">
        <v>1000</v>
      </c>
      <c r="E179" s="21">
        <v>185.89</v>
      </c>
      <c r="F179" s="21">
        <v>162</v>
      </c>
      <c r="G179" s="21">
        <v>73.989999999999995</v>
      </c>
      <c r="H179" s="21">
        <v>170.39</v>
      </c>
      <c r="I179" s="21">
        <v>321.39999999999998</v>
      </c>
      <c r="J179" s="21">
        <v>44.16</v>
      </c>
      <c r="K179" s="21">
        <v>61.97</v>
      </c>
      <c r="L179" s="21">
        <v>15990</v>
      </c>
      <c r="M179" s="21">
        <v>1865.5</v>
      </c>
      <c r="O179" s="20">
        <f t="shared" si="63"/>
        <v>0</v>
      </c>
      <c r="P179" s="20">
        <f t="shared" si="64"/>
        <v>-5.2102950408035129E-2</v>
      </c>
      <c r="Q179" s="20">
        <f t="shared" si="65"/>
        <v>3.8421599169262723E-2</v>
      </c>
      <c r="R179" s="20">
        <f t="shared" si="66"/>
        <v>1.0271739130434708E-2</v>
      </c>
      <c r="S179" s="20">
        <f t="shared" si="67"/>
        <v>3.530942204051249E-3</v>
      </c>
      <c r="T179" s="20">
        <f t="shared" si="68"/>
        <v>-1.0431991440417296E-2</v>
      </c>
      <c r="U179" s="20">
        <f t="shared" si="69"/>
        <v>7.0330969267139347E-3</v>
      </c>
      <c r="V179" s="20">
        <f t="shared" si="70"/>
        <v>3.8784744667097609E-2</v>
      </c>
      <c r="W179" s="20">
        <f t="shared" si="71"/>
        <v>-2.0408163265306162E-2</v>
      </c>
      <c r="X179" s="20">
        <f t="shared" si="72"/>
        <v>-7.2092278115988917E-3</v>
      </c>
      <c r="Y179" s="20">
        <f t="shared" si="73"/>
        <v>-3.117206982543641E-3</v>
      </c>
      <c r="Z179" s="20">
        <f t="shared" si="74"/>
        <v>2.5000000000000001E-2</v>
      </c>
    </row>
    <row r="180" spans="1:26" x14ac:dyDescent="0.2">
      <c r="A180" s="22">
        <v>42989</v>
      </c>
      <c r="B180" s="21">
        <v>52.25</v>
      </c>
      <c r="C180" s="21">
        <v>3.0649999999999999</v>
      </c>
      <c r="D180" s="21">
        <v>1035</v>
      </c>
      <c r="E180" s="21">
        <v>190.5</v>
      </c>
      <c r="F180" s="21">
        <v>162.37</v>
      </c>
      <c r="G180" s="21">
        <v>73.95</v>
      </c>
      <c r="H180" s="21">
        <v>169.16</v>
      </c>
      <c r="I180" s="21">
        <v>314</v>
      </c>
      <c r="J180" s="21">
        <v>44.13</v>
      </c>
      <c r="K180" s="21">
        <v>62.24</v>
      </c>
      <c r="L180" s="21">
        <v>15980</v>
      </c>
      <c r="M180" s="21">
        <v>1867</v>
      </c>
      <c r="O180" s="20">
        <f t="shared" si="63"/>
        <v>-2.8625954198473014E-3</v>
      </c>
      <c r="P180" s="20">
        <f t="shared" si="64"/>
        <v>1.4900662251655606E-2</v>
      </c>
      <c r="Q180" s="20">
        <f t="shared" si="65"/>
        <v>3.5000000000000003E-2</v>
      </c>
      <c r="R180" s="20">
        <f t="shared" si="66"/>
        <v>2.4799612674162214E-2</v>
      </c>
      <c r="S180" s="20">
        <f t="shared" si="67"/>
        <v>2.2839506172839786E-3</v>
      </c>
      <c r="T180" s="20">
        <f t="shared" si="68"/>
        <v>-5.4061359643184273E-4</v>
      </c>
      <c r="U180" s="20">
        <f t="shared" si="69"/>
        <v>-7.218733493749574E-3</v>
      </c>
      <c r="V180" s="20">
        <f t="shared" si="70"/>
        <v>-2.302426882389539E-2</v>
      </c>
      <c r="W180" s="20">
        <f t="shared" si="71"/>
        <v>-6.7934782608682141E-4</v>
      </c>
      <c r="X180" s="20">
        <f t="shared" si="72"/>
        <v>4.3569469097951129E-3</v>
      </c>
      <c r="Y180" s="20">
        <f t="shared" si="73"/>
        <v>-6.2539086929330832E-4</v>
      </c>
      <c r="Z180" s="20">
        <f t="shared" si="74"/>
        <v>8.0407397480568212E-4</v>
      </c>
    </row>
    <row r="181" spans="1:26" x14ac:dyDescent="0.2">
      <c r="A181" s="22">
        <v>42990</v>
      </c>
      <c r="B181" s="21">
        <v>53.1</v>
      </c>
      <c r="C181" s="21">
        <v>3.08</v>
      </c>
      <c r="D181" s="21">
        <v>1040</v>
      </c>
      <c r="E181" s="21">
        <v>189.32</v>
      </c>
      <c r="F181" s="21">
        <v>160.47999999999999</v>
      </c>
      <c r="G181" s="21">
        <v>73.7</v>
      </c>
      <c r="H181" s="21">
        <v>180.28</v>
      </c>
      <c r="I181" s="21">
        <v>321.5</v>
      </c>
      <c r="J181" s="21">
        <v>45.15</v>
      </c>
      <c r="K181" s="21">
        <v>62.52</v>
      </c>
      <c r="L181" s="21">
        <v>16050</v>
      </c>
      <c r="M181" s="21">
        <v>1903.5</v>
      </c>
      <c r="O181" s="20">
        <f t="shared" si="63"/>
        <v>1.6267942583732084E-2</v>
      </c>
      <c r="P181" s="20">
        <f t="shared" si="64"/>
        <v>4.8939641109298935E-3</v>
      </c>
      <c r="Q181" s="20">
        <f t="shared" si="65"/>
        <v>4.830917874396135E-3</v>
      </c>
      <c r="R181" s="20">
        <f t="shared" si="66"/>
        <v>-6.1942257217848127E-3</v>
      </c>
      <c r="S181" s="20">
        <f t="shared" si="67"/>
        <v>-1.1640081295805967E-2</v>
      </c>
      <c r="T181" s="20">
        <f t="shared" si="68"/>
        <v>-3.3806626098715348E-3</v>
      </c>
      <c r="U181" s="20">
        <f t="shared" si="69"/>
        <v>6.5736580751950838E-2</v>
      </c>
      <c r="V181" s="20">
        <f t="shared" si="70"/>
        <v>2.3885350318471339E-2</v>
      </c>
      <c r="W181" s="20">
        <f t="shared" si="71"/>
        <v>2.3113528212100519E-2</v>
      </c>
      <c r="X181" s="20">
        <f t="shared" si="72"/>
        <v>4.4987146529563166E-3</v>
      </c>
      <c r="Y181" s="20">
        <f t="shared" si="73"/>
        <v>4.3804755944931162E-3</v>
      </c>
      <c r="Z181" s="20">
        <f t="shared" si="74"/>
        <v>1.9550080342795928E-2</v>
      </c>
    </row>
    <row r="182" spans="1:26" x14ac:dyDescent="0.2">
      <c r="A182" s="22">
        <v>42991</v>
      </c>
      <c r="B182" s="21">
        <v>52.7</v>
      </c>
      <c r="C182" s="21">
        <v>3.0310000000000001</v>
      </c>
      <c r="D182" s="21">
        <v>1046</v>
      </c>
      <c r="E182" s="21">
        <v>189.1</v>
      </c>
      <c r="F182" s="21">
        <v>159.63</v>
      </c>
      <c r="G182" s="21">
        <v>73.45</v>
      </c>
      <c r="H182" s="21">
        <v>180.46</v>
      </c>
      <c r="I182" s="21">
        <v>317.8</v>
      </c>
      <c r="J182" s="21">
        <v>45.71</v>
      </c>
      <c r="K182" s="21">
        <v>62.44</v>
      </c>
      <c r="L182" s="21">
        <v>16100</v>
      </c>
      <c r="M182" s="21">
        <v>1876</v>
      </c>
      <c r="O182" s="20">
        <f t="shared" si="63"/>
        <v>-7.5329566854990312E-3</v>
      </c>
      <c r="P182" s="20">
        <f t="shared" si="64"/>
        <v>-1.5909090909090887E-2</v>
      </c>
      <c r="Q182" s="20">
        <f t="shared" si="65"/>
        <v>5.7692307692307696E-3</v>
      </c>
      <c r="R182" s="20">
        <f t="shared" si="66"/>
        <v>-1.1620536657511032E-3</v>
      </c>
      <c r="S182" s="20">
        <f t="shared" si="67"/>
        <v>-5.2966101694914905E-3</v>
      </c>
      <c r="T182" s="20">
        <f t="shared" si="68"/>
        <v>-3.3921302578018993E-3</v>
      </c>
      <c r="U182" s="20">
        <f t="shared" si="69"/>
        <v>9.9844686043935437E-4</v>
      </c>
      <c r="V182" s="20">
        <f t="shared" si="70"/>
        <v>-1.1508553654743355E-2</v>
      </c>
      <c r="W182" s="20">
        <f t="shared" si="71"/>
        <v>1.2403100775193849E-2</v>
      </c>
      <c r="X182" s="20">
        <f t="shared" si="72"/>
        <v>-1.2795905310301566E-3</v>
      </c>
      <c r="Y182" s="20">
        <f t="shared" si="73"/>
        <v>3.1152647975077881E-3</v>
      </c>
      <c r="Z182" s="20">
        <f t="shared" si="74"/>
        <v>-1.4447071184659837E-2</v>
      </c>
    </row>
    <row r="183" spans="1:26" x14ac:dyDescent="0.2">
      <c r="A183" s="22">
        <v>42992</v>
      </c>
      <c r="B183" s="21">
        <v>52.5</v>
      </c>
      <c r="C183" s="21">
        <v>2.948</v>
      </c>
      <c r="D183" s="21">
        <v>1020</v>
      </c>
      <c r="E183" s="21">
        <v>188.64</v>
      </c>
      <c r="F183" s="21">
        <v>159.24</v>
      </c>
      <c r="G183" s="21">
        <v>74.37</v>
      </c>
      <c r="H183" s="21">
        <v>187.44</v>
      </c>
      <c r="I183" s="21">
        <v>307.8</v>
      </c>
      <c r="J183" s="21">
        <v>46.21</v>
      </c>
      <c r="K183" s="21">
        <v>63</v>
      </c>
      <c r="L183" s="21">
        <v>16050</v>
      </c>
      <c r="M183" s="21">
        <v>1858</v>
      </c>
      <c r="O183" s="20">
        <f t="shared" si="63"/>
        <v>-3.7950664136622929E-3</v>
      </c>
      <c r="P183" s="20">
        <f t="shared" si="64"/>
        <v>-2.7383701748597881E-2</v>
      </c>
      <c r="Q183" s="20">
        <f t="shared" si="65"/>
        <v>-2.4856596558317401E-2</v>
      </c>
      <c r="R183" s="20">
        <f t="shared" si="66"/>
        <v>-2.4325753569540347E-3</v>
      </c>
      <c r="S183" s="20">
        <f t="shared" si="67"/>
        <v>-2.4431497838751262E-3</v>
      </c>
      <c r="T183" s="20">
        <f t="shared" si="68"/>
        <v>1.2525527569775379E-2</v>
      </c>
      <c r="U183" s="20">
        <f t="shared" si="69"/>
        <v>3.8678931619195334E-2</v>
      </c>
      <c r="V183" s="20">
        <f t="shared" si="70"/>
        <v>-3.1466331025802388E-2</v>
      </c>
      <c r="W183" s="20">
        <f t="shared" si="71"/>
        <v>1.0938525486764383E-2</v>
      </c>
      <c r="X183" s="20">
        <f t="shared" si="72"/>
        <v>8.9686098654708883E-3</v>
      </c>
      <c r="Y183" s="20">
        <f t="shared" si="73"/>
        <v>-3.105590062111801E-3</v>
      </c>
      <c r="Z183" s="20">
        <f t="shared" si="74"/>
        <v>-9.5948827292110881E-3</v>
      </c>
    </row>
    <row r="184" spans="1:26" x14ac:dyDescent="0.2">
      <c r="A184" s="22">
        <v>42993</v>
      </c>
      <c r="B184" s="21">
        <v>52.85</v>
      </c>
      <c r="C184" s="21">
        <v>2.9464999999999999</v>
      </c>
      <c r="D184" s="21">
        <v>991</v>
      </c>
      <c r="E184" s="21">
        <v>188.75</v>
      </c>
      <c r="F184" s="21">
        <v>160.1</v>
      </c>
      <c r="G184" s="21">
        <v>74.040000000000006</v>
      </c>
      <c r="H184" s="21">
        <v>186.87</v>
      </c>
      <c r="I184" s="21">
        <v>310</v>
      </c>
      <c r="J184" s="21">
        <v>46.43</v>
      </c>
      <c r="K184" s="21">
        <v>63.6</v>
      </c>
      <c r="L184" s="21">
        <v>16030</v>
      </c>
      <c r="M184" s="21">
        <v>1895</v>
      </c>
      <c r="O184" s="20">
        <f t="shared" si="63"/>
        <v>6.666666666666694E-3</v>
      </c>
      <c r="P184" s="20">
        <f t="shared" si="64"/>
        <v>-5.088195386703042E-4</v>
      </c>
      <c r="Q184" s="20">
        <f t="shared" si="65"/>
        <v>-2.8431372549019607E-2</v>
      </c>
      <c r="R184" s="20">
        <f t="shared" si="66"/>
        <v>5.8312128922823178E-4</v>
      </c>
      <c r="S184" s="20">
        <f t="shared" si="67"/>
        <v>5.4006531022355257E-3</v>
      </c>
      <c r="T184" s="20">
        <f t="shared" si="68"/>
        <v>-4.4372730939894883E-3</v>
      </c>
      <c r="U184" s="20">
        <f t="shared" si="69"/>
        <v>-3.0409731113956104E-3</v>
      </c>
      <c r="V184" s="20">
        <f t="shared" si="70"/>
        <v>7.1474983755685142E-3</v>
      </c>
      <c r="W184" s="20">
        <f t="shared" si="71"/>
        <v>4.7608742696385814E-3</v>
      </c>
      <c r="X184" s="20">
        <f t="shared" si="72"/>
        <v>9.5238095238095472E-3</v>
      </c>
      <c r="Y184" s="20">
        <f t="shared" si="73"/>
        <v>-1.2461059190031153E-3</v>
      </c>
      <c r="Z184" s="20">
        <f t="shared" si="74"/>
        <v>1.9913885898815931E-2</v>
      </c>
    </row>
    <row r="185" spans="1:26" x14ac:dyDescent="0.2">
      <c r="A185" s="22">
        <v>42996</v>
      </c>
      <c r="B185" s="21">
        <v>52.8</v>
      </c>
      <c r="C185" s="21">
        <v>3.0495000000000001</v>
      </c>
      <c r="D185" s="21">
        <v>1008</v>
      </c>
      <c r="E185" s="21">
        <v>188.04</v>
      </c>
      <c r="F185" s="21">
        <v>159.25</v>
      </c>
      <c r="G185" s="21">
        <v>74.78</v>
      </c>
      <c r="H185" s="21">
        <v>182.02</v>
      </c>
      <c r="I185" s="21">
        <v>313.5</v>
      </c>
      <c r="J185" s="21">
        <v>46.6</v>
      </c>
      <c r="K185" s="21">
        <v>64.739999999999995</v>
      </c>
      <c r="L185" s="21">
        <v>16180</v>
      </c>
      <c r="M185" s="21">
        <v>1893.5</v>
      </c>
      <c r="O185" s="20">
        <f t="shared" si="63"/>
        <v>-9.4607379375599363E-4</v>
      </c>
      <c r="P185" s="20">
        <f t="shared" si="64"/>
        <v>3.4956728321737726E-2</v>
      </c>
      <c r="Q185" s="20">
        <f t="shared" si="65"/>
        <v>1.7154389505549948E-2</v>
      </c>
      <c r="R185" s="20">
        <f t="shared" si="66"/>
        <v>-3.7615894039735522E-3</v>
      </c>
      <c r="S185" s="20">
        <f t="shared" si="67"/>
        <v>-5.3091817613990901E-3</v>
      </c>
      <c r="T185" s="20">
        <f t="shared" si="68"/>
        <v>9.994597514856764E-3</v>
      </c>
      <c r="U185" s="20">
        <f t="shared" si="69"/>
        <v>-2.5953871675496305E-2</v>
      </c>
      <c r="V185" s="20">
        <f t="shared" si="70"/>
        <v>1.1290322580645161E-2</v>
      </c>
      <c r="W185" s="20">
        <f t="shared" si="71"/>
        <v>3.6614258022830432E-3</v>
      </c>
      <c r="X185" s="20">
        <f t="shared" si="72"/>
        <v>1.7924528301886688E-2</v>
      </c>
      <c r="Y185" s="20">
        <f t="shared" si="73"/>
        <v>9.3574547723019336E-3</v>
      </c>
      <c r="Z185" s="20">
        <f t="shared" si="74"/>
        <v>-7.9155672823218995E-4</v>
      </c>
    </row>
    <row r="186" spans="1:26" x14ac:dyDescent="0.2">
      <c r="A186" s="22">
        <v>42997</v>
      </c>
      <c r="B186" s="21">
        <v>52.9</v>
      </c>
      <c r="C186" s="21">
        <v>3.05</v>
      </c>
      <c r="D186" s="21">
        <v>1039</v>
      </c>
      <c r="E186" s="21">
        <v>184.85</v>
      </c>
      <c r="F186" s="21">
        <v>157.5</v>
      </c>
      <c r="G186" s="21">
        <v>74.680000000000007</v>
      </c>
      <c r="H186" s="21">
        <v>180.27</v>
      </c>
      <c r="I186" s="21">
        <v>316.8</v>
      </c>
      <c r="J186" s="21">
        <v>47.33</v>
      </c>
      <c r="K186" s="21">
        <v>64.599999999999994</v>
      </c>
      <c r="L186" s="21">
        <v>16150</v>
      </c>
      <c r="M186" s="21">
        <v>1872.5</v>
      </c>
      <c r="O186" s="20">
        <f t="shared" si="63"/>
        <v>1.8939393939394209E-3</v>
      </c>
      <c r="P186" s="20">
        <f t="shared" si="64"/>
        <v>1.6396130513189798E-4</v>
      </c>
      <c r="Q186" s="20">
        <f t="shared" si="65"/>
        <v>3.0753968253968252E-2</v>
      </c>
      <c r="R186" s="20">
        <f t="shared" si="66"/>
        <v>-1.6964475643480099E-2</v>
      </c>
      <c r="S186" s="20">
        <f t="shared" si="67"/>
        <v>-1.098901098901099E-2</v>
      </c>
      <c r="T186" s="20">
        <f t="shared" si="68"/>
        <v>-1.3372559507889049E-3</v>
      </c>
      <c r="U186" s="20">
        <f t="shared" si="69"/>
        <v>-9.6143280958136471E-3</v>
      </c>
      <c r="V186" s="20">
        <f t="shared" si="70"/>
        <v>1.052631578947372E-2</v>
      </c>
      <c r="W186" s="20">
        <f t="shared" si="71"/>
        <v>1.5665236051502079E-2</v>
      </c>
      <c r="X186" s="20">
        <f t="shared" si="72"/>
        <v>-2.162496138399762E-3</v>
      </c>
      <c r="Y186" s="20">
        <f t="shared" si="73"/>
        <v>-1.854140914709518E-3</v>
      </c>
      <c r="Z186" s="20">
        <f t="shared" si="74"/>
        <v>-1.1090573012939002E-2</v>
      </c>
    </row>
    <row r="187" spans="1:26" x14ac:dyDescent="0.2">
      <c r="A187" s="22">
        <v>42998</v>
      </c>
      <c r="B187" s="21">
        <v>53.7</v>
      </c>
      <c r="C187" s="21">
        <v>3.0779999999999998</v>
      </c>
      <c r="D187" s="21">
        <v>1031</v>
      </c>
      <c r="E187" s="21">
        <v>186.47</v>
      </c>
      <c r="F187" s="21">
        <v>158.61000000000001</v>
      </c>
      <c r="G187" s="21">
        <v>75.180000000000007</v>
      </c>
      <c r="H187" s="21">
        <v>179.03</v>
      </c>
      <c r="I187" s="21">
        <v>324</v>
      </c>
      <c r="J187" s="21">
        <v>47.68</v>
      </c>
      <c r="K187" s="21">
        <v>65.180000000000007</v>
      </c>
      <c r="L187" s="21">
        <v>16150</v>
      </c>
      <c r="M187" s="21">
        <v>1872</v>
      </c>
      <c r="O187" s="20">
        <f t="shared" si="63"/>
        <v>1.5122873345935808E-2</v>
      </c>
      <c r="P187" s="20">
        <f t="shared" si="64"/>
        <v>9.1803278688524677E-3</v>
      </c>
      <c r="Q187" s="20">
        <f t="shared" si="65"/>
        <v>-7.6997112608277194E-3</v>
      </c>
      <c r="R187" s="20">
        <f t="shared" si="66"/>
        <v>8.7638625912902605E-3</v>
      </c>
      <c r="S187" s="20">
        <f t="shared" si="67"/>
        <v>7.0476190476191341E-3</v>
      </c>
      <c r="T187" s="20">
        <f t="shared" si="68"/>
        <v>6.6952329941081939E-3</v>
      </c>
      <c r="U187" s="20">
        <f t="shared" si="69"/>
        <v>-6.8785710323404281E-3</v>
      </c>
      <c r="V187" s="20">
        <f t="shared" si="70"/>
        <v>2.272727272727269E-2</v>
      </c>
      <c r="W187" s="20">
        <f t="shared" si="71"/>
        <v>7.3948869638707252E-3</v>
      </c>
      <c r="X187" s="20">
        <f t="shared" si="72"/>
        <v>8.9783281733748065E-3</v>
      </c>
      <c r="Y187" s="20">
        <f t="shared" si="73"/>
        <v>0</v>
      </c>
      <c r="Z187" s="20">
        <f t="shared" si="74"/>
        <v>-2.6702269692923899E-4</v>
      </c>
    </row>
    <row r="188" spans="1:26" x14ac:dyDescent="0.2">
      <c r="A188" s="22">
        <v>42999</v>
      </c>
      <c r="B188" s="21">
        <v>53.85</v>
      </c>
      <c r="C188" s="21">
        <v>3.0194999999999999</v>
      </c>
      <c r="D188" s="21">
        <v>1007</v>
      </c>
      <c r="E188" s="21">
        <v>187.38</v>
      </c>
      <c r="F188" s="21">
        <v>158.6</v>
      </c>
      <c r="G188" s="21">
        <v>74.8</v>
      </c>
      <c r="H188" s="21">
        <v>179.05</v>
      </c>
      <c r="I188" s="21">
        <v>317.5</v>
      </c>
      <c r="J188" s="21">
        <v>47.85</v>
      </c>
      <c r="K188" s="21">
        <v>65.239999999999995</v>
      </c>
      <c r="L188" s="21">
        <v>16200</v>
      </c>
      <c r="M188" s="21">
        <v>1872</v>
      </c>
      <c r="O188" s="20">
        <f t="shared" si="63"/>
        <v>2.7932960893854481E-3</v>
      </c>
      <c r="P188" s="20">
        <f t="shared" si="64"/>
        <v>-1.9005847953216373E-2</v>
      </c>
      <c r="Q188" s="20">
        <f t="shared" si="65"/>
        <v>-2.3278370514064017E-2</v>
      </c>
      <c r="R188" s="20">
        <f t="shared" si="66"/>
        <v>4.8801415777336658E-3</v>
      </c>
      <c r="S188" s="20">
        <f t="shared" si="67"/>
        <v>-6.3047727129558829E-5</v>
      </c>
      <c r="T188" s="20">
        <f t="shared" si="68"/>
        <v>-5.0545357807928919E-3</v>
      </c>
      <c r="U188" s="20">
        <f t="shared" si="69"/>
        <v>1.1171312070608408E-4</v>
      </c>
      <c r="V188" s="20">
        <f t="shared" si="70"/>
        <v>-2.0061728395061727E-2</v>
      </c>
      <c r="W188" s="20">
        <f t="shared" si="71"/>
        <v>3.5654362416107739E-3</v>
      </c>
      <c r="X188" s="20">
        <f t="shared" si="72"/>
        <v>9.205277692541893E-4</v>
      </c>
      <c r="Y188" s="20">
        <f t="shared" si="73"/>
        <v>3.0959752321981426E-3</v>
      </c>
      <c r="Z188" s="20">
        <f t="shared" si="74"/>
        <v>0</v>
      </c>
    </row>
    <row r="189" spans="1:26" x14ac:dyDescent="0.2">
      <c r="A189" s="22">
        <v>43000</v>
      </c>
      <c r="B189" s="21">
        <v>53.5</v>
      </c>
      <c r="C189" s="21">
        <v>3.0015000000000001</v>
      </c>
      <c r="D189" s="21">
        <v>1035</v>
      </c>
      <c r="E189" s="21">
        <v>187.55</v>
      </c>
      <c r="F189" s="21">
        <v>157.35</v>
      </c>
      <c r="G189" s="21">
        <v>75.319999999999993</v>
      </c>
      <c r="H189" s="21">
        <v>171.17</v>
      </c>
      <c r="I189" s="21">
        <v>323.10000000000002</v>
      </c>
      <c r="J189" s="21">
        <v>48.34</v>
      </c>
      <c r="K189" s="21">
        <v>63.57</v>
      </c>
      <c r="L189" s="21">
        <v>16150</v>
      </c>
      <c r="M189" s="21">
        <v>1922</v>
      </c>
      <c r="O189" s="20">
        <f t="shared" si="63"/>
        <v>-6.4995357474466374E-3</v>
      </c>
      <c r="P189" s="20">
        <f t="shared" si="64"/>
        <v>-5.9612518628911395E-3</v>
      </c>
      <c r="Q189" s="20">
        <f t="shared" si="65"/>
        <v>2.7805362462760674E-2</v>
      </c>
      <c r="R189" s="20">
        <f t="shared" si="66"/>
        <v>9.0724730494191441E-4</v>
      </c>
      <c r="S189" s="20">
        <f t="shared" si="67"/>
        <v>-7.8814627994955866E-3</v>
      </c>
      <c r="T189" s="20">
        <f t="shared" si="68"/>
        <v>6.9518716577539582E-3</v>
      </c>
      <c r="U189" s="20">
        <f t="shared" si="69"/>
        <v>-4.4010053057805212E-2</v>
      </c>
      <c r="V189" s="20">
        <f t="shared" si="70"/>
        <v>1.7637795275590624E-2</v>
      </c>
      <c r="W189" s="20">
        <f t="shared" si="71"/>
        <v>1.0240334378265454E-2</v>
      </c>
      <c r="X189" s="20">
        <f t="shared" si="72"/>
        <v>-2.5597792765174657E-2</v>
      </c>
      <c r="Y189" s="20">
        <f t="shared" si="73"/>
        <v>-3.0864197530864196E-3</v>
      </c>
      <c r="Z189" s="20">
        <f t="shared" si="74"/>
        <v>2.6709401709401708E-2</v>
      </c>
    </row>
    <row r="190" spans="1:26" x14ac:dyDescent="0.2">
      <c r="A190" s="22">
        <v>43003</v>
      </c>
      <c r="B190" s="21">
        <v>53.4</v>
      </c>
      <c r="C190" s="21">
        <v>2.9984999999999999</v>
      </c>
      <c r="D190" s="21">
        <v>990</v>
      </c>
      <c r="E190" s="21">
        <v>191.2</v>
      </c>
      <c r="F190" s="21">
        <v>158.25</v>
      </c>
      <c r="G190" s="21">
        <v>75.27</v>
      </c>
      <c r="H190" s="21">
        <v>171.74</v>
      </c>
      <c r="I190" s="21">
        <v>334.5</v>
      </c>
      <c r="J190" s="21">
        <v>48.2</v>
      </c>
      <c r="K190" s="21">
        <v>62.83</v>
      </c>
      <c r="L190" s="21">
        <v>16130</v>
      </c>
      <c r="M190" s="21">
        <v>1853</v>
      </c>
      <c r="O190" s="20">
        <f t="shared" si="63"/>
        <v>-1.8691588785046994E-3</v>
      </c>
      <c r="P190" s="20">
        <f t="shared" si="64"/>
        <v>-9.9950024987510038E-4</v>
      </c>
      <c r="Q190" s="20">
        <f t="shared" si="65"/>
        <v>-4.3478260869565216E-2</v>
      </c>
      <c r="R190" s="20">
        <f t="shared" si="66"/>
        <v>1.9461476939482681E-2</v>
      </c>
      <c r="S190" s="20">
        <f t="shared" si="67"/>
        <v>5.7197330791230105E-3</v>
      </c>
      <c r="T190" s="20">
        <f t="shared" si="68"/>
        <v>-6.6383430695694584E-4</v>
      </c>
      <c r="U190" s="20">
        <f t="shared" si="69"/>
        <v>3.3300227843665459E-3</v>
      </c>
      <c r="V190" s="20">
        <f t="shared" si="70"/>
        <v>3.5283194057567246E-2</v>
      </c>
      <c r="W190" s="20">
        <f t="shared" si="71"/>
        <v>-2.8961522548614101E-3</v>
      </c>
      <c r="X190" s="20">
        <f t="shared" si="72"/>
        <v>-1.1640711027214127E-2</v>
      </c>
      <c r="Y190" s="20">
        <f t="shared" si="73"/>
        <v>-1.238390092879257E-3</v>
      </c>
      <c r="Z190" s="20">
        <f t="shared" si="74"/>
        <v>-3.5900104058272632E-2</v>
      </c>
    </row>
    <row r="191" spans="1:26" x14ac:dyDescent="0.2">
      <c r="A191" s="22">
        <v>43004</v>
      </c>
      <c r="B191" s="21">
        <v>54</v>
      </c>
      <c r="C191" s="21">
        <v>2.9540000000000002</v>
      </c>
      <c r="D191" s="21">
        <v>960</v>
      </c>
      <c r="E191" s="21">
        <v>192.54</v>
      </c>
      <c r="F191" s="21">
        <v>158.37</v>
      </c>
      <c r="G191" s="21">
        <v>75.17</v>
      </c>
      <c r="H191" s="21">
        <v>175.67</v>
      </c>
      <c r="I191" s="21">
        <v>335.7</v>
      </c>
      <c r="J191" s="21">
        <v>48.2</v>
      </c>
      <c r="K191" s="21">
        <v>63.46</v>
      </c>
      <c r="L191" s="21">
        <v>16140</v>
      </c>
      <c r="M191" s="21">
        <v>1848</v>
      </c>
      <c r="O191" s="20">
        <f t="shared" si="63"/>
        <v>1.1235955056179803E-2</v>
      </c>
      <c r="P191" s="20">
        <f t="shared" si="64"/>
        <v>-1.4840753710188349E-2</v>
      </c>
      <c r="Q191" s="20">
        <f t="shared" si="65"/>
        <v>-3.0303030303030304E-2</v>
      </c>
      <c r="R191" s="20">
        <f t="shared" si="66"/>
        <v>7.0083682008368385E-3</v>
      </c>
      <c r="S191" s="20">
        <f t="shared" si="67"/>
        <v>7.5829383886258795E-4</v>
      </c>
      <c r="T191" s="20">
        <f t="shared" si="68"/>
        <v>-1.3285505513484033E-3</v>
      </c>
      <c r="U191" s="20">
        <f t="shared" si="69"/>
        <v>2.2883428438336895E-2</v>
      </c>
      <c r="V191" s="20">
        <f t="shared" si="70"/>
        <v>3.587443946188307E-3</v>
      </c>
      <c r="W191" s="20">
        <f t="shared" si="71"/>
        <v>0</v>
      </c>
      <c r="X191" s="20">
        <f t="shared" si="72"/>
        <v>1.0027057138309765E-2</v>
      </c>
      <c r="Y191" s="20">
        <f t="shared" si="73"/>
        <v>6.1996280223186606E-4</v>
      </c>
      <c r="Z191" s="20">
        <f t="shared" si="74"/>
        <v>-2.6983270372369131E-3</v>
      </c>
    </row>
    <row r="192" spans="1:26" x14ac:dyDescent="0.2">
      <c r="A192" s="22">
        <v>43005</v>
      </c>
      <c r="B192" s="21">
        <v>53.85</v>
      </c>
      <c r="C192" s="21">
        <v>3.0005000000000002</v>
      </c>
      <c r="D192" s="21">
        <v>946</v>
      </c>
      <c r="E192" s="21">
        <v>193.7</v>
      </c>
      <c r="F192" s="21">
        <v>158.03</v>
      </c>
      <c r="G192" s="21">
        <v>75.36</v>
      </c>
      <c r="H192" s="21">
        <v>175.5</v>
      </c>
      <c r="I192" s="21">
        <v>362.7</v>
      </c>
      <c r="J192" s="21">
        <v>47.74</v>
      </c>
      <c r="K192" s="21">
        <v>63.91</v>
      </c>
      <c r="L192" s="21">
        <v>16130</v>
      </c>
      <c r="M192" s="21">
        <v>1867</v>
      </c>
      <c r="O192" s="20">
        <f t="shared" si="63"/>
        <v>-2.7777777777777514E-3</v>
      </c>
      <c r="P192" s="20">
        <f t="shared" si="64"/>
        <v>1.5741367637102228E-2</v>
      </c>
      <c r="Q192" s="20">
        <f t="shared" si="65"/>
        <v>-1.4583333333333334E-2</v>
      </c>
      <c r="R192" s="20">
        <f t="shared" si="66"/>
        <v>6.0247221356601053E-3</v>
      </c>
      <c r="S192" s="20">
        <f t="shared" si="67"/>
        <v>-2.1468712508682414E-3</v>
      </c>
      <c r="T192" s="20">
        <f t="shared" si="68"/>
        <v>2.5276040973792433E-3</v>
      </c>
      <c r="U192" s="20">
        <f t="shared" si="69"/>
        <v>-9.6772357260765929E-4</v>
      </c>
      <c r="V192" s="20">
        <f t="shared" si="70"/>
        <v>8.0428954423592491E-2</v>
      </c>
      <c r="W192" s="20">
        <f t="shared" si="71"/>
        <v>-9.5435684647303069E-3</v>
      </c>
      <c r="X192" s="20">
        <f t="shared" si="72"/>
        <v>7.0910809959028641E-3</v>
      </c>
      <c r="Y192" s="20">
        <f t="shared" si="73"/>
        <v>-6.1957868649318464E-4</v>
      </c>
      <c r="Z192" s="20">
        <f t="shared" si="74"/>
        <v>1.0281385281385282E-2</v>
      </c>
    </row>
    <row r="193" spans="1:26" x14ac:dyDescent="0.2">
      <c r="A193" s="22">
        <v>43006</v>
      </c>
      <c r="B193" s="21">
        <v>54.15</v>
      </c>
      <c r="C193" s="21">
        <v>3.012</v>
      </c>
      <c r="D193" s="21">
        <v>957</v>
      </c>
      <c r="E193" s="21">
        <v>191.96</v>
      </c>
      <c r="F193" s="21">
        <v>156.06</v>
      </c>
      <c r="G193" s="21">
        <v>75</v>
      </c>
      <c r="H193" s="21">
        <v>178.83</v>
      </c>
      <c r="I193" s="21">
        <v>353.3</v>
      </c>
      <c r="J193" s="21">
        <v>47.46</v>
      </c>
      <c r="K193" s="21">
        <v>64.03</v>
      </c>
      <c r="L193" s="21">
        <v>16210</v>
      </c>
      <c r="M193" s="21">
        <v>1856.5</v>
      </c>
      <c r="O193" s="20">
        <f t="shared" si="63"/>
        <v>5.5710306406684708E-3</v>
      </c>
      <c r="P193" s="20">
        <f t="shared" si="64"/>
        <v>3.8326945509081296E-3</v>
      </c>
      <c r="Q193" s="20">
        <f t="shared" si="65"/>
        <v>1.1627906976744186E-2</v>
      </c>
      <c r="R193" s="20">
        <f t="shared" si="66"/>
        <v>-8.9829633453793536E-3</v>
      </c>
      <c r="S193" s="20">
        <f t="shared" si="67"/>
        <v>-1.2465987470733398E-2</v>
      </c>
      <c r="T193" s="20">
        <f t="shared" si="68"/>
        <v>-4.7770700636942604E-3</v>
      </c>
      <c r="U193" s="20">
        <f t="shared" si="69"/>
        <v>1.8974358974359045E-2</v>
      </c>
      <c r="V193" s="20">
        <f t="shared" si="70"/>
        <v>-2.5916735594154888E-2</v>
      </c>
      <c r="W193" s="20">
        <f t="shared" si="71"/>
        <v>-5.8651026392962111E-3</v>
      </c>
      <c r="X193" s="20">
        <f t="shared" si="72"/>
        <v>1.8776404318573705E-3</v>
      </c>
      <c r="Y193" s="20">
        <f t="shared" si="73"/>
        <v>4.9597024178549285E-3</v>
      </c>
      <c r="Z193" s="20">
        <f t="shared" si="74"/>
        <v>-5.6239957150508836E-3</v>
      </c>
    </row>
    <row r="194" spans="1:26" x14ac:dyDescent="0.2">
      <c r="A194" s="22">
        <v>43007</v>
      </c>
      <c r="B194" s="21">
        <v>54</v>
      </c>
      <c r="C194" s="21">
        <v>3.03</v>
      </c>
      <c r="D194" s="21">
        <v>970</v>
      </c>
      <c r="E194" s="21">
        <v>192.33</v>
      </c>
      <c r="F194" s="21">
        <v>155.69999999999999</v>
      </c>
      <c r="G194" s="21">
        <v>74.319999999999993</v>
      </c>
      <c r="H194" s="21">
        <v>179.03</v>
      </c>
      <c r="I194" s="21">
        <v>375</v>
      </c>
      <c r="J194" s="21">
        <v>48.08</v>
      </c>
      <c r="K194" s="21">
        <v>64</v>
      </c>
      <c r="L194" s="21">
        <v>16340</v>
      </c>
      <c r="M194" s="21">
        <v>1873</v>
      </c>
      <c r="O194" s="20">
        <f t="shared" si="63"/>
        <v>-2.7700831024930488E-3</v>
      </c>
      <c r="P194" s="20">
        <f t="shared" si="64"/>
        <v>5.9760956175298119E-3</v>
      </c>
      <c r="Q194" s="20">
        <f t="shared" si="65"/>
        <v>1.3584117032392894E-2</v>
      </c>
      <c r="R194" s="20">
        <f t="shared" si="66"/>
        <v>1.9274848926859999E-3</v>
      </c>
      <c r="S194" s="20">
        <f t="shared" si="67"/>
        <v>-2.3068050749712522E-3</v>
      </c>
      <c r="T194" s="20">
        <f t="shared" si="68"/>
        <v>-9.0666666666667575E-3</v>
      </c>
      <c r="U194" s="20">
        <f t="shared" si="69"/>
        <v>1.1183805849129822E-3</v>
      </c>
      <c r="V194" s="20">
        <f t="shared" si="70"/>
        <v>6.1420888763090827E-2</v>
      </c>
      <c r="W194" s="20">
        <f t="shared" si="71"/>
        <v>1.3063632532659027E-2</v>
      </c>
      <c r="X194" s="20">
        <f t="shared" si="72"/>
        <v>-4.6853037638608678E-4</v>
      </c>
      <c r="Y194" s="20">
        <f t="shared" si="73"/>
        <v>8.0197409006785934E-3</v>
      </c>
      <c r="Z194" s="20">
        <f t="shared" si="74"/>
        <v>8.8876918933476975E-3</v>
      </c>
    </row>
    <row r="195" spans="1:26" x14ac:dyDescent="0.2">
      <c r="A195" s="22">
        <v>43010</v>
      </c>
      <c r="B195" s="21">
        <v>53</v>
      </c>
      <c r="C195" s="21">
        <v>2.9849999999999999</v>
      </c>
      <c r="D195" s="21">
        <v>946</v>
      </c>
      <c r="E195" s="21">
        <v>193</v>
      </c>
      <c r="F195" s="21">
        <v>157.94</v>
      </c>
      <c r="G195" s="21">
        <v>74.33</v>
      </c>
      <c r="H195" s="21">
        <v>178.92</v>
      </c>
      <c r="I195" s="21">
        <v>400</v>
      </c>
      <c r="J195" s="21">
        <v>48.15</v>
      </c>
      <c r="K195" s="21">
        <v>64.180000000000007</v>
      </c>
      <c r="L195" s="21">
        <v>16470</v>
      </c>
      <c r="M195" s="21">
        <v>1906.5</v>
      </c>
      <c r="O195" s="20">
        <f t="shared" si="63"/>
        <v>-1.8518518518518517E-2</v>
      </c>
      <c r="P195" s="20">
        <f t="shared" si="64"/>
        <v>-1.4851485148514828E-2</v>
      </c>
      <c r="Q195" s="20">
        <f t="shared" si="65"/>
        <v>-2.4742268041237112E-2</v>
      </c>
      <c r="R195" s="20">
        <f t="shared" si="66"/>
        <v>3.4835959028752012E-3</v>
      </c>
      <c r="S195" s="20">
        <f t="shared" si="67"/>
        <v>1.4386640976236412E-2</v>
      </c>
      <c r="T195" s="20">
        <f t="shared" si="68"/>
        <v>1.345532831001765E-4</v>
      </c>
      <c r="U195" s="20">
        <f t="shared" si="69"/>
        <v>-6.1442216388322426E-4</v>
      </c>
      <c r="V195" s="20">
        <f t="shared" si="70"/>
        <v>6.6666666666666666E-2</v>
      </c>
      <c r="W195" s="20">
        <f t="shared" si="71"/>
        <v>1.4559068219634002E-3</v>
      </c>
      <c r="X195" s="20">
        <f t="shared" si="72"/>
        <v>2.8125000000001066E-3</v>
      </c>
      <c r="Y195" s="20">
        <f t="shared" si="73"/>
        <v>7.9559363525091801E-3</v>
      </c>
      <c r="Z195" s="20">
        <f t="shared" si="74"/>
        <v>1.7885744794447409E-2</v>
      </c>
    </row>
  </sheetData>
  <mergeCells count="14">
    <mergeCell ref="AI7:AL7"/>
    <mergeCell ref="AB32:AC32"/>
    <mergeCell ref="A1:M1"/>
    <mergeCell ref="AB2:AC4"/>
    <mergeCell ref="AD2:AE4"/>
    <mergeCell ref="A2:A5"/>
    <mergeCell ref="B3:M3"/>
    <mergeCell ref="AI1:AL1"/>
    <mergeCell ref="B4:M4"/>
    <mergeCell ref="B5:M5"/>
    <mergeCell ref="AF2:AG4"/>
    <mergeCell ref="AB1:AG1"/>
    <mergeCell ref="O6:Z6"/>
    <mergeCell ref="O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H16" sqref="H16"/>
    </sheetView>
  </sheetViews>
  <sheetFormatPr baseColWidth="10" defaultColWidth="8.83203125" defaultRowHeight="15" x14ac:dyDescent="0.2"/>
  <cols>
    <col min="3" max="3" width="11.6640625" bestFit="1" customWidth="1"/>
  </cols>
  <sheetData>
    <row r="1" spans="1:8" x14ac:dyDescent="0.2">
      <c r="A1" s="105" t="s">
        <v>47</v>
      </c>
      <c r="B1" s="105"/>
      <c r="C1" s="105"/>
      <c r="D1" s="105"/>
      <c r="E1" s="105"/>
      <c r="F1" s="105"/>
      <c r="G1" s="105"/>
      <c r="H1" s="105"/>
    </row>
    <row r="2" spans="1:8" x14ac:dyDescent="0.2">
      <c r="G2" s="98" t="s">
        <v>54</v>
      </c>
      <c r="H2" s="98"/>
    </row>
    <row r="3" spans="1:8" x14ac:dyDescent="0.2">
      <c r="B3" s="69" t="s">
        <v>40</v>
      </c>
      <c r="C3" s="69" t="s">
        <v>11</v>
      </c>
      <c r="D3" s="69" t="s">
        <v>39</v>
      </c>
      <c r="E3" s="70" t="s">
        <v>7</v>
      </c>
      <c r="F3" s="69" t="s">
        <v>1</v>
      </c>
      <c r="G3" s="69" t="s">
        <v>39</v>
      </c>
      <c r="H3" s="70" t="s">
        <v>7</v>
      </c>
    </row>
    <row r="4" spans="1:8" x14ac:dyDescent="0.2">
      <c r="A4" t="s">
        <v>22</v>
      </c>
      <c r="B4">
        <v>1</v>
      </c>
      <c r="C4" s="72">
        <v>0.78998091523999159</v>
      </c>
      <c r="D4" s="72">
        <v>0.38191585448097776</v>
      </c>
      <c r="E4">
        <v>0.66346485466714311</v>
      </c>
      <c r="F4">
        <f>E4*100</f>
        <v>66.346485466714313</v>
      </c>
      <c r="G4" s="71">
        <f>D4*D4</f>
        <v>0.14585971990393537</v>
      </c>
      <c r="H4">
        <f>E4*E4</f>
        <v>0.44018561337849332</v>
      </c>
    </row>
    <row r="5" spans="1:8" x14ac:dyDescent="0.2">
      <c r="A5" t="s">
        <v>19</v>
      </c>
      <c r="B5">
        <v>2</v>
      </c>
      <c r="C5" s="72">
        <v>0.67104725710327651</v>
      </c>
      <c r="D5" s="72">
        <v>0.42130798718792617</v>
      </c>
      <c r="E5">
        <v>0.23299853773709681</v>
      </c>
      <c r="F5">
        <f t="shared" ref="F5:F7" si="0">E5*100</f>
        <v>23.299853773709682</v>
      </c>
      <c r="G5" s="71">
        <f t="shared" ref="G5:G7" si="1">D5*D5</f>
        <v>0.17750042006834177</v>
      </c>
      <c r="H5">
        <f t="shared" ref="H5:H7" si="2">E5*E5</f>
        <v>5.4288318587625325E-2</v>
      </c>
    </row>
    <row r="6" spans="1:8" x14ac:dyDescent="0.2">
      <c r="A6" t="s">
        <v>14</v>
      </c>
      <c r="B6">
        <v>3</v>
      </c>
      <c r="C6" s="72">
        <v>0.61737779832799933</v>
      </c>
      <c r="D6" s="72">
        <v>0.36026651956796496</v>
      </c>
      <c r="E6">
        <v>5.6422845105797551E-2</v>
      </c>
      <c r="F6">
        <f t="shared" si="0"/>
        <v>5.6422845105797554</v>
      </c>
      <c r="G6" s="71">
        <f t="shared" si="1"/>
        <v>0.12979196512161487</v>
      </c>
      <c r="H6">
        <f t="shared" si="2"/>
        <v>3.1835374498328226E-3</v>
      </c>
    </row>
    <row r="7" spans="1:8" x14ac:dyDescent="0.2">
      <c r="A7" t="s">
        <v>20</v>
      </c>
      <c r="B7">
        <v>4</v>
      </c>
      <c r="C7" s="72">
        <v>0.59670883442572187</v>
      </c>
      <c r="D7" s="72">
        <v>0.19103163799267259</v>
      </c>
      <c r="E7">
        <v>4.8106278751299802E-2</v>
      </c>
      <c r="F7">
        <f t="shared" si="0"/>
        <v>4.8106278751299802</v>
      </c>
      <c r="G7" s="71">
        <f t="shared" si="1"/>
        <v>3.6493086714163507E-2</v>
      </c>
      <c r="H7">
        <f t="shared" si="2"/>
        <v>2.3142140552977588E-3</v>
      </c>
    </row>
    <row r="9" spans="1:8" ht="17" x14ac:dyDescent="0.25">
      <c r="A9" t="s">
        <v>41</v>
      </c>
      <c r="B9">
        <v>-4.5754909606584033E-3</v>
      </c>
      <c r="D9" s="67" t="s">
        <v>48</v>
      </c>
      <c r="E9" s="20">
        <f>SUMPRODUCT(C4:C7,E4:E7)</f>
        <v>0.74401725618613679</v>
      </c>
    </row>
    <row r="10" spans="1:8" ht="17" x14ac:dyDescent="0.25">
      <c r="A10" t="s">
        <v>42</v>
      </c>
      <c r="B10">
        <v>-1.2824121908286116E-2</v>
      </c>
      <c r="D10" s="66" t="s">
        <v>49</v>
      </c>
      <c r="E10" s="20">
        <f>SQRT(G4*H4+G5*H5+G6*H6+G7*H7+2*D4*D5*E4*E5*B9+2*D4*D6*E4*E6*B10+2*D4*D7*E4*E7*B11+2*D5*D6*E5*E6*B12+2*D5*D7*E5*E7*B13+2*D6*D7*E6*E7*B14)</f>
        <v>0.27108138525606212</v>
      </c>
    </row>
    <row r="11" spans="1:8" ht="17" x14ac:dyDescent="0.25">
      <c r="A11" t="s">
        <v>43</v>
      </c>
      <c r="B11">
        <v>-0.17470083567152253</v>
      </c>
      <c r="D11" s="66" t="s">
        <v>53</v>
      </c>
      <c r="E11" s="20">
        <f>(10000-SUMSQ(F4:F7))/10000</f>
        <v>0.50002831652875079</v>
      </c>
    </row>
    <row r="12" spans="1:8" ht="17" x14ac:dyDescent="0.25">
      <c r="A12" t="s">
        <v>44</v>
      </c>
      <c r="B12">
        <v>4.018706976476856E-2</v>
      </c>
      <c r="D12" s="66" t="s">
        <v>50</v>
      </c>
      <c r="E12" s="50">
        <f>E14-E11</f>
        <v>-2.8316528750793601E-5</v>
      </c>
    </row>
    <row r="13" spans="1:8" ht="17" x14ac:dyDescent="0.25">
      <c r="A13" t="s">
        <v>45</v>
      </c>
      <c r="B13">
        <v>7.9394941481912396E-2</v>
      </c>
      <c r="D13" s="66" t="s">
        <v>51</v>
      </c>
      <c r="E13">
        <f>1-SUM(E4:E7)</f>
        <v>-9.925162613373395E-4</v>
      </c>
    </row>
    <row r="14" spans="1:8" ht="17" x14ac:dyDescent="0.25">
      <c r="A14" t="s">
        <v>46</v>
      </c>
      <c r="B14">
        <v>4.1830833440110106E-2</v>
      </c>
      <c r="D14" s="66" t="s">
        <v>52</v>
      </c>
      <c r="E14" s="68">
        <v>0.5</v>
      </c>
    </row>
    <row r="16" spans="1:8" x14ac:dyDescent="0.2">
      <c r="A16" s="106" t="s">
        <v>56</v>
      </c>
      <c r="B16" s="106"/>
      <c r="C16" s="106"/>
      <c r="D16" s="106"/>
      <c r="E16" s="106"/>
      <c r="F16" s="1"/>
      <c r="G16" s="1"/>
      <c r="H16" s="1"/>
    </row>
    <row r="17" spans="1:5" x14ac:dyDescent="0.2">
      <c r="A17" s="52"/>
      <c r="B17" s="73" t="s">
        <v>7</v>
      </c>
      <c r="C17" s="52"/>
      <c r="D17" s="52"/>
      <c r="E17" s="52"/>
    </row>
    <row r="18" spans="1:5" ht="17" x14ac:dyDescent="0.25">
      <c r="A18" s="52" t="s">
        <v>22</v>
      </c>
      <c r="B18" s="19">
        <v>0.66346485466714311</v>
      </c>
      <c r="C18" s="85">
        <f>100000*B18</f>
        <v>66346.485466714308</v>
      </c>
      <c r="D18" s="74" t="s">
        <v>48</v>
      </c>
      <c r="E18" s="19">
        <v>0.74401725618613679</v>
      </c>
    </row>
    <row r="19" spans="1:5" ht="17" x14ac:dyDescent="0.25">
      <c r="A19" s="52" t="s">
        <v>19</v>
      </c>
      <c r="B19" s="19">
        <v>0.23299853773709681</v>
      </c>
      <c r="C19" s="85">
        <f t="shared" ref="C19:C21" si="3">100000*B19</f>
        <v>23299.853773709681</v>
      </c>
      <c r="D19" s="75" t="s">
        <v>49</v>
      </c>
      <c r="E19" s="19">
        <v>0.27108138525606212</v>
      </c>
    </row>
    <row r="20" spans="1:5" x14ac:dyDescent="0.2">
      <c r="A20" s="52" t="s">
        <v>14</v>
      </c>
      <c r="B20" s="19">
        <v>5.6422845105797551E-2</v>
      </c>
      <c r="C20" s="85">
        <f t="shared" si="3"/>
        <v>5642.2845105797551</v>
      </c>
      <c r="D20" s="52"/>
      <c r="E20" s="52"/>
    </row>
    <row r="21" spans="1:5" x14ac:dyDescent="0.2">
      <c r="A21" s="52" t="s">
        <v>20</v>
      </c>
      <c r="B21" s="19">
        <v>4.8106278751299802E-2</v>
      </c>
      <c r="C21" s="85">
        <f t="shared" si="3"/>
        <v>4810.6278751299806</v>
      </c>
      <c r="D21" s="52"/>
      <c r="E21" s="52"/>
    </row>
  </sheetData>
  <mergeCells count="3">
    <mergeCell ref="G2:H2"/>
    <mergeCell ref="A1:H1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E4" sqref="E4:E7"/>
    </sheetView>
  </sheetViews>
  <sheetFormatPr baseColWidth="10" defaultColWidth="8.83203125" defaultRowHeight="15" x14ac:dyDescent="0.2"/>
  <cols>
    <col min="3" max="3" width="11.1640625" customWidth="1"/>
  </cols>
  <sheetData>
    <row r="1" spans="1:8" x14ac:dyDescent="0.2">
      <c r="A1" s="105" t="s">
        <v>55</v>
      </c>
      <c r="B1" s="105"/>
      <c r="C1" s="105"/>
      <c r="D1" s="105"/>
      <c r="E1" s="105"/>
      <c r="F1" s="105"/>
      <c r="G1" s="105"/>
      <c r="H1" s="105"/>
    </row>
    <row r="2" spans="1:8" x14ac:dyDescent="0.2">
      <c r="G2" s="98" t="s">
        <v>54</v>
      </c>
      <c r="H2" s="98"/>
    </row>
    <row r="3" spans="1:8" x14ac:dyDescent="0.2">
      <c r="B3" s="69" t="s">
        <v>40</v>
      </c>
      <c r="C3" s="69" t="s">
        <v>11</v>
      </c>
      <c r="D3" s="69" t="s">
        <v>39</v>
      </c>
      <c r="E3" s="70" t="s">
        <v>7</v>
      </c>
      <c r="F3" s="69" t="s">
        <v>1</v>
      </c>
      <c r="G3" s="69" t="s">
        <v>39</v>
      </c>
      <c r="H3" s="70" t="s">
        <v>7</v>
      </c>
    </row>
    <row r="4" spans="1:8" x14ac:dyDescent="0.2">
      <c r="A4" t="s">
        <v>22</v>
      </c>
      <c r="B4">
        <v>1</v>
      </c>
      <c r="C4" s="72">
        <v>0.78998091523999159</v>
      </c>
      <c r="D4" s="72">
        <v>0.38191585448097776</v>
      </c>
      <c r="E4">
        <v>0.27298437273215442</v>
      </c>
      <c r="F4">
        <f>E4*100</f>
        <v>27.298437273215441</v>
      </c>
      <c r="G4" s="71">
        <f>D4*D4</f>
        <v>0.14585971990393537</v>
      </c>
      <c r="H4">
        <f>E4*E4</f>
        <v>7.4520467755967809E-2</v>
      </c>
    </row>
    <row r="5" spans="1:8" x14ac:dyDescent="0.2">
      <c r="A5" t="s">
        <v>19</v>
      </c>
      <c r="B5">
        <v>2</v>
      </c>
      <c r="C5" s="72">
        <v>0.67104725710327651</v>
      </c>
      <c r="D5" s="72">
        <v>0.42130798718792617</v>
      </c>
      <c r="E5">
        <v>0.19786331498489321</v>
      </c>
      <c r="F5">
        <f t="shared" ref="F5:F7" si="0">E5*100</f>
        <v>19.786331498489321</v>
      </c>
      <c r="G5" s="71">
        <f t="shared" ref="G5:H7" si="1">D5*D5</f>
        <v>0.17750042006834177</v>
      </c>
      <c r="H5">
        <f t="shared" si="1"/>
        <v>3.9149891416811064E-2</v>
      </c>
    </row>
    <row r="6" spans="1:8" x14ac:dyDescent="0.2">
      <c r="A6" t="s">
        <v>14</v>
      </c>
      <c r="B6">
        <v>3</v>
      </c>
      <c r="C6" s="72">
        <v>0.61737779832799933</v>
      </c>
      <c r="D6" s="72">
        <v>0.36026651956796496</v>
      </c>
      <c r="E6">
        <v>0.24677263032295585</v>
      </c>
      <c r="F6">
        <f t="shared" si="0"/>
        <v>24.677263032295585</v>
      </c>
      <c r="G6" s="71">
        <f t="shared" si="1"/>
        <v>0.12979196512161487</v>
      </c>
      <c r="H6">
        <f t="shared" si="1"/>
        <v>6.0896731076510231E-2</v>
      </c>
    </row>
    <row r="7" spans="1:8" x14ac:dyDescent="0.2">
      <c r="A7" t="s">
        <v>20</v>
      </c>
      <c r="B7">
        <v>4</v>
      </c>
      <c r="C7" s="72">
        <v>0.59670883442572187</v>
      </c>
      <c r="D7" s="72">
        <v>0.19103163799267259</v>
      </c>
      <c r="E7">
        <v>0.28237969187592699</v>
      </c>
      <c r="F7">
        <f t="shared" si="0"/>
        <v>28.2379691875927</v>
      </c>
      <c r="G7" s="71">
        <f t="shared" si="1"/>
        <v>3.6493086714163507E-2</v>
      </c>
      <c r="H7">
        <f t="shared" si="1"/>
        <v>7.9738290383943464E-2</v>
      </c>
    </row>
    <row r="9" spans="1:8" ht="17" x14ac:dyDescent="0.25">
      <c r="A9" t="s">
        <v>41</v>
      </c>
      <c r="B9">
        <v>-4.5754909606584033E-3</v>
      </c>
      <c r="D9" s="67" t="s">
        <v>48</v>
      </c>
      <c r="E9" s="20">
        <f>SUMPRODUCT(C4:C7,E4:E7)</f>
        <v>0.66927847942031127</v>
      </c>
    </row>
    <row r="10" spans="1:8" ht="17" x14ac:dyDescent="0.25">
      <c r="A10" t="s">
        <v>42</v>
      </c>
      <c r="B10">
        <v>-1.2824121908286116E-2</v>
      </c>
      <c r="D10" s="66" t="s">
        <v>49</v>
      </c>
      <c r="E10" s="20">
        <f>SQRT(G4*H4+G5*H5+G6*H6+G7*H7+2*D4*D5*E4*E5*B9+2*D4*D6*E4*E6*B10+2*D4*D7*E4*E7*B11+2*D5*D6*E5*E6*B12+2*D5*D7*E5*E7*B13+2*D6*D7*E6*E7*B14)</f>
        <v>0.16751448632140387</v>
      </c>
    </row>
    <row r="11" spans="1:8" ht="17" x14ac:dyDescent="0.25">
      <c r="A11" t="s">
        <v>43</v>
      </c>
      <c r="B11">
        <v>-0.17470083567152253</v>
      </c>
      <c r="D11" s="66" t="s">
        <v>53</v>
      </c>
      <c r="E11" s="20">
        <f>(10000-SUMSQ(F4:F7))/10000</f>
        <v>0.7456946193667674</v>
      </c>
    </row>
    <row r="12" spans="1:8" ht="17" x14ac:dyDescent="0.25">
      <c r="A12" t="s">
        <v>44</v>
      </c>
      <c r="B12">
        <v>4.018706976476856E-2</v>
      </c>
      <c r="D12" s="66" t="s">
        <v>50</v>
      </c>
      <c r="E12" s="50">
        <f>E14-E11</f>
        <v>-0.2456946193667674</v>
      </c>
    </row>
    <row r="13" spans="1:8" ht="17" x14ac:dyDescent="0.25">
      <c r="A13" t="s">
        <v>45</v>
      </c>
      <c r="B13">
        <v>7.9394941481912396E-2</v>
      </c>
      <c r="D13" s="66" t="s">
        <v>51</v>
      </c>
      <c r="E13">
        <f>1-SUM(E4:E7)</f>
        <v>-9.9159305211315996E-9</v>
      </c>
    </row>
    <row r="14" spans="1:8" ht="17" x14ac:dyDescent="0.25">
      <c r="A14" t="s">
        <v>46</v>
      </c>
      <c r="B14">
        <v>4.1830833440110106E-2</v>
      </c>
      <c r="D14" s="66" t="s">
        <v>52</v>
      </c>
      <c r="E14" s="68">
        <v>0.5</v>
      </c>
    </row>
    <row r="16" spans="1:8" x14ac:dyDescent="0.2">
      <c r="A16" s="106" t="s">
        <v>56</v>
      </c>
      <c r="B16" s="106"/>
      <c r="C16" s="106"/>
      <c r="D16" s="106"/>
      <c r="E16" s="106"/>
    </row>
    <row r="17" spans="1:5" x14ac:dyDescent="0.2">
      <c r="A17" s="52"/>
      <c r="B17" s="53" t="s">
        <v>7</v>
      </c>
      <c r="C17" s="52"/>
      <c r="D17" s="52"/>
      <c r="E17" s="52"/>
    </row>
    <row r="18" spans="1:5" ht="17" x14ac:dyDescent="0.25">
      <c r="A18" s="52" t="s">
        <v>22</v>
      </c>
      <c r="B18" s="19">
        <v>0.27298437273215442</v>
      </c>
      <c r="C18" s="84">
        <f>100000*B18</f>
        <v>27298.437273215441</v>
      </c>
      <c r="D18" s="74" t="s">
        <v>48</v>
      </c>
      <c r="E18" s="19">
        <v>0.66927847942031127</v>
      </c>
    </row>
    <row r="19" spans="1:5" ht="17" x14ac:dyDescent="0.25">
      <c r="A19" s="52" t="s">
        <v>19</v>
      </c>
      <c r="B19" s="19">
        <v>0.19786331498489321</v>
      </c>
      <c r="C19" s="84">
        <f t="shared" ref="C19:C21" si="2">100000*B19</f>
        <v>19786.331498489322</v>
      </c>
      <c r="D19" s="75" t="s">
        <v>49</v>
      </c>
      <c r="E19" s="19">
        <v>0.16751448632140387</v>
      </c>
    </row>
    <row r="20" spans="1:5" x14ac:dyDescent="0.2">
      <c r="A20" s="52" t="s">
        <v>14</v>
      </c>
      <c r="B20" s="19">
        <v>0.24677263032295585</v>
      </c>
      <c r="C20" s="84">
        <f t="shared" si="2"/>
        <v>24677.263032295585</v>
      </c>
      <c r="D20" s="52"/>
      <c r="E20" s="52"/>
    </row>
    <row r="21" spans="1:5" x14ac:dyDescent="0.2">
      <c r="A21" s="52" t="s">
        <v>20</v>
      </c>
      <c r="B21" s="19">
        <v>0.28237969187592699</v>
      </c>
      <c r="C21" s="84">
        <f t="shared" si="2"/>
        <v>28237.969187592698</v>
      </c>
      <c r="D21" s="52"/>
      <c r="E21" s="52"/>
    </row>
  </sheetData>
  <mergeCells count="3">
    <mergeCell ref="G2:H2"/>
    <mergeCell ref="A1:H1"/>
    <mergeCell ref="A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5" x14ac:dyDescent="0.2">
      <c r="A1" s="107" t="s">
        <v>57</v>
      </c>
      <c r="B1" s="108"/>
      <c r="C1" s="108"/>
      <c r="D1" s="109"/>
      <c r="E1" s="42"/>
    </row>
    <row r="2" spans="1:5" x14ac:dyDescent="0.2">
      <c r="A2" s="106" t="s">
        <v>58</v>
      </c>
      <c r="B2" s="106"/>
      <c r="C2" s="106" t="s">
        <v>59</v>
      </c>
      <c r="D2" s="106"/>
      <c r="E2" s="24"/>
    </row>
    <row r="3" spans="1:5" ht="17" x14ac:dyDescent="0.25">
      <c r="A3" s="74" t="s">
        <v>48</v>
      </c>
      <c r="B3" s="76">
        <v>0.66927847942031127</v>
      </c>
      <c r="C3" s="74" t="s">
        <v>48</v>
      </c>
      <c r="D3" s="76">
        <v>0.74401725618613679</v>
      </c>
    </row>
    <row r="4" spans="1:5" ht="17" x14ac:dyDescent="0.25">
      <c r="A4" s="75" t="s">
        <v>49</v>
      </c>
      <c r="B4" s="76">
        <v>0.16751448632140387</v>
      </c>
      <c r="C4" s="75" t="s">
        <v>49</v>
      </c>
      <c r="D4" s="76">
        <v>0.27108138525606212</v>
      </c>
    </row>
    <row r="6" spans="1:5" x14ac:dyDescent="0.2">
      <c r="B6" s="106" t="s">
        <v>60</v>
      </c>
      <c r="C6" s="106"/>
    </row>
    <row r="7" spans="1:5" ht="17" x14ac:dyDescent="0.25">
      <c r="B7" s="74" t="s">
        <v>48</v>
      </c>
      <c r="C7" s="19">
        <f>GEOMEAN(B3,D3)</f>
        <v>0.70565908049335679</v>
      </c>
    </row>
    <row r="8" spans="1:5" ht="17" x14ac:dyDescent="0.25">
      <c r="B8" s="75" t="s">
        <v>49</v>
      </c>
      <c r="C8" s="19">
        <f>GEOMEAN(B4,D4)</f>
        <v>0.21309636083815189</v>
      </c>
    </row>
    <row r="9" spans="1:5" x14ac:dyDescent="0.2">
      <c r="B9" s="37"/>
    </row>
  </sheetData>
  <mergeCells count="4">
    <mergeCell ref="A2:B2"/>
    <mergeCell ref="A1:D1"/>
    <mergeCell ref="C2:D2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8" x14ac:dyDescent="0.2">
      <c r="A1" s="105" t="s">
        <v>60</v>
      </c>
      <c r="B1" s="105"/>
      <c r="C1" s="105"/>
      <c r="D1" s="105"/>
      <c r="E1" s="105"/>
      <c r="F1" s="105"/>
      <c r="G1" s="105"/>
      <c r="H1" s="105"/>
    </row>
    <row r="2" spans="1:8" x14ac:dyDescent="0.2">
      <c r="G2" s="98" t="s">
        <v>54</v>
      </c>
      <c r="H2" s="98"/>
    </row>
    <row r="3" spans="1:8" x14ac:dyDescent="0.2">
      <c r="B3" s="69" t="s">
        <v>40</v>
      </c>
      <c r="C3" s="69" t="s">
        <v>11</v>
      </c>
      <c r="D3" s="69" t="s">
        <v>39</v>
      </c>
      <c r="E3" s="70" t="s">
        <v>7</v>
      </c>
      <c r="F3" s="69" t="s">
        <v>1</v>
      </c>
      <c r="G3" s="69" t="s">
        <v>39</v>
      </c>
      <c r="H3" s="70" t="s">
        <v>7</v>
      </c>
    </row>
    <row r="4" spans="1:8" x14ac:dyDescent="0.2">
      <c r="A4" t="s">
        <v>22</v>
      </c>
      <c r="B4">
        <v>1</v>
      </c>
      <c r="C4" s="72">
        <v>0.78998091523999159</v>
      </c>
      <c r="D4" s="72">
        <v>0.38191585448097776</v>
      </c>
      <c r="E4">
        <v>0.43845440968476029</v>
      </c>
      <c r="F4">
        <f>E4*100</f>
        <v>43.845440968476026</v>
      </c>
      <c r="G4" s="71">
        <f>D4*D4</f>
        <v>0.14585971990393537</v>
      </c>
      <c r="H4">
        <f>E4*E4</f>
        <v>0.19224226937201161</v>
      </c>
    </row>
    <row r="5" spans="1:8" x14ac:dyDescent="0.2">
      <c r="A5" t="s">
        <v>19</v>
      </c>
      <c r="B5">
        <v>2</v>
      </c>
      <c r="C5" s="72">
        <v>0.67104725710327651</v>
      </c>
      <c r="D5" s="72">
        <v>0.42130798718792617</v>
      </c>
      <c r="E5">
        <v>0.2781975965690669</v>
      </c>
      <c r="F5">
        <f t="shared" ref="F5:F7" si="0">E5*100</f>
        <v>27.81975965690669</v>
      </c>
      <c r="G5" s="71">
        <f t="shared" ref="G5:H7" si="1">D5*D5</f>
        <v>0.17750042006834177</v>
      </c>
      <c r="H5">
        <f t="shared" si="1"/>
        <v>7.7393902736805298E-2</v>
      </c>
    </row>
    <row r="6" spans="1:8" x14ac:dyDescent="0.2">
      <c r="A6" t="s">
        <v>14</v>
      </c>
      <c r="B6">
        <v>3</v>
      </c>
      <c r="C6" s="72">
        <v>0.61737779832799933</v>
      </c>
      <c r="D6" s="72">
        <v>0.36026651956796496</v>
      </c>
      <c r="E6">
        <v>0.17068706877447784</v>
      </c>
      <c r="F6">
        <f t="shared" si="0"/>
        <v>17.068706877447784</v>
      </c>
      <c r="G6" s="71">
        <f t="shared" si="1"/>
        <v>0.12979196512161487</v>
      </c>
      <c r="H6">
        <f t="shared" si="1"/>
        <v>2.9134075446823327E-2</v>
      </c>
    </row>
    <row r="7" spans="1:8" x14ac:dyDescent="0.2">
      <c r="A7" t="s">
        <v>20</v>
      </c>
      <c r="B7">
        <v>4</v>
      </c>
      <c r="C7" s="72">
        <v>0.59670883442572187</v>
      </c>
      <c r="D7" s="72">
        <v>0.19103163799267259</v>
      </c>
      <c r="E7">
        <v>0.11266185468410893</v>
      </c>
      <c r="F7">
        <f t="shared" si="0"/>
        <v>11.266185468410892</v>
      </c>
      <c r="G7" s="71">
        <f t="shared" si="1"/>
        <v>3.6493086714163507E-2</v>
      </c>
      <c r="H7">
        <f t="shared" si="1"/>
        <v>1.2692693500863278E-2</v>
      </c>
    </row>
    <row r="9" spans="1:8" ht="17" x14ac:dyDescent="0.25">
      <c r="A9" t="s">
        <v>41</v>
      </c>
      <c r="B9">
        <v>-4.5754909606584033E-3</v>
      </c>
      <c r="D9" s="67" t="s">
        <v>48</v>
      </c>
      <c r="E9" s="20">
        <f>SUMPRODUCT(C4:C7,E4:E7)</f>
        <v>0.70565908068001504</v>
      </c>
    </row>
    <row r="10" spans="1:8" ht="17" x14ac:dyDescent="0.25">
      <c r="A10" t="s">
        <v>42</v>
      </c>
      <c r="B10">
        <v>-1.2824121908286116E-2</v>
      </c>
      <c r="D10" s="66" t="s">
        <v>49</v>
      </c>
      <c r="E10" s="20">
        <f>SQRT(G4*H4+G5*H5+G6*H6+G7*H7+2*D4*D5*E4*E5*B9+2*D4*D6*E4*E6*B10+2*D4*D7*E4*E7*B11+2*D5*D6*E5*E6*B12+2*D5*D7*E5*E7*B13+2*D6*D7*E6*E7*B14)</f>
        <v>0.21309636071037052</v>
      </c>
    </row>
    <row r="11" spans="1:8" ht="17" x14ac:dyDescent="0.25">
      <c r="A11" t="s">
        <v>43</v>
      </c>
      <c r="B11">
        <v>-0.17470083567152253</v>
      </c>
      <c r="D11" s="66" t="s">
        <v>53</v>
      </c>
      <c r="E11" s="20">
        <f>(10000-SUMSQ(F4:F7))/10000</f>
        <v>0.68853705894349637</v>
      </c>
    </row>
    <row r="12" spans="1:8" ht="17" x14ac:dyDescent="0.25">
      <c r="A12" t="s">
        <v>44</v>
      </c>
      <c r="B12">
        <v>4.018706976476856E-2</v>
      </c>
      <c r="D12" s="66" t="s">
        <v>50</v>
      </c>
      <c r="E12" s="50">
        <f>E14-E11</f>
        <v>-8.8537058943496394E-2</v>
      </c>
    </row>
    <row r="13" spans="1:8" ht="17" x14ac:dyDescent="0.25">
      <c r="A13" t="s">
        <v>45</v>
      </c>
      <c r="B13">
        <v>7.9394941481912396E-2</v>
      </c>
      <c r="D13" s="66" t="s">
        <v>51</v>
      </c>
      <c r="E13">
        <f>1-SUM(E4:E7)</f>
        <v>-9.2971241394401716E-7</v>
      </c>
    </row>
    <row r="14" spans="1:8" ht="17" x14ac:dyDescent="0.25">
      <c r="A14" t="s">
        <v>46</v>
      </c>
      <c r="B14">
        <v>4.1830833440110106E-2</v>
      </c>
      <c r="D14" s="66" t="s">
        <v>52</v>
      </c>
      <c r="E14" s="68">
        <v>0.6</v>
      </c>
    </row>
    <row r="15" spans="1:8" ht="16" thickBot="1" x14ac:dyDescent="0.25"/>
    <row r="16" spans="1:8" x14ac:dyDescent="0.2">
      <c r="A16" s="106" t="s">
        <v>56</v>
      </c>
      <c r="B16" s="106"/>
      <c r="C16" s="106"/>
      <c r="D16" s="106"/>
      <c r="E16" s="106"/>
      <c r="G16" s="110" t="s">
        <v>61</v>
      </c>
      <c r="H16" s="111"/>
    </row>
    <row r="17" spans="1:8" ht="16" thickBot="1" x14ac:dyDescent="0.25">
      <c r="A17" s="52"/>
      <c r="B17" s="53" t="s">
        <v>7</v>
      </c>
      <c r="C17" s="52"/>
      <c r="D17" s="52"/>
      <c r="E17" s="52"/>
      <c r="G17" s="112">
        <f>ABS(E18-E9)+ABS(E10-E19)</f>
        <v>3.144396132359617E-10</v>
      </c>
      <c r="H17" s="113"/>
    </row>
    <row r="18" spans="1:8" ht="17" x14ac:dyDescent="0.25">
      <c r="A18" s="52" t="s">
        <v>22</v>
      </c>
      <c r="B18" s="19">
        <v>0.27298437273215442</v>
      </c>
      <c r="C18" s="52">
        <f>100000*B18</f>
        <v>27298.437273215441</v>
      </c>
      <c r="D18" s="74" t="s">
        <v>48</v>
      </c>
      <c r="E18" s="19">
        <v>0.70565908049335679</v>
      </c>
    </row>
    <row r="19" spans="1:8" ht="17" x14ac:dyDescent="0.25">
      <c r="A19" s="52" t="s">
        <v>19</v>
      </c>
      <c r="B19" s="19">
        <v>0.19786331498489321</v>
      </c>
      <c r="C19" s="52">
        <f t="shared" ref="C19:C21" si="2">100000*B19</f>
        <v>19786.331498489322</v>
      </c>
      <c r="D19" s="75" t="s">
        <v>49</v>
      </c>
      <c r="E19" s="19">
        <v>0.21309636083815189</v>
      </c>
    </row>
    <row r="20" spans="1:8" x14ac:dyDescent="0.2">
      <c r="A20" s="52" t="s">
        <v>14</v>
      </c>
      <c r="B20" s="19">
        <v>0.24677263032295585</v>
      </c>
      <c r="C20" s="52">
        <f t="shared" si="2"/>
        <v>24677.263032295585</v>
      </c>
      <c r="D20" s="52"/>
      <c r="E20" s="52"/>
    </row>
    <row r="21" spans="1:8" x14ac:dyDescent="0.2">
      <c r="A21" s="52" t="s">
        <v>20</v>
      </c>
      <c r="B21" s="19">
        <v>0.28237969187592699</v>
      </c>
      <c r="C21" s="52">
        <f t="shared" si="2"/>
        <v>28237.969187592698</v>
      </c>
      <c r="D21" s="52"/>
      <c r="E21" s="52"/>
    </row>
  </sheetData>
  <mergeCells count="5">
    <mergeCell ref="A1:H1"/>
    <mergeCell ref="G2:H2"/>
    <mergeCell ref="A16:E16"/>
    <mergeCell ref="G16:H16"/>
    <mergeCell ref="G17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95"/>
  <sheetViews>
    <sheetView topLeftCell="V1" zoomScaleNormal="100" workbookViewId="0">
      <selection activeCell="AA8" sqref="AA8"/>
    </sheetView>
  </sheetViews>
  <sheetFormatPr baseColWidth="10" defaultColWidth="8.83203125" defaultRowHeight="15" x14ac:dyDescent="0.2"/>
  <cols>
    <col min="1" max="1" width="10.1640625" bestFit="1" customWidth="1"/>
    <col min="2" max="2" width="6.5" bestFit="1" customWidth="1"/>
    <col min="3" max="3" width="6.83203125" bestFit="1" customWidth="1"/>
    <col min="4" max="4" width="5.5" bestFit="1" customWidth="1"/>
    <col min="5" max="5" width="7.5" bestFit="1" customWidth="1"/>
    <col min="6" max="6" width="3.83203125" customWidth="1"/>
    <col min="7" max="10" width="7.1640625" bestFit="1" customWidth="1"/>
    <col min="11" max="11" width="3.83203125" customWidth="1"/>
    <col min="12" max="15" width="10.5" customWidth="1"/>
    <col min="16" max="16" width="12.6640625" customWidth="1"/>
    <col min="18" max="21" width="10.5" customWidth="1"/>
    <col min="22" max="22" width="12.6640625" customWidth="1"/>
    <col min="24" max="27" width="10.5" customWidth="1"/>
    <col min="28" max="28" width="12.6640625" customWidth="1"/>
  </cols>
  <sheetData>
    <row r="1" spans="1:28" x14ac:dyDescent="0.2">
      <c r="A1" s="99" t="s">
        <v>30</v>
      </c>
      <c r="B1" s="100"/>
      <c r="C1" s="100"/>
      <c r="D1" s="100"/>
      <c r="E1" s="101"/>
      <c r="F1" s="40"/>
      <c r="G1" s="99" t="s">
        <v>66</v>
      </c>
      <c r="H1" s="100"/>
      <c r="I1" s="100"/>
      <c r="J1" s="101"/>
      <c r="K1" s="41"/>
      <c r="L1" s="98" t="s">
        <v>67</v>
      </c>
      <c r="M1" s="98"/>
      <c r="N1" s="98"/>
      <c r="O1" s="98"/>
      <c r="P1" s="98"/>
      <c r="R1" s="98" t="s">
        <v>71</v>
      </c>
      <c r="S1" s="98"/>
      <c r="T1" s="98"/>
      <c r="U1" s="98"/>
      <c r="V1" s="98"/>
      <c r="X1" s="98" t="s">
        <v>72</v>
      </c>
      <c r="Y1" s="98"/>
      <c r="Z1" s="98"/>
      <c r="AA1" s="98"/>
      <c r="AB1" s="98"/>
    </row>
    <row r="2" spans="1:28" ht="15.75" customHeight="1" x14ac:dyDescent="0.2">
      <c r="A2" s="103" t="s">
        <v>29</v>
      </c>
      <c r="B2" s="36" t="s">
        <v>19</v>
      </c>
      <c r="C2" s="36" t="s">
        <v>22</v>
      </c>
      <c r="D2" s="36" t="s">
        <v>20</v>
      </c>
      <c r="E2" s="36" t="s">
        <v>14</v>
      </c>
      <c r="G2" s="36" t="s">
        <v>19</v>
      </c>
      <c r="H2" s="36" t="s">
        <v>22</v>
      </c>
      <c r="I2" s="36" t="s">
        <v>20</v>
      </c>
      <c r="J2" s="36" t="s">
        <v>14</v>
      </c>
      <c r="L2" s="98" t="s">
        <v>69</v>
      </c>
      <c r="M2" s="98"/>
      <c r="N2" s="98"/>
      <c r="O2" s="98"/>
      <c r="P2" s="98"/>
      <c r="R2" s="98" t="s">
        <v>69</v>
      </c>
      <c r="S2" s="98"/>
      <c r="T2" s="98"/>
      <c r="U2" s="98"/>
      <c r="V2" s="98"/>
      <c r="X2" s="98" t="s">
        <v>69</v>
      </c>
      <c r="Y2" s="98"/>
      <c r="Z2" s="98"/>
      <c r="AA2" s="98"/>
      <c r="AB2" s="98"/>
    </row>
    <row r="3" spans="1:28" ht="15.75" customHeight="1" x14ac:dyDescent="0.2">
      <c r="A3" s="103"/>
      <c r="B3" s="104"/>
      <c r="C3" s="104"/>
      <c r="D3" s="104"/>
      <c r="E3" s="104"/>
      <c r="G3" s="35">
        <f t="shared" ref="G3:J3" si="0">(AVERAGE(G7:G195))*247</f>
        <v>0.67104725710327651</v>
      </c>
      <c r="H3" s="35">
        <f t="shared" si="0"/>
        <v>0.78998091523999159</v>
      </c>
      <c r="I3" s="35">
        <f t="shared" si="0"/>
        <v>0.59670883442572187</v>
      </c>
      <c r="J3" s="35">
        <f t="shared" si="0"/>
        <v>0.61737779832799933</v>
      </c>
      <c r="L3" s="35">
        <v>0.23299853773709681</v>
      </c>
      <c r="M3" s="20">
        <v>0.66346485466714311</v>
      </c>
      <c r="N3" s="20">
        <v>4.8106278751299802E-2</v>
      </c>
      <c r="O3" s="20">
        <v>5.5430345105797002E-2</v>
      </c>
      <c r="P3" s="68">
        <f>SUM(L3:O3)</f>
        <v>1.0000000162613367</v>
      </c>
      <c r="R3" s="35">
        <v>0.2781975965690669</v>
      </c>
      <c r="S3" s="20">
        <v>0.43845440968476029</v>
      </c>
      <c r="T3" s="20">
        <v>0.11266185468410893</v>
      </c>
      <c r="U3" s="20">
        <v>0.17068616877447801</v>
      </c>
      <c r="V3" s="68">
        <f>SUM(R3:U3)</f>
        <v>1.0000000297124141</v>
      </c>
      <c r="X3" s="35">
        <v>0.19786331498489321</v>
      </c>
      <c r="Y3" s="20">
        <v>0.27298437273215442</v>
      </c>
      <c r="Z3" s="20">
        <v>0.28237969187592699</v>
      </c>
      <c r="AA3" s="20">
        <v>0.24677263032295585</v>
      </c>
      <c r="AB3" s="68">
        <f>SUM(X3:AA3)</f>
        <v>1.0000000099159305</v>
      </c>
    </row>
    <row r="4" spans="1:28" x14ac:dyDescent="0.2">
      <c r="A4" s="103"/>
      <c r="B4" s="104"/>
      <c r="C4" s="104"/>
      <c r="D4" s="104"/>
      <c r="E4" s="104"/>
      <c r="G4" s="35">
        <f t="shared" ref="G4:J4" si="1">_xlfn.STDEV.S(G7:G195)/SQRT(1/247)</f>
        <v>0.42130798718792617</v>
      </c>
      <c r="H4" s="35">
        <f t="shared" si="1"/>
        <v>0.38191585448097776</v>
      </c>
      <c r="I4" s="35">
        <f t="shared" si="1"/>
        <v>0.19103163799267259</v>
      </c>
      <c r="J4" s="35">
        <f t="shared" si="1"/>
        <v>0.36026651956796496</v>
      </c>
      <c r="L4" s="98" t="s">
        <v>68</v>
      </c>
      <c r="M4" s="98"/>
      <c r="N4" s="98"/>
      <c r="O4" s="98"/>
      <c r="P4" s="98"/>
      <c r="R4" s="98" t="s">
        <v>68</v>
      </c>
      <c r="S4" s="98"/>
      <c r="T4" s="98"/>
      <c r="U4" s="98"/>
      <c r="V4" s="98"/>
      <c r="X4" s="98" t="s">
        <v>68</v>
      </c>
      <c r="Y4" s="98"/>
      <c r="Z4" s="98"/>
      <c r="AA4" s="98"/>
      <c r="AB4" s="98"/>
    </row>
    <row r="5" spans="1:28" ht="15.75" customHeight="1" x14ac:dyDescent="0.2">
      <c r="A5" s="103"/>
      <c r="B5" s="98"/>
      <c r="C5" s="98"/>
      <c r="D5" s="98"/>
      <c r="E5" s="98"/>
      <c r="G5" s="1"/>
      <c r="H5" s="1"/>
      <c r="I5" s="1"/>
      <c r="J5" s="1"/>
      <c r="L5" s="36" t="s">
        <v>19</v>
      </c>
      <c r="M5" s="36" t="s">
        <v>22</v>
      </c>
      <c r="N5" s="36" t="s">
        <v>20</v>
      </c>
      <c r="O5" s="36" t="s">
        <v>14</v>
      </c>
      <c r="P5" s="36" t="s">
        <v>70</v>
      </c>
      <c r="R5" s="36" t="s">
        <v>19</v>
      </c>
      <c r="S5" s="36" t="s">
        <v>22</v>
      </c>
      <c r="T5" s="36" t="s">
        <v>20</v>
      </c>
      <c r="U5" s="36" t="s">
        <v>14</v>
      </c>
      <c r="V5" s="36" t="s">
        <v>70</v>
      </c>
      <c r="X5" s="36" t="s">
        <v>19</v>
      </c>
      <c r="Y5" s="36" t="s">
        <v>22</v>
      </c>
      <c r="Z5" s="36" t="s">
        <v>20</v>
      </c>
      <c r="AA5" s="36" t="s">
        <v>14</v>
      </c>
      <c r="AB5" s="36" t="s">
        <v>70</v>
      </c>
    </row>
    <row r="6" spans="1:28" x14ac:dyDescent="0.2">
      <c r="A6" s="22">
        <v>42734</v>
      </c>
      <c r="B6" s="21">
        <v>114.5</v>
      </c>
      <c r="C6" s="21">
        <v>231</v>
      </c>
      <c r="D6" s="21">
        <v>41.24</v>
      </c>
      <c r="E6" s="21">
        <v>1247.5</v>
      </c>
      <c r="G6" s="98"/>
      <c r="H6" s="98"/>
      <c r="I6" s="98"/>
      <c r="J6" s="98"/>
      <c r="L6" s="21">
        <f>100000*L3</f>
        <v>23299.853773709681</v>
      </c>
      <c r="M6" s="21">
        <f t="shared" ref="M6:O6" si="2">100000*M3</f>
        <v>66346.485466714308</v>
      </c>
      <c r="N6" s="21">
        <f t="shared" si="2"/>
        <v>4810.6278751299806</v>
      </c>
      <c r="O6" s="21">
        <f t="shared" si="2"/>
        <v>5543.0345105797005</v>
      </c>
      <c r="P6" s="79">
        <f>SUM(L6:O6)</f>
        <v>100000.00162613367</v>
      </c>
      <c r="R6" s="21">
        <f>100000*R3</f>
        <v>27819.759656906688</v>
      </c>
      <c r="S6" s="21">
        <f t="shared" ref="S6:U6" si="3">100000*S3</f>
        <v>43845.440968476032</v>
      </c>
      <c r="T6" s="21">
        <f t="shared" si="3"/>
        <v>11266.185468410893</v>
      </c>
      <c r="U6" s="21">
        <f t="shared" si="3"/>
        <v>17068.616877447799</v>
      </c>
      <c r="V6" s="79">
        <f>SUM(R6:U6)</f>
        <v>100000.00297124141</v>
      </c>
      <c r="X6" s="21">
        <f>100000*X3</f>
        <v>19786.331498489322</v>
      </c>
      <c r="Y6" s="21">
        <f t="shared" ref="Y6:AA6" si="4">100000*Y3</f>
        <v>27298.437273215441</v>
      </c>
      <c r="Z6" s="21">
        <f t="shared" si="4"/>
        <v>28237.969187592698</v>
      </c>
      <c r="AA6" s="21">
        <f t="shared" si="4"/>
        <v>24677.263032295585</v>
      </c>
      <c r="AB6" s="79">
        <f>SUM(X6:AA6)</f>
        <v>100000.00099159304</v>
      </c>
    </row>
    <row r="7" spans="1:28" x14ac:dyDescent="0.2">
      <c r="A7" s="22">
        <v>42738</v>
      </c>
      <c r="B7" s="21">
        <v>116.7</v>
      </c>
      <c r="C7" s="21">
        <v>235</v>
      </c>
      <c r="D7" s="21">
        <v>41.47</v>
      </c>
      <c r="E7" s="21">
        <v>1241</v>
      </c>
      <c r="G7" s="20">
        <f t="shared" ref="G7:G38" si="5">(B7-B6)/B6</f>
        <v>1.9213973799126663E-2</v>
      </c>
      <c r="H7" s="20">
        <f t="shared" ref="H7:H38" si="6">(C7-C6)/C6</f>
        <v>1.7316017316017316E-2</v>
      </c>
      <c r="I7" s="20">
        <f t="shared" ref="I7:I38" si="7">(D7-D6)/D6</f>
        <v>5.5771096023277608E-3</v>
      </c>
      <c r="J7" s="20">
        <f t="shared" ref="J7:J27" si="8">(E7-E6)/E6</f>
        <v>-5.2104208416833666E-3</v>
      </c>
      <c r="L7" s="80">
        <f>L6+L6*G7</f>
        <v>23747.536553641221</v>
      </c>
      <c r="M7" s="80">
        <f t="shared" ref="M7:O7" si="9">M6+M6*H7</f>
        <v>67495.342357912828</v>
      </c>
      <c r="N7" s="80">
        <f t="shared" si="9"/>
        <v>4837.4572740455933</v>
      </c>
      <c r="O7" s="80">
        <f t="shared" si="9"/>
        <v>5514.1529680396061</v>
      </c>
      <c r="P7" s="79">
        <f>SUM(L7:O7)</f>
        <v>101594.48915363925</v>
      </c>
      <c r="R7" s="80">
        <f>R6+R6*G7</f>
        <v>28354.287790052495</v>
      </c>
      <c r="S7" s="80">
        <f>S6+S6*H7</f>
        <v>44604.669383514578</v>
      </c>
      <c r="T7" s="80">
        <f>T6+T6*I7</f>
        <v>11329.018219568374</v>
      </c>
      <c r="U7" s="80">
        <f>U6+U6*J7</f>
        <v>16979.682200330837</v>
      </c>
      <c r="V7" s="79">
        <f>SUM(R7:U7)</f>
        <v>101267.65759346628</v>
      </c>
      <c r="X7" s="80">
        <f>X6+X6*G7</f>
        <v>20166.505553482129</v>
      </c>
      <c r="Y7" s="80">
        <f>Y6+Y6*H7</f>
        <v>27771.137485738651</v>
      </c>
      <c r="Z7" s="80">
        <f>Z6+Z6*I7</f>
        <v>28395.455436699056</v>
      </c>
      <c r="AA7" s="80">
        <f>AA6+AA6*J7</f>
        <v>24548.68410667641</v>
      </c>
      <c r="AB7" s="79">
        <f>SUM(X7:AA7)</f>
        <v>100881.78258259624</v>
      </c>
    </row>
    <row r="8" spans="1:28" x14ac:dyDescent="0.2">
      <c r="A8" s="22">
        <v>42739</v>
      </c>
      <c r="B8" s="21">
        <v>118.78</v>
      </c>
      <c r="C8" s="21">
        <v>237.9</v>
      </c>
      <c r="D8" s="21">
        <v>41.66</v>
      </c>
      <c r="E8" s="21">
        <v>1239</v>
      </c>
      <c r="G8" s="20">
        <f t="shared" si="5"/>
        <v>1.7823479005998271E-2</v>
      </c>
      <c r="H8" s="20">
        <f t="shared" si="6"/>
        <v>1.2340425531914917E-2</v>
      </c>
      <c r="I8" s="20">
        <f t="shared" si="7"/>
        <v>4.5816252712803894E-3</v>
      </c>
      <c r="J8" s="20">
        <f t="shared" si="8"/>
        <v>-1.6116035455278001E-3</v>
      </c>
      <c r="L8" s="80">
        <f t="shared" ref="L8:L71" si="10">L7+L7*G8</f>
        <v>24170.800272849221</v>
      </c>
      <c r="M8" s="80">
        <f t="shared" ref="M8:M71" si="11">M7+M7*H8</f>
        <v>68328.263604031759</v>
      </c>
      <c r="N8" s="80">
        <f t="shared" ref="N8:N71" si="12">N7+N7*I8</f>
        <v>4859.6206905411</v>
      </c>
      <c r="O8" s="80">
        <f t="shared" ref="O8:O71" si="13">O7+O7*J8</f>
        <v>5505.266339565731</v>
      </c>
      <c r="P8" s="79">
        <f t="shared" ref="P8:P71" si="14">SUM(L8:O8)</f>
        <v>102863.9509069878</v>
      </c>
      <c r="R8" s="80">
        <f t="shared" ref="R8:R71" si="15">R7+R7*G8</f>
        <v>28859.659843208527</v>
      </c>
      <c r="S8" s="80">
        <f t="shared" ref="S8:S71" si="16">S7+S7*H8</f>
        <v>45155.109984417526</v>
      </c>
      <c r="T8" s="80">
        <f t="shared" ref="T8:T71" si="17">T7+T7*I8</f>
        <v>11380.923535741944</v>
      </c>
      <c r="U8" s="80">
        <f t="shared" ref="U8:U71" si="18">U7+U7*J8</f>
        <v>16952.317684294849</v>
      </c>
      <c r="V8" s="79">
        <f t="shared" ref="V8:V71" si="19">SUM(R8:U8)</f>
        <v>102348.01104766283</v>
      </c>
      <c r="X8" s="80">
        <f t="shared" ref="X8:X71" si="20">X7+X7*G8</f>
        <v>20525.942841838965</v>
      </c>
      <c r="Y8" s="80">
        <f t="shared" ref="Y8:Y71" si="21">Y7+Y7*H8</f>
        <v>28113.845139817979</v>
      </c>
      <c r="Z8" s="80">
        <f t="shared" ref="Z8:Z71" si="22">Z7+Z7*I8</f>
        <v>28525.552772917352</v>
      </c>
      <c r="AA8" s="80">
        <f t="shared" ref="AA8:AA71" si="23">AA7+AA7*J8</f>
        <v>24509.121360332047</v>
      </c>
      <c r="AB8" s="79">
        <f t="shared" ref="AB8:AB71" si="24">SUM(X8:AA8)</f>
        <v>101674.46211490635</v>
      </c>
    </row>
    <row r="9" spans="1:28" x14ac:dyDescent="0.2">
      <c r="A9" s="22">
        <v>42740</v>
      </c>
      <c r="B9" s="21">
        <v>118.45</v>
      </c>
      <c r="C9" s="21">
        <v>253</v>
      </c>
      <c r="D9" s="21">
        <v>41.15</v>
      </c>
      <c r="E9" s="21">
        <v>1252</v>
      </c>
      <c r="G9" s="20">
        <f t="shared" si="5"/>
        <v>-2.7782454958747119E-3</v>
      </c>
      <c r="H9" s="20">
        <f t="shared" si="6"/>
        <v>6.3472047078604432E-2</v>
      </c>
      <c r="I9" s="20">
        <f t="shared" si="7"/>
        <v>-1.2241958713394096E-2</v>
      </c>
      <c r="J9" s="20">
        <f t="shared" si="8"/>
        <v>1.0492332526230832E-2</v>
      </c>
      <c r="L9" s="80">
        <f t="shared" si="10"/>
        <v>24103.64785585949</v>
      </c>
      <c r="M9" s="80">
        <f t="shared" si="11"/>
        <v>72665.198368306155</v>
      </c>
      <c r="N9" s="80">
        <f t="shared" si="12"/>
        <v>4800.1294146847404</v>
      </c>
      <c r="O9" s="80">
        <f t="shared" si="13"/>
        <v>5563.0294246459198</v>
      </c>
      <c r="P9" s="79">
        <f t="shared" si="14"/>
        <v>107132.0050634963</v>
      </c>
      <c r="R9" s="80">
        <f t="shared" si="15"/>
        <v>28779.480623236657</v>
      </c>
      <c r="S9" s="80">
        <f t="shared" si="16"/>
        <v>48021.197251188038</v>
      </c>
      <c r="T9" s="80">
        <f t="shared" si="17"/>
        <v>11241.598739697096</v>
      </c>
      <c r="U9" s="80">
        <f t="shared" si="18"/>
        <v>17130.187038528773</v>
      </c>
      <c r="V9" s="79">
        <f t="shared" si="19"/>
        <v>105172.46365265058</v>
      </c>
      <c r="X9" s="80">
        <f t="shared" si="20"/>
        <v>20468.916733590046</v>
      </c>
      <c r="Y9" s="80">
        <f t="shared" si="21"/>
        <v>29898.2884420931</v>
      </c>
      <c r="Z9" s="80">
        <f t="shared" si="22"/>
        <v>28176.344133594554</v>
      </c>
      <c r="AA9" s="80">
        <f t="shared" si="23"/>
        <v>24766.279211570396</v>
      </c>
      <c r="AB9" s="79">
        <f t="shared" si="24"/>
        <v>103309.8285208481</v>
      </c>
    </row>
    <row r="10" spans="1:28" x14ac:dyDescent="0.2">
      <c r="A10" s="22">
        <v>42741</v>
      </c>
      <c r="B10" s="21">
        <v>116</v>
      </c>
      <c r="C10" s="21">
        <v>274</v>
      </c>
      <c r="D10" s="21">
        <v>41.15</v>
      </c>
      <c r="E10" s="21">
        <v>1291</v>
      </c>
      <c r="G10" s="20">
        <f t="shared" si="5"/>
        <v>-2.0683832840861147E-2</v>
      </c>
      <c r="H10" s="20">
        <f t="shared" si="6"/>
        <v>8.3003952569169967E-2</v>
      </c>
      <c r="I10" s="20">
        <f t="shared" si="7"/>
        <v>0</v>
      </c>
      <c r="J10" s="20">
        <f t="shared" si="8"/>
        <v>3.1150159744408944E-2</v>
      </c>
      <c r="L10" s="80">
        <f t="shared" si="10"/>
        <v>23605.09203275391</v>
      </c>
      <c r="M10" s="80">
        <f t="shared" si="11"/>
        <v>78696.697047098365</v>
      </c>
      <c r="N10" s="80">
        <f t="shared" si="12"/>
        <v>4800.1294146847404</v>
      </c>
      <c r="O10" s="80">
        <f t="shared" si="13"/>
        <v>5736.3186798864872</v>
      </c>
      <c r="P10" s="79">
        <f t="shared" si="14"/>
        <v>112838.2371744235</v>
      </c>
      <c r="R10" s="80">
        <f t="shared" si="15"/>
        <v>28184.210656778829</v>
      </c>
      <c r="S10" s="80">
        <f t="shared" si="16"/>
        <v>52007.146430140405</v>
      </c>
      <c r="T10" s="80">
        <f t="shared" si="17"/>
        <v>11241.598739697096</v>
      </c>
      <c r="U10" s="80">
        <f t="shared" si="18"/>
        <v>17663.795101230549</v>
      </c>
      <c r="V10" s="79">
        <f t="shared" si="19"/>
        <v>109096.75092784688</v>
      </c>
      <c r="X10" s="80">
        <f t="shared" si="20"/>
        <v>20045.541081438965</v>
      </c>
      <c r="Y10" s="80">
        <f t="shared" si="21"/>
        <v>32379.964557839958</v>
      </c>
      <c r="Z10" s="80">
        <f t="shared" si="22"/>
        <v>28176.344133594554</v>
      </c>
      <c r="AA10" s="80">
        <f t="shared" si="23"/>
        <v>25537.752765285448</v>
      </c>
      <c r="AB10" s="79">
        <f t="shared" si="24"/>
        <v>106139.60253815893</v>
      </c>
    </row>
    <row r="11" spans="1:28" x14ac:dyDescent="0.2">
      <c r="A11" s="22">
        <v>42744</v>
      </c>
      <c r="B11" s="21">
        <v>113.31</v>
      </c>
      <c r="C11" s="21">
        <v>269.5</v>
      </c>
      <c r="D11" s="21">
        <v>41.58</v>
      </c>
      <c r="E11" s="21">
        <v>1317</v>
      </c>
      <c r="G11" s="20">
        <f t="shared" si="5"/>
        <v>-2.3189655172413774E-2</v>
      </c>
      <c r="H11" s="20">
        <f t="shared" si="6"/>
        <v>-1.6423357664233577E-2</v>
      </c>
      <c r="I11" s="20">
        <f t="shared" si="7"/>
        <v>1.0449574726609958E-2</v>
      </c>
      <c r="J11" s="20">
        <f t="shared" si="8"/>
        <v>2.0139426800929512E-2</v>
      </c>
      <c r="L11" s="80">
        <f t="shared" si="10"/>
        <v>23057.698088201254</v>
      </c>
      <c r="M11" s="80">
        <f t="shared" si="11"/>
        <v>77404.233044500041</v>
      </c>
      <c r="N11" s="80">
        <f t="shared" si="12"/>
        <v>4850.288725700887</v>
      </c>
      <c r="O11" s="80">
        <f t="shared" si="13"/>
        <v>5851.8448500468658</v>
      </c>
      <c r="P11" s="79">
        <f t="shared" si="14"/>
        <v>111164.06470844905</v>
      </c>
      <c r="R11" s="80">
        <f t="shared" si="15"/>
        <v>27530.628530341459</v>
      </c>
      <c r="S11" s="80">
        <f t="shared" si="16"/>
        <v>51153.01446322204</v>
      </c>
      <c r="T11" s="80">
        <f t="shared" si="17"/>
        <v>11359.068665774124</v>
      </c>
      <c r="U11" s="80">
        <f t="shared" si="18"/>
        <v>18019.533809698398</v>
      </c>
      <c r="V11" s="79">
        <f t="shared" si="19"/>
        <v>108062.24546903602</v>
      </c>
      <c r="X11" s="80">
        <f t="shared" si="20"/>
        <v>19580.691896015942</v>
      </c>
      <c r="Y11" s="80">
        <f t="shared" si="21"/>
        <v>31848.176818751344</v>
      </c>
      <c r="Z11" s="80">
        <f t="shared" si="22"/>
        <v>28470.774947141228</v>
      </c>
      <c r="AA11" s="80">
        <f t="shared" si="23"/>
        <v>26052.06846776215</v>
      </c>
      <c r="AB11" s="79">
        <f t="shared" si="24"/>
        <v>105951.71212967066</v>
      </c>
    </row>
    <row r="12" spans="1:28" x14ac:dyDescent="0.2">
      <c r="A12" s="22">
        <v>42745</v>
      </c>
      <c r="B12" s="21">
        <v>109</v>
      </c>
      <c r="C12" s="21">
        <v>263</v>
      </c>
      <c r="D12" s="21">
        <v>41.45</v>
      </c>
      <c r="E12" s="21">
        <v>1319.5</v>
      </c>
      <c r="G12" s="20">
        <f t="shared" si="5"/>
        <v>-3.8037242961786268E-2</v>
      </c>
      <c r="H12" s="20">
        <f t="shared" si="6"/>
        <v>-2.4118738404452691E-2</v>
      </c>
      <c r="I12" s="20">
        <f t="shared" si="7"/>
        <v>-3.1265031265030174E-3</v>
      </c>
      <c r="J12" s="20">
        <f t="shared" si="8"/>
        <v>1.8982536066818527E-3</v>
      </c>
      <c r="L12" s="80">
        <f t="shared" si="10"/>
        <v>22180.646823880827</v>
      </c>
      <c r="M12" s="80">
        <f t="shared" si="11"/>
        <v>75537.340596302456</v>
      </c>
      <c r="N12" s="80">
        <f t="shared" si="12"/>
        <v>4835.1242828355407</v>
      </c>
      <c r="O12" s="80">
        <f t="shared" si="13"/>
        <v>5862.9531356392099</v>
      </c>
      <c r="P12" s="79">
        <f t="shared" si="14"/>
        <v>108416.06483865804</v>
      </c>
      <c r="R12" s="80">
        <f t="shared" si="15"/>
        <v>26483.439324042178</v>
      </c>
      <c r="S12" s="80">
        <f t="shared" si="16"/>
        <v>49919.268288784406</v>
      </c>
      <c r="T12" s="80">
        <f t="shared" si="17"/>
        <v>11323.554502076418</v>
      </c>
      <c r="U12" s="80">
        <f t="shared" si="18"/>
        <v>18053.739454743383</v>
      </c>
      <c r="V12" s="79">
        <f t="shared" si="19"/>
        <v>105780.00156964637</v>
      </c>
      <c r="X12" s="80">
        <f t="shared" si="20"/>
        <v>18835.896361007304</v>
      </c>
      <c r="Y12" s="80">
        <f t="shared" si="21"/>
        <v>31080.038973401126</v>
      </c>
      <c r="Z12" s="80">
        <f t="shared" si="22"/>
        <v>28381.760980255029</v>
      </c>
      <c r="AA12" s="80">
        <f t="shared" si="23"/>
        <v>26101.521900692602</v>
      </c>
      <c r="AB12" s="79">
        <f t="shared" si="24"/>
        <v>104399.21821535606</v>
      </c>
    </row>
    <row r="13" spans="1:28" x14ac:dyDescent="0.2">
      <c r="A13" s="22">
        <v>42746</v>
      </c>
      <c r="B13" s="21">
        <v>108.8</v>
      </c>
      <c r="C13" s="21">
        <v>259.89999999999998</v>
      </c>
      <c r="D13" s="21">
        <v>42</v>
      </c>
      <c r="E13" s="21">
        <v>1299</v>
      </c>
      <c r="G13" s="20">
        <f t="shared" si="5"/>
        <v>-1.834862385321127E-3</v>
      </c>
      <c r="H13" s="20">
        <f t="shared" si="6"/>
        <v>-1.1787072243346094E-2</v>
      </c>
      <c r="I13" s="20">
        <f t="shared" si="7"/>
        <v>1.3268998793727314E-2</v>
      </c>
      <c r="J13" s="20">
        <f t="shared" si="8"/>
        <v>-1.5536187949981054E-2</v>
      </c>
      <c r="L13" s="80">
        <f t="shared" si="10"/>
        <v>22139.948389341596</v>
      </c>
      <c r="M13" s="80">
        <f t="shared" si="11"/>
        <v>74646.976505623606</v>
      </c>
      <c r="N13" s="80">
        <f t="shared" si="12"/>
        <v>4899.2815411120073</v>
      </c>
      <c r="O13" s="80">
        <f t="shared" si="13"/>
        <v>5771.8651937819886</v>
      </c>
      <c r="P13" s="79">
        <f t="shared" si="14"/>
        <v>107458.07162985919</v>
      </c>
      <c r="R13" s="80">
        <f t="shared" si="15"/>
        <v>26434.84585739256</v>
      </c>
      <c r="S13" s="80">
        <f t="shared" si="16"/>
        <v>49330.866267129531</v>
      </c>
      <c r="T13" s="80">
        <f t="shared" si="17"/>
        <v>11473.806733105175</v>
      </c>
      <c r="U13" s="80">
        <f t="shared" si="18"/>
        <v>17773.253165374503</v>
      </c>
      <c r="V13" s="79">
        <f t="shared" si="19"/>
        <v>105012.77202300177</v>
      </c>
      <c r="X13" s="80">
        <f t="shared" si="20"/>
        <v>18801.335083280686</v>
      </c>
      <c r="Y13" s="80">
        <f t="shared" si="21"/>
        <v>30713.696308695635</v>
      </c>
      <c r="Z13" s="80">
        <f t="shared" si="22"/>
        <v>28758.358532465889</v>
      </c>
      <c r="AA13" s="80">
        <f t="shared" si="23"/>
        <v>25696.003750662894</v>
      </c>
      <c r="AB13" s="79">
        <f t="shared" si="24"/>
        <v>103969.39367510509</v>
      </c>
    </row>
    <row r="14" spans="1:28" x14ac:dyDescent="0.2">
      <c r="A14" s="22">
        <v>42747</v>
      </c>
      <c r="B14" s="21">
        <v>108.53</v>
      </c>
      <c r="C14" s="21">
        <v>261.10000000000002</v>
      </c>
      <c r="D14" s="21">
        <v>41.75</v>
      </c>
      <c r="E14" s="21">
        <v>1271.5</v>
      </c>
      <c r="G14" s="20">
        <f t="shared" si="5"/>
        <v>-2.481617647058787E-3</v>
      </c>
      <c r="H14" s="20">
        <f t="shared" si="6"/>
        <v>4.6171604463256851E-3</v>
      </c>
      <c r="I14" s="20">
        <f t="shared" si="7"/>
        <v>-5.9523809523809521E-3</v>
      </c>
      <c r="J14" s="20">
        <f t="shared" si="8"/>
        <v>-2.1170130869899922E-2</v>
      </c>
      <c r="L14" s="80">
        <f t="shared" si="10"/>
        <v>22085.005502713637</v>
      </c>
      <c r="M14" s="80">
        <f t="shared" si="11"/>
        <v>74991.633572983177</v>
      </c>
      <c r="N14" s="80">
        <f t="shared" si="12"/>
        <v>4870.1191509863402</v>
      </c>
      <c r="O14" s="80">
        <f t="shared" si="13"/>
        <v>5649.6740522662039</v>
      </c>
      <c r="P14" s="79">
        <f t="shared" si="14"/>
        <v>107596.43227894936</v>
      </c>
      <c r="R14" s="80">
        <f t="shared" si="15"/>
        <v>26369.244677415576</v>
      </c>
      <c r="S14" s="80">
        <f t="shared" si="16"/>
        <v>49558.634791641103</v>
      </c>
      <c r="T14" s="80">
        <f t="shared" si="17"/>
        <v>11405.510264455739</v>
      </c>
      <c r="U14" s="80">
        <f t="shared" si="18"/>
        <v>17396.991069879663</v>
      </c>
      <c r="V14" s="79">
        <f t="shared" si="19"/>
        <v>104730.38080339206</v>
      </c>
      <c r="X14" s="80">
        <f t="shared" si="20"/>
        <v>18754.677358349752</v>
      </c>
      <c r="Y14" s="80">
        <f t="shared" si="21"/>
        <v>30855.506372452604</v>
      </c>
      <c r="Z14" s="80">
        <f t="shared" si="22"/>
        <v>28587.177826915497</v>
      </c>
      <c r="AA14" s="80">
        <f t="shared" si="23"/>
        <v>25152.01598842792</v>
      </c>
      <c r="AB14" s="79">
        <f t="shared" si="24"/>
        <v>103349.37754614576</v>
      </c>
    </row>
    <row r="15" spans="1:28" x14ac:dyDescent="0.2">
      <c r="A15" s="22">
        <v>42748</v>
      </c>
      <c r="B15" s="21">
        <v>108.55</v>
      </c>
      <c r="C15" s="21">
        <v>253.9</v>
      </c>
      <c r="D15" s="21">
        <v>41.45</v>
      </c>
      <c r="E15" s="21">
        <v>1286.5</v>
      </c>
      <c r="G15" s="20">
        <f t="shared" si="5"/>
        <v>1.8428084400622888E-4</v>
      </c>
      <c r="H15" s="20">
        <f t="shared" si="6"/>
        <v>-2.7575641516660348E-2</v>
      </c>
      <c r="I15" s="20">
        <f t="shared" si="7"/>
        <v>-7.1856287425149023E-3</v>
      </c>
      <c r="J15" s="20">
        <f t="shared" si="8"/>
        <v>1.1797090051120724E-2</v>
      </c>
      <c r="L15" s="80">
        <f t="shared" si="10"/>
        <v>22089.075346167559</v>
      </c>
      <c r="M15" s="80">
        <f t="shared" si="11"/>
        <v>72923.691168825841</v>
      </c>
      <c r="N15" s="80">
        <f t="shared" si="12"/>
        <v>4835.1242828355407</v>
      </c>
      <c r="O15" s="80">
        <f t="shared" si="13"/>
        <v>5716.3237658202688</v>
      </c>
      <c r="P15" s="79">
        <f t="shared" si="14"/>
        <v>105564.21456364922</v>
      </c>
      <c r="R15" s="80">
        <f t="shared" si="15"/>
        <v>26374.104024080538</v>
      </c>
      <c r="S15" s="80">
        <f t="shared" si="16"/>
        <v>48192.023644571716</v>
      </c>
      <c r="T15" s="80">
        <f t="shared" si="17"/>
        <v>11323.554502076417</v>
      </c>
      <c r="U15" s="80">
        <f t="shared" si="18"/>
        <v>17602.224940149576</v>
      </c>
      <c r="V15" s="79">
        <f t="shared" si="19"/>
        <v>103491.90711087824</v>
      </c>
      <c r="X15" s="80">
        <f t="shared" si="20"/>
        <v>18758.133486122413</v>
      </c>
      <c r="Y15" s="80">
        <f t="shared" si="21"/>
        <v>30004.645989910823</v>
      </c>
      <c r="Z15" s="80">
        <f t="shared" si="22"/>
        <v>28381.760980255029</v>
      </c>
      <c r="AA15" s="80">
        <f t="shared" si="23"/>
        <v>25448.736586010633</v>
      </c>
      <c r="AB15" s="79">
        <f t="shared" si="24"/>
        <v>102593.2770422989</v>
      </c>
    </row>
    <row r="16" spans="1:28" x14ac:dyDescent="0.2">
      <c r="A16" s="22">
        <v>42751</v>
      </c>
      <c r="B16" s="21">
        <v>106.7</v>
      </c>
      <c r="C16" s="21">
        <v>255.6</v>
      </c>
      <c r="D16" s="21">
        <v>40.18</v>
      </c>
      <c r="E16" s="21">
        <v>1305</v>
      </c>
      <c r="G16" s="20">
        <f t="shared" si="5"/>
        <v>-1.7042837402118788E-2</v>
      </c>
      <c r="H16" s="20">
        <f t="shared" si="6"/>
        <v>6.6955494289089746E-3</v>
      </c>
      <c r="I16" s="20">
        <f t="shared" si="7"/>
        <v>-3.063932448733421E-2</v>
      </c>
      <c r="J16" s="20">
        <f t="shared" si="8"/>
        <v>1.4380101049358725E-2</v>
      </c>
      <c r="L16" s="80">
        <f t="shared" si="10"/>
        <v>21712.614826679674</v>
      </c>
      <c r="M16" s="80">
        <f t="shared" si="11"/>
        <v>73411.955347585201</v>
      </c>
      <c r="N16" s="80">
        <f t="shared" si="12"/>
        <v>4686.9793409971535</v>
      </c>
      <c r="O16" s="80">
        <f t="shared" si="13"/>
        <v>5798.525079203615</v>
      </c>
      <c r="P16" s="79">
        <f t="shared" si="14"/>
        <v>105610.07459446562</v>
      </c>
      <c r="R16" s="80">
        <f t="shared" si="15"/>
        <v>25924.614457571566</v>
      </c>
      <c r="S16" s="80">
        <f t="shared" si="16"/>
        <v>48514.695720963093</v>
      </c>
      <c r="T16" s="80">
        <f t="shared" si="17"/>
        <v>10976.608441337283</v>
      </c>
      <c r="U16" s="80">
        <f t="shared" si="18"/>
        <v>17855.346713482468</v>
      </c>
      <c r="V16" s="79">
        <f t="shared" si="19"/>
        <v>103271.26533335441</v>
      </c>
      <c r="X16" s="80">
        <f t="shared" si="20"/>
        <v>18438.44166715119</v>
      </c>
      <c r="Y16" s="80">
        <f t="shared" si="21"/>
        <v>30205.543580233185</v>
      </c>
      <c r="Z16" s="80">
        <f t="shared" si="22"/>
        <v>27512.162996059033</v>
      </c>
      <c r="AA16" s="80">
        <f t="shared" si="23"/>
        <v>25814.691989695977</v>
      </c>
      <c r="AB16" s="79">
        <f t="shared" si="24"/>
        <v>101970.84023313939</v>
      </c>
    </row>
    <row r="17" spans="1:28" x14ac:dyDescent="0.2">
      <c r="A17" s="22">
        <v>42752</v>
      </c>
      <c r="B17" s="21">
        <v>110.26</v>
      </c>
      <c r="C17" s="21">
        <v>265.89999999999998</v>
      </c>
      <c r="D17" s="21">
        <v>39.76</v>
      </c>
      <c r="E17" s="21">
        <v>1303</v>
      </c>
      <c r="G17" s="20">
        <f t="shared" si="5"/>
        <v>3.3364573570759157E-2</v>
      </c>
      <c r="H17" s="20">
        <f t="shared" si="6"/>
        <v>4.0297339593114177E-2</v>
      </c>
      <c r="I17" s="20">
        <f t="shared" si="7"/>
        <v>-1.045296167247391E-2</v>
      </c>
      <c r="J17" s="20">
        <f t="shared" si="8"/>
        <v>-1.5325670498084292E-3</v>
      </c>
      <c r="L17" s="80">
        <f t="shared" si="10"/>
        <v>22437.046961477983</v>
      </c>
      <c r="M17" s="80">
        <f t="shared" si="11"/>
        <v>76370.261842421372</v>
      </c>
      <c r="N17" s="80">
        <f t="shared" si="12"/>
        <v>4637.9865255860332</v>
      </c>
      <c r="O17" s="80">
        <f t="shared" si="13"/>
        <v>5789.6384507297398</v>
      </c>
      <c r="P17" s="79">
        <f t="shared" si="14"/>
        <v>109234.93378021513</v>
      </c>
      <c r="R17" s="80">
        <f t="shared" si="15"/>
        <v>26789.578163934781</v>
      </c>
      <c r="S17" s="80">
        <f t="shared" si="16"/>
        <v>50469.708889687347</v>
      </c>
      <c r="T17" s="80">
        <f t="shared" si="17"/>
        <v>10861.87037400623</v>
      </c>
      <c r="U17" s="80">
        <f t="shared" si="18"/>
        <v>17827.982197446479</v>
      </c>
      <c r="V17" s="79">
        <f t="shared" si="19"/>
        <v>105949.13962507484</v>
      </c>
      <c r="X17" s="80">
        <f t="shared" si="20"/>
        <v>19053.632410685008</v>
      </c>
      <c r="Y17" s="80">
        <f t="shared" si="21"/>
        <v>31422.74662748045</v>
      </c>
      <c r="Z17" s="80">
        <f t="shared" si="22"/>
        <v>27224.579410734372</v>
      </c>
      <c r="AA17" s="80">
        <f t="shared" si="23"/>
        <v>25775.129243351614</v>
      </c>
      <c r="AB17" s="79">
        <f t="shared" si="24"/>
        <v>103476.08769225143</v>
      </c>
    </row>
    <row r="18" spans="1:28" x14ac:dyDescent="0.2">
      <c r="A18" s="22">
        <v>42753</v>
      </c>
      <c r="B18" s="21">
        <v>110.5</v>
      </c>
      <c r="C18" s="21">
        <v>266.10000000000002</v>
      </c>
      <c r="D18" s="21">
        <v>39.6</v>
      </c>
      <c r="E18" s="21">
        <v>1299</v>
      </c>
      <c r="G18" s="20">
        <f t="shared" si="5"/>
        <v>2.1766733176128684E-3</v>
      </c>
      <c r="H18" s="20">
        <f t="shared" si="6"/>
        <v>7.5216246709306313E-4</v>
      </c>
      <c r="I18" s="20">
        <f t="shared" si="7"/>
        <v>-4.0241448692152062E-3</v>
      </c>
      <c r="J18" s="20">
        <f t="shared" si="8"/>
        <v>-3.0698388334612432E-3</v>
      </c>
      <c r="L18" s="80">
        <f t="shared" si="10"/>
        <v>22485.885082925059</v>
      </c>
      <c r="M18" s="80">
        <f t="shared" si="11"/>
        <v>76427.704686981306</v>
      </c>
      <c r="N18" s="80">
        <f t="shared" si="12"/>
        <v>4619.3225959056072</v>
      </c>
      <c r="O18" s="80">
        <f t="shared" si="13"/>
        <v>5771.8651937819895</v>
      </c>
      <c r="P18" s="79">
        <f t="shared" si="14"/>
        <v>109304.77755959396</v>
      </c>
      <c r="R18" s="80">
        <f t="shared" si="15"/>
        <v>26847.890323914322</v>
      </c>
      <c r="S18" s="80">
        <f t="shared" si="16"/>
        <v>50507.67031043928</v>
      </c>
      <c r="T18" s="80">
        <f t="shared" si="17"/>
        <v>10818.160634070593</v>
      </c>
      <c r="U18" s="80">
        <f t="shared" si="18"/>
        <v>17773.253165374503</v>
      </c>
      <c r="V18" s="79">
        <f t="shared" si="19"/>
        <v>105946.97443379869</v>
      </c>
      <c r="X18" s="80">
        <f t="shared" si="20"/>
        <v>19095.105943956951</v>
      </c>
      <c r="Y18" s="80">
        <f t="shared" si="21"/>
        <v>31446.381638106617</v>
      </c>
      <c r="Z18" s="80">
        <f t="shared" si="22"/>
        <v>27115.023759182124</v>
      </c>
      <c r="AA18" s="80">
        <f t="shared" si="23"/>
        <v>25696.003750662891</v>
      </c>
      <c r="AB18" s="79">
        <f t="shared" si="24"/>
        <v>103352.51509190857</v>
      </c>
    </row>
    <row r="19" spans="1:28" x14ac:dyDescent="0.2">
      <c r="A19" s="22">
        <v>42754</v>
      </c>
      <c r="B19" s="21">
        <v>100.2</v>
      </c>
      <c r="C19" s="21">
        <v>271.8</v>
      </c>
      <c r="D19" s="21">
        <v>39.21</v>
      </c>
      <c r="E19" s="21">
        <v>1307</v>
      </c>
      <c r="G19" s="20">
        <f t="shared" si="5"/>
        <v>-9.3212669683257893E-2</v>
      </c>
      <c r="H19" s="20">
        <f t="shared" si="6"/>
        <v>2.1420518602029266E-2</v>
      </c>
      <c r="I19" s="20">
        <f t="shared" si="7"/>
        <v>-9.8484848484848633E-3</v>
      </c>
      <c r="J19" s="20">
        <f t="shared" si="8"/>
        <v>6.1585835257890681E-3</v>
      </c>
      <c r="L19" s="80">
        <f t="shared" si="10"/>
        <v>20389.915704154668</v>
      </c>
      <c r="M19" s="80">
        <f t="shared" si="11"/>
        <v>78064.825756939186</v>
      </c>
      <c r="N19" s="80">
        <f t="shared" si="12"/>
        <v>4573.8292673095666</v>
      </c>
      <c r="O19" s="80">
        <f t="shared" si="13"/>
        <v>5807.411707677491</v>
      </c>
      <c r="P19" s="79">
        <f t="shared" si="14"/>
        <v>108835.98243608091</v>
      </c>
      <c r="R19" s="80">
        <f t="shared" si="15"/>
        <v>24345.32679145896</v>
      </c>
      <c r="S19" s="80">
        <f t="shared" si="16"/>
        <v>51589.570801869209</v>
      </c>
      <c r="T19" s="80">
        <f t="shared" si="17"/>
        <v>10711.618142977473</v>
      </c>
      <c r="U19" s="80">
        <f t="shared" si="18"/>
        <v>17882.711229518456</v>
      </c>
      <c r="V19" s="79">
        <f t="shared" si="19"/>
        <v>104529.22696582411</v>
      </c>
      <c r="X19" s="80">
        <f t="shared" si="20"/>
        <v>17315.200141036075</v>
      </c>
      <c r="Y19" s="80">
        <f t="shared" si="21"/>
        <v>32119.979440952193</v>
      </c>
      <c r="Z19" s="80">
        <f t="shared" si="22"/>
        <v>26847.981858523512</v>
      </c>
      <c r="AA19" s="80">
        <f t="shared" si="23"/>
        <v>25854.254736040337</v>
      </c>
      <c r="AB19" s="79">
        <f t="shared" si="24"/>
        <v>102137.41617655213</v>
      </c>
    </row>
    <row r="20" spans="1:28" x14ac:dyDescent="0.2">
      <c r="A20" s="22">
        <v>42755</v>
      </c>
      <c r="B20" s="21">
        <v>101.2</v>
      </c>
      <c r="C20" s="21">
        <v>267.5</v>
      </c>
      <c r="D20" s="21">
        <v>39.75</v>
      </c>
      <c r="E20" s="21">
        <v>1315</v>
      </c>
      <c r="G20" s="20">
        <f t="shared" si="5"/>
        <v>9.9800399201596807E-3</v>
      </c>
      <c r="H20" s="20">
        <f t="shared" si="6"/>
        <v>-1.5820456217807252E-2</v>
      </c>
      <c r="I20" s="20">
        <f t="shared" si="7"/>
        <v>1.3771996939556214E-2</v>
      </c>
      <c r="J20" s="20">
        <f t="shared" si="8"/>
        <v>6.1208875286916601E-3</v>
      </c>
      <c r="L20" s="80">
        <f t="shared" si="10"/>
        <v>20593.407876850823</v>
      </c>
      <c r="M20" s="80">
        <f t="shared" si="11"/>
        <v>76829.804598900781</v>
      </c>
      <c r="N20" s="80">
        <f t="shared" si="12"/>
        <v>4636.8200299810069</v>
      </c>
      <c r="O20" s="80">
        <f t="shared" si="13"/>
        <v>5842.9582215729924</v>
      </c>
      <c r="P20" s="79">
        <f t="shared" si="14"/>
        <v>107902.9907273056</v>
      </c>
      <c r="R20" s="80">
        <f t="shared" si="15"/>
        <v>24588.294124707052</v>
      </c>
      <c r="S20" s="80">
        <f t="shared" si="16"/>
        <v>50773.400255702771</v>
      </c>
      <c r="T20" s="80">
        <f t="shared" si="17"/>
        <v>10859.138515260254</v>
      </c>
      <c r="U20" s="80">
        <f t="shared" si="18"/>
        <v>17992.169293662409</v>
      </c>
      <c r="V20" s="79">
        <f t="shared" si="19"/>
        <v>104213.0021893325</v>
      </c>
      <c r="X20" s="80">
        <f t="shared" si="20"/>
        <v>17488.006529669168</v>
      </c>
      <c r="Y20" s="80">
        <f t="shared" si="21"/>
        <v>31611.826712489739</v>
      </c>
      <c r="Z20" s="80">
        <f t="shared" si="22"/>
        <v>27217.732182512358</v>
      </c>
      <c r="AA20" s="80">
        <f t="shared" si="23"/>
        <v>26012.505721417783</v>
      </c>
      <c r="AB20" s="79">
        <f t="shared" si="24"/>
        <v>102330.07114608905</v>
      </c>
    </row>
    <row r="21" spans="1:28" x14ac:dyDescent="0.2">
      <c r="A21" s="22">
        <v>42758</v>
      </c>
      <c r="B21" s="21">
        <v>104.41</v>
      </c>
      <c r="C21" s="21">
        <v>273.5</v>
      </c>
      <c r="D21" s="21">
        <v>39.61</v>
      </c>
      <c r="E21" s="21">
        <v>1295</v>
      </c>
      <c r="G21" s="20">
        <f t="shared" si="5"/>
        <v>3.1719367588932741E-2</v>
      </c>
      <c r="H21" s="20">
        <f t="shared" si="6"/>
        <v>2.2429906542056073E-2</v>
      </c>
      <c r="I21" s="20">
        <f t="shared" si="7"/>
        <v>-3.5220125786163663E-3</v>
      </c>
      <c r="J21" s="20">
        <f t="shared" si="8"/>
        <v>-1.5209125475285171E-2</v>
      </c>
      <c r="L21" s="80">
        <f t="shared" si="10"/>
        <v>21246.617751205478</v>
      </c>
      <c r="M21" s="80">
        <f t="shared" si="11"/>
        <v>78553.089935698561</v>
      </c>
      <c r="N21" s="80">
        <f t="shared" si="12"/>
        <v>4620.4890915106334</v>
      </c>
      <c r="O21" s="80">
        <f t="shared" si="13"/>
        <v>5754.0919368342393</v>
      </c>
      <c r="P21" s="79">
        <f t="shared" si="14"/>
        <v>110174.28871524891</v>
      </c>
      <c r="R21" s="80">
        <f t="shared" si="15"/>
        <v>25368.219264433432</v>
      </c>
      <c r="S21" s="80">
        <f t="shared" si="16"/>
        <v>51912.242878260593</v>
      </c>
      <c r="T21" s="80">
        <f t="shared" si="17"/>
        <v>10820.892492816571</v>
      </c>
      <c r="U21" s="80">
        <f t="shared" si="18"/>
        <v>17718.524133302526</v>
      </c>
      <c r="V21" s="79">
        <f t="shared" si="19"/>
        <v>105819.87876881313</v>
      </c>
      <c r="X21" s="80">
        <f t="shared" si="20"/>
        <v>18042.715037181402</v>
      </c>
      <c r="Y21" s="80">
        <f t="shared" si="21"/>
        <v>32320.877031274555</v>
      </c>
      <c r="Z21" s="80">
        <f t="shared" si="22"/>
        <v>27121.870987404138</v>
      </c>
      <c r="AA21" s="80">
        <f t="shared" si="23"/>
        <v>25616.878257974167</v>
      </c>
      <c r="AB21" s="79">
        <f t="shared" si="24"/>
        <v>103102.34131383426</v>
      </c>
    </row>
    <row r="22" spans="1:28" x14ac:dyDescent="0.2">
      <c r="A22" s="22">
        <v>42759</v>
      </c>
      <c r="B22" s="21">
        <v>100.9</v>
      </c>
      <c r="C22" s="21">
        <v>272</v>
      </c>
      <c r="D22" s="21">
        <v>39.78</v>
      </c>
      <c r="E22" s="21">
        <v>1349</v>
      </c>
      <c r="G22" s="20">
        <f t="shared" si="5"/>
        <v>-3.3617469591035253E-2</v>
      </c>
      <c r="H22" s="20">
        <f t="shared" si="6"/>
        <v>-5.4844606946983544E-3</v>
      </c>
      <c r="I22" s="20">
        <f t="shared" si="7"/>
        <v>4.2918454935622751E-3</v>
      </c>
      <c r="J22" s="20">
        <f t="shared" si="8"/>
        <v>4.16988416988417E-2</v>
      </c>
      <c r="L22" s="80">
        <f t="shared" si="10"/>
        <v>20532.360225041979</v>
      </c>
      <c r="M22" s="80">
        <f t="shared" si="11"/>
        <v>78122.26860149912</v>
      </c>
      <c r="N22" s="80">
        <f t="shared" si="12"/>
        <v>4640.3195167960866</v>
      </c>
      <c r="O22" s="80">
        <f t="shared" si="13"/>
        <v>5994.0309056288716</v>
      </c>
      <c r="P22" s="79">
        <f t="shared" si="14"/>
        <v>109288.97924896605</v>
      </c>
      <c r="R22" s="80">
        <f t="shared" si="15"/>
        <v>24515.403924732625</v>
      </c>
      <c r="S22" s="80">
        <f t="shared" si="16"/>
        <v>51627.532222621136</v>
      </c>
      <c r="T22" s="80">
        <f t="shared" si="17"/>
        <v>10867.334091498187</v>
      </c>
      <c r="U22" s="80">
        <f t="shared" si="18"/>
        <v>18457.366066274215</v>
      </c>
      <c r="V22" s="79">
        <f t="shared" si="19"/>
        <v>105467.63630512616</v>
      </c>
      <c r="X22" s="80">
        <f t="shared" si="20"/>
        <v>17436.164613079243</v>
      </c>
      <c r="Y22" s="80">
        <f t="shared" si="21"/>
        <v>32143.614451578349</v>
      </c>
      <c r="Z22" s="80">
        <f t="shared" si="22"/>
        <v>27238.273867178406</v>
      </c>
      <c r="AA22" s="80">
        <f t="shared" si="23"/>
        <v>26685.072409271932</v>
      </c>
      <c r="AB22" s="79">
        <f t="shared" si="24"/>
        <v>103503.12534110792</v>
      </c>
    </row>
    <row r="23" spans="1:28" x14ac:dyDescent="0.2">
      <c r="A23" s="22">
        <v>42760</v>
      </c>
      <c r="B23" s="21">
        <v>102.99</v>
      </c>
      <c r="C23" s="21">
        <v>267</v>
      </c>
      <c r="D23" s="21">
        <v>40.17</v>
      </c>
      <c r="E23" s="21">
        <v>1381</v>
      </c>
      <c r="G23" s="20">
        <f t="shared" si="5"/>
        <v>2.0713577799801677E-2</v>
      </c>
      <c r="H23" s="20">
        <f t="shared" si="6"/>
        <v>-1.8382352941176471E-2</v>
      </c>
      <c r="I23" s="20">
        <f t="shared" si="7"/>
        <v>9.8039215686274647E-3</v>
      </c>
      <c r="J23" s="20">
        <f t="shared" si="8"/>
        <v>2.3721275018532245E-2</v>
      </c>
      <c r="L23" s="80">
        <f t="shared" si="10"/>
        <v>20957.65886597694</v>
      </c>
      <c r="M23" s="80">
        <f t="shared" si="11"/>
        <v>76686.197487500976</v>
      </c>
      <c r="N23" s="80">
        <f t="shared" si="12"/>
        <v>4685.8128453921272</v>
      </c>
      <c r="O23" s="80">
        <f t="shared" si="13"/>
        <v>6136.2169612108755</v>
      </c>
      <c r="P23" s="79">
        <f t="shared" si="14"/>
        <v>108465.88616008092</v>
      </c>
      <c r="R23" s="80">
        <f t="shared" si="15"/>
        <v>25023.205651221138</v>
      </c>
      <c r="S23" s="80">
        <f t="shared" si="16"/>
        <v>50678.496703822952</v>
      </c>
      <c r="T23" s="80">
        <f t="shared" si="17"/>
        <v>10973.876582591307</v>
      </c>
      <c r="U23" s="80">
        <f t="shared" si="18"/>
        <v>18895.198322850032</v>
      </c>
      <c r="V23" s="79">
        <f t="shared" si="19"/>
        <v>105570.77726048544</v>
      </c>
      <c r="X23" s="80">
        <f t="shared" si="20"/>
        <v>17797.329965322409</v>
      </c>
      <c r="Y23" s="80">
        <f t="shared" si="21"/>
        <v>31552.739185924336</v>
      </c>
      <c r="Z23" s="80">
        <f t="shared" si="22"/>
        <v>27505.315767837019</v>
      </c>
      <c r="AA23" s="80">
        <f t="shared" si="23"/>
        <v>27318.076350781717</v>
      </c>
      <c r="AB23" s="79">
        <f t="shared" si="24"/>
        <v>104173.46126986548</v>
      </c>
    </row>
    <row r="24" spans="1:28" x14ac:dyDescent="0.2">
      <c r="A24" s="22">
        <v>42761</v>
      </c>
      <c r="B24" s="21">
        <v>99.35</v>
      </c>
      <c r="C24" s="21">
        <v>269.5</v>
      </c>
      <c r="D24" s="21">
        <v>40.98</v>
      </c>
      <c r="E24" s="21">
        <v>1411</v>
      </c>
      <c r="G24" s="20">
        <f t="shared" si="5"/>
        <v>-3.5343237207495881E-2</v>
      </c>
      <c r="H24" s="20">
        <f t="shared" si="6"/>
        <v>9.3632958801498131E-3</v>
      </c>
      <c r="I24" s="20">
        <f t="shared" si="7"/>
        <v>2.0164301717699656E-2</v>
      </c>
      <c r="J24" s="20">
        <f t="shared" si="8"/>
        <v>2.1723388848660392E-2</v>
      </c>
      <c r="L24" s="80">
        <f t="shared" si="10"/>
        <v>20216.947357362937</v>
      </c>
      <c r="M24" s="80">
        <f t="shared" si="11"/>
        <v>77404.233044500055</v>
      </c>
      <c r="N24" s="80">
        <f t="shared" si="12"/>
        <v>4780.2989893992872</v>
      </c>
      <c r="O24" s="80">
        <f t="shared" si="13"/>
        <v>6269.5163883190044</v>
      </c>
      <c r="P24" s="79">
        <f t="shared" si="14"/>
        <v>108670.9957795813</v>
      </c>
      <c r="R24" s="80">
        <f t="shared" si="15"/>
        <v>24138.804558198077</v>
      </c>
      <c r="S24" s="80">
        <f t="shared" si="16"/>
        <v>51153.01446322204</v>
      </c>
      <c r="T24" s="80">
        <f t="shared" si="17"/>
        <v>11195.157141015477</v>
      </c>
      <c r="U24" s="80">
        <f t="shared" si="18"/>
        <v>19305.666063389857</v>
      </c>
      <c r="V24" s="79">
        <f t="shared" si="19"/>
        <v>105792.64222582545</v>
      </c>
      <c r="X24" s="80">
        <f t="shared" si="20"/>
        <v>17168.314710697945</v>
      </c>
      <c r="Y24" s="80">
        <f t="shared" si="21"/>
        <v>31848.176818751344</v>
      </c>
      <c r="Z24" s="80">
        <f t="shared" si="22"/>
        <v>28059.941253820285</v>
      </c>
      <c r="AA24" s="80">
        <f t="shared" si="23"/>
        <v>27911.517545947143</v>
      </c>
      <c r="AB24" s="79">
        <f t="shared" si="24"/>
        <v>104987.95032921672</v>
      </c>
    </row>
    <row r="25" spans="1:28" x14ac:dyDescent="0.2">
      <c r="A25" s="22">
        <v>42762</v>
      </c>
      <c r="B25" s="21">
        <v>98.53</v>
      </c>
      <c r="C25" s="21">
        <v>272</v>
      </c>
      <c r="D25" s="21">
        <v>40.89</v>
      </c>
      <c r="E25" s="21">
        <v>1418.5</v>
      </c>
      <c r="G25" s="20">
        <f t="shared" si="5"/>
        <v>-8.2536487166582108E-3</v>
      </c>
      <c r="H25" s="20">
        <f t="shared" si="6"/>
        <v>9.2764378478664197E-3</v>
      </c>
      <c r="I25" s="20">
        <f t="shared" si="7"/>
        <v>-2.1961932650072305E-3</v>
      </c>
      <c r="J25" s="20">
        <f t="shared" si="8"/>
        <v>5.3153791637136783E-3</v>
      </c>
      <c r="L25" s="80">
        <f t="shared" si="10"/>
        <v>20050.083775752093</v>
      </c>
      <c r="M25" s="80">
        <f t="shared" si="11"/>
        <v>78122.268601499134</v>
      </c>
      <c r="N25" s="80">
        <f t="shared" si="12"/>
        <v>4769.8005289540479</v>
      </c>
      <c r="O25" s="80">
        <f t="shared" si="13"/>
        <v>6302.8412450960368</v>
      </c>
      <c r="P25" s="79">
        <f t="shared" si="14"/>
        <v>109244.9941513013</v>
      </c>
      <c r="R25" s="80">
        <f t="shared" si="15"/>
        <v>23939.57134493464</v>
      </c>
      <c r="S25" s="80">
        <f t="shared" si="16"/>
        <v>51627.532222621128</v>
      </c>
      <c r="T25" s="80">
        <f t="shared" si="17"/>
        <v>11170.570412301682</v>
      </c>
      <c r="U25" s="80">
        <f t="shared" si="18"/>
        <v>19408.282998524814</v>
      </c>
      <c r="V25" s="79">
        <f t="shared" si="19"/>
        <v>106145.95697838225</v>
      </c>
      <c r="X25" s="80">
        <f t="shared" si="20"/>
        <v>17026.613472018809</v>
      </c>
      <c r="Y25" s="80">
        <f t="shared" si="21"/>
        <v>32143.614451578353</v>
      </c>
      <c r="Z25" s="80">
        <f t="shared" si="22"/>
        <v>27998.316199822148</v>
      </c>
      <c r="AA25" s="80">
        <f t="shared" si="23"/>
        <v>28059.877844738498</v>
      </c>
      <c r="AB25" s="79">
        <f t="shared" si="24"/>
        <v>105228.42196815781</v>
      </c>
    </row>
    <row r="26" spans="1:28" x14ac:dyDescent="0.2">
      <c r="A26" s="22">
        <v>42765</v>
      </c>
      <c r="B26" s="21">
        <v>96.5</v>
      </c>
      <c r="C26" s="21">
        <v>277</v>
      </c>
      <c r="D26" s="21">
        <v>41.28</v>
      </c>
      <c r="E26" s="21">
        <v>1370</v>
      </c>
      <c r="G26" s="20">
        <f t="shared" si="5"/>
        <v>-2.0602862072465249E-2</v>
      </c>
      <c r="H26" s="20">
        <f t="shared" si="6"/>
        <v>1.8382352941176471E-2</v>
      </c>
      <c r="I26" s="20">
        <f t="shared" si="7"/>
        <v>9.5377842993397063E-3</v>
      </c>
      <c r="J26" s="20">
        <f t="shared" si="8"/>
        <v>-3.4191046880507579E-2</v>
      </c>
      <c r="L26" s="80">
        <f t="shared" si="10"/>
        <v>19636.9946651789</v>
      </c>
      <c r="M26" s="80">
        <f t="shared" si="11"/>
        <v>79558.339715497277</v>
      </c>
      <c r="N26" s="80">
        <f t="shared" si="12"/>
        <v>4815.2938575500884</v>
      </c>
      <c r="O26" s="80">
        <f t="shared" si="13"/>
        <v>6087.3405046045618</v>
      </c>
      <c r="P26" s="79">
        <f t="shared" si="14"/>
        <v>110097.96874283084</v>
      </c>
      <c r="R26" s="80">
        <f t="shared" si="15"/>
        <v>23446.347658441009</v>
      </c>
      <c r="S26" s="80">
        <f t="shared" si="16"/>
        <v>52576.567741419312</v>
      </c>
      <c r="T26" s="80">
        <f t="shared" si="17"/>
        <v>11277.112903394802</v>
      </c>
      <c r="U26" s="80">
        <f t="shared" si="18"/>
        <v>18744.693484652093</v>
      </c>
      <c r="V26" s="79">
        <f t="shared" si="19"/>
        <v>106044.72178790721</v>
      </c>
      <c r="X26" s="80">
        <f t="shared" si="20"/>
        <v>16675.816503093629</v>
      </c>
      <c r="Y26" s="80">
        <f t="shared" si="21"/>
        <v>32734.489717232365</v>
      </c>
      <c r="Z26" s="80">
        <f t="shared" si="22"/>
        <v>28265.35810048076</v>
      </c>
      <c r="AA26" s="80">
        <f t="shared" si="23"/>
        <v>27100.481245887728</v>
      </c>
      <c r="AB26" s="79">
        <f t="shared" si="24"/>
        <v>104776.14556669448</v>
      </c>
    </row>
    <row r="27" spans="1:28" x14ac:dyDescent="0.2">
      <c r="A27" s="22">
        <v>42766</v>
      </c>
      <c r="B27" s="21">
        <v>99.13</v>
      </c>
      <c r="C27" s="21">
        <v>288</v>
      </c>
      <c r="D27" s="21">
        <v>41.58</v>
      </c>
      <c r="E27" s="21">
        <v>1379</v>
      </c>
      <c r="G27" s="20">
        <f t="shared" si="5"/>
        <v>2.7253886010362646E-2</v>
      </c>
      <c r="H27" s="20">
        <f t="shared" si="6"/>
        <v>3.9711191335740074E-2</v>
      </c>
      <c r="I27" s="20">
        <f t="shared" si="7"/>
        <v>7.2674418604650477E-3</v>
      </c>
      <c r="J27" s="20">
        <f t="shared" si="8"/>
        <v>6.5693430656934308E-3</v>
      </c>
      <c r="L27" s="80">
        <f t="shared" si="10"/>
        <v>20172.179079369784</v>
      </c>
      <c r="M27" s="80">
        <f t="shared" si="11"/>
        <v>82717.696166293201</v>
      </c>
      <c r="N27" s="80">
        <f t="shared" si="12"/>
        <v>4850.2887257008879</v>
      </c>
      <c r="O27" s="80">
        <f t="shared" si="13"/>
        <v>6127.3303327370004</v>
      </c>
      <c r="P27" s="79">
        <f t="shared" si="14"/>
        <v>113867.49430410087</v>
      </c>
      <c r="R27" s="80">
        <f t="shared" si="15"/>
        <v>24085.351744883494</v>
      </c>
      <c r="S27" s="80">
        <f t="shared" si="16"/>
        <v>54664.445882775311</v>
      </c>
      <c r="T27" s="80">
        <f t="shared" si="17"/>
        <v>11359.068665774124</v>
      </c>
      <c r="U27" s="80">
        <f t="shared" si="18"/>
        <v>18867.83380681404</v>
      </c>
      <c r="V27" s="79">
        <f t="shared" si="19"/>
        <v>108976.70010024696</v>
      </c>
      <c r="X27" s="80">
        <f t="shared" si="20"/>
        <v>17130.297305198666</v>
      </c>
      <c r="Y27" s="80">
        <f t="shared" si="21"/>
        <v>34034.415301671193</v>
      </c>
      <c r="Z27" s="80">
        <f t="shared" si="22"/>
        <v>28470.774947141228</v>
      </c>
      <c r="AA27" s="80">
        <f t="shared" si="23"/>
        <v>27278.513604437354</v>
      </c>
      <c r="AB27" s="79">
        <f t="shared" si="24"/>
        <v>106914.00115844843</v>
      </c>
    </row>
    <row r="28" spans="1:28" x14ac:dyDescent="0.2">
      <c r="A28" s="22">
        <v>42767</v>
      </c>
      <c r="B28" s="21">
        <v>98.5</v>
      </c>
      <c r="C28" s="21">
        <v>294</v>
      </c>
      <c r="D28" s="21">
        <v>41.88</v>
      </c>
      <c r="E28" s="21">
        <v>1384</v>
      </c>
      <c r="G28" s="20">
        <f t="shared" si="5"/>
        <v>-6.3552910319781648E-3</v>
      </c>
      <c r="H28" s="20">
        <f t="shared" si="6"/>
        <v>2.0833333333333332E-2</v>
      </c>
      <c r="I28" s="20">
        <f t="shared" si="7"/>
        <v>7.2150072150073182E-3</v>
      </c>
      <c r="J28" s="20">
        <f t="shared" ref="J28:J55" si="25">(E28-E27)/E27</f>
        <v>3.6258158085569255E-3</v>
      </c>
      <c r="L28" s="80">
        <f t="shared" si="10"/>
        <v>20043.979010571209</v>
      </c>
      <c r="M28" s="80">
        <f t="shared" si="11"/>
        <v>84440.981503090981</v>
      </c>
      <c r="N28" s="80">
        <f t="shared" si="12"/>
        <v>4885.2835938516882</v>
      </c>
      <c r="O28" s="80">
        <f t="shared" si="13"/>
        <v>6149.5469039216887</v>
      </c>
      <c r="P28" s="79">
        <f t="shared" si="14"/>
        <v>115519.79101143558</v>
      </c>
      <c r="R28" s="80">
        <f t="shared" si="15"/>
        <v>23932.282324937198</v>
      </c>
      <c r="S28" s="80">
        <f t="shared" si="16"/>
        <v>55803.288505333134</v>
      </c>
      <c r="T28" s="80">
        <f t="shared" si="17"/>
        <v>11441.024428153449</v>
      </c>
      <c r="U28" s="80">
        <f t="shared" si="18"/>
        <v>18936.245096904011</v>
      </c>
      <c r="V28" s="79">
        <f t="shared" si="19"/>
        <v>110112.84035532779</v>
      </c>
      <c r="X28" s="80">
        <f t="shared" si="20"/>
        <v>17021.429280359818</v>
      </c>
      <c r="Y28" s="80">
        <f t="shared" si="21"/>
        <v>34743.465620456009</v>
      </c>
      <c r="Z28" s="80">
        <f t="shared" si="22"/>
        <v>28676.191793801703</v>
      </c>
      <c r="AA28" s="80">
        <f t="shared" si="23"/>
        <v>27377.420470298257</v>
      </c>
      <c r="AB28" s="79">
        <f t="shared" si="24"/>
        <v>107818.50716491578</v>
      </c>
    </row>
    <row r="29" spans="1:28" x14ac:dyDescent="0.2">
      <c r="A29" s="22">
        <v>42768</v>
      </c>
      <c r="B29" s="21">
        <v>98.43</v>
      </c>
      <c r="C29" s="21">
        <v>290</v>
      </c>
      <c r="D29" s="21">
        <v>41.96</v>
      </c>
      <c r="E29" s="21">
        <v>1370</v>
      </c>
      <c r="G29" s="20">
        <f t="shared" si="5"/>
        <v>-7.1065989847708807E-4</v>
      </c>
      <c r="H29" s="20">
        <f t="shared" si="6"/>
        <v>-1.3605442176870748E-2</v>
      </c>
      <c r="I29" s="20">
        <f t="shared" si="7"/>
        <v>1.9102196752626144E-3</v>
      </c>
      <c r="J29" s="20">
        <f t="shared" si="25"/>
        <v>-1.0115606936416185E-2</v>
      </c>
      <c r="L29" s="80">
        <f t="shared" si="10"/>
        <v>20029.73455848248</v>
      </c>
      <c r="M29" s="80">
        <f t="shared" si="11"/>
        <v>83292.124611892461</v>
      </c>
      <c r="N29" s="80">
        <f t="shared" si="12"/>
        <v>4894.6155586919012</v>
      </c>
      <c r="O29" s="80">
        <f t="shared" si="13"/>
        <v>6087.3405046045618</v>
      </c>
      <c r="P29" s="79">
        <f t="shared" si="14"/>
        <v>114303.81523367141</v>
      </c>
      <c r="R29" s="80">
        <f t="shared" si="15"/>
        <v>23915.274611609831</v>
      </c>
      <c r="S29" s="80">
        <f t="shared" si="16"/>
        <v>55044.060090294588</v>
      </c>
      <c r="T29" s="80">
        <f t="shared" si="17"/>
        <v>11462.879298121268</v>
      </c>
      <c r="U29" s="80">
        <f t="shared" si="18"/>
        <v>18744.693484652093</v>
      </c>
      <c r="V29" s="79">
        <f t="shared" si="19"/>
        <v>109166.90748467777</v>
      </c>
      <c r="X29" s="80">
        <f t="shared" si="20"/>
        <v>17009.332833155502</v>
      </c>
      <c r="Y29" s="80">
        <f t="shared" si="21"/>
        <v>34270.765407932799</v>
      </c>
      <c r="Z29" s="80">
        <f t="shared" si="22"/>
        <v>28730.969619577827</v>
      </c>
      <c r="AA29" s="80">
        <f t="shared" si="23"/>
        <v>27100.481245887724</v>
      </c>
      <c r="AB29" s="79">
        <f t="shared" si="24"/>
        <v>107111.54910655385</v>
      </c>
    </row>
    <row r="30" spans="1:28" x14ac:dyDescent="0.2">
      <c r="A30" s="22">
        <v>42769</v>
      </c>
      <c r="B30" s="21">
        <v>102.15</v>
      </c>
      <c r="C30" s="21">
        <v>285.10000000000002</v>
      </c>
      <c r="D30" s="21">
        <v>41.91</v>
      </c>
      <c r="E30" s="21">
        <v>1387</v>
      </c>
      <c r="G30" s="20">
        <f t="shared" si="5"/>
        <v>3.7793355684242594E-2</v>
      </c>
      <c r="H30" s="20">
        <f t="shared" si="6"/>
        <v>-1.6896551724137853E-2</v>
      </c>
      <c r="I30" s="20">
        <f t="shared" si="7"/>
        <v>-1.1916110581507212E-3</v>
      </c>
      <c r="J30" s="20">
        <f t="shared" si="25"/>
        <v>1.2408759124087591E-2</v>
      </c>
      <c r="L30" s="80">
        <f t="shared" si="10"/>
        <v>20786.725440912174</v>
      </c>
      <c r="M30" s="80">
        <f t="shared" si="11"/>
        <v>81884.774920174284</v>
      </c>
      <c r="N30" s="80">
        <f t="shared" si="12"/>
        <v>4888.7830806667671</v>
      </c>
      <c r="O30" s="80">
        <f t="shared" si="13"/>
        <v>6162.8768466325018</v>
      </c>
      <c r="P30" s="79">
        <f t="shared" si="14"/>
        <v>113723.16028838571</v>
      </c>
      <c r="R30" s="80">
        <f t="shared" si="15"/>
        <v>24819.11309129274</v>
      </c>
      <c r="S30" s="80">
        <f t="shared" si="16"/>
        <v>54114.005281872371</v>
      </c>
      <c r="T30" s="80">
        <f t="shared" si="17"/>
        <v>11449.22000439138</v>
      </c>
      <c r="U30" s="80">
        <f t="shared" si="18"/>
        <v>18977.291870957994</v>
      </c>
      <c r="V30" s="79">
        <f t="shared" si="19"/>
        <v>109359.63024851448</v>
      </c>
      <c r="X30" s="80">
        <f t="shared" si="20"/>
        <v>17652.172598870613</v>
      </c>
      <c r="Y30" s="80">
        <f t="shared" si="21"/>
        <v>33691.707647591866</v>
      </c>
      <c r="Z30" s="80">
        <f t="shared" si="22"/>
        <v>28696.733478467744</v>
      </c>
      <c r="AA30" s="80">
        <f t="shared" si="23"/>
        <v>27436.764589814797</v>
      </c>
      <c r="AB30" s="79">
        <f t="shared" si="24"/>
        <v>107477.378314745</v>
      </c>
    </row>
    <row r="31" spans="1:28" x14ac:dyDescent="0.2">
      <c r="A31" s="22">
        <v>42772</v>
      </c>
      <c r="B31" s="21">
        <v>101.08</v>
      </c>
      <c r="C31" s="21">
        <v>278.8</v>
      </c>
      <c r="D31" s="21">
        <v>42.39</v>
      </c>
      <c r="E31" s="21">
        <v>1357.5</v>
      </c>
      <c r="G31" s="20">
        <f t="shared" si="5"/>
        <v>-1.0474791972589402E-2</v>
      </c>
      <c r="H31" s="20">
        <f t="shared" si="6"/>
        <v>-2.2097509645738377E-2</v>
      </c>
      <c r="I31" s="20">
        <f t="shared" si="7"/>
        <v>1.1453113815318636E-2</v>
      </c>
      <c r="J31" s="20">
        <f t="shared" si="25"/>
        <v>-2.1268925739005046E-2</v>
      </c>
      <c r="L31" s="80">
        <f t="shared" si="10"/>
        <v>20568.988816127287</v>
      </c>
      <c r="M31" s="80">
        <f t="shared" si="11"/>
        <v>80075.325316536619</v>
      </c>
      <c r="N31" s="80">
        <f t="shared" si="12"/>
        <v>4944.7748697080478</v>
      </c>
      <c r="O31" s="80">
        <f t="shared" si="13"/>
        <v>6031.7990766428411</v>
      </c>
      <c r="P31" s="79">
        <f t="shared" si="14"/>
        <v>111620.8880790148</v>
      </c>
      <c r="R31" s="80">
        <f t="shared" si="15"/>
        <v>24559.138044717278</v>
      </c>
      <c r="S31" s="80">
        <f t="shared" si="16"/>
        <v>52918.220528186655</v>
      </c>
      <c r="T31" s="80">
        <f t="shared" si="17"/>
        <v>11580.349224198297</v>
      </c>
      <c r="U31" s="80">
        <f t="shared" si="18"/>
        <v>18573.665259427165</v>
      </c>
      <c r="V31" s="79">
        <f t="shared" si="19"/>
        <v>107631.37305652938</v>
      </c>
      <c r="X31" s="80">
        <f t="shared" si="20"/>
        <v>17467.2697630332</v>
      </c>
      <c r="Y31" s="80">
        <f t="shared" si="21"/>
        <v>32947.204812867807</v>
      </c>
      <c r="Z31" s="80">
        <f t="shared" si="22"/>
        <v>29025.400433124501</v>
      </c>
      <c r="AA31" s="80">
        <f t="shared" si="23"/>
        <v>26853.214081235463</v>
      </c>
      <c r="AB31" s="79">
        <f t="shared" si="24"/>
        <v>106293.08909026097</v>
      </c>
    </row>
    <row r="32" spans="1:28" x14ac:dyDescent="0.2">
      <c r="A32" s="22">
        <v>42773</v>
      </c>
      <c r="B32" s="21">
        <v>102.25</v>
      </c>
      <c r="C32" s="21">
        <v>279.5</v>
      </c>
      <c r="D32" s="21">
        <v>42.47</v>
      </c>
      <c r="E32" s="21">
        <v>1382</v>
      </c>
      <c r="G32" s="20">
        <f t="shared" si="5"/>
        <v>1.1574990106846079E-2</v>
      </c>
      <c r="H32" s="20">
        <f t="shared" si="6"/>
        <v>2.5107604017216233E-3</v>
      </c>
      <c r="I32" s="20">
        <f t="shared" si="7"/>
        <v>1.8872375560273246E-3</v>
      </c>
      <c r="J32" s="20">
        <f t="shared" si="25"/>
        <v>1.8047882136279926E-2</v>
      </c>
      <c r="L32" s="80">
        <f t="shared" si="10"/>
        <v>20807.074658181788</v>
      </c>
      <c r="M32" s="80">
        <f t="shared" si="11"/>
        <v>80276.375272496356</v>
      </c>
      <c r="N32" s="80">
        <f t="shared" si="12"/>
        <v>4954.1068345482608</v>
      </c>
      <c r="O32" s="80">
        <f t="shared" si="13"/>
        <v>6140.6602754478135</v>
      </c>
      <c r="P32" s="79">
        <f t="shared" si="14"/>
        <v>112178.21704067422</v>
      </c>
      <c r="R32" s="80">
        <f t="shared" si="15"/>
        <v>24843.409824617549</v>
      </c>
      <c r="S32" s="80">
        <f t="shared" si="16"/>
        <v>53051.085500818401</v>
      </c>
      <c r="T32" s="80">
        <f t="shared" si="17"/>
        <v>11602.204094166116</v>
      </c>
      <c r="U32" s="80">
        <f t="shared" si="18"/>
        <v>18908.880580868023</v>
      </c>
      <c r="V32" s="79">
        <f t="shared" si="19"/>
        <v>108405.58000047007</v>
      </c>
      <c r="X32" s="80">
        <f t="shared" si="20"/>
        <v>17669.45323773392</v>
      </c>
      <c r="Y32" s="80">
        <f t="shared" si="21"/>
        <v>33029.92735005937</v>
      </c>
      <c r="Z32" s="80">
        <f t="shared" si="22"/>
        <v>29080.178258900625</v>
      </c>
      <c r="AA32" s="80">
        <f t="shared" si="23"/>
        <v>27337.857723953894</v>
      </c>
      <c r="AB32" s="79">
        <f t="shared" si="24"/>
        <v>107117.41657064782</v>
      </c>
    </row>
    <row r="33" spans="1:28" x14ac:dyDescent="0.2">
      <c r="A33" s="22">
        <v>42774</v>
      </c>
      <c r="B33" s="21">
        <v>103.55</v>
      </c>
      <c r="C33" s="21">
        <v>276.89999999999998</v>
      </c>
      <c r="D33" s="21">
        <v>42.63</v>
      </c>
      <c r="E33" s="21">
        <v>1350</v>
      </c>
      <c r="G33" s="20">
        <f t="shared" si="5"/>
        <v>1.271393643031782E-2</v>
      </c>
      <c r="H33" s="20">
        <f t="shared" si="6"/>
        <v>-9.3023255813954302E-3</v>
      </c>
      <c r="I33" s="20">
        <f t="shared" si="7"/>
        <v>3.7673651989640618E-3</v>
      </c>
      <c r="J33" s="20">
        <f t="shared" si="25"/>
        <v>-2.3154848046309694E-2</v>
      </c>
      <c r="L33" s="80">
        <f t="shared" si="10"/>
        <v>21071.614482686789</v>
      </c>
      <c r="M33" s="80">
        <f t="shared" si="11"/>
        <v>79529.618293217311</v>
      </c>
      <c r="N33" s="80">
        <f t="shared" si="12"/>
        <v>4972.7707642286878</v>
      </c>
      <c r="O33" s="80">
        <f t="shared" si="13"/>
        <v>5998.4742198658096</v>
      </c>
      <c r="P33" s="79">
        <f t="shared" si="14"/>
        <v>111572.47775999858</v>
      </c>
      <c r="R33" s="80">
        <f t="shared" si="15"/>
        <v>25159.267357840068</v>
      </c>
      <c r="S33" s="80">
        <f t="shared" si="16"/>
        <v>52557.587031043338</v>
      </c>
      <c r="T33" s="80">
        <f t="shared" si="17"/>
        <v>11645.913834101755</v>
      </c>
      <c r="U33" s="80">
        <f t="shared" si="18"/>
        <v>18471.048324292209</v>
      </c>
      <c r="V33" s="79">
        <f t="shared" si="19"/>
        <v>107833.81654727737</v>
      </c>
      <c r="X33" s="80">
        <f t="shared" si="20"/>
        <v>17894.101542956942</v>
      </c>
      <c r="Y33" s="80">
        <f t="shared" si="21"/>
        <v>32722.672211919282</v>
      </c>
      <c r="Z33" s="80">
        <f t="shared" si="22"/>
        <v>29189.73391045288</v>
      </c>
      <c r="AA33" s="80">
        <f t="shared" si="23"/>
        <v>26704.853782444108</v>
      </c>
      <c r="AB33" s="79">
        <f t="shared" si="24"/>
        <v>106511.3614477732</v>
      </c>
    </row>
    <row r="34" spans="1:28" x14ac:dyDescent="0.2">
      <c r="A34" s="22">
        <v>42775</v>
      </c>
      <c r="B34" s="21">
        <v>106</v>
      </c>
      <c r="C34" s="21">
        <v>272</v>
      </c>
      <c r="D34" s="21">
        <v>42.44</v>
      </c>
      <c r="E34" s="21">
        <v>1356.5</v>
      </c>
      <c r="G34" s="20">
        <f t="shared" si="5"/>
        <v>2.3660067600193173E-2</v>
      </c>
      <c r="H34" s="20">
        <f t="shared" si="6"/>
        <v>-1.7695919104369729E-2</v>
      </c>
      <c r="I34" s="20">
        <f t="shared" si="7"/>
        <v>-4.4569551958715649E-3</v>
      </c>
      <c r="J34" s="20">
        <f t="shared" si="25"/>
        <v>4.8148148148148152E-3</v>
      </c>
      <c r="L34" s="80">
        <f t="shared" si="10"/>
        <v>21570.17030579237</v>
      </c>
      <c r="M34" s="80">
        <f t="shared" si="11"/>
        <v>78122.268601499134</v>
      </c>
      <c r="N34" s="80">
        <f t="shared" si="12"/>
        <v>4950.6073477331802</v>
      </c>
      <c r="O34" s="80">
        <f t="shared" si="13"/>
        <v>6027.355762405904</v>
      </c>
      <c r="P34" s="79">
        <f t="shared" si="14"/>
        <v>110670.40201743059</v>
      </c>
      <c r="R34" s="80">
        <f t="shared" si="15"/>
        <v>25754.537324297897</v>
      </c>
      <c r="S34" s="80">
        <f t="shared" si="16"/>
        <v>51627.532222621121</v>
      </c>
      <c r="T34" s="80">
        <f t="shared" si="17"/>
        <v>11594.008517928183</v>
      </c>
      <c r="U34" s="80">
        <f t="shared" si="18"/>
        <v>18559.983001409171</v>
      </c>
      <c r="V34" s="79">
        <f t="shared" si="19"/>
        <v>107536.06106625638</v>
      </c>
      <c r="X34" s="80">
        <f t="shared" si="20"/>
        <v>18317.477195108022</v>
      </c>
      <c r="Y34" s="80">
        <f t="shared" si="21"/>
        <v>32143.614451578353</v>
      </c>
      <c r="Z34" s="80">
        <f t="shared" si="22"/>
        <v>29059.636574234577</v>
      </c>
      <c r="AA34" s="80">
        <f t="shared" si="23"/>
        <v>26833.432708063283</v>
      </c>
      <c r="AB34" s="79">
        <f t="shared" si="24"/>
        <v>106354.16092898423</v>
      </c>
    </row>
    <row r="35" spans="1:28" x14ac:dyDescent="0.2">
      <c r="A35" s="22">
        <v>42776</v>
      </c>
      <c r="B35" s="21">
        <v>109.3</v>
      </c>
      <c r="C35" s="21">
        <v>265.5</v>
      </c>
      <c r="D35" s="21">
        <v>42.79</v>
      </c>
      <c r="E35" s="21">
        <v>1345</v>
      </c>
      <c r="G35" s="20">
        <f t="shared" si="5"/>
        <v>3.1132075471698085E-2</v>
      </c>
      <c r="H35" s="20">
        <f t="shared" si="6"/>
        <v>-2.389705882352941E-2</v>
      </c>
      <c r="I35" s="20">
        <f t="shared" si="7"/>
        <v>8.246936852026425E-3</v>
      </c>
      <c r="J35" s="20">
        <f t="shared" si="25"/>
        <v>-8.4776999631404355E-3</v>
      </c>
      <c r="L35" s="80">
        <f t="shared" si="10"/>
        <v>22241.694475689677</v>
      </c>
      <c r="M35" s="80">
        <f t="shared" si="11"/>
        <v>76255.376153301549</v>
      </c>
      <c r="N35" s="80">
        <f t="shared" si="12"/>
        <v>4991.4346939091138</v>
      </c>
      <c r="O35" s="80">
        <f t="shared" si="13"/>
        <v>5976.2576486811213</v>
      </c>
      <c r="P35" s="79">
        <f t="shared" si="14"/>
        <v>109464.76297158147</v>
      </c>
      <c r="R35" s="80">
        <f t="shared" si="15"/>
        <v>26556.329524016604</v>
      </c>
      <c r="S35" s="80">
        <f t="shared" si="16"/>
        <v>50393.786048183487</v>
      </c>
      <c r="T35" s="80">
        <f t="shared" si="17"/>
        <v>11689.623574037394</v>
      </c>
      <c r="U35" s="80">
        <f t="shared" si="18"/>
        <v>18402.637034202238</v>
      </c>
      <c r="V35" s="79">
        <f t="shared" si="19"/>
        <v>107042.37618043974</v>
      </c>
      <c r="X35" s="80">
        <f t="shared" si="20"/>
        <v>18887.738277597233</v>
      </c>
      <c r="Y35" s="80">
        <f t="shared" si="21"/>
        <v>31375.476606228134</v>
      </c>
      <c r="Z35" s="80">
        <f t="shared" si="22"/>
        <v>29299.289562005128</v>
      </c>
      <c r="AA35" s="80">
        <f t="shared" si="23"/>
        <v>26605.946916583205</v>
      </c>
      <c r="AB35" s="79">
        <f t="shared" si="24"/>
        <v>106168.4513624137</v>
      </c>
    </row>
    <row r="36" spans="1:28" x14ac:dyDescent="0.2">
      <c r="A36" s="22">
        <v>42779</v>
      </c>
      <c r="B36" s="21">
        <v>106.49</v>
      </c>
      <c r="C36" s="21">
        <v>266.89999999999998</v>
      </c>
      <c r="D36" s="21">
        <v>42.42</v>
      </c>
      <c r="E36" s="21">
        <v>1335</v>
      </c>
      <c r="G36" s="20">
        <f t="shared" si="5"/>
        <v>-2.5709057639524267E-2</v>
      </c>
      <c r="H36" s="20">
        <f t="shared" si="6"/>
        <v>5.273069679849255E-3</v>
      </c>
      <c r="I36" s="20">
        <f t="shared" si="7"/>
        <v>-8.6468801121756828E-3</v>
      </c>
      <c r="J36" s="20">
        <f t="shared" si="25"/>
        <v>-7.4349442379182153E-3</v>
      </c>
      <c r="L36" s="80">
        <f t="shared" si="10"/>
        <v>21669.881470413482</v>
      </c>
      <c r="M36" s="80">
        <f t="shared" si="11"/>
        <v>76657.476065221024</v>
      </c>
      <c r="N36" s="80">
        <f t="shared" si="12"/>
        <v>4948.2743565231276</v>
      </c>
      <c r="O36" s="80">
        <f t="shared" si="13"/>
        <v>5931.8245063117447</v>
      </c>
      <c r="P36" s="79">
        <f t="shared" si="14"/>
        <v>109207.45639846938</v>
      </c>
      <c r="R36" s="80">
        <f t="shared" si="15"/>
        <v>25873.59131758946</v>
      </c>
      <c r="S36" s="80">
        <f t="shared" si="16"/>
        <v>50659.51599344697</v>
      </c>
      <c r="T36" s="80">
        <f t="shared" si="17"/>
        <v>11588.54480043623</v>
      </c>
      <c r="U36" s="80">
        <f t="shared" si="18"/>
        <v>18265.814454022297</v>
      </c>
      <c r="V36" s="79">
        <f t="shared" si="19"/>
        <v>106387.46656549496</v>
      </c>
      <c r="X36" s="80">
        <f t="shared" si="20"/>
        <v>18402.152325538238</v>
      </c>
      <c r="Y36" s="80">
        <f t="shared" si="21"/>
        <v>31540.921680611256</v>
      </c>
      <c r="Z36" s="80">
        <f t="shared" si="22"/>
        <v>29045.94211779055</v>
      </c>
      <c r="AA36" s="80">
        <f t="shared" si="23"/>
        <v>26408.133184861395</v>
      </c>
      <c r="AB36" s="79">
        <f t="shared" si="24"/>
        <v>105397.14930880144</v>
      </c>
    </row>
    <row r="37" spans="1:28" x14ac:dyDescent="0.2">
      <c r="A37" s="22">
        <v>42780</v>
      </c>
      <c r="B37" s="21">
        <v>107.96</v>
      </c>
      <c r="C37" s="21">
        <v>260.3</v>
      </c>
      <c r="D37" s="21">
        <v>42.34</v>
      </c>
      <c r="E37" s="21">
        <v>1312</v>
      </c>
      <c r="G37" s="20">
        <f t="shared" si="5"/>
        <v>1.3804113062259357E-2</v>
      </c>
      <c r="H37" s="20">
        <f t="shared" si="6"/>
        <v>-2.4728362682652553E-2</v>
      </c>
      <c r="I37" s="20">
        <f t="shared" si="7"/>
        <v>-1.8859028760018456E-3</v>
      </c>
      <c r="J37" s="20">
        <f t="shared" si="25"/>
        <v>-1.7228464419475654E-2</v>
      </c>
      <c r="L37" s="80">
        <f t="shared" si="10"/>
        <v>21969.01496427683</v>
      </c>
      <c r="M37" s="80">
        <f t="shared" si="11"/>
        <v>74761.862194743488</v>
      </c>
      <c r="N37" s="80">
        <f t="shared" si="12"/>
        <v>4938.9423916829146</v>
      </c>
      <c r="O37" s="80">
        <f t="shared" si="13"/>
        <v>5829.6282788621793</v>
      </c>
      <c r="P37" s="79">
        <f t="shared" si="14"/>
        <v>107499.4478295654</v>
      </c>
      <c r="R37" s="80">
        <f t="shared" si="15"/>
        <v>26230.753297464158</v>
      </c>
      <c r="S37" s="80">
        <f t="shared" si="16"/>
        <v>49406.789108633377</v>
      </c>
      <c r="T37" s="80">
        <f t="shared" si="17"/>
        <v>11566.68993046841</v>
      </c>
      <c r="U37" s="80">
        <f t="shared" si="18"/>
        <v>17951.122519608431</v>
      </c>
      <c r="V37" s="79">
        <f t="shared" si="19"/>
        <v>105155.35485617437</v>
      </c>
      <c r="X37" s="80">
        <f t="shared" si="20"/>
        <v>18656.177716828886</v>
      </c>
      <c r="Y37" s="80">
        <f t="shared" si="21"/>
        <v>30760.966329947962</v>
      </c>
      <c r="Z37" s="80">
        <f t="shared" si="22"/>
        <v>28991.164292014426</v>
      </c>
      <c r="AA37" s="80">
        <f t="shared" si="23"/>
        <v>25953.161601901236</v>
      </c>
      <c r="AB37" s="79">
        <f t="shared" si="24"/>
        <v>104361.46994069251</v>
      </c>
    </row>
    <row r="38" spans="1:28" x14ac:dyDescent="0.2">
      <c r="A38" s="22">
        <v>42781</v>
      </c>
      <c r="B38" s="21">
        <v>107.25</v>
      </c>
      <c r="C38" s="21">
        <v>257.10000000000002</v>
      </c>
      <c r="D38" s="21">
        <v>42.72</v>
      </c>
      <c r="E38" s="21">
        <v>1316</v>
      </c>
      <c r="G38" s="20">
        <f t="shared" si="5"/>
        <v>-6.5765098184512203E-3</v>
      </c>
      <c r="H38" s="20">
        <f t="shared" si="6"/>
        <v>-1.2293507491356083E-2</v>
      </c>
      <c r="I38" s="20">
        <f t="shared" si="7"/>
        <v>8.9749645725081591E-3</v>
      </c>
      <c r="J38" s="20">
        <f t="shared" si="25"/>
        <v>3.0487804878048782E-3</v>
      </c>
      <c r="L38" s="80">
        <f t="shared" si="10"/>
        <v>21824.535521662561</v>
      </c>
      <c r="M38" s="80">
        <f t="shared" si="11"/>
        <v>73842.776681784671</v>
      </c>
      <c r="N38" s="80">
        <f t="shared" si="12"/>
        <v>4983.2692246739271</v>
      </c>
      <c r="O38" s="80">
        <f t="shared" si="13"/>
        <v>5847.4015358099296</v>
      </c>
      <c r="P38" s="79">
        <f t="shared" si="14"/>
        <v>106497.98296393109</v>
      </c>
      <c r="R38" s="80">
        <f t="shared" si="15"/>
        <v>26058.246490858015</v>
      </c>
      <c r="S38" s="80">
        <f t="shared" si="16"/>
        <v>48799.406376602543</v>
      </c>
      <c r="T38" s="80">
        <f t="shared" si="17"/>
        <v>11670.50056281555</v>
      </c>
      <c r="U38" s="80">
        <f t="shared" si="18"/>
        <v>18005.851551680407</v>
      </c>
      <c r="V38" s="79">
        <f t="shared" si="19"/>
        <v>104534.00498195652</v>
      </c>
      <c r="X38" s="80">
        <f t="shared" si="20"/>
        <v>18533.485180899392</v>
      </c>
      <c r="Y38" s="80">
        <f t="shared" si="21"/>
        <v>30382.806159929394</v>
      </c>
      <c r="Z38" s="80">
        <f t="shared" si="22"/>
        <v>29251.358964451018</v>
      </c>
      <c r="AA38" s="80">
        <f t="shared" si="23"/>
        <v>26032.287094589959</v>
      </c>
      <c r="AB38" s="79">
        <f t="shared" si="24"/>
        <v>104199.93739986977</v>
      </c>
    </row>
    <row r="39" spans="1:28" x14ac:dyDescent="0.2">
      <c r="A39" s="22">
        <v>42782</v>
      </c>
      <c r="B39" s="21">
        <v>108.51</v>
      </c>
      <c r="C39" s="21">
        <v>260</v>
      </c>
      <c r="D39" s="21">
        <v>43</v>
      </c>
      <c r="E39" s="21">
        <v>1401</v>
      </c>
      <c r="G39" s="20">
        <f t="shared" ref="G39:G70" si="26">(B39-B38)/B38</f>
        <v>1.1748251748251797E-2</v>
      </c>
      <c r="H39" s="20">
        <f t="shared" ref="H39:H70" si="27">(C39-C38)/C38</f>
        <v>1.1279657720731143E-2</v>
      </c>
      <c r="I39" s="20">
        <f t="shared" ref="I39:I70" si="28">(D39-D38)/D38</f>
        <v>6.5543071161048953E-3</v>
      </c>
      <c r="J39" s="20">
        <f t="shared" si="25"/>
        <v>6.4589665653495443E-2</v>
      </c>
      <c r="L39" s="80">
        <f t="shared" si="10"/>
        <v>22080.935659259718</v>
      </c>
      <c r="M39" s="80">
        <f t="shared" si="11"/>
        <v>74675.697927903588</v>
      </c>
      <c r="N39" s="80">
        <f t="shared" si="12"/>
        <v>5015.9311016146739</v>
      </c>
      <c r="O39" s="80">
        <f t="shared" si="13"/>
        <v>6225.0832459496287</v>
      </c>
      <c r="P39" s="79">
        <f t="shared" si="14"/>
        <v>107997.6479347276</v>
      </c>
      <c r="R39" s="80">
        <f t="shared" si="15"/>
        <v>26364.385330750614</v>
      </c>
      <c r="S39" s="80">
        <f t="shared" si="16"/>
        <v>49349.846977505484</v>
      </c>
      <c r="T39" s="80">
        <f t="shared" si="17"/>
        <v>11746.992607702919</v>
      </c>
      <c r="U39" s="80">
        <f t="shared" si="18"/>
        <v>19168.843483209916</v>
      </c>
      <c r="V39" s="79">
        <f t="shared" si="19"/>
        <v>106630.06839916893</v>
      </c>
      <c r="X39" s="80">
        <f t="shared" si="20"/>
        <v>18751.221230577092</v>
      </c>
      <c r="Y39" s="80">
        <f t="shared" si="21"/>
        <v>30725.513814008718</v>
      </c>
      <c r="Z39" s="80">
        <f t="shared" si="22"/>
        <v>29443.081354667458</v>
      </c>
      <c r="AA39" s="80">
        <f t="shared" si="23"/>
        <v>27713.70381422533</v>
      </c>
      <c r="AB39" s="79">
        <f t="shared" si="24"/>
        <v>106633.52021347859</v>
      </c>
    </row>
    <row r="40" spans="1:28" x14ac:dyDescent="0.2">
      <c r="A40" s="22">
        <v>42783</v>
      </c>
      <c r="B40" s="21">
        <v>106.41</v>
      </c>
      <c r="C40" s="21">
        <v>257</v>
      </c>
      <c r="D40" s="21">
        <v>42.89</v>
      </c>
      <c r="E40" s="21">
        <v>1425</v>
      </c>
      <c r="G40" s="20">
        <f t="shared" si="26"/>
        <v>-1.9353055017970772E-2</v>
      </c>
      <c r="H40" s="20">
        <f t="shared" si="27"/>
        <v>-1.1538461538461539E-2</v>
      </c>
      <c r="I40" s="20">
        <f t="shared" si="28"/>
        <v>-2.5581395348837077E-3</v>
      </c>
      <c r="J40" s="20">
        <f t="shared" si="25"/>
        <v>1.7130620985010708E-2</v>
      </c>
      <c r="L40" s="80">
        <f t="shared" si="10"/>
        <v>21653.602096597791</v>
      </c>
      <c r="M40" s="80">
        <f t="shared" si="11"/>
        <v>73814.055259504705</v>
      </c>
      <c r="N40" s="80">
        <f t="shared" si="12"/>
        <v>5003.0996499593803</v>
      </c>
      <c r="O40" s="80">
        <f t="shared" si="13"/>
        <v>6331.7227876361321</v>
      </c>
      <c r="P40" s="79">
        <f t="shared" si="14"/>
        <v>106802.479793698</v>
      </c>
      <c r="R40" s="80">
        <f t="shared" si="15"/>
        <v>25854.153930929617</v>
      </c>
      <c r="S40" s="80">
        <f t="shared" si="16"/>
        <v>48780.425666226576</v>
      </c>
      <c r="T40" s="80">
        <f t="shared" si="17"/>
        <v>11716.942161497169</v>
      </c>
      <c r="U40" s="80">
        <f t="shared" si="18"/>
        <v>19497.217675641776</v>
      </c>
      <c r="V40" s="79">
        <f t="shared" si="19"/>
        <v>105848.73943429513</v>
      </c>
      <c r="X40" s="80">
        <f t="shared" si="20"/>
        <v>18388.327814447592</v>
      </c>
      <c r="Y40" s="80">
        <f t="shared" si="21"/>
        <v>30370.988654616311</v>
      </c>
      <c r="Z40" s="80">
        <f t="shared" si="22"/>
        <v>29367.761844225286</v>
      </c>
      <c r="AA40" s="80">
        <f t="shared" si="23"/>
        <v>28188.456770357669</v>
      </c>
      <c r="AB40" s="79">
        <f t="shared" si="24"/>
        <v>106315.53508364686</v>
      </c>
    </row>
    <row r="41" spans="1:28" x14ac:dyDescent="0.2">
      <c r="A41" s="22">
        <v>42786</v>
      </c>
      <c r="B41" s="21">
        <v>107.7</v>
      </c>
      <c r="C41" s="21">
        <v>257.89999999999998</v>
      </c>
      <c r="D41" s="21">
        <v>43.12</v>
      </c>
      <c r="E41" s="21">
        <v>1425</v>
      </c>
      <c r="G41" s="20">
        <f t="shared" si="26"/>
        <v>1.2122920778122416E-2</v>
      </c>
      <c r="H41" s="20">
        <f t="shared" si="27"/>
        <v>3.5019455252917405E-3</v>
      </c>
      <c r="I41" s="20">
        <f t="shared" si="28"/>
        <v>5.3625553742130301E-3</v>
      </c>
      <c r="J41" s="20">
        <f t="shared" si="25"/>
        <v>0</v>
      </c>
      <c r="L41" s="80">
        <f t="shared" si="10"/>
        <v>21916.106999375832</v>
      </c>
      <c r="M41" s="80">
        <f t="shared" si="11"/>
        <v>74072.548060024361</v>
      </c>
      <c r="N41" s="80">
        <f t="shared" si="12"/>
        <v>5029.929048874993</v>
      </c>
      <c r="O41" s="80">
        <f t="shared" si="13"/>
        <v>6331.7227876361321</v>
      </c>
      <c r="P41" s="79">
        <f t="shared" si="14"/>
        <v>107350.30689591132</v>
      </c>
      <c r="R41" s="80">
        <f t="shared" si="15"/>
        <v>26167.581790819659</v>
      </c>
      <c r="S41" s="80">
        <f t="shared" si="16"/>
        <v>48951.252059610248</v>
      </c>
      <c r="T41" s="80">
        <f t="shared" si="17"/>
        <v>11779.77491265465</v>
      </c>
      <c r="U41" s="80">
        <f t="shared" si="18"/>
        <v>19497.217675641776</v>
      </c>
      <c r="V41" s="79">
        <f t="shared" si="19"/>
        <v>106395.82643872633</v>
      </c>
      <c r="X41" s="80">
        <f t="shared" si="20"/>
        <v>18611.248055784286</v>
      </c>
      <c r="Y41" s="80">
        <f t="shared" si="21"/>
        <v>30477.34620243403</v>
      </c>
      <c r="Z41" s="80">
        <f t="shared" si="22"/>
        <v>29525.248093331644</v>
      </c>
      <c r="AA41" s="80">
        <f t="shared" si="23"/>
        <v>28188.456770357669</v>
      </c>
      <c r="AB41" s="79">
        <f t="shared" si="24"/>
        <v>106802.29912190762</v>
      </c>
    </row>
    <row r="42" spans="1:28" x14ac:dyDescent="0.2">
      <c r="A42" s="22">
        <v>42787</v>
      </c>
      <c r="B42" s="21">
        <v>107.77</v>
      </c>
      <c r="C42" s="21">
        <v>260</v>
      </c>
      <c r="D42" s="21">
        <v>42.77</v>
      </c>
      <c r="E42" s="21">
        <v>1395</v>
      </c>
      <c r="G42" s="20">
        <f t="shared" si="26"/>
        <v>6.4995357474459772E-4</v>
      </c>
      <c r="H42" s="20">
        <f t="shared" si="27"/>
        <v>8.1426909654905896E-3</v>
      </c>
      <c r="I42" s="20">
        <f t="shared" si="28"/>
        <v>-8.116883116882986E-3</v>
      </c>
      <c r="J42" s="20">
        <f t="shared" si="25"/>
        <v>-2.1052631578947368E-2</v>
      </c>
      <c r="L42" s="80">
        <f t="shared" si="10"/>
        <v>21930.351451464561</v>
      </c>
      <c r="M42" s="80">
        <f t="shared" si="11"/>
        <v>74675.697927903588</v>
      </c>
      <c r="N42" s="80">
        <f t="shared" si="12"/>
        <v>4989.1017026990603</v>
      </c>
      <c r="O42" s="80">
        <f t="shared" si="13"/>
        <v>6198.4233605280033</v>
      </c>
      <c r="P42" s="79">
        <f t="shared" si="14"/>
        <v>107793.57444259521</v>
      </c>
      <c r="R42" s="80">
        <f t="shared" si="15"/>
        <v>26184.589504147025</v>
      </c>
      <c r="S42" s="80">
        <f t="shared" si="16"/>
        <v>49349.846977505491</v>
      </c>
      <c r="T42" s="80">
        <f t="shared" si="17"/>
        <v>11684.159856545441</v>
      </c>
      <c r="U42" s="80">
        <f t="shared" si="18"/>
        <v>19086.749935101951</v>
      </c>
      <c r="V42" s="79">
        <f t="shared" si="19"/>
        <v>106305.34627329992</v>
      </c>
      <c r="X42" s="80">
        <f t="shared" si="20"/>
        <v>18623.344502988602</v>
      </c>
      <c r="Y42" s="80">
        <f t="shared" si="21"/>
        <v>30725.513814008718</v>
      </c>
      <c r="Z42" s="80">
        <f t="shared" si="22"/>
        <v>29285.5951055611</v>
      </c>
      <c r="AA42" s="80">
        <f t="shared" si="23"/>
        <v>27595.015575192243</v>
      </c>
      <c r="AB42" s="79">
        <f t="shared" si="24"/>
        <v>106229.46899775066</v>
      </c>
    </row>
    <row r="43" spans="1:28" x14ac:dyDescent="0.2">
      <c r="A43" s="22">
        <v>42788</v>
      </c>
      <c r="B43" s="21">
        <v>109.24</v>
      </c>
      <c r="C43" s="21">
        <v>258.5</v>
      </c>
      <c r="D43" s="21">
        <v>42.99</v>
      </c>
      <c r="E43" s="21">
        <v>1399</v>
      </c>
      <c r="G43" s="20">
        <f t="shared" si="26"/>
        <v>1.364015959914632E-2</v>
      </c>
      <c r="H43" s="20">
        <f t="shared" si="27"/>
        <v>-5.7692307692307696E-3</v>
      </c>
      <c r="I43" s="20">
        <f t="shared" si="28"/>
        <v>5.1437923778349043E-3</v>
      </c>
      <c r="J43" s="20">
        <f t="shared" si="25"/>
        <v>2.8673835125448029E-3</v>
      </c>
      <c r="L43" s="80">
        <f t="shared" si="10"/>
        <v>22229.484945327909</v>
      </c>
      <c r="M43" s="80">
        <f t="shared" si="11"/>
        <v>74244.876593704146</v>
      </c>
      <c r="N43" s="80">
        <f t="shared" si="12"/>
        <v>5014.7646060096467</v>
      </c>
      <c r="O43" s="80">
        <f t="shared" si="13"/>
        <v>6216.1966174757536</v>
      </c>
      <c r="P43" s="79">
        <f t="shared" si="14"/>
        <v>107705.32276251745</v>
      </c>
      <c r="R43" s="80">
        <f t="shared" si="15"/>
        <v>26541.751484021723</v>
      </c>
      <c r="S43" s="80">
        <f t="shared" si="16"/>
        <v>49065.136321866034</v>
      </c>
      <c r="T43" s="80">
        <f t="shared" si="17"/>
        <v>11744.260748956944</v>
      </c>
      <c r="U43" s="80">
        <f t="shared" si="18"/>
        <v>19141.478967173927</v>
      </c>
      <c r="V43" s="79">
        <f t="shared" si="19"/>
        <v>106492.62752201864</v>
      </c>
      <c r="X43" s="80">
        <f t="shared" si="20"/>
        <v>18877.369894279251</v>
      </c>
      <c r="Y43" s="80">
        <f t="shared" si="21"/>
        <v>30548.251234312513</v>
      </c>
      <c r="Z43" s="80">
        <f t="shared" si="22"/>
        <v>29436.234126445444</v>
      </c>
      <c r="AA43" s="80">
        <f t="shared" si="23"/>
        <v>27674.141067880966</v>
      </c>
      <c r="AB43" s="79">
        <f t="shared" si="24"/>
        <v>106535.99632291817</v>
      </c>
    </row>
    <row r="44" spans="1:28" x14ac:dyDescent="0.2">
      <c r="A44" s="22">
        <v>42790</v>
      </c>
      <c r="B44" s="21">
        <v>109.23</v>
      </c>
      <c r="C44" s="21">
        <v>259</v>
      </c>
      <c r="D44" s="21">
        <v>42.58</v>
      </c>
      <c r="E44" s="21">
        <v>1368.5</v>
      </c>
      <c r="G44" s="20">
        <f t="shared" si="26"/>
        <v>-9.1541559868096907E-5</v>
      </c>
      <c r="H44" s="20">
        <f t="shared" si="27"/>
        <v>1.9342359767891683E-3</v>
      </c>
      <c r="I44" s="20">
        <f t="shared" si="28"/>
        <v>-9.5371016515469562E-3</v>
      </c>
      <c r="J44" s="20">
        <f t="shared" si="25"/>
        <v>-2.1801286633309505E-2</v>
      </c>
      <c r="L44" s="80">
        <f t="shared" si="10"/>
        <v>22227.450023600948</v>
      </c>
      <c r="M44" s="80">
        <f t="shared" si="11"/>
        <v>74388.483705103965</v>
      </c>
      <c r="N44" s="80">
        <f t="shared" si="12"/>
        <v>4966.9382862035527</v>
      </c>
      <c r="O44" s="80">
        <f t="shared" si="13"/>
        <v>6080.6755332491557</v>
      </c>
      <c r="P44" s="79">
        <f t="shared" si="14"/>
        <v>107663.54754815763</v>
      </c>
      <c r="R44" s="80">
        <f t="shared" si="15"/>
        <v>26539.321810689245</v>
      </c>
      <c r="S44" s="80">
        <f t="shared" si="16"/>
        <v>49160.039873745853</v>
      </c>
      <c r="T44" s="80">
        <f t="shared" si="17"/>
        <v>11632.254540371869</v>
      </c>
      <c r="U44" s="80">
        <f t="shared" si="18"/>
        <v>18724.170097625105</v>
      </c>
      <c r="V44" s="79">
        <f t="shared" si="19"/>
        <v>106055.78632243208</v>
      </c>
      <c r="X44" s="80">
        <f t="shared" si="20"/>
        <v>18875.64183039292</v>
      </c>
      <c r="Y44" s="80">
        <f t="shared" si="21"/>
        <v>30607.338760877916</v>
      </c>
      <c r="Z44" s="80">
        <f t="shared" si="22"/>
        <v>29155.497769342797</v>
      </c>
      <c r="AA44" s="80">
        <f t="shared" si="23"/>
        <v>27070.809186129452</v>
      </c>
      <c r="AB44" s="79">
        <f t="shared" si="24"/>
        <v>105709.28754674309</v>
      </c>
    </row>
    <row r="45" spans="1:28" x14ac:dyDescent="0.2">
      <c r="A45" s="22">
        <v>42793</v>
      </c>
      <c r="B45" s="21">
        <v>108.45</v>
      </c>
      <c r="C45" s="21">
        <v>263.89999999999998</v>
      </c>
      <c r="D45" s="21">
        <v>42.06</v>
      </c>
      <c r="E45" s="21">
        <v>1354</v>
      </c>
      <c r="G45" s="20">
        <f t="shared" si="26"/>
        <v>-7.1408953584180274E-3</v>
      </c>
      <c r="H45" s="20">
        <f t="shared" si="27"/>
        <v>1.891891891891883E-2</v>
      </c>
      <c r="I45" s="20">
        <f t="shared" si="28"/>
        <v>-1.2212306247064257E-2</v>
      </c>
      <c r="J45" s="20">
        <f t="shared" si="25"/>
        <v>-1.0595542564852027E-2</v>
      </c>
      <c r="L45" s="80">
        <f t="shared" si="10"/>
        <v>22068.726128897946</v>
      </c>
      <c r="M45" s="80">
        <f t="shared" si="11"/>
        <v>75795.833396822141</v>
      </c>
      <c r="N45" s="80">
        <f t="shared" si="12"/>
        <v>4906.2805147421668</v>
      </c>
      <c r="O45" s="80">
        <f t="shared" si="13"/>
        <v>6016.2474768135598</v>
      </c>
      <c r="P45" s="79">
        <f t="shared" si="14"/>
        <v>108787.08751727581</v>
      </c>
      <c r="R45" s="80">
        <f t="shared" si="15"/>
        <v>26349.807290755733</v>
      </c>
      <c r="S45" s="80">
        <f t="shared" si="16"/>
        <v>50090.09468216807</v>
      </c>
      <c r="T45" s="80">
        <f t="shared" si="17"/>
        <v>11490.197885581043</v>
      </c>
      <c r="U45" s="80">
        <f t="shared" si="18"/>
        <v>18525.777356364189</v>
      </c>
      <c r="V45" s="79">
        <f t="shared" si="19"/>
        <v>106455.87721486905</v>
      </c>
      <c r="X45" s="80">
        <f t="shared" si="20"/>
        <v>18740.852847259106</v>
      </c>
      <c r="Y45" s="80">
        <f t="shared" si="21"/>
        <v>31186.396521218845</v>
      </c>
      <c r="Z45" s="80">
        <f t="shared" si="22"/>
        <v>28799.441901797985</v>
      </c>
      <c r="AA45" s="80">
        <f t="shared" si="23"/>
        <v>26783.979275132831</v>
      </c>
      <c r="AB45" s="79">
        <f t="shared" si="24"/>
        <v>105510.67054540876</v>
      </c>
    </row>
    <row r="46" spans="1:28" x14ac:dyDescent="0.2">
      <c r="A46" s="22">
        <v>42794</v>
      </c>
      <c r="B46" s="21">
        <v>100.73</v>
      </c>
      <c r="C46" s="21">
        <v>273.39999999999998</v>
      </c>
      <c r="D46" s="21">
        <v>41.95</v>
      </c>
      <c r="E46" s="21">
        <v>1330</v>
      </c>
      <c r="G46" s="20">
        <f t="shared" si="26"/>
        <v>-7.1184877823881956E-2</v>
      </c>
      <c r="H46" s="20">
        <f t="shared" si="27"/>
        <v>3.5998484274346348E-2</v>
      </c>
      <c r="I46" s="20">
        <f t="shared" si="28"/>
        <v>-2.615311459819292E-3</v>
      </c>
      <c r="J46" s="20">
        <f t="shared" si="25"/>
        <v>-1.7725258493353029E-2</v>
      </c>
      <c r="L46" s="80">
        <f t="shared" si="10"/>
        <v>20497.766555683636</v>
      </c>
      <c r="M46" s="80">
        <f t="shared" si="11"/>
        <v>78524.368513418623</v>
      </c>
      <c r="N46" s="80">
        <f t="shared" si="12"/>
        <v>4893.4490630868731</v>
      </c>
      <c r="O46" s="80">
        <f t="shared" si="13"/>
        <v>5909.6079351270564</v>
      </c>
      <c r="P46" s="79">
        <f t="shared" si="14"/>
        <v>109825.19206731618</v>
      </c>
      <c r="R46" s="80">
        <f t="shared" si="15"/>
        <v>24474.09947808045</v>
      </c>
      <c r="S46" s="80">
        <f t="shared" si="16"/>
        <v>51893.262167884619</v>
      </c>
      <c r="T46" s="80">
        <f t="shared" si="17"/>
        <v>11460.147439375292</v>
      </c>
      <c r="U46" s="80">
        <f t="shared" si="18"/>
        <v>18197.403163932329</v>
      </c>
      <c r="V46" s="79">
        <f t="shared" si="19"/>
        <v>106024.91224927269</v>
      </c>
      <c r="X46" s="80">
        <f t="shared" si="20"/>
        <v>17406.787527011616</v>
      </c>
      <c r="Y46" s="80">
        <f t="shared" si="21"/>
        <v>32309.059525961471</v>
      </c>
      <c r="Z46" s="80">
        <f t="shared" si="22"/>
        <v>28724.122391355813</v>
      </c>
      <c r="AA46" s="80">
        <f t="shared" si="23"/>
        <v>26309.226319000492</v>
      </c>
      <c r="AB46" s="79">
        <f t="shared" si="24"/>
        <v>104749.19576332938</v>
      </c>
    </row>
    <row r="47" spans="1:28" x14ac:dyDescent="0.2">
      <c r="A47" s="22">
        <v>42795</v>
      </c>
      <c r="B47" s="21">
        <v>99.99</v>
      </c>
      <c r="C47" s="21">
        <v>273</v>
      </c>
      <c r="D47" s="21">
        <v>42.26</v>
      </c>
      <c r="E47" s="21">
        <v>1334</v>
      </c>
      <c r="G47" s="20">
        <f t="shared" si="26"/>
        <v>-7.3463714881366925E-3</v>
      </c>
      <c r="H47" s="20">
        <f t="shared" si="27"/>
        <v>-1.4630577907826529E-3</v>
      </c>
      <c r="I47" s="20">
        <f t="shared" si="28"/>
        <v>7.3897497020261058E-3</v>
      </c>
      <c r="J47" s="20">
        <f t="shared" si="25"/>
        <v>3.0075187969924814E-3</v>
      </c>
      <c r="L47" s="80">
        <f t="shared" si="10"/>
        <v>20347.18234788848</v>
      </c>
      <c r="M47" s="80">
        <f t="shared" si="11"/>
        <v>78409.482824298771</v>
      </c>
      <c r="N47" s="80">
        <f t="shared" si="12"/>
        <v>4929.6104268426989</v>
      </c>
      <c r="O47" s="80">
        <f t="shared" si="13"/>
        <v>5927.3811920748067</v>
      </c>
      <c r="P47" s="79">
        <f t="shared" si="14"/>
        <v>109613.65679110476</v>
      </c>
      <c r="R47" s="80">
        <f t="shared" si="15"/>
        <v>24294.303651476857</v>
      </c>
      <c r="S47" s="80">
        <f t="shared" si="16"/>
        <v>51817.339326380767</v>
      </c>
      <c r="T47" s="80">
        <f t="shared" si="17"/>
        <v>11544.835060500591</v>
      </c>
      <c r="U47" s="80">
        <f t="shared" si="18"/>
        <v>18252.132196004306</v>
      </c>
      <c r="V47" s="79">
        <f t="shared" si="19"/>
        <v>105908.61023436251</v>
      </c>
      <c r="X47" s="80">
        <f t="shared" si="20"/>
        <v>17278.910799423124</v>
      </c>
      <c r="Y47" s="80">
        <f t="shared" si="21"/>
        <v>32261.789504709152</v>
      </c>
      <c r="Z47" s="80">
        <f t="shared" si="22"/>
        <v>28936.386466238295</v>
      </c>
      <c r="AA47" s="80">
        <f t="shared" si="23"/>
        <v>26388.351811689216</v>
      </c>
      <c r="AB47" s="79">
        <f t="shared" si="24"/>
        <v>104865.43858205978</v>
      </c>
    </row>
    <row r="48" spans="1:28" x14ac:dyDescent="0.2">
      <c r="A48" s="22">
        <v>42796</v>
      </c>
      <c r="B48" s="21">
        <v>101</v>
      </c>
      <c r="C48" s="21">
        <v>271.8</v>
      </c>
      <c r="D48" s="21">
        <v>43.24</v>
      </c>
      <c r="E48" s="21">
        <v>1358.5</v>
      </c>
      <c r="G48" s="20">
        <f t="shared" si="26"/>
        <v>1.0101010101010152E-2</v>
      </c>
      <c r="H48" s="20">
        <f t="shared" si="27"/>
        <v>-4.395604395604354E-3</v>
      </c>
      <c r="I48" s="20">
        <f t="shared" si="28"/>
        <v>2.3189777567439753E-2</v>
      </c>
      <c r="J48" s="20">
        <f t="shared" si="25"/>
        <v>1.8365817091454274E-2</v>
      </c>
      <c r="L48" s="80">
        <f t="shared" si="10"/>
        <v>20552.709442311596</v>
      </c>
      <c r="M48" s="80">
        <f t="shared" si="11"/>
        <v>78064.825756939215</v>
      </c>
      <c r="N48" s="80">
        <f t="shared" si="12"/>
        <v>5043.9269961353129</v>
      </c>
      <c r="O48" s="80">
        <f t="shared" si="13"/>
        <v>6036.2423908797791</v>
      </c>
      <c r="P48" s="79">
        <f t="shared" si="14"/>
        <v>109697.7045862659</v>
      </c>
      <c r="R48" s="80">
        <f t="shared" si="15"/>
        <v>24539.700658057434</v>
      </c>
      <c r="S48" s="80">
        <f t="shared" si="16"/>
        <v>51589.570801869202</v>
      </c>
      <c r="T48" s="80">
        <f t="shared" si="17"/>
        <v>11812.55721760638</v>
      </c>
      <c r="U48" s="80">
        <f t="shared" si="18"/>
        <v>18587.347517445163</v>
      </c>
      <c r="V48" s="79">
        <f t="shared" si="19"/>
        <v>106529.17619497818</v>
      </c>
      <c r="X48" s="80">
        <f t="shared" si="20"/>
        <v>17453.44525194255</v>
      </c>
      <c r="Y48" s="80">
        <f t="shared" si="21"/>
        <v>32119.979440952189</v>
      </c>
      <c r="Z48" s="80">
        <f t="shared" si="22"/>
        <v>29607.414831995833</v>
      </c>
      <c r="AA48" s="80">
        <f t="shared" si="23"/>
        <v>26872.995454407646</v>
      </c>
      <c r="AB48" s="79">
        <f t="shared" si="24"/>
        <v>106053.83497929822</v>
      </c>
    </row>
    <row r="49" spans="1:28" x14ac:dyDescent="0.2">
      <c r="A49" s="22">
        <v>42797</v>
      </c>
      <c r="B49" s="21">
        <v>100.28</v>
      </c>
      <c r="C49" s="21">
        <v>269.2</v>
      </c>
      <c r="D49" s="21">
        <v>42.99</v>
      </c>
      <c r="E49" s="21">
        <v>1370</v>
      </c>
      <c r="G49" s="20">
        <f t="shared" si="26"/>
        <v>-7.1287128712871177E-3</v>
      </c>
      <c r="H49" s="20">
        <f t="shared" si="27"/>
        <v>-9.5658572479765357E-3</v>
      </c>
      <c r="I49" s="20">
        <f t="shared" si="28"/>
        <v>-5.7816836262719702E-3</v>
      </c>
      <c r="J49" s="20">
        <f t="shared" si="25"/>
        <v>8.4652189915347814E-3</v>
      </c>
      <c r="L49" s="80">
        <f t="shared" si="10"/>
        <v>20406.195077970366</v>
      </c>
      <c r="M49" s="80">
        <f t="shared" si="11"/>
        <v>77318.06877766017</v>
      </c>
      <c r="N49" s="80">
        <f t="shared" si="12"/>
        <v>5014.7646060096458</v>
      </c>
      <c r="O49" s="80">
        <f t="shared" si="13"/>
        <v>6087.3405046045618</v>
      </c>
      <c r="P49" s="79">
        <f t="shared" si="14"/>
        <v>108826.36896624474</v>
      </c>
      <c r="R49" s="80">
        <f t="shared" si="15"/>
        <v>24364.764178118807</v>
      </c>
      <c r="S49" s="80">
        <f t="shared" si="16"/>
        <v>51096.07233209414</v>
      </c>
      <c r="T49" s="80">
        <f t="shared" si="17"/>
        <v>11744.260748956944</v>
      </c>
      <c r="U49" s="80">
        <f t="shared" si="18"/>
        <v>18744.693484652096</v>
      </c>
      <c r="V49" s="79">
        <f t="shared" si="19"/>
        <v>105949.790743822</v>
      </c>
      <c r="X49" s="80">
        <f t="shared" si="20"/>
        <v>17329.024652126722</v>
      </c>
      <c r="Y49" s="80">
        <f t="shared" si="21"/>
        <v>31812.724302812101</v>
      </c>
      <c r="Z49" s="80">
        <f t="shared" si="22"/>
        <v>29436.234126445441</v>
      </c>
      <c r="AA49" s="80">
        <f t="shared" si="23"/>
        <v>27100.481245887724</v>
      </c>
      <c r="AB49" s="79">
        <f t="shared" si="24"/>
        <v>105678.464327272</v>
      </c>
    </row>
    <row r="50" spans="1:28" x14ac:dyDescent="0.2">
      <c r="A50" s="22">
        <v>42800</v>
      </c>
      <c r="B50" s="21">
        <v>100.1</v>
      </c>
      <c r="C50" s="21">
        <v>269.7</v>
      </c>
      <c r="D50" s="21">
        <v>42.75</v>
      </c>
      <c r="E50" s="21">
        <v>1359</v>
      </c>
      <c r="G50" s="20">
        <f t="shared" si="26"/>
        <v>-1.7949740725967972E-3</v>
      </c>
      <c r="H50" s="20">
        <f t="shared" si="27"/>
        <v>1.8573551263001487E-3</v>
      </c>
      <c r="I50" s="20">
        <f t="shared" si="28"/>
        <v>-5.5826936496860191E-3</v>
      </c>
      <c r="J50" s="20">
        <f t="shared" si="25"/>
        <v>-8.0291970802919711E-3</v>
      </c>
      <c r="L50" s="80">
        <f t="shared" si="10"/>
        <v>20369.566486885058</v>
      </c>
      <c r="M50" s="80">
        <f t="shared" si="11"/>
        <v>77461.675889059989</v>
      </c>
      <c r="N50" s="80">
        <f t="shared" si="12"/>
        <v>4986.7687114890059</v>
      </c>
      <c r="O50" s="80">
        <f t="shared" si="13"/>
        <v>6038.4640479982481</v>
      </c>
      <c r="P50" s="79">
        <f t="shared" si="14"/>
        <v>108856.47513543229</v>
      </c>
      <c r="R50" s="80">
        <f t="shared" si="15"/>
        <v>24321.030058134147</v>
      </c>
      <c r="S50" s="80">
        <f t="shared" si="16"/>
        <v>51190.975883973959</v>
      </c>
      <c r="T50" s="80">
        <f t="shared" si="17"/>
        <v>11678.696139053485</v>
      </c>
      <c r="U50" s="80">
        <f t="shared" si="18"/>
        <v>18594.18864645416</v>
      </c>
      <c r="V50" s="79">
        <f t="shared" si="19"/>
        <v>105784.89072761576</v>
      </c>
      <c r="X50" s="80">
        <f t="shared" si="20"/>
        <v>17297.919502172765</v>
      </c>
      <c r="Y50" s="80">
        <f t="shared" si="21"/>
        <v>31871.811829377504</v>
      </c>
      <c r="Z50" s="80">
        <f t="shared" si="22"/>
        <v>29271.900649117062</v>
      </c>
      <c r="AA50" s="80">
        <f t="shared" si="23"/>
        <v>26882.886140993734</v>
      </c>
      <c r="AB50" s="79">
        <f t="shared" si="24"/>
        <v>105324.51812166107</v>
      </c>
    </row>
    <row r="51" spans="1:28" x14ac:dyDescent="0.2">
      <c r="A51" s="22">
        <v>42801</v>
      </c>
      <c r="B51" s="21">
        <v>97.68</v>
      </c>
      <c r="C51" s="21">
        <v>272</v>
      </c>
      <c r="D51" s="21">
        <v>43.19</v>
      </c>
      <c r="E51" s="21">
        <v>1364</v>
      </c>
      <c r="G51" s="20">
        <f t="shared" si="26"/>
        <v>-2.4175824175824052E-2</v>
      </c>
      <c r="H51" s="20">
        <f t="shared" si="27"/>
        <v>8.5279940674824299E-3</v>
      </c>
      <c r="I51" s="20">
        <f t="shared" si="28"/>
        <v>1.029239766081866E-2</v>
      </c>
      <c r="J51" s="20">
        <f t="shared" si="25"/>
        <v>3.6791758646063282E-3</v>
      </c>
      <c r="L51" s="80">
        <f t="shared" si="10"/>
        <v>19877.115428960366</v>
      </c>
      <c r="M51" s="80">
        <f t="shared" si="11"/>
        <v>78122.268601499134</v>
      </c>
      <c r="N51" s="80">
        <f t="shared" si="12"/>
        <v>5038.0945181101788</v>
      </c>
      <c r="O51" s="80">
        <f t="shared" si="13"/>
        <v>6060.6806191829364</v>
      </c>
      <c r="P51" s="79">
        <f t="shared" si="14"/>
        <v>109098.15916775263</v>
      </c>
      <c r="R51" s="80">
        <f t="shared" si="15"/>
        <v>23733.049111673765</v>
      </c>
      <c r="S51" s="80">
        <f t="shared" si="16"/>
        <v>51627.532222621128</v>
      </c>
      <c r="T51" s="80">
        <f t="shared" si="17"/>
        <v>11798.897923876491</v>
      </c>
      <c r="U51" s="80">
        <f t="shared" si="18"/>
        <v>18662.599936544131</v>
      </c>
      <c r="V51" s="79">
        <f t="shared" si="19"/>
        <v>105822.07919471551</v>
      </c>
      <c r="X51" s="80">
        <f t="shared" si="20"/>
        <v>16879.728041680679</v>
      </c>
      <c r="Y51" s="80">
        <f t="shared" si="21"/>
        <v>32143.614451578353</v>
      </c>
      <c r="Z51" s="80">
        <f t="shared" si="22"/>
        <v>29573.17869088575</v>
      </c>
      <c r="AA51" s="80">
        <f t="shared" si="23"/>
        <v>26981.793006854637</v>
      </c>
      <c r="AB51" s="79">
        <f t="shared" si="24"/>
        <v>105578.31419099942</v>
      </c>
    </row>
    <row r="52" spans="1:28" x14ac:dyDescent="0.2">
      <c r="A52" s="22">
        <v>42803</v>
      </c>
      <c r="B52" s="21">
        <v>98.45</v>
      </c>
      <c r="C52" s="21">
        <v>272</v>
      </c>
      <c r="D52" s="21">
        <v>43.57</v>
      </c>
      <c r="E52" s="21">
        <v>1359.5</v>
      </c>
      <c r="G52" s="20">
        <f t="shared" si="26"/>
        <v>7.8828828828828423E-3</v>
      </c>
      <c r="H52" s="20">
        <f t="shared" si="27"/>
        <v>0</v>
      </c>
      <c r="I52" s="20">
        <f t="shared" si="28"/>
        <v>8.7983329474415964E-3</v>
      </c>
      <c r="J52" s="20">
        <f t="shared" si="25"/>
        <v>-3.2991202346041057E-3</v>
      </c>
      <c r="L52" s="80">
        <f t="shared" si="10"/>
        <v>20033.804401936402</v>
      </c>
      <c r="M52" s="80">
        <f t="shared" si="11"/>
        <v>78122.268601499134</v>
      </c>
      <c r="N52" s="80">
        <f t="shared" si="12"/>
        <v>5082.4213511011922</v>
      </c>
      <c r="O52" s="80">
        <f t="shared" si="13"/>
        <v>6040.6857051167171</v>
      </c>
      <c r="P52" s="79">
        <f t="shared" si="14"/>
        <v>109279.18005965344</v>
      </c>
      <c r="R52" s="80">
        <f t="shared" si="15"/>
        <v>23920.133958274797</v>
      </c>
      <c r="S52" s="80">
        <f t="shared" si="16"/>
        <v>51627.532222621128</v>
      </c>
      <c r="T52" s="80">
        <f t="shared" si="17"/>
        <v>11902.708556223633</v>
      </c>
      <c r="U52" s="80">
        <f t="shared" si="18"/>
        <v>18601.029775463157</v>
      </c>
      <c r="V52" s="79">
        <f t="shared" si="19"/>
        <v>106051.40451258273</v>
      </c>
      <c r="X52" s="80">
        <f t="shared" si="20"/>
        <v>17012.788960928159</v>
      </c>
      <c r="Y52" s="80">
        <f t="shared" si="21"/>
        <v>32143.614451578353</v>
      </c>
      <c r="Z52" s="80">
        <f t="shared" si="22"/>
        <v>29833.373363322349</v>
      </c>
      <c r="AA52" s="80">
        <f t="shared" si="23"/>
        <v>26892.776827579823</v>
      </c>
      <c r="AB52" s="79">
        <f t="shared" si="24"/>
        <v>105882.55360340868</v>
      </c>
    </row>
    <row r="53" spans="1:28" x14ac:dyDescent="0.2">
      <c r="A53" s="22">
        <v>42804</v>
      </c>
      <c r="B53" s="21">
        <v>97.75</v>
      </c>
      <c r="C53" s="21">
        <v>267.89999999999998</v>
      </c>
      <c r="D53" s="21">
        <v>43.14</v>
      </c>
      <c r="E53" s="21">
        <v>1360</v>
      </c>
      <c r="G53" s="20">
        <f t="shared" si="26"/>
        <v>-7.1102082275266917E-3</v>
      </c>
      <c r="H53" s="20">
        <f t="shared" si="27"/>
        <v>-1.5073529411764789E-2</v>
      </c>
      <c r="I53" s="20">
        <f t="shared" si="28"/>
        <v>-9.8691760385586341E-3</v>
      </c>
      <c r="J53" s="20">
        <f t="shared" si="25"/>
        <v>3.677822728944465E-4</v>
      </c>
      <c r="L53" s="80">
        <f t="shared" si="10"/>
        <v>19891.359881049095</v>
      </c>
      <c r="M53" s="80">
        <f t="shared" si="11"/>
        <v>76944.690288020647</v>
      </c>
      <c r="N53" s="80">
        <f t="shared" si="12"/>
        <v>5032.2620400850456</v>
      </c>
      <c r="O53" s="80">
        <f t="shared" si="13"/>
        <v>6042.9073622351862</v>
      </c>
      <c r="P53" s="79">
        <f t="shared" si="14"/>
        <v>107911.21957138997</v>
      </c>
      <c r="R53" s="80">
        <f t="shared" si="15"/>
        <v>23750.056825001131</v>
      </c>
      <c r="S53" s="80">
        <f t="shared" si="16"/>
        <v>50849.323097206616</v>
      </c>
      <c r="T53" s="80">
        <f t="shared" si="17"/>
        <v>11785.238630146605</v>
      </c>
      <c r="U53" s="80">
        <f t="shared" si="18"/>
        <v>18607.870904472155</v>
      </c>
      <c r="V53" s="79">
        <f t="shared" si="19"/>
        <v>104992.4894568265</v>
      </c>
      <c r="X53" s="80">
        <f t="shared" si="20"/>
        <v>16891.824488884991</v>
      </c>
      <c r="Y53" s="80">
        <f t="shared" si="21"/>
        <v>31659.096733742059</v>
      </c>
      <c r="Z53" s="80">
        <f t="shared" si="22"/>
        <v>29538.942549775675</v>
      </c>
      <c r="AA53" s="80">
        <f t="shared" si="23"/>
        <v>26902.667514165914</v>
      </c>
      <c r="AB53" s="79">
        <f t="shared" si="24"/>
        <v>104992.53128656864</v>
      </c>
    </row>
    <row r="54" spans="1:28" x14ac:dyDescent="0.2">
      <c r="A54" s="22">
        <v>42807</v>
      </c>
      <c r="B54" s="21">
        <v>95.5</v>
      </c>
      <c r="C54" s="21">
        <v>267.60000000000002</v>
      </c>
      <c r="D54" s="21">
        <v>42.68</v>
      </c>
      <c r="E54" s="21">
        <v>1366.5</v>
      </c>
      <c r="G54" s="20">
        <f t="shared" si="26"/>
        <v>-2.3017902813299233E-2</v>
      </c>
      <c r="H54" s="20">
        <f t="shared" si="27"/>
        <v>-1.1198208286672437E-3</v>
      </c>
      <c r="I54" s="20">
        <f t="shared" si="28"/>
        <v>-1.0662957811775634E-2</v>
      </c>
      <c r="J54" s="20">
        <f t="shared" si="25"/>
        <v>4.7794117647058827E-3</v>
      </c>
      <c r="L54" s="80">
        <f t="shared" si="10"/>
        <v>19433.502492482748</v>
      </c>
      <c r="M54" s="80">
        <f t="shared" si="11"/>
        <v>76858.526021180776</v>
      </c>
      <c r="N54" s="80">
        <f t="shared" si="12"/>
        <v>4978.6032422538192</v>
      </c>
      <c r="O54" s="80">
        <f t="shared" si="13"/>
        <v>6071.7889047752806</v>
      </c>
      <c r="P54" s="79">
        <f t="shared" si="14"/>
        <v>107342.42066069262</v>
      </c>
      <c r="R54" s="80">
        <f t="shared" si="15"/>
        <v>23203.38032519292</v>
      </c>
      <c r="S54" s="80">
        <f t="shared" si="16"/>
        <v>50792.38096607873</v>
      </c>
      <c r="T54" s="80">
        <f t="shared" si="17"/>
        <v>11659.573127831643</v>
      </c>
      <c r="U54" s="80">
        <f t="shared" si="18"/>
        <v>18696.805581589117</v>
      </c>
      <c r="V54" s="79">
        <f t="shared" si="19"/>
        <v>104352.14000069241</v>
      </c>
      <c r="X54" s="80">
        <f t="shared" si="20"/>
        <v>16503.010114460529</v>
      </c>
      <c r="Y54" s="80">
        <f t="shared" si="21"/>
        <v>31623.644217802823</v>
      </c>
      <c r="Z54" s="80">
        <f t="shared" si="22"/>
        <v>29223.970051562952</v>
      </c>
      <c r="AA54" s="80">
        <f t="shared" si="23"/>
        <v>27031.246439785089</v>
      </c>
      <c r="AB54" s="79">
        <f t="shared" si="24"/>
        <v>104381.87082361139</v>
      </c>
    </row>
    <row r="55" spans="1:28" x14ac:dyDescent="0.2">
      <c r="A55" s="22">
        <v>42808</v>
      </c>
      <c r="B55" s="21">
        <v>95.35</v>
      </c>
      <c r="C55" s="21">
        <v>277.39999999999998</v>
      </c>
      <c r="D55" s="21">
        <v>42.89</v>
      </c>
      <c r="E55" s="21">
        <v>1357</v>
      </c>
      <c r="G55" s="20">
        <f t="shared" si="26"/>
        <v>-1.5706806282723108E-3</v>
      </c>
      <c r="H55" s="20">
        <f t="shared" si="27"/>
        <v>3.6621823617339136E-2</v>
      </c>
      <c r="I55" s="20">
        <f t="shared" si="28"/>
        <v>4.9203373945642184E-3</v>
      </c>
      <c r="J55" s="20">
        <f t="shared" si="25"/>
        <v>-6.9520673252835711E-3</v>
      </c>
      <c r="L55" s="80">
        <f t="shared" si="10"/>
        <v>19402.978666578325</v>
      </c>
      <c r="M55" s="80">
        <f t="shared" si="11"/>
        <v>79673.225404617129</v>
      </c>
      <c r="N55" s="80">
        <f t="shared" si="12"/>
        <v>5003.0996499593793</v>
      </c>
      <c r="O55" s="80">
        <f t="shared" si="13"/>
        <v>6029.577419524373</v>
      </c>
      <c r="P55" s="79">
        <f t="shared" si="14"/>
        <v>110108.88114067919</v>
      </c>
      <c r="R55" s="80">
        <f t="shared" si="15"/>
        <v>23166.935225205703</v>
      </c>
      <c r="S55" s="80">
        <f t="shared" si="16"/>
        <v>52652.490582923157</v>
      </c>
      <c r="T55" s="80">
        <f t="shared" si="17"/>
        <v>11716.942161497169</v>
      </c>
      <c r="U55" s="80">
        <f t="shared" si="18"/>
        <v>18566.824130418172</v>
      </c>
      <c r="V55" s="79">
        <f t="shared" si="19"/>
        <v>106103.19210004419</v>
      </c>
      <c r="X55" s="80">
        <f t="shared" si="20"/>
        <v>16477.089156165563</v>
      </c>
      <c r="Y55" s="80">
        <f t="shared" si="21"/>
        <v>32781.759738484681</v>
      </c>
      <c r="Z55" s="80">
        <f t="shared" si="22"/>
        <v>29367.761844225282</v>
      </c>
      <c r="AA55" s="80">
        <f t="shared" si="23"/>
        <v>26843.323394649371</v>
      </c>
      <c r="AB55" s="79">
        <f t="shared" si="24"/>
        <v>105469.9341335249</v>
      </c>
    </row>
    <row r="56" spans="1:28" x14ac:dyDescent="0.2">
      <c r="A56" s="22">
        <v>42809</v>
      </c>
      <c r="B56" s="21">
        <v>99.21</v>
      </c>
      <c r="C56" s="21">
        <v>279</v>
      </c>
      <c r="D56" s="21">
        <v>42.9</v>
      </c>
      <c r="E56" s="21">
        <v>1341</v>
      </c>
      <c r="G56" s="20">
        <f t="shared" si="26"/>
        <v>4.0482433141059253E-2</v>
      </c>
      <c r="H56" s="20">
        <f t="shared" si="27"/>
        <v>5.7678442682048406E-3</v>
      </c>
      <c r="I56" s="20">
        <f t="shared" si="28"/>
        <v>2.3315458148747984E-4</v>
      </c>
      <c r="J56" s="20">
        <f t="shared" ref="J56:J87" si="29">(E56-E55)/E55</f>
        <v>-1.1790714812085483E-2</v>
      </c>
      <c r="L56" s="80">
        <f t="shared" si="10"/>
        <v>20188.458453185482</v>
      </c>
      <c r="M56" s="80">
        <f t="shared" si="11"/>
        <v>80132.768161096537</v>
      </c>
      <c r="N56" s="80">
        <f t="shared" si="12"/>
        <v>5004.2661455644056</v>
      </c>
      <c r="O56" s="80">
        <f t="shared" si="13"/>
        <v>5958.484391733371</v>
      </c>
      <c r="P56" s="79">
        <f t="shared" si="14"/>
        <v>111283.97715157981</v>
      </c>
      <c r="R56" s="80">
        <f t="shared" si="15"/>
        <v>24104.789131543344</v>
      </c>
      <c r="S56" s="80">
        <f t="shared" si="16"/>
        <v>52956.181948938582</v>
      </c>
      <c r="T56" s="80">
        <f t="shared" si="17"/>
        <v>11719.674020243147</v>
      </c>
      <c r="U56" s="80">
        <f t="shared" si="18"/>
        <v>18347.908002130265</v>
      </c>
      <c r="V56" s="79">
        <f t="shared" si="19"/>
        <v>107128.55310285532</v>
      </c>
      <c r="X56" s="80">
        <f t="shared" si="20"/>
        <v>17144.121816289306</v>
      </c>
      <c r="Y56" s="80">
        <f t="shared" si="21"/>
        <v>32970.839823493967</v>
      </c>
      <c r="Z56" s="80">
        <f t="shared" si="22"/>
        <v>29374.609072447296</v>
      </c>
      <c r="AA56" s="80">
        <f t="shared" si="23"/>
        <v>26526.821423894478</v>
      </c>
      <c r="AB56" s="79">
        <f t="shared" si="24"/>
        <v>106016.39213612505</v>
      </c>
    </row>
    <row r="57" spans="1:28" x14ac:dyDescent="0.2">
      <c r="A57" s="22">
        <v>42810</v>
      </c>
      <c r="B57" s="21">
        <v>99.11</v>
      </c>
      <c r="C57" s="21">
        <v>285.5</v>
      </c>
      <c r="D57" s="21">
        <v>43.04</v>
      </c>
      <c r="E57" s="21">
        <v>1375</v>
      </c>
      <c r="G57" s="20">
        <f t="shared" si="26"/>
        <v>-1.0079629069649665E-3</v>
      </c>
      <c r="H57" s="20">
        <f t="shared" si="27"/>
        <v>2.3297491039426525E-2</v>
      </c>
      <c r="I57" s="20">
        <f t="shared" si="28"/>
        <v>3.2634032634032768E-3</v>
      </c>
      <c r="J57" s="20">
        <f t="shared" si="29"/>
        <v>2.535421327367636E-2</v>
      </c>
      <c r="L57" s="80">
        <f t="shared" si="10"/>
        <v>20168.109235915868</v>
      </c>
      <c r="M57" s="80">
        <f t="shared" si="11"/>
        <v>81999.660609294122</v>
      </c>
      <c r="N57" s="80">
        <f t="shared" si="12"/>
        <v>5020.5970840347791</v>
      </c>
      <c r="O57" s="80">
        <f t="shared" si="13"/>
        <v>6109.557075789251</v>
      </c>
      <c r="P57" s="79">
        <f t="shared" si="14"/>
        <v>113297.92400503402</v>
      </c>
      <c r="R57" s="80">
        <f t="shared" si="15"/>
        <v>24080.492398218536</v>
      </c>
      <c r="S57" s="80">
        <f t="shared" si="16"/>
        <v>54189.928123376216</v>
      </c>
      <c r="T57" s="80">
        <f t="shared" si="17"/>
        <v>11757.92004268683</v>
      </c>
      <c r="U57" s="80">
        <f t="shared" si="18"/>
        <v>18813.104774742071</v>
      </c>
      <c r="V57" s="79">
        <f t="shared" si="19"/>
        <v>108841.44533902366</v>
      </c>
      <c r="X57" s="80">
        <f t="shared" si="20"/>
        <v>17126.841177425998</v>
      </c>
      <c r="Y57" s="80">
        <f t="shared" si="21"/>
        <v>33738.977668844185</v>
      </c>
      <c r="Z57" s="80">
        <f t="shared" si="22"/>
        <v>29470.470267555516</v>
      </c>
      <c r="AA57" s="80">
        <f t="shared" si="23"/>
        <v>27199.388111748627</v>
      </c>
      <c r="AB57" s="79">
        <f t="shared" si="24"/>
        <v>107535.67722557433</v>
      </c>
    </row>
    <row r="58" spans="1:28" x14ac:dyDescent="0.2">
      <c r="A58" s="22">
        <v>42811</v>
      </c>
      <c r="B58" s="21">
        <v>99.52</v>
      </c>
      <c r="C58" s="21">
        <v>297</v>
      </c>
      <c r="D58" s="21">
        <v>43.05</v>
      </c>
      <c r="E58" s="21">
        <v>1354</v>
      </c>
      <c r="G58" s="20">
        <f t="shared" si="26"/>
        <v>4.1368176773281867E-3</v>
      </c>
      <c r="H58" s="20">
        <f t="shared" si="27"/>
        <v>4.0280210157618214E-2</v>
      </c>
      <c r="I58" s="20">
        <f t="shared" si="28"/>
        <v>2.3234200743489801E-4</v>
      </c>
      <c r="J58" s="20">
        <f t="shared" si="29"/>
        <v>-1.5272727272727273E-2</v>
      </c>
      <c r="L58" s="80">
        <f t="shared" si="10"/>
        <v>20251.54102672129</v>
      </c>
      <c r="M58" s="80">
        <f t="shared" si="11"/>
        <v>85302.624171489864</v>
      </c>
      <c r="N58" s="80">
        <f t="shared" si="12"/>
        <v>5021.7635796398054</v>
      </c>
      <c r="O58" s="80">
        <f t="shared" si="13"/>
        <v>6016.2474768135608</v>
      </c>
      <c r="P58" s="79">
        <f t="shared" si="14"/>
        <v>116592.17625466452</v>
      </c>
      <c r="R58" s="80">
        <f t="shared" si="15"/>
        <v>24180.109004850252</v>
      </c>
      <c r="S58" s="80">
        <f t="shared" si="16"/>
        <v>56372.709816612034</v>
      </c>
      <c r="T58" s="80">
        <f t="shared" si="17"/>
        <v>11760.651901432808</v>
      </c>
      <c r="U58" s="80">
        <f t="shared" si="18"/>
        <v>18525.777356364193</v>
      </c>
      <c r="V58" s="79">
        <f t="shared" si="19"/>
        <v>110839.24807925928</v>
      </c>
      <c r="X58" s="80">
        <f t="shared" si="20"/>
        <v>17197.691796765568</v>
      </c>
      <c r="Y58" s="80">
        <f t="shared" si="21"/>
        <v>35097.99077984842</v>
      </c>
      <c r="Z58" s="80">
        <f t="shared" si="22"/>
        <v>29477.31749577753</v>
      </c>
      <c r="AA58" s="80">
        <f t="shared" si="23"/>
        <v>26783.979275132831</v>
      </c>
      <c r="AB58" s="79">
        <f t="shared" si="24"/>
        <v>108556.97934752435</v>
      </c>
    </row>
    <row r="59" spans="1:28" x14ac:dyDescent="0.2">
      <c r="A59" s="22">
        <v>42814</v>
      </c>
      <c r="B59" s="21">
        <v>101.11</v>
      </c>
      <c r="C59" s="21">
        <v>292.89999999999998</v>
      </c>
      <c r="D59" s="21">
        <v>42.69</v>
      </c>
      <c r="E59" s="21">
        <v>1347</v>
      </c>
      <c r="G59" s="20">
        <f t="shared" si="26"/>
        <v>1.5976688102893925E-2</v>
      </c>
      <c r="H59" s="20">
        <f t="shared" si="27"/>
        <v>-1.3804713804713882E-2</v>
      </c>
      <c r="I59" s="20">
        <f t="shared" si="28"/>
        <v>-8.3623693379790819E-3</v>
      </c>
      <c r="J59" s="20">
        <f t="shared" si="29"/>
        <v>-5.1698670605612998E-3</v>
      </c>
      <c r="L59" s="80">
        <f t="shared" si="10"/>
        <v>20575.093581308178</v>
      </c>
      <c r="M59" s="80">
        <f t="shared" si="11"/>
        <v>84125.045858011377</v>
      </c>
      <c r="N59" s="80">
        <f t="shared" si="12"/>
        <v>4979.7697378588455</v>
      </c>
      <c r="O59" s="80">
        <f t="shared" si="13"/>
        <v>5985.1442771549973</v>
      </c>
      <c r="P59" s="79">
        <f t="shared" si="14"/>
        <v>115665.05345433339</v>
      </c>
      <c r="R59" s="80">
        <f t="shared" si="15"/>
        <v>24566.42706471472</v>
      </c>
      <c r="S59" s="80">
        <f t="shared" si="16"/>
        <v>55594.500691197522</v>
      </c>
      <c r="T59" s="80">
        <f t="shared" si="17"/>
        <v>11662.304986577621</v>
      </c>
      <c r="U59" s="80">
        <f t="shared" si="18"/>
        <v>18430.001550238234</v>
      </c>
      <c r="V59" s="79">
        <f t="shared" si="19"/>
        <v>110253.2342927281</v>
      </c>
      <c r="X59" s="80">
        <f t="shared" si="20"/>
        <v>17472.453954692188</v>
      </c>
      <c r="Y59" s="80">
        <f t="shared" si="21"/>
        <v>34613.473062012126</v>
      </c>
      <c r="Z59" s="80">
        <f t="shared" si="22"/>
        <v>29230.817279784966</v>
      </c>
      <c r="AA59" s="80">
        <f t="shared" si="23"/>
        <v>26645.509662927565</v>
      </c>
      <c r="AB59" s="79">
        <f t="shared" si="24"/>
        <v>107962.25395941685</v>
      </c>
    </row>
    <row r="60" spans="1:28" x14ac:dyDescent="0.2">
      <c r="A60" s="22">
        <v>42815</v>
      </c>
      <c r="B60" s="21">
        <v>101.71</v>
      </c>
      <c r="C60" s="21">
        <v>291.89999999999998</v>
      </c>
      <c r="D60" s="21">
        <v>42.58</v>
      </c>
      <c r="E60" s="21">
        <v>1311</v>
      </c>
      <c r="G60" s="20">
        <f t="shared" si="26"/>
        <v>5.9341311442982327E-3</v>
      </c>
      <c r="H60" s="20">
        <f t="shared" si="27"/>
        <v>-3.4141345168999661E-3</v>
      </c>
      <c r="I60" s="20">
        <f t="shared" si="28"/>
        <v>-2.5767158585148615E-3</v>
      </c>
      <c r="J60" s="20">
        <f t="shared" si="29"/>
        <v>-2.6726057906458798E-2</v>
      </c>
      <c r="L60" s="80">
        <f t="shared" si="10"/>
        <v>20697.188884925868</v>
      </c>
      <c r="M60" s="80">
        <f t="shared" si="11"/>
        <v>83837.831635211754</v>
      </c>
      <c r="N60" s="80">
        <f t="shared" si="12"/>
        <v>4966.9382862035518</v>
      </c>
      <c r="O60" s="80">
        <f t="shared" si="13"/>
        <v>5825.1849646252422</v>
      </c>
      <c r="P60" s="79">
        <f t="shared" si="14"/>
        <v>115327.14377096642</v>
      </c>
      <c r="R60" s="80">
        <f t="shared" si="15"/>
        <v>24712.207464663574</v>
      </c>
      <c r="S60" s="80">
        <f t="shared" si="16"/>
        <v>55404.693587437883</v>
      </c>
      <c r="T60" s="80">
        <f t="shared" si="17"/>
        <v>11632.25454037187</v>
      </c>
      <c r="U60" s="80">
        <f t="shared" si="18"/>
        <v>17937.44026159044</v>
      </c>
      <c r="V60" s="79">
        <f t="shared" si="19"/>
        <v>109686.59585406377</v>
      </c>
      <c r="X60" s="80">
        <f t="shared" si="20"/>
        <v>17576.137787872045</v>
      </c>
      <c r="Y60" s="80">
        <f t="shared" si="21"/>
        <v>34495.29800888132</v>
      </c>
      <c r="Z60" s="80">
        <f t="shared" si="22"/>
        <v>29155.497769342794</v>
      </c>
      <c r="AA60" s="80">
        <f t="shared" si="23"/>
        <v>25933.380228729056</v>
      </c>
      <c r="AB60" s="79">
        <f t="shared" si="24"/>
        <v>107160.31379482521</v>
      </c>
    </row>
    <row r="61" spans="1:28" x14ac:dyDescent="0.2">
      <c r="A61" s="22">
        <v>42816</v>
      </c>
      <c r="B61" s="21">
        <v>101.57</v>
      </c>
      <c r="C61" s="21">
        <v>305</v>
      </c>
      <c r="D61" s="21">
        <v>42.55</v>
      </c>
      <c r="E61" s="21">
        <v>1291</v>
      </c>
      <c r="G61" s="20">
        <f t="shared" si="26"/>
        <v>-1.376462491397115E-3</v>
      </c>
      <c r="H61" s="20">
        <f t="shared" si="27"/>
        <v>4.487838300787949E-2</v>
      </c>
      <c r="I61" s="20">
        <f t="shared" si="28"/>
        <v>-7.0455612963835458E-4</v>
      </c>
      <c r="J61" s="20">
        <f t="shared" si="29"/>
        <v>-1.5255530129672006E-2</v>
      </c>
      <c r="L61" s="80">
        <f t="shared" si="10"/>
        <v>20668.699980748406</v>
      </c>
      <c r="M61" s="80">
        <f t="shared" si="11"/>
        <v>87600.337953886905</v>
      </c>
      <c r="N61" s="80">
        <f t="shared" si="12"/>
        <v>4963.438799388472</v>
      </c>
      <c r="O61" s="80">
        <f t="shared" si="13"/>
        <v>5736.318679886489</v>
      </c>
      <c r="P61" s="79">
        <f t="shared" si="14"/>
        <v>118968.79541391028</v>
      </c>
      <c r="R61" s="80">
        <f t="shared" si="15"/>
        <v>24678.192038008841</v>
      </c>
      <c r="S61" s="80">
        <f t="shared" si="16"/>
        <v>57891.166646689126</v>
      </c>
      <c r="T61" s="80">
        <f t="shared" si="17"/>
        <v>11624.058964133937</v>
      </c>
      <c r="U61" s="80">
        <f t="shared" si="18"/>
        <v>17663.795101230557</v>
      </c>
      <c r="V61" s="79">
        <f t="shared" si="19"/>
        <v>111857.21275006246</v>
      </c>
      <c r="X61" s="80">
        <f t="shared" si="20"/>
        <v>17551.944893463413</v>
      </c>
      <c r="Y61" s="80">
        <f t="shared" si="21"/>
        <v>36043.39120489484</v>
      </c>
      <c r="Z61" s="80">
        <f t="shared" si="22"/>
        <v>29134.956084676745</v>
      </c>
      <c r="AA61" s="80">
        <f t="shared" si="23"/>
        <v>25537.752765285441</v>
      </c>
      <c r="AB61" s="79">
        <f t="shared" si="24"/>
        <v>108268.04494832043</v>
      </c>
    </row>
    <row r="62" spans="1:28" x14ac:dyDescent="0.2">
      <c r="A62" s="22">
        <v>42817</v>
      </c>
      <c r="B62" s="21">
        <v>102.97</v>
      </c>
      <c r="C62" s="21">
        <v>316.5</v>
      </c>
      <c r="D62" s="21">
        <v>42.5</v>
      </c>
      <c r="E62" s="21">
        <v>1288</v>
      </c>
      <c r="G62" s="20">
        <f t="shared" si="26"/>
        <v>1.3783597518952504E-2</v>
      </c>
      <c r="H62" s="20">
        <f t="shared" si="27"/>
        <v>3.7704918032786888E-2</v>
      </c>
      <c r="I62" s="20">
        <f t="shared" si="28"/>
        <v>-1.1750881316098039E-3</v>
      </c>
      <c r="J62" s="20">
        <f t="shared" si="29"/>
        <v>-2.3237800154918666E-3</v>
      </c>
      <c r="L62" s="80">
        <f t="shared" si="10"/>
        <v>20953.589022523025</v>
      </c>
      <c r="M62" s="80">
        <f t="shared" si="11"/>
        <v>90903.301516082647</v>
      </c>
      <c r="N62" s="80">
        <f t="shared" si="12"/>
        <v>4957.6063213633388</v>
      </c>
      <c r="O62" s="80">
        <f t="shared" si="13"/>
        <v>5722.9887371756759</v>
      </c>
      <c r="P62" s="79">
        <f t="shared" si="14"/>
        <v>122537.4855971447</v>
      </c>
      <c r="R62" s="80">
        <f t="shared" si="15"/>
        <v>25018.346304556173</v>
      </c>
      <c r="S62" s="80">
        <f t="shared" si="16"/>
        <v>60073.948339924944</v>
      </c>
      <c r="T62" s="80">
        <f t="shared" si="17"/>
        <v>11610.399670404051</v>
      </c>
      <c r="U62" s="80">
        <f t="shared" si="18"/>
        <v>17622.748327176574</v>
      </c>
      <c r="V62" s="79">
        <f t="shared" si="19"/>
        <v>114325.44264206174</v>
      </c>
      <c r="X62" s="80">
        <f t="shared" si="20"/>
        <v>17793.873837549745</v>
      </c>
      <c r="Y62" s="80">
        <f t="shared" si="21"/>
        <v>37402.404315899075</v>
      </c>
      <c r="Z62" s="80">
        <f t="shared" si="22"/>
        <v>29100.71994356667</v>
      </c>
      <c r="AA62" s="80">
        <f t="shared" si="23"/>
        <v>25478.408645768897</v>
      </c>
      <c r="AB62" s="79">
        <f t="shared" si="24"/>
        <v>109775.40674278438</v>
      </c>
    </row>
    <row r="63" spans="1:28" x14ac:dyDescent="0.2">
      <c r="A63" s="22">
        <v>42818</v>
      </c>
      <c r="B63" s="21">
        <v>104.56</v>
      </c>
      <c r="C63" s="21">
        <v>345</v>
      </c>
      <c r="D63" s="21">
        <v>43.14</v>
      </c>
      <c r="E63" s="21">
        <v>1280</v>
      </c>
      <c r="G63" s="20">
        <f t="shared" si="26"/>
        <v>1.544139069631935E-2</v>
      </c>
      <c r="H63" s="20">
        <f t="shared" si="27"/>
        <v>9.004739336492891E-2</v>
      </c>
      <c r="I63" s="20">
        <f t="shared" si="28"/>
        <v>1.5058823529411777E-2</v>
      </c>
      <c r="J63" s="20">
        <f t="shared" si="29"/>
        <v>-6.2111801242236021E-3</v>
      </c>
      <c r="L63" s="80">
        <f t="shared" si="10"/>
        <v>21277.141577109913</v>
      </c>
      <c r="M63" s="80">
        <f t="shared" si="11"/>
        <v>99088.906865872079</v>
      </c>
      <c r="N63" s="80">
        <f t="shared" si="12"/>
        <v>5032.2620400850456</v>
      </c>
      <c r="O63" s="80">
        <f t="shared" si="13"/>
        <v>5687.4422232801744</v>
      </c>
      <c r="P63" s="79">
        <f t="shared" si="14"/>
        <v>131085.75270634721</v>
      </c>
      <c r="R63" s="80">
        <f t="shared" si="15"/>
        <v>25404.664364420642</v>
      </c>
      <c r="S63" s="80">
        <f t="shared" si="16"/>
        <v>65483.450797074584</v>
      </c>
      <c r="T63" s="80">
        <f t="shared" si="17"/>
        <v>11785.238630146607</v>
      </c>
      <c r="U63" s="80">
        <f t="shared" si="18"/>
        <v>17513.290263032621</v>
      </c>
      <c r="V63" s="79">
        <f t="shared" si="19"/>
        <v>120186.64405467446</v>
      </c>
      <c r="X63" s="80">
        <f t="shared" si="20"/>
        <v>18068.635995476365</v>
      </c>
      <c r="Y63" s="80">
        <f t="shared" si="21"/>
        <v>40770.393330126957</v>
      </c>
      <c r="Z63" s="80">
        <f t="shared" si="22"/>
        <v>29538.942549775675</v>
      </c>
      <c r="AA63" s="80">
        <f t="shared" si="23"/>
        <v>25320.157660391451</v>
      </c>
      <c r="AB63" s="79">
        <f t="shared" si="24"/>
        <v>113698.12953577045</v>
      </c>
    </row>
    <row r="64" spans="1:28" x14ac:dyDescent="0.2">
      <c r="A64" s="22">
        <v>42821</v>
      </c>
      <c r="B64" s="21">
        <v>103.75</v>
      </c>
      <c r="C64" s="21">
        <v>345.8</v>
      </c>
      <c r="D64" s="21">
        <v>43.09</v>
      </c>
      <c r="E64" s="21">
        <v>1261</v>
      </c>
      <c r="G64" s="20">
        <f t="shared" si="26"/>
        <v>-7.7467482785004045E-3</v>
      </c>
      <c r="H64" s="20">
        <f t="shared" si="27"/>
        <v>2.3188405797101778E-3</v>
      </c>
      <c r="I64" s="20">
        <f t="shared" si="28"/>
        <v>-1.1590171534538053E-3</v>
      </c>
      <c r="J64" s="20">
        <f t="shared" si="29"/>
        <v>-1.4843749999999999E-2</v>
      </c>
      <c r="L64" s="80">
        <f t="shared" si="10"/>
        <v>21112.312917226027</v>
      </c>
      <c r="M64" s="80">
        <f t="shared" si="11"/>
        <v>99318.678244111783</v>
      </c>
      <c r="N64" s="80">
        <f t="shared" si="12"/>
        <v>5026.4295620599123</v>
      </c>
      <c r="O64" s="80">
        <f t="shared" si="13"/>
        <v>5603.0192527783593</v>
      </c>
      <c r="P64" s="79">
        <f t="shared" si="14"/>
        <v>131060.43997617609</v>
      </c>
      <c r="R64" s="80">
        <f t="shared" si="15"/>
        <v>25207.860824489686</v>
      </c>
      <c r="S64" s="80">
        <f t="shared" si="16"/>
        <v>65635.296480082296</v>
      </c>
      <c r="T64" s="80">
        <f t="shared" si="17"/>
        <v>11771.57933641672</v>
      </c>
      <c r="U64" s="80">
        <f t="shared" si="18"/>
        <v>17253.327360690731</v>
      </c>
      <c r="V64" s="79">
        <f t="shared" si="19"/>
        <v>119868.06400167944</v>
      </c>
      <c r="X64" s="80">
        <f t="shared" si="20"/>
        <v>17928.662820683559</v>
      </c>
      <c r="Y64" s="80">
        <f t="shared" si="21"/>
        <v>40864.933372631604</v>
      </c>
      <c r="Z64" s="80">
        <f t="shared" si="22"/>
        <v>29504.706408665599</v>
      </c>
      <c r="AA64" s="80">
        <f t="shared" si="23"/>
        <v>24944.311570120015</v>
      </c>
      <c r="AB64" s="79">
        <f t="shared" si="24"/>
        <v>113242.61417210077</v>
      </c>
    </row>
    <row r="65" spans="1:28" x14ac:dyDescent="0.2">
      <c r="A65" s="22">
        <v>42822</v>
      </c>
      <c r="B65" s="21">
        <v>105.56</v>
      </c>
      <c r="C65" s="21">
        <v>348.6</v>
      </c>
      <c r="D65" s="21">
        <v>43.25</v>
      </c>
      <c r="E65" s="21">
        <v>1275</v>
      </c>
      <c r="G65" s="20">
        <f t="shared" si="26"/>
        <v>1.7445783132530143E-2</v>
      </c>
      <c r="H65" s="20">
        <f t="shared" si="27"/>
        <v>8.0971659919028671E-3</v>
      </c>
      <c r="I65" s="20">
        <f t="shared" si="28"/>
        <v>3.7131585054536219E-3</v>
      </c>
      <c r="J65" s="20">
        <f t="shared" si="29"/>
        <v>1.1102299762093577E-2</v>
      </c>
      <c r="L65" s="80">
        <f t="shared" si="10"/>
        <v>21480.633749806067</v>
      </c>
      <c r="M65" s="80">
        <f t="shared" si="11"/>
        <v>100122.87806795075</v>
      </c>
      <c r="N65" s="80">
        <f t="shared" si="12"/>
        <v>5045.0934917403383</v>
      </c>
      <c r="O65" s="80">
        <f t="shared" si="13"/>
        <v>5665.2256520954861</v>
      </c>
      <c r="P65" s="79">
        <f t="shared" si="14"/>
        <v>132313.83096159264</v>
      </c>
      <c r="R65" s="80">
        <f t="shared" si="15"/>
        <v>25647.631697668734</v>
      </c>
      <c r="S65" s="80">
        <f t="shared" si="16"/>
        <v>66166.756370609277</v>
      </c>
      <c r="T65" s="80">
        <f t="shared" si="17"/>
        <v>11815.289076352357</v>
      </c>
      <c r="U65" s="80">
        <f t="shared" si="18"/>
        <v>17444.87897294265</v>
      </c>
      <c r="V65" s="79">
        <f t="shared" si="19"/>
        <v>121074.55611757303</v>
      </c>
      <c r="X65" s="80">
        <f t="shared" si="20"/>
        <v>18241.442384109461</v>
      </c>
      <c r="Y65" s="80">
        <f t="shared" si="21"/>
        <v>41195.823521397855</v>
      </c>
      <c r="Z65" s="80">
        <f t="shared" si="22"/>
        <v>29614.262060217847</v>
      </c>
      <c r="AA65" s="80">
        <f t="shared" si="23"/>
        <v>25221.250794530548</v>
      </c>
      <c r="AB65" s="79">
        <f t="shared" si="24"/>
        <v>114272.77876025572</v>
      </c>
    </row>
    <row r="66" spans="1:28" x14ac:dyDescent="0.2">
      <c r="A66" s="22">
        <v>42823</v>
      </c>
      <c r="B66" s="21">
        <v>104.12</v>
      </c>
      <c r="C66" s="21">
        <v>358.8</v>
      </c>
      <c r="D66" s="21">
        <v>43.8</v>
      </c>
      <c r="E66" s="21">
        <v>1262</v>
      </c>
      <c r="G66" s="20">
        <f t="shared" si="26"/>
        <v>-1.3641530882910171E-2</v>
      </c>
      <c r="H66" s="20">
        <f t="shared" si="27"/>
        <v>2.9259896729776212E-2</v>
      </c>
      <c r="I66" s="20">
        <f t="shared" si="28"/>
        <v>1.2716763005780281E-2</v>
      </c>
      <c r="J66" s="20">
        <f t="shared" si="29"/>
        <v>-1.019607843137255E-2</v>
      </c>
      <c r="L66" s="80">
        <f t="shared" si="10"/>
        <v>21187.605021123607</v>
      </c>
      <c r="M66" s="80">
        <f t="shared" si="11"/>
        <v>103052.46314050697</v>
      </c>
      <c r="N66" s="80">
        <f t="shared" si="12"/>
        <v>5109.2507500168049</v>
      </c>
      <c r="O66" s="80">
        <f t="shared" si="13"/>
        <v>5607.4625670152973</v>
      </c>
      <c r="P66" s="79">
        <f t="shared" si="14"/>
        <v>134956.78147866265</v>
      </c>
      <c r="R66" s="80">
        <f t="shared" si="15"/>
        <v>25297.758737791479</v>
      </c>
      <c r="S66" s="80">
        <f t="shared" si="16"/>
        <v>68102.788828957564</v>
      </c>
      <c r="T66" s="80">
        <f t="shared" si="17"/>
        <v>11965.541307381114</v>
      </c>
      <c r="U66" s="80">
        <f t="shared" si="18"/>
        <v>17267.009618708726</v>
      </c>
      <c r="V66" s="79">
        <f t="shared" si="19"/>
        <v>122633.09849283888</v>
      </c>
      <c r="X66" s="80">
        <f t="shared" si="20"/>
        <v>17992.601184477804</v>
      </c>
      <c r="Y66" s="80">
        <f t="shared" si="21"/>
        <v>42401.20906333204</v>
      </c>
      <c r="Z66" s="80">
        <f t="shared" si="22"/>
        <v>29990.859612428707</v>
      </c>
      <c r="AA66" s="80">
        <f t="shared" si="23"/>
        <v>24964.092943292198</v>
      </c>
      <c r="AB66" s="79">
        <f t="shared" si="24"/>
        <v>115348.76280353076</v>
      </c>
    </row>
    <row r="67" spans="1:28" x14ac:dyDescent="0.2">
      <c r="A67" s="22">
        <v>42824</v>
      </c>
      <c r="B67" s="21">
        <v>104.1</v>
      </c>
      <c r="C67" s="21">
        <v>354</v>
      </c>
      <c r="D67" s="21">
        <v>43.87</v>
      </c>
      <c r="E67" s="21">
        <v>1247.5</v>
      </c>
      <c r="G67" s="20">
        <f t="shared" si="26"/>
        <v>-1.9208605455253776E-4</v>
      </c>
      <c r="H67" s="20">
        <f t="shared" si="27"/>
        <v>-1.3377926421404713E-2</v>
      </c>
      <c r="I67" s="20">
        <f t="shared" si="28"/>
        <v>1.5981735159817417E-3</v>
      </c>
      <c r="J67" s="20">
        <f t="shared" si="29"/>
        <v>-1.1489698890649762E-2</v>
      </c>
      <c r="L67" s="80">
        <f t="shared" si="10"/>
        <v>21183.535177669681</v>
      </c>
      <c r="M67" s="80">
        <f t="shared" si="11"/>
        <v>101673.83487106874</v>
      </c>
      <c r="N67" s="80">
        <f t="shared" si="12"/>
        <v>5117.4162192519916</v>
      </c>
      <c r="O67" s="80">
        <f t="shared" si="13"/>
        <v>5543.0345105797014</v>
      </c>
      <c r="P67" s="79">
        <f t="shared" si="14"/>
        <v>133517.82077857011</v>
      </c>
      <c r="R67" s="80">
        <f t="shared" si="15"/>
        <v>25292.899391126513</v>
      </c>
      <c r="S67" s="80">
        <f t="shared" si="16"/>
        <v>67191.714730911306</v>
      </c>
      <c r="T67" s="80">
        <f t="shared" si="17"/>
        <v>11984.664318602956</v>
      </c>
      <c r="U67" s="80">
        <f t="shared" si="18"/>
        <v>17068.61687744781</v>
      </c>
      <c r="V67" s="79">
        <f t="shared" si="19"/>
        <v>121537.89531808859</v>
      </c>
      <c r="X67" s="80">
        <f t="shared" si="20"/>
        <v>17989.14505670514</v>
      </c>
      <c r="Y67" s="80">
        <f t="shared" si="21"/>
        <v>41833.968808304184</v>
      </c>
      <c r="Z67" s="80">
        <f t="shared" si="22"/>
        <v>30038.790209982817</v>
      </c>
      <c r="AA67" s="80">
        <f t="shared" si="23"/>
        <v>24677.263032295577</v>
      </c>
      <c r="AB67" s="79">
        <f t="shared" si="24"/>
        <v>114539.16710728772</v>
      </c>
    </row>
    <row r="68" spans="1:28" x14ac:dyDescent="0.2">
      <c r="A68" s="22">
        <v>42825</v>
      </c>
      <c r="B68" s="21">
        <v>105.47</v>
      </c>
      <c r="C68" s="21">
        <v>372.4</v>
      </c>
      <c r="D68" s="21">
        <v>43.88</v>
      </c>
      <c r="E68" s="21">
        <v>1245.5</v>
      </c>
      <c r="G68" s="20">
        <f t="shared" si="26"/>
        <v>1.3160422670509171E-2</v>
      </c>
      <c r="H68" s="20">
        <f t="shared" si="27"/>
        <v>5.1977401129943437E-2</v>
      </c>
      <c r="I68" s="20">
        <f t="shared" si="28"/>
        <v>2.2794620469580846E-4</v>
      </c>
      <c r="J68" s="20">
        <f t="shared" si="29"/>
        <v>-1.6032064128256513E-3</v>
      </c>
      <c r="L68" s="80">
        <f t="shared" si="10"/>
        <v>21462.319454263412</v>
      </c>
      <c r="M68" s="80">
        <f t="shared" si="11"/>
        <v>106958.57657058191</v>
      </c>
      <c r="N68" s="80">
        <f t="shared" si="12"/>
        <v>5118.5827148570188</v>
      </c>
      <c r="O68" s="80">
        <f t="shared" si="13"/>
        <v>5534.1478821058263</v>
      </c>
      <c r="P68" s="79">
        <f t="shared" si="14"/>
        <v>139073.62662180816</v>
      </c>
      <c r="R68" s="80">
        <f t="shared" si="15"/>
        <v>25625.764637676402</v>
      </c>
      <c r="S68" s="80">
        <f t="shared" si="16"/>
        <v>70684.165440088618</v>
      </c>
      <c r="T68" s="80">
        <f t="shared" si="17"/>
        <v>11987.396177348935</v>
      </c>
      <c r="U68" s="80">
        <f t="shared" si="18"/>
        <v>17041.252361411822</v>
      </c>
      <c r="V68" s="79">
        <f t="shared" si="19"/>
        <v>125338.57861652579</v>
      </c>
      <c r="X68" s="80">
        <f t="shared" si="20"/>
        <v>18225.889809132481</v>
      </c>
      <c r="Y68" s="80">
        <f t="shared" si="21"/>
        <v>44008.389785910949</v>
      </c>
      <c r="Z68" s="80">
        <f t="shared" si="22"/>
        <v>30045.637438204838</v>
      </c>
      <c r="AA68" s="80">
        <f t="shared" si="23"/>
        <v>24637.700285951214</v>
      </c>
      <c r="AB68" s="79">
        <f t="shared" si="24"/>
        <v>116917.61731919947</v>
      </c>
    </row>
    <row r="69" spans="1:28" x14ac:dyDescent="0.2">
      <c r="A69" s="22">
        <v>42828</v>
      </c>
      <c r="B69" s="21">
        <v>103.4</v>
      </c>
      <c r="C69" s="21">
        <v>351.3</v>
      </c>
      <c r="D69" s="21">
        <v>44.27</v>
      </c>
      <c r="E69" s="21">
        <v>1242</v>
      </c>
      <c r="G69" s="20">
        <f t="shared" si="26"/>
        <v>-1.9626434057077778E-2</v>
      </c>
      <c r="H69" s="20">
        <f t="shared" si="27"/>
        <v>-5.6659505907626119E-2</v>
      </c>
      <c r="I69" s="20">
        <f t="shared" si="28"/>
        <v>8.887876025524169E-3</v>
      </c>
      <c r="J69" s="20">
        <f t="shared" si="29"/>
        <v>-2.8101164191087916E-3</v>
      </c>
      <c r="L69" s="80">
        <f t="shared" si="10"/>
        <v>21041.090656782373</v>
      </c>
      <c r="M69" s="80">
        <f t="shared" si="11"/>
        <v>100898.35646950974</v>
      </c>
      <c r="N69" s="80">
        <f t="shared" si="12"/>
        <v>5164.0760434530594</v>
      </c>
      <c r="O69" s="80">
        <f t="shared" si="13"/>
        <v>5518.5962822765441</v>
      </c>
      <c r="P69" s="79">
        <f t="shared" si="14"/>
        <v>132622.11945202173</v>
      </c>
      <c r="R69" s="80">
        <f t="shared" si="15"/>
        <v>25122.822257852851</v>
      </c>
      <c r="S69" s="80">
        <f t="shared" si="16"/>
        <v>66679.235550760292</v>
      </c>
      <c r="T69" s="80">
        <f t="shared" si="17"/>
        <v>12093.938668442055</v>
      </c>
      <c r="U69" s="80">
        <f t="shared" si="18"/>
        <v>16993.364458348842</v>
      </c>
      <c r="V69" s="79">
        <f t="shared" si="19"/>
        <v>120889.36093540405</v>
      </c>
      <c r="X69" s="80">
        <f t="shared" si="20"/>
        <v>17868.180584661975</v>
      </c>
      <c r="Y69" s="80">
        <f t="shared" si="21"/>
        <v>41514.896164851016</v>
      </c>
      <c r="Z69" s="80">
        <f t="shared" si="22"/>
        <v>30312.679338863451</v>
      </c>
      <c r="AA69" s="80">
        <f t="shared" si="23"/>
        <v>24568.465479848583</v>
      </c>
      <c r="AB69" s="79">
        <f t="shared" si="24"/>
        <v>114264.22156822502</v>
      </c>
    </row>
    <row r="70" spans="1:28" x14ac:dyDescent="0.2">
      <c r="A70" s="22">
        <v>42829</v>
      </c>
      <c r="B70" s="21">
        <v>104.15</v>
      </c>
      <c r="C70" s="21">
        <v>339.5</v>
      </c>
      <c r="D70" s="21">
        <v>44.65</v>
      </c>
      <c r="E70" s="21">
        <v>1239</v>
      </c>
      <c r="G70" s="20">
        <f t="shared" si="26"/>
        <v>7.2533849129593807E-3</v>
      </c>
      <c r="H70" s="20">
        <f t="shared" si="27"/>
        <v>-3.358952462282952E-2</v>
      </c>
      <c r="I70" s="20">
        <f t="shared" si="28"/>
        <v>8.5836909871243594E-3</v>
      </c>
      <c r="J70" s="20">
        <f t="shared" si="29"/>
        <v>-2.4154589371980675E-3</v>
      </c>
      <c r="L70" s="80">
        <f t="shared" si="10"/>
        <v>21193.709786304487</v>
      </c>
      <c r="M70" s="80">
        <f t="shared" si="11"/>
        <v>97509.228640474117</v>
      </c>
      <c r="N70" s="80">
        <f t="shared" si="12"/>
        <v>5208.4028764440718</v>
      </c>
      <c r="O70" s="80">
        <f t="shared" si="13"/>
        <v>5505.266339565731</v>
      </c>
      <c r="P70" s="79">
        <f t="shared" si="14"/>
        <v>129416.60764278841</v>
      </c>
      <c r="R70" s="80">
        <f t="shared" si="15"/>
        <v>25305.047757788921</v>
      </c>
      <c r="S70" s="80">
        <f t="shared" si="16"/>
        <v>64439.51172639658</v>
      </c>
      <c r="T70" s="80">
        <f t="shared" si="17"/>
        <v>12197.749300789195</v>
      </c>
      <c r="U70" s="80">
        <f t="shared" si="18"/>
        <v>16952.31768429486</v>
      </c>
      <c r="V70" s="79">
        <f t="shared" si="19"/>
        <v>118894.62646926955</v>
      </c>
      <c r="X70" s="80">
        <f t="shared" si="20"/>
        <v>17997.785376136795</v>
      </c>
      <c r="Y70" s="80">
        <f t="shared" si="21"/>
        <v>40120.430537907545</v>
      </c>
      <c r="Z70" s="80">
        <f t="shared" si="22"/>
        <v>30572.874011300042</v>
      </c>
      <c r="AA70" s="80">
        <f t="shared" si="23"/>
        <v>24509.121360332039</v>
      </c>
      <c r="AB70" s="79">
        <f t="shared" si="24"/>
        <v>113200.21128567641</v>
      </c>
    </row>
    <row r="71" spans="1:28" x14ac:dyDescent="0.2">
      <c r="A71" s="22">
        <v>42830</v>
      </c>
      <c r="B71" s="21">
        <v>103.71</v>
      </c>
      <c r="C71" s="21">
        <v>338.9</v>
      </c>
      <c r="D71" s="21">
        <v>47.15</v>
      </c>
      <c r="E71" s="21">
        <v>1298</v>
      </c>
      <c r="G71" s="20">
        <f t="shared" ref="G71:G102" si="30">(B71-B70)/B70</f>
        <v>-4.224675948151819E-3</v>
      </c>
      <c r="H71" s="20">
        <f t="shared" ref="H71:H102" si="31">(C71-C70)/C70</f>
        <v>-1.7673048600884323E-3</v>
      </c>
      <c r="I71" s="20">
        <f t="shared" ref="I71:I102" si="32">(D71-D70)/D70</f>
        <v>5.5991041433370664E-2</v>
      </c>
      <c r="J71" s="20">
        <f t="shared" si="29"/>
        <v>4.7619047619047616E-2</v>
      </c>
      <c r="L71" s="80">
        <f t="shared" si="10"/>
        <v>21104.173230318178</v>
      </c>
      <c r="M71" s="80">
        <f t="shared" si="11"/>
        <v>97336.900106794332</v>
      </c>
      <c r="N71" s="80">
        <f t="shared" si="12"/>
        <v>5500.0267777007384</v>
      </c>
      <c r="O71" s="80">
        <f t="shared" si="13"/>
        <v>5767.4218795450515</v>
      </c>
      <c r="P71" s="79">
        <f t="shared" si="14"/>
        <v>129708.52199435831</v>
      </c>
      <c r="R71" s="80">
        <f t="shared" si="15"/>
        <v>25198.142131159759</v>
      </c>
      <c r="S71" s="80">
        <f t="shared" si="16"/>
        <v>64325.627464140794</v>
      </c>
      <c r="T71" s="80">
        <f t="shared" si="17"/>
        <v>12880.713987283551</v>
      </c>
      <c r="U71" s="80">
        <f t="shared" si="18"/>
        <v>17759.570907356519</v>
      </c>
      <c r="V71" s="79">
        <f t="shared" si="19"/>
        <v>120164.05448994062</v>
      </c>
      <c r="X71" s="80">
        <f t="shared" si="20"/>
        <v>17921.750565138231</v>
      </c>
      <c r="Y71" s="80">
        <f t="shared" si="21"/>
        <v>40049.525506029058</v>
      </c>
      <c r="Z71" s="80">
        <f t="shared" si="22"/>
        <v>32284.681066803965</v>
      </c>
      <c r="AA71" s="80">
        <f t="shared" si="23"/>
        <v>25676.222377490707</v>
      </c>
      <c r="AB71" s="79">
        <f t="shared" si="24"/>
        <v>115932.17951546196</v>
      </c>
    </row>
    <row r="72" spans="1:28" x14ac:dyDescent="0.2">
      <c r="A72" s="22">
        <v>42831</v>
      </c>
      <c r="B72" s="21">
        <v>103.93</v>
      </c>
      <c r="C72" s="21">
        <v>328.7</v>
      </c>
      <c r="D72" s="21">
        <v>47.23</v>
      </c>
      <c r="E72" s="21">
        <v>1289</v>
      </c>
      <c r="G72" s="20">
        <f t="shared" si="30"/>
        <v>2.1212997782278768E-3</v>
      </c>
      <c r="H72" s="20">
        <f t="shared" si="31"/>
        <v>-3.0097373856594833E-2</v>
      </c>
      <c r="I72" s="20">
        <f t="shared" si="32"/>
        <v>1.69671261930007E-3</v>
      </c>
      <c r="J72" s="20">
        <f t="shared" si="29"/>
        <v>-6.9337442218798152E-3</v>
      </c>
      <c r="L72" s="80">
        <f t="shared" ref="L72:L135" si="33">L71+L71*G72</f>
        <v>21148.941508311334</v>
      </c>
      <c r="M72" s="80">
        <f t="shared" ref="M72:M135" si="34">M71+M71*H72</f>
        <v>94407.315034238112</v>
      </c>
      <c r="N72" s="80">
        <f t="shared" ref="N72:N135" si="35">N71+N71*I72</f>
        <v>5509.3587425409514</v>
      </c>
      <c r="O72" s="80">
        <f t="shared" ref="O72:O135" si="36">O71+O71*J72</f>
        <v>5727.432051412613</v>
      </c>
      <c r="P72" s="79">
        <f t="shared" ref="P72:P135" si="37">SUM(L72:O72)</f>
        <v>126793.047336503</v>
      </c>
      <c r="R72" s="80">
        <f t="shared" ref="R72:R135" si="38">R71+R71*G72</f>
        <v>25251.594944474342</v>
      </c>
      <c r="S72" s="80">
        <f t="shared" ref="S72:S135" si="39">S71+S71*H72</f>
        <v>62389.595005792507</v>
      </c>
      <c r="T72" s="80">
        <f t="shared" ref="T72:T135" si="40">T71+T71*I72</f>
        <v>12902.56885725137</v>
      </c>
      <c r="U72" s="80">
        <f t="shared" ref="U72:U135" si="41">U71+U71*J72</f>
        <v>17636.430585194572</v>
      </c>
      <c r="V72" s="79">
        <f t="shared" ref="V72:V135" si="42">SUM(R72:U72)</f>
        <v>118180.1893927128</v>
      </c>
      <c r="X72" s="80">
        <f t="shared" ref="X72:X135" si="43">X71+X71*G72</f>
        <v>17959.767970637513</v>
      </c>
      <c r="Y72" s="80">
        <f t="shared" ref="Y72:Y135" si="44">Y71+Y71*H72</f>
        <v>38844.139964094873</v>
      </c>
      <c r="Z72" s="80">
        <f t="shared" ref="Z72:Z135" si="45">Z71+Z71*I72</f>
        <v>32339.458892580089</v>
      </c>
      <c r="AA72" s="80">
        <f t="shared" ref="AA72:AA135" si="46">AA71+AA71*J72</f>
        <v>25498.190018941081</v>
      </c>
      <c r="AB72" s="79">
        <f t="shared" ref="AB72:AB135" si="47">SUM(X72:AA72)</f>
        <v>114641.55684625356</v>
      </c>
    </row>
    <row r="73" spans="1:28" x14ac:dyDescent="0.2">
      <c r="A73" s="22">
        <v>42832</v>
      </c>
      <c r="B73" s="21">
        <v>104</v>
      </c>
      <c r="C73" s="21">
        <v>321</v>
      </c>
      <c r="D73" s="21">
        <v>47.71</v>
      </c>
      <c r="E73" s="21">
        <v>1260</v>
      </c>
      <c r="G73" s="20">
        <f t="shared" si="30"/>
        <v>6.735302607523638E-4</v>
      </c>
      <c r="H73" s="20">
        <f t="shared" si="31"/>
        <v>-2.3425616063279552E-2</v>
      </c>
      <c r="I73" s="20">
        <f t="shared" si="32"/>
        <v>1.0163031971204828E-2</v>
      </c>
      <c r="J73" s="20">
        <f t="shared" si="29"/>
        <v>-2.2498060512024826E-2</v>
      </c>
      <c r="L73" s="80">
        <f t="shared" si="33"/>
        <v>21163.185960400064</v>
      </c>
      <c r="M73" s="80">
        <f t="shared" si="34"/>
        <v>92195.765518680972</v>
      </c>
      <c r="N73" s="80">
        <f t="shared" si="35"/>
        <v>5565.3505315822322</v>
      </c>
      <c r="O73" s="80">
        <f t="shared" si="36"/>
        <v>5598.5759385414212</v>
      </c>
      <c r="P73" s="79">
        <f t="shared" si="37"/>
        <v>124522.87794920469</v>
      </c>
      <c r="R73" s="80">
        <f t="shared" si="38"/>
        <v>25268.602657801708</v>
      </c>
      <c r="S73" s="80">
        <f t="shared" si="39"/>
        <v>60928.080306843309</v>
      </c>
      <c r="T73" s="80">
        <f t="shared" si="40"/>
        <v>13033.698077058287</v>
      </c>
      <c r="U73" s="80">
        <f t="shared" si="41"/>
        <v>17239.645102672737</v>
      </c>
      <c r="V73" s="79">
        <f t="shared" si="42"/>
        <v>116470.02614437605</v>
      </c>
      <c r="X73" s="80">
        <f t="shared" si="43"/>
        <v>17971.864417841829</v>
      </c>
      <c r="Y73" s="80">
        <f t="shared" si="44"/>
        <v>37934.192054987696</v>
      </c>
      <c r="Z73" s="80">
        <f t="shared" si="45"/>
        <v>32668.125847236846</v>
      </c>
      <c r="AA73" s="80">
        <f t="shared" si="46"/>
        <v>24924.530196947839</v>
      </c>
      <c r="AB73" s="79">
        <f t="shared" si="47"/>
        <v>113498.71251701421</v>
      </c>
    </row>
    <row r="74" spans="1:28" x14ac:dyDescent="0.2">
      <c r="A74" s="22">
        <v>42835</v>
      </c>
      <c r="B74" s="21">
        <v>121.23</v>
      </c>
      <c r="C74" s="21">
        <v>321</v>
      </c>
      <c r="D74" s="21">
        <v>47.48</v>
      </c>
      <c r="E74" s="21">
        <v>1249.5</v>
      </c>
      <c r="G74" s="20">
        <f t="shared" si="30"/>
        <v>0.16567307692307695</v>
      </c>
      <c r="H74" s="20">
        <f t="shared" si="31"/>
        <v>0</v>
      </c>
      <c r="I74" s="20">
        <f t="shared" si="32"/>
        <v>-4.8207922867324242E-3</v>
      </c>
      <c r="J74" s="20">
        <f t="shared" si="29"/>
        <v>-8.3333333333333332E-3</v>
      </c>
      <c r="L74" s="80">
        <f t="shared" si="33"/>
        <v>24669.356095954805</v>
      </c>
      <c r="M74" s="80">
        <f t="shared" si="34"/>
        <v>92195.765518680972</v>
      </c>
      <c r="N74" s="80">
        <f t="shared" si="35"/>
        <v>5538.5211326666185</v>
      </c>
      <c r="O74" s="80">
        <f t="shared" si="36"/>
        <v>5551.9211390535756</v>
      </c>
      <c r="P74" s="79">
        <f t="shared" si="37"/>
        <v>127955.56388635597</v>
      </c>
      <c r="R74" s="80">
        <f t="shared" si="38"/>
        <v>29454.929809666355</v>
      </c>
      <c r="S74" s="80">
        <f t="shared" si="39"/>
        <v>60928.080306843309</v>
      </c>
      <c r="T74" s="80">
        <f t="shared" si="40"/>
        <v>12970.865325900804</v>
      </c>
      <c r="U74" s="80">
        <f t="shared" si="41"/>
        <v>17095.981393483798</v>
      </c>
      <c r="V74" s="79">
        <f t="shared" si="42"/>
        <v>120449.85683589426</v>
      </c>
      <c r="X74" s="80">
        <f t="shared" si="43"/>
        <v>20949.318493990049</v>
      </c>
      <c r="Y74" s="80">
        <f t="shared" si="44"/>
        <v>37934.192054987696</v>
      </c>
      <c r="Z74" s="80">
        <f t="shared" si="45"/>
        <v>32510.639598130481</v>
      </c>
      <c r="AA74" s="80">
        <f t="shared" si="46"/>
        <v>24716.825778639941</v>
      </c>
      <c r="AB74" s="79">
        <f t="shared" si="47"/>
        <v>116110.97592574818</v>
      </c>
    </row>
    <row r="75" spans="1:28" x14ac:dyDescent="0.2">
      <c r="A75" s="22">
        <v>42836</v>
      </c>
      <c r="B75" s="21">
        <v>126.44</v>
      </c>
      <c r="C75" s="21">
        <v>309.8</v>
      </c>
      <c r="D75" s="21">
        <v>49.05</v>
      </c>
      <c r="E75" s="21">
        <v>1251</v>
      </c>
      <c r="G75" s="20">
        <f t="shared" si="30"/>
        <v>4.2976161016250049E-2</v>
      </c>
      <c r="H75" s="20">
        <f t="shared" si="31"/>
        <v>-3.4890965732087192E-2</v>
      </c>
      <c r="I75" s="20">
        <f t="shared" si="32"/>
        <v>3.3066554338668924E-2</v>
      </c>
      <c r="J75" s="20">
        <f t="shared" si="29"/>
        <v>1.2004801920768306E-3</v>
      </c>
      <c r="L75" s="80">
        <f t="shared" si="33"/>
        <v>25729.550315701767</v>
      </c>
      <c r="M75" s="80">
        <f t="shared" si="34"/>
        <v>88978.966223325129</v>
      </c>
      <c r="N75" s="80">
        <f t="shared" si="35"/>
        <v>5721.6609426558052</v>
      </c>
      <c r="O75" s="80">
        <f t="shared" si="36"/>
        <v>5558.5861104089818</v>
      </c>
      <c r="P75" s="79">
        <f t="shared" si="37"/>
        <v>125988.76359209168</v>
      </c>
      <c r="R75" s="80">
        <f t="shared" si="38"/>
        <v>30720.78961588892</v>
      </c>
      <c r="S75" s="80">
        <f t="shared" si="39"/>
        <v>58802.240744735383</v>
      </c>
      <c r="T75" s="80">
        <f t="shared" si="40"/>
        <v>13399.767149019261</v>
      </c>
      <c r="U75" s="80">
        <f t="shared" si="41"/>
        <v>17116.50478051079</v>
      </c>
      <c r="V75" s="79">
        <f t="shared" si="42"/>
        <v>120039.30229015436</v>
      </c>
      <c r="X75" s="80">
        <f t="shared" si="43"/>
        <v>21849.639778768469</v>
      </c>
      <c r="Y75" s="80">
        <f t="shared" si="44"/>
        <v>36610.631459922704</v>
      </c>
      <c r="Z75" s="80">
        <f t="shared" si="45"/>
        <v>33585.654428986942</v>
      </c>
      <c r="AA75" s="80">
        <f t="shared" si="46"/>
        <v>24746.497838398212</v>
      </c>
      <c r="AB75" s="79">
        <f t="shared" si="47"/>
        <v>116792.42350607633</v>
      </c>
    </row>
    <row r="76" spans="1:28" x14ac:dyDescent="0.2">
      <c r="A76" s="22">
        <v>42837</v>
      </c>
      <c r="B76" s="21">
        <v>127.89</v>
      </c>
      <c r="C76" s="21">
        <v>312</v>
      </c>
      <c r="D76" s="21">
        <v>49</v>
      </c>
      <c r="E76" s="21">
        <v>1284</v>
      </c>
      <c r="G76" s="20">
        <f t="shared" si="30"/>
        <v>1.1467889908256904E-2</v>
      </c>
      <c r="H76" s="20">
        <f t="shared" si="31"/>
        <v>7.1013557133634232E-3</v>
      </c>
      <c r="I76" s="20">
        <f t="shared" si="32"/>
        <v>-1.0193679918449982E-3</v>
      </c>
      <c r="J76" s="20">
        <f t="shared" si="29"/>
        <v>2.6378896882494004E-2</v>
      </c>
      <c r="L76" s="80">
        <f t="shared" si="33"/>
        <v>26024.613966111192</v>
      </c>
      <c r="M76" s="80">
        <f t="shared" si="34"/>
        <v>89610.837513484308</v>
      </c>
      <c r="N76" s="80">
        <f t="shared" si="35"/>
        <v>5715.828464630672</v>
      </c>
      <c r="O76" s="80">
        <f t="shared" si="36"/>
        <v>5705.2154802279238</v>
      </c>
      <c r="P76" s="79">
        <f t="shared" si="37"/>
        <v>127056.4954244541</v>
      </c>
      <c r="R76" s="80">
        <f t="shared" si="38"/>
        <v>31073.092249098656</v>
      </c>
      <c r="S76" s="80">
        <f t="shared" si="39"/>
        <v>59219.816373006579</v>
      </c>
      <c r="T76" s="80">
        <f t="shared" si="40"/>
        <v>13386.107855289374</v>
      </c>
      <c r="U76" s="80">
        <f t="shared" si="41"/>
        <v>17568.019295104601</v>
      </c>
      <c r="V76" s="79">
        <f t="shared" si="42"/>
        <v>121247.03577249921</v>
      </c>
      <c r="X76" s="80">
        <f t="shared" si="43"/>
        <v>22100.209042286457</v>
      </c>
      <c r="Y76" s="80">
        <f t="shared" si="44"/>
        <v>36870.616576810469</v>
      </c>
      <c r="Z76" s="80">
        <f t="shared" si="45"/>
        <v>33551.418287876862</v>
      </c>
      <c r="AA76" s="80">
        <f t="shared" si="46"/>
        <v>25399.283153080181</v>
      </c>
      <c r="AB76" s="79">
        <f t="shared" si="47"/>
        <v>117921.52706005397</v>
      </c>
    </row>
    <row r="77" spans="1:28" x14ac:dyDescent="0.2">
      <c r="A77" s="22">
        <v>42838</v>
      </c>
      <c r="B77" s="21">
        <v>127.91</v>
      </c>
      <c r="C77" s="21">
        <v>316</v>
      </c>
      <c r="D77" s="21">
        <v>48.91</v>
      </c>
      <c r="E77" s="21">
        <v>1289</v>
      </c>
      <c r="G77" s="20">
        <f t="shared" si="30"/>
        <v>1.5638439283756369E-4</v>
      </c>
      <c r="H77" s="20">
        <f t="shared" si="31"/>
        <v>1.282051282051282E-2</v>
      </c>
      <c r="I77" s="20">
        <f t="shared" si="32"/>
        <v>-1.8367346938776205E-3</v>
      </c>
      <c r="J77" s="20">
        <f t="shared" si="29"/>
        <v>3.8940809968847352E-3</v>
      </c>
      <c r="L77" s="80">
        <f t="shared" si="33"/>
        <v>26028.683809565115</v>
      </c>
      <c r="M77" s="80">
        <f t="shared" si="34"/>
        <v>90759.694404682828</v>
      </c>
      <c r="N77" s="80">
        <f t="shared" si="35"/>
        <v>5705.3300041854318</v>
      </c>
      <c r="O77" s="80">
        <f t="shared" si="36"/>
        <v>5727.4320514126121</v>
      </c>
      <c r="P77" s="79">
        <f t="shared" si="37"/>
        <v>128221.140269846</v>
      </c>
      <c r="R77" s="80">
        <f t="shared" si="38"/>
        <v>31077.951595763618</v>
      </c>
      <c r="S77" s="80">
        <f t="shared" si="39"/>
        <v>59979.044788045125</v>
      </c>
      <c r="T77" s="80">
        <f t="shared" si="40"/>
        <v>13361.521126575577</v>
      </c>
      <c r="U77" s="80">
        <f t="shared" si="41"/>
        <v>17636.430585194572</v>
      </c>
      <c r="V77" s="79">
        <f t="shared" si="42"/>
        <v>122054.94809557889</v>
      </c>
      <c r="X77" s="80">
        <f t="shared" si="43"/>
        <v>22103.665170059117</v>
      </c>
      <c r="Y77" s="80">
        <f t="shared" si="44"/>
        <v>37343.316789333679</v>
      </c>
      <c r="Z77" s="80">
        <f t="shared" si="45"/>
        <v>33489.793233878721</v>
      </c>
      <c r="AA77" s="80">
        <f t="shared" si="46"/>
        <v>25498.190018941084</v>
      </c>
      <c r="AB77" s="79">
        <f t="shared" si="47"/>
        <v>118434.9652122126</v>
      </c>
    </row>
    <row r="78" spans="1:28" x14ac:dyDescent="0.2">
      <c r="A78" s="22">
        <v>42839</v>
      </c>
      <c r="B78" s="21">
        <v>134.80000000000001</v>
      </c>
      <c r="C78" s="21">
        <v>317.2</v>
      </c>
      <c r="D78" s="21">
        <v>49.3</v>
      </c>
      <c r="E78" s="21">
        <v>1268.5</v>
      </c>
      <c r="G78" s="20">
        <f t="shared" si="30"/>
        <v>5.3865999530920299E-2</v>
      </c>
      <c r="H78" s="20">
        <f t="shared" si="31"/>
        <v>3.7974683544303436E-3</v>
      </c>
      <c r="I78" s="20">
        <f t="shared" si="32"/>
        <v>7.9738294827233821E-3</v>
      </c>
      <c r="J78" s="20">
        <f t="shared" si="29"/>
        <v>-1.5903801396431341E-2</v>
      </c>
      <c r="L78" s="80">
        <f t="shared" si="33"/>
        <v>27430.744879441623</v>
      </c>
      <c r="M78" s="80">
        <f t="shared" si="34"/>
        <v>91104.351472042385</v>
      </c>
      <c r="N78" s="80">
        <f t="shared" si="35"/>
        <v>5750.8233327814723</v>
      </c>
      <c r="O78" s="80">
        <f t="shared" si="36"/>
        <v>5636.3441095553908</v>
      </c>
      <c r="P78" s="79">
        <f t="shared" si="37"/>
        <v>129922.26379382086</v>
      </c>
      <c r="R78" s="80">
        <f t="shared" si="38"/>
        <v>32751.996521842986</v>
      </c>
      <c r="S78" s="80">
        <f t="shared" si="39"/>
        <v>60206.813312556689</v>
      </c>
      <c r="T78" s="80">
        <f t="shared" si="40"/>
        <v>13468.063617668697</v>
      </c>
      <c r="U78" s="80">
        <f t="shared" si="41"/>
        <v>17355.944295825691</v>
      </c>
      <c r="V78" s="79">
        <f t="shared" si="42"/>
        <v>123782.81774789406</v>
      </c>
      <c r="X78" s="80">
        <f t="shared" si="43"/>
        <v>23294.301187741141</v>
      </c>
      <c r="Y78" s="80">
        <f t="shared" si="44"/>
        <v>37485.126853090638</v>
      </c>
      <c r="Z78" s="80">
        <f t="shared" si="45"/>
        <v>33756.83513453733</v>
      </c>
      <c r="AA78" s="80">
        <f t="shared" si="46"/>
        <v>25092.671868911377</v>
      </c>
      <c r="AB78" s="79">
        <f t="shared" si="47"/>
        <v>119628.93504428049</v>
      </c>
    </row>
    <row r="79" spans="1:28" x14ac:dyDescent="0.2">
      <c r="A79" s="22">
        <v>42842</v>
      </c>
      <c r="B79" s="21">
        <v>136.69999999999999</v>
      </c>
      <c r="C79" s="21">
        <v>314</v>
      </c>
      <c r="D79" s="21">
        <v>49.72</v>
      </c>
      <c r="E79" s="21">
        <v>1367.5</v>
      </c>
      <c r="G79" s="20">
        <f t="shared" si="30"/>
        <v>1.4094955489614074E-2</v>
      </c>
      <c r="H79" s="20">
        <f t="shared" si="31"/>
        <v>-1.0088272383354316E-2</v>
      </c>
      <c r="I79" s="20">
        <f t="shared" si="32"/>
        <v>8.5192697768763023E-3</v>
      </c>
      <c r="J79" s="20">
        <f t="shared" si="29"/>
        <v>7.8044934962554199E-2</v>
      </c>
      <c r="L79" s="80">
        <f t="shared" si="33"/>
        <v>27817.380007564312</v>
      </c>
      <c r="M79" s="80">
        <f t="shared" si="34"/>
        <v>90185.265959083568</v>
      </c>
      <c r="N79" s="80">
        <f t="shared" si="35"/>
        <v>5799.8161481925927</v>
      </c>
      <c r="O79" s="80">
        <f t="shared" si="36"/>
        <v>6076.2322190122168</v>
      </c>
      <c r="P79" s="79">
        <f t="shared" si="37"/>
        <v>129878.69433385269</v>
      </c>
      <c r="R79" s="80">
        <f t="shared" si="38"/>
        <v>33213.634455014355</v>
      </c>
      <c r="S79" s="80">
        <f t="shared" si="39"/>
        <v>59599.430580525855</v>
      </c>
      <c r="T79" s="80">
        <f t="shared" si="40"/>
        <v>13582.801684999749</v>
      </c>
      <c r="U79" s="80">
        <f t="shared" si="41"/>
        <v>18710.487839607122</v>
      </c>
      <c r="V79" s="79">
        <f t="shared" si="42"/>
        <v>125106.35456014707</v>
      </c>
      <c r="X79" s="80">
        <f t="shared" si="43"/>
        <v>23622.633326144016</v>
      </c>
      <c r="Y79" s="80">
        <f t="shared" si="44"/>
        <v>37106.966683072067</v>
      </c>
      <c r="Z79" s="80">
        <f t="shared" si="45"/>
        <v>34044.418719861991</v>
      </c>
      <c r="AA79" s="80">
        <f t="shared" si="46"/>
        <v>27051.02781295728</v>
      </c>
      <c r="AB79" s="79">
        <f t="shared" si="47"/>
        <v>121825.04654203536</v>
      </c>
    </row>
    <row r="80" spans="1:28" x14ac:dyDescent="0.2">
      <c r="A80" s="22">
        <v>42843</v>
      </c>
      <c r="B80" s="21">
        <v>127.94</v>
      </c>
      <c r="C80" s="21">
        <v>306.3</v>
      </c>
      <c r="D80" s="21">
        <v>49.59</v>
      </c>
      <c r="E80" s="21">
        <v>1336.5</v>
      </c>
      <c r="G80" s="20">
        <f t="shared" si="30"/>
        <v>-6.4081931236283765E-2</v>
      </c>
      <c r="H80" s="20">
        <f t="shared" si="31"/>
        <v>-2.4522292993630537E-2</v>
      </c>
      <c r="I80" s="20">
        <f t="shared" si="32"/>
        <v>-2.6146419951728773E-3</v>
      </c>
      <c r="J80" s="20">
        <f t="shared" si="29"/>
        <v>-2.2669104204753199E-2</v>
      </c>
      <c r="L80" s="80">
        <f t="shared" si="33"/>
        <v>26034.788574746002</v>
      </c>
      <c r="M80" s="80">
        <f t="shared" si="34"/>
        <v>87973.716443526428</v>
      </c>
      <c r="N80" s="80">
        <f t="shared" si="35"/>
        <v>5784.6517053272464</v>
      </c>
      <c r="O80" s="80">
        <f t="shared" si="36"/>
        <v>5938.4894776671499</v>
      </c>
      <c r="P80" s="79">
        <f t="shared" si="37"/>
        <v>125731.64620126682</v>
      </c>
      <c r="R80" s="80">
        <f t="shared" si="38"/>
        <v>31085.24061576106</v>
      </c>
      <c r="S80" s="80">
        <f t="shared" si="39"/>
        <v>58137.915881576657</v>
      </c>
      <c r="T80" s="80">
        <f t="shared" si="40"/>
        <v>13547.287521302043</v>
      </c>
      <c r="U80" s="80">
        <f t="shared" si="41"/>
        <v>18286.337841049299</v>
      </c>
      <c r="V80" s="79">
        <f t="shared" si="42"/>
        <v>121056.78185968906</v>
      </c>
      <c r="X80" s="80">
        <f t="shared" si="43"/>
        <v>22108.849361718108</v>
      </c>
      <c r="Y80" s="80">
        <f t="shared" si="44"/>
        <v>36197.01877396489</v>
      </c>
      <c r="Z80" s="80">
        <f t="shared" si="45"/>
        <v>33955.404752975788</v>
      </c>
      <c r="AA80" s="80">
        <f t="shared" si="46"/>
        <v>26437.805244619674</v>
      </c>
      <c r="AB80" s="79">
        <f t="shared" si="47"/>
        <v>118699.07813327847</v>
      </c>
    </row>
    <row r="81" spans="1:28" x14ac:dyDescent="0.2">
      <c r="A81" s="22">
        <v>42844</v>
      </c>
      <c r="B81" s="21">
        <v>134.13999999999999</v>
      </c>
      <c r="C81" s="21">
        <v>307.8</v>
      </c>
      <c r="D81" s="21">
        <v>49.22</v>
      </c>
      <c r="E81" s="21">
        <v>1329.5</v>
      </c>
      <c r="G81" s="20">
        <f t="shared" si="30"/>
        <v>4.8460215726121532E-2</v>
      </c>
      <c r="H81" s="20">
        <f t="shared" si="31"/>
        <v>4.8971596474045049E-3</v>
      </c>
      <c r="I81" s="20">
        <f t="shared" si="32"/>
        <v>-7.4611816898569171E-3</v>
      </c>
      <c r="J81" s="20">
        <f t="shared" si="29"/>
        <v>-5.2375607931163482E-3</v>
      </c>
      <c r="L81" s="80">
        <f t="shared" si="33"/>
        <v>27296.440045462157</v>
      </c>
      <c r="M81" s="80">
        <f t="shared" si="34"/>
        <v>88404.537777725869</v>
      </c>
      <c r="N81" s="80">
        <f t="shared" si="35"/>
        <v>5741.4913679412593</v>
      </c>
      <c r="O81" s="80">
        <f t="shared" si="36"/>
        <v>5907.3862780085865</v>
      </c>
      <c r="P81" s="79">
        <f t="shared" si="37"/>
        <v>127349.85546913788</v>
      </c>
      <c r="R81" s="80">
        <f t="shared" si="38"/>
        <v>32591.638081899237</v>
      </c>
      <c r="S81" s="80">
        <f t="shared" si="39"/>
        <v>58422.626537216114</v>
      </c>
      <c r="T81" s="80">
        <f t="shared" si="40"/>
        <v>13446.208747700877</v>
      </c>
      <c r="U81" s="80">
        <f t="shared" si="41"/>
        <v>18190.56203492334</v>
      </c>
      <c r="V81" s="79">
        <f t="shared" si="42"/>
        <v>122651.03540173956</v>
      </c>
      <c r="X81" s="80">
        <f t="shared" si="43"/>
        <v>23180.248971243291</v>
      </c>
      <c r="Y81" s="80">
        <f t="shared" si="44"/>
        <v>36374.281353661092</v>
      </c>
      <c r="Z81" s="80">
        <f t="shared" si="45"/>
        <v>33702.057308761207</v>
      </c>
      <c r="AA81" s="80">
        <f t="shared" si="46"/>
        <v>26299.335632414408</v>
      </c>
      <c r="AB81" s="79">
        <f t="shared" si="47"/>
        <v>119555.92326608</v>
      </c>
    </row>
    <row r="82" spans="1:28" x14ac:dyDescent="0.2">
      <c r="A82" s="22">
        <v>42845</v>
      </c>
      <c r="B82" s="21">
        <v>136</v>
      </c>
      <c r="C82" s="21">
        <v>307.2</v>
      </c>
      <c r="D82" s="21">
        <v>49.28</v>
      </c>
      <c r="E82" s="21">
        <v>1328</v>
      </c>
      <c r="G82" s="20">
        <f t="shared" si="30"/>
        <v>1.3866110034292634E-2</v>
      </c>
      <c r="H82" s="20">
        <f t="shared" si="31"/>
        <v>-1.9493177387914968E-3</v>
      </c>
      <c r="I82" s="20">
        <f t="shared" si="32"/>
        <v>1.2190166598943981E-3</v>
      </c>
      <c r="J82" s="20">
        <f t="shared" si="29"/>
        <v>-1.1282437006393381E-3</v>
      </c>
      <c r="L82" s="80">
        <f t="shared" si="33"/>
        <v>27674.935486677008</v>
      </c>
      <c r="M82" s="80">
        <f t="shared" si="34"/>
        <v>88232.209244046084</v>
      </c>
      <c r="N82" s="80">
        <f t="shared" si="35"/>
        <v>5748.4903415714198</v>
      </c>
      <c r="O82" s="80">
        <f t="shared" si="36"/>
        <v>5900.7213066531804</v>
      </c>
      <c r="P82" s="79">
        <f t="shared" si="37"/>
        <v>127556.35637894769</v>
      </c>
      <c r="R82" s="80">
        <f t="shared" si="38"/>
        <v>33043.557321740693</v>
      </c>
      <c r="S82" s="80">
        <f t="shared" si="39"/>
        <v>58308.742274960328</v>
      </c>
      <c r="T82" s="80">
        <f t="shared" si="40"/>
        <v>13462.599900176743</v>
      </c>
      <c r="U82" s="80">
        <f t="shared" si="41"/>
        <v>18170.038647896348</v>
      </c>
      <c r="V82" s="79">
        <f t="shared" si="42"/>
        <v>122984.93814477412</v>
      </c>
      <c r="X82" s="80">
        <f t="shared" si="43"/>
        <v>23501.668854100848</v>
      </c>
      <c r="Y82" s="80">
        <f t="shared" si="44"/>
        <v>36303.376321782605</v>
      </c>
      <c r="Z82" s="80">
        <f t="shared" si="45"/>
        <v>33743.140678093303</v>
      </c>
      <c r="AA82" s="80">
        <f t="shared" si="46"/>
        <v>26269.663572656136</v>
      </c>
      <c r="AB82" s="79">
        <f t="shared" si="47"/>
        <v>119817.84942663289</v>
      </c>
    </row>
    <row r="83" spans="1:28" x14ac:dyDescent="0.2">
      <c r="A83" s="22">
        <v>42846</v>
      </c>
      <c r="B83" s="21">
        <v>135.69</v>
      </c>
      <c r="C83" s="21">
        <v>295.60000000000002</v>
      </c>
      <c r="D83" s="21">
        <v>49.75</v>
      </c>
      <c r="E83" s="21">
        <v>1310</v>
      </c>
      <c r="G83" s="20">
        <f t="shared" si="30"/>
        <v>-2.2794117647058991E-3</v>
      </c>
      <c r="H83" s="20">
        <f t="shared" si="31"/>
        <v>-3.776041666666656E-2</v>
      </c>
      <c r="I83" s="20">
        <f t="shared" si="32"/>
        <v>9.5373376623376395E-3</v>
      </c>
      <c r="J83" s="20">
        <f t="shared" si="29"/>
        <v>-1.355421686746988E-2</v>
      </c>
      <c r="L83" s="80">
        <f t="shared" si="33"/>
        <v>27611.8529131412</v>
      </c>
      <c r="M83" s="80">
        <f t="shared" si="34"/>
        <v>84900.524259570389</v>
      </c>
      <c r="N83" s="80">
        <f t="shared" si="35"/>
        <v>5803.3156350076733</v>
      </c>
      <c r="O83" s="80">
        <f t="shared" si="36"/>
        <v>5820.7416503883032</v>
      </c>
      <c r="P83" s="79">
        <f t="shared" si="37"/>
        <v>124136.43445810757</v>
      </c>
      <c r="R83" s="80">
        <f t="shared" si="38"/>
        <v>32968.237448433785</v>
      </c>
      <c r="S83" s="80">
        <f t="shared" si="39"/>
        <v>56106.979871348551</v>
      </c>
      <c r="T83" s="80">
        <f t="shared" si="40"/>
        <v>13590.997261237682</v>
      </c>
      <c r="U83" s="80">
        <f t="shared" si="41"/>
        <v>17923.758003572453</v>
      </c>
      <c r="V83" s="79">
        <f t="shared" si="42"/>
        <v>120589.97258459247</v>
      </c>
      <c r="X83" s="80">
        <f t="shared" si="43"/>
        <v>23448.098873624589</v>
      </c>
      <c r="Y83" s="80">
        <f t="shared" si="44"/>
        <v>34932.545705465294</v>
      </c>
      <c r="Z83" s="80">
        <f t="shared" si="45"/>
        <v>34064.960404528043</v>
      </c>
      <c r="AA83" s="80">
        <f t="shared" si="46"/>
        <v>25913.59885555688</v>
      </c>
      <c r="AB83" s="79">
        <f t="shared" si="47"/>
        <v>118359.20383917481</v>
      </c>
    </row>
    <row r="84" spans="1:28" x14ac:dyDescent="0.2">
      <c r="A84" s="22">
        <v>42849</v>
      </c>
      <c r="B84" s="21">
        <v>138.9</v>
      </c>
      <c r="C84" s="21">
        <v>289.2</v>
      </c>
      <c r="D84" s="21">
        <v>50.34</v>
      </c>
      <c r="E84" s="21">
        <v>1317</v>
      </c>
      <c r="G84" s="20">
        <f t="shared" si="30"/>
        <v>2.3656864912668642E-2</v>
      </c>
      <c r="H84" s="20">
        <f t="shared" si="31"/>
        <v>-2.1650879566982521E-2</v>
      </c>
      <c r="I84" s="20">
        <f t="shared" si="32"/>
        <v>1.1859296482412129E-2</v>
      </c>
      <c r="J84" s="20">
        <f t="shared" si="29"/>
        <v>5.3435114503816794E-3</v>
      </c>
      <c r="L84" s="80">
        <f t="shared" si="33"/>
        <v>28265.062787495855</v>
      </c>
      <c r="M84" s="80">
        <f t="shared" si="34"/>
        <v>83062.353233652757</v>
      </c>
      <c r="N84" s="80">
        <f t="shared" si="35"/>
        <v>5872.1388757042469</v>
      </c>
      <c r="O84" s="80">
        <f t="shared" si="36"/>
        <v>5851.8448500468667</v>
      </c>
      <c r="P84" s="79">
        <f t="shared" si="37"/>
        <v>123051.39974689973</v>
      </c>
      <c r="R84" s="80">
        <f t="shared" si="38"/>
        <v>33748.162588160165</v>
      </c>
      <c r="S84" s="80">
        <f t="shared" si="39"/>
        <v>54892.214407286869</v>
      </c>
      <c r="T84" s="80">
        <f t="shared" si="40"/>
        <v>13752.176927250352</v>
      </c>
      <c r="U84" s="80">
        <f t="shared" si="41"/>
        <v>18019.533809698412</v>
      </c>
      <c r="V84" s="79">
        <f t="shared" si="42"/>
        <v>120412.0877323958</v>
      </c>
      <c r="X84" s="80">
        <f t="shared" si="43"/>
        <v>24002.807381136823</v>
      </c>
      <c r="Y84" s="80">
        <f t="shared" si="44"/>
        <v>34176.225365428152</v>
      </c>
      <c r="Z84" s="80">
        <f t="shared" si="45"/>
        <v>34468.946869626969</v>
      </c>
      <c r="AA84" s="80">
        <f t="shared" si="46"/>
        <v>26052.068467762147</v>
      </c>
      <c r="AB84" s="79">
        <f t="shared" si="47"/>
        <v>118700.04808395408</v>
      </c>
    </row>
    <row r="85" spans="1:28" x14ac:dyDescent="0.2">
      <c r="A85" s="22">
        <v>42850</v>
      </c>
      <c r="B85" s="21">
        <v>136.84</v>
      </c>
      <c r="C85" s="21">
        <v>286.89999999999998</v>
      </c>
      <c r="D85" s="21">
        <v>49.05</v>
      </c>
      <c r="E85" s="21">
        <v>1338</v>
      </c>
      <c r="G85" s="20">
        <f t="shared" si="30"/>
        <v>-1.4830813534917222E-2</v>
      </c>
      <c r="H85" s="20">
        <f t="shared" si="31"/>
        <v>-7.9529737206086148E-3</v>
      </c>
      <c r="I85" s="20">
        <f t="shared" si="32"/>
        <v>-2.5625744934445891E-2</v>
      </c>
      <c r="J85" s="20">
        <f t="shared" si="29"/>
        <v>1.5945330296127564E-2</v>
      </c>
      <c r="L85" s="80">
        <f t="shared" si="33"/>
        <v>27845.868911741778</v>
      </c>
      <c r="M85" s="80">
        <f t="shared" si="34"/>
        <v>82401.760521213611</v>
      </c>
      <c r="N85" s="80">
        <f t="shared" si="35"/>
        <v>5721.6609426558061</v>
      </c>
      <c r="O85" s="80">
        <f t="shared" si="36"/>
        <v>5945.1544490225569</v>
      </c>
      <c r="P85" s="79">
        <f t="shared" si="37"/>
        <v>121914.44482463374</v>
      </c>
      <c r="R85" s="80">
        <f t="shared" si="38"/>
        <v>33247.649881669095</v>
      </c>
      <c r="S85" s="80">
        <f t="shared" si="39"/>
        <v>54455.658068639699</v>
      </c>
      <c r="T85" s="80">
        <f t="shared" si="40"/>
        <v>13399.767149019262</v>
      </c>
      <c r="U85" s="80">
        <f t="shared" si="41"/>
        <v>18306.86122807629</v>
      </c>
      <c r="V85" s="79">
        <f t="shared" si="42"/>
        <v>119409.93632740434</v>
      </c>
      <c r="X85" s="80">
        <f t="shared" si="43"/>
        <v>23646.826220552648</v>
      </c>
      <c r="Y85" s="80">
        <f t="shared" si="44"/>
        <v>33904.422743227304</v>
      </c>
      <c r="Z85" s="80">
        <f t="shared" si="45"/>
        <v>33585.654428986942</v>
      </c>
      <c r="AA85" s="80">
        <f t="shared" si="46"/>
        <v>26467.477304377942</v>
      </c>
      <c r="AB85" s="79">
        <f t="shared" si="47"/>
        <v>117604.38069714484</v>
      </c>
    </row>
    <row r="86" spans="1:28" x14ac:dyDescent="0.2">
      <c r="A86" s="22">
        <v>42851</v>
      </c>
      <c r="B86" s="21">
        <v>138.6</v>
      </c>
      <c r="C86" s="21">
        <v>310.2</v>
      </c>
      <c r="D86" s="21">
        <v>49.11</v>
      </c>
      <c r="E86" s="21">
        <v>1404</v>
      </c>
      <c r="G86" s="20">
        <f t="shared" si="30"/>
        <v>1.2861736334405079E-2</v>
      </c>
      <c r="H86" s="20">
        <f t="shared" si="31"/>
        <v>8.1212966190310265E-2</v>
      </c>
      <c r="I86" s="20">
        <f t="shared" si="32"/>
        <v>1.2232415902141136E-3</v>
      </c>
      <c r="J86" s="20">
        <f t="shared" si="29"/>
        <v>4.9327354260089683E-2</v>
      </c>
      <c r="L86" s="80">
        <f t="shared" si="33"/>
        <v>28204.015135687008</v>
      </c>
      <c r="M86" s="80">
        <f t="shared" si="34"/>
        <v>89093.851912444981</v>
      </c>
      <c r="N86" s="80">
        <f t="shared" si="35"/>
        <v>5728.6599162859666</v>
      </c>
      <c r="O86" s="80">
        <f t="shared" si="36"/>
        <v>6238.4131886604409</v>
      </c>
      <c r="P86" s="79">
        <f t="shared" si="37"/>
        <v>129264.94015307839</v>
      </c>
      <c r="R86" s="80">
        <f t="shared" si="38"/>
        <v>33675.272388185738</v>
      </c>
      <c r="S86" s="80">
        <f t="shared" si="39"/>
        <v>58878.163586239229</v>
      </c>
      <c r="T86" s="80">
        <f t="shared" si="40"/>
        <v>13416.158301495128</v>
      </c>
      <c r="U86" s="80">
        <f t="shared" si="41"/>
        <v>19209.890257263909</v>
      </c>
      <c r="V86" s="79">
        <f t="shared" si="42"/>
        <v>125179.484533184</v>
      </c>
      <c r="X86" s="80">
        <f t="shared" si="43"/>
        <v>23950.965464546895</v>
      </c>
      <c r="Y86" s="80">
        <f t="shared" si="44"/>
        <v>36657.901481175009</v>
      </c>
      <c r="Z86" s="80">
        <f t="shared" si="45"/>
        <v>33626.737798319038</v>
      </c>
      <c r="AA86" s="80">
        <f t="shared" si="46"/>
        <v>27773.047933741876</v>
      </c>
      <c r="AB86" s="79">
        <f t="shared" si="47"/>
        <v>122008.65267778283</v>
      </c>
    </row>
    <row r="87" spans="1:28" x14ac:dyDescent="0.2">
      <c r="A87" s="22">
        <v>42852</v>
      </c>
      <c r="B87" s="21">
        <v>138.19999999999999</v>
      </c>
      <c r="C87" s="21">
        <v>307.2</v>
      </c>
      <c r="D87" s="21">
        <v>49.35</v>
      </c>
      <c r="E87" s="21">
        <v>1520</v>
      </c>
      <c r="G87" s="20">
        <f t="shared" si="30"/>
        <v>-2.8860028860029272E-3</v>
      </c>
      <c r="H87" s="20">
        <f t="shared" si="31"/>
        <v>-9.6711798839458421E-3</v>
      </c>
      <c r="I87" s="20">
        <f t="shared" si="32"/>
        <v>4.8869883934026066E-3</v>
      </c>
      <c r="J87" s="20">
        <f t="shared" si="29"/>
        <v>8.2621082621082614E-2</v>
      </c>
      <c r="L87" s="80">
        <f t="shared" si="33"/>
        <v>28122.618266608544</v>
      </c>
      <c r="M87" s="80">
        <f t="shared" si="34"/>
        <v>88232.209244046098</v>
      </c>
      <c r="N87" s="80">
        <f t="shared" si="35"/>
        <v>5756.6558108066065</v>
      </c>
      <c r="O87" s="80">
        <f t="shared" si="36"/>
        <v>6753.8376401452069</v>
      </c>
      <c r="P87" s="79">
        <f t="shared" si="37"/>
        <v>128865.32096160646</v>
      </c>
      <c r="R87" s="80">
        <f t="shared" si="38"/>
        <v>33578.085454886503</v>
      </c>
      <c r="S87" s="80">
        <f t="shared" si="39"/>
        <v>58308.742274960321</v>
      </c>
      <c r="T87" s="80">
        <f t="shared" si="40"/>
        <v>13481.722911398587</v>
      </c>
      <c r="U87" s="80">
        <f t="shared" si="41"/>
        <v>20797.03218735124</v>
      </c>
      <c r="V87" s="79">
        <f t="shared" si="42"/>
        <v>126165.58282859664</v>
      </c>
      <c r="X87" s="80">
        <f t="shared" si="43"/>
        <v>23881.842909093655</v>
      </c>
      <c r="Y87" s="80">
        <f t="shared" si="44"/>
        <v>36303.376321782598</v>
      </c>
      <c r="Z87" s="80">
        <f t="shared" si="45"/>
        <v>33791.071275647417</v>
      </c>
      <c r="AA87" s="80">
        <f t="shared" si="46"/>
        <v>30067.687221714852</v>
      </c>
      <c r="AB87" s="79">
        <f t="shared" si="47"/>
        <v>124043.97772823852</v>
      </c>
    </row>
    <row r="88" spans="1:28" x14ac:dyDescent="0.2">
      <c r="A88" s="22">
        <v>42853</v>
      </c>
      <c r="B88" s="21">
        <v>142.02000000000001</v>
      </c>
      <c r="C88" s="21">
        <v>301.60000000000002</v>
      </c>
      <c r="D88" s="21">
        <v>49.77</v>
      </c>
      <c r="E88" s="21">
        <v>1534.5</v>
      </c>
      <c r="G88" s="20">
        <f t="shared" si="30"/>
        <v>2.7641099855282358E-2</v>
      </c>
      <c r="H88" s="20">
        <f t="shared" si="31"/>
        <v>-1.8229166666666557E-2</v>
      </c>
      <c r="I88" s="20">
        <f t="shared" si="32"/>
        <v>8.5106382978723753E-3</v>
      </c>
      <c r="J88" s="20">
        <f t="shared" ref="J88:J92" si="48">(E88-E87)/E87</f>
        <v>9.5394736842105265E-3</v>
      </c>
      <c r="L88" s="80">
        <f t="shared" si="33"/>
        <v>28899.958366307859</v>
      </c>
      <c r="M88" s="80">
        <f t="shared" si="34"/>
        <v>86623.809596368184</v>
      </c>
      <c r="N88" s="80">
        <f t="shared" si="35"/>
        <v>5805.6486262177268</v>
      </c>
      <c r="O88" s="80">
        <f t="shared" si="36"/>
        <v>6818.2656965808028</v>
      </c>
      <c r="P88" s="79">
        <f t="shared" si="37"/>
        <v>128147.68228547456</v>
      </c>
      <c r="R88" s="80">
        <f t="shared" si="38"/>
        <v>34506.220667894224</v>
      </c>
      <c r="S88" s="80">
        <f t="shared" si="39"/>
        <v>57245.822493906366</v>
      </c>
      <c r="T88" s="80">
        <f t="shared" si="40"/>
        <v>13596.460978729639</v>
      </c>
      <c r="U88" s="80">
        <f t="shared" si="41"/>
        <v>20995.424928612156</v>
      </c>
      <c r="V88" s="79">
        <f t="shared" si="42"/>
        <v>126343.92906914238</v>
      </c>
      <c r="X88" s="80">
        <f t="shared" si="43"/>
        <v>24541.96331367208</v>
      </c>
      <c r="Y88" s="80">
        <f t="shared" si="44"/>
        <v>35641.59602425011</v>
      </c>
      <c r="Z88" s="80">
        <f t="shared" si="45"/>
        <v>34078.654860972078</v>
      </c>
      <c r="AA88" s="80">
        <f t="shared" si="46"/>
        <v>30354.517132711473</v>
      </c>
      <c r="AB88" s="79">
        <f t="shared" si="47"/>
        <v>124616.73133160576</v>
      </c>
    </row>
    <row r="89" spans="1:28" x14ac:dyDescent="0.2">
      <c r="A89" s="22">
        <v>42857</v>
      </c>
      <c r="B89" s="21">
        <v>142.22</v>
      </c>
      <c r="C89" s="21">
        <v>299.5</v>
      </c>
      <c r="D89" s="21">
        <v>50.13</v>
      </c>
      <c r="E89" s="21">
        <v>1549</v>
      </c>
      <c r="G89" s="20">
        <f t="shared" si="30"/>
        <v>1.4082523588226209E-3</v>
      </c>
      <c r="H89" s="20">
        <f t="shared" si="31"/>
        <v>-6.962864721485486E-3</v>
      </c>
      <c r="I89" s="20">
        <f t="shared" si="32"/>
        <v>7.2332730560578547E-3</v>
      </c>
      <c r="J89" s="20">
        <f t="shared" si="48"/>
        <v>9.4493320299771921E-3</v>
      </c>
      <c r="L89" s="80">
        <f t="shared" si="33"/>
        <v>28940.656800847089</v>
      </c>
      <c r="M89" s="80">
        <f t="shared" si="34"/>
        <v>86020.659728488958</v>
      </c>
      <c r="N89" s="80">
        <f t="shared" si="35"/>
        <v>5847.6424679986867</v>
      </c>
      <c r="O89" s="80">
        <f t="shared" si="36"/>
        <v>6882.6937530163987</v>
      </c>
      <c r="P89" s="79">
        <f t="shared" si="37"/>
        <v>127691.65275035113</v>
      </c>
      <c r="R89" s="80">
        <f t="shared" si="38"/>
        <v>34554.814134543842</v>
      </c>
      <c r="S89" s="80">
        <f t="shared" si="39"/>
        <v>56847.227576011122</v>
      </c>
      <c r="T89" s="80">
        <f t="shared" si="40"/>
        <v>13694.807893584826</v>
      </c>
      <c r="U89" s="80">
        <f t="shared" si="41"/>
        <v>21193.817669873071</v>
      </c>
      <c r="V89" s="79">
        <f t="shared" si="42"/>
        <v>126290.66727401287</v>
      </c>
      <c r="X89" s="80">
        <f t="shared" si="43"/>
        <v>24576.524591398698</v>
      </c>
      <c r="Y89" s="80">
        <f t="shared" si="44"/>
        <v>35393.428412675421</v>
      </c>
      <c r="Z89" s="80">
        <f t="shared" si="45"/>
        <v>34325.155076964642</v>
      </c>
      <c r="AA89" s="80">
        <f t="shared" si="46"/>
        <v>30641.347043708094</v>
      </c>
      <c r="AB89" s="79">
        <f t="shared" si="47"/>
        <v>124936.45512474686</v>
      </c>
    </row>
    <row r="90" spans="1:28" x14ac:dyDescent="0.2">
      <c r="A90" s="22">
        <v>42858</v>
      </c>
      <c r="B90" s="21">
        <v>144.86000000000001</v>
      </c>
      <c r="C90" s="21">
        <v>288.3</v>
      </c>
      <c r="D90" s="21">
        <v>51.05</v>
      </c>
      <c r="E90" s="21">
        <v>1528</v>
      </c>
      <c r="G90" s="20">
        <f t="shared" si="30"/>
        <v>1.8562790043594537E-2</v>
      </c>
      <c r="H90" s="20">
        <f t="shared" si="31"/>
        <v>-3.7395659432387277E-2</v>
      </c>
      <c r="I90" s="20">
        <f t="shared" si="32"/>
        <v>1.8352284061440148E-2</v>
      </c>
      <c r="J90" s="20">
        <f t="shared" si="48"/>
        <v>-1.355713363460297E-2</v>
      </c>
      <c r="L90" s="80">
        <f t="shared" si="33"/>
        <v>29477.876136764942</v>
      </c>
      <c r="M90" s="80">
        <f t="shared" si="34"/>
        <v>82803.860433133115</v>
      </c>
      <c r="N90" s="80">
        <f t="shared" si="35"/>
        <v>5954.9600636611394</v>
      </c>
      <c r="O90" s="80">
        <f t="shared" si="36"/>
        <v>6789.3841540407084</v>
      </c>
      <c r="P90" s="79">
        <f t="shared" si="37"/>
        <v>125026.0807875999</v>
      </c>
      <c r="R90" s="80">
        <f t="shared" si="38"/>
        <v>35196.247894318811</v>
      </c>
      <c r="S90" s="80">
        <f t="shared" si="39"/>
        <v>54721.388013903197</v>
      </c>
      <c r="T90" s="80">
        <f t="shared" si="40"/>
        <v>13946.138898214747</v>
      </c>
      <c r="U90" s="80">
        <f t="shared" si="41"/>
        <v>20906.490251495194</v>
      </c>
      <c r="V90" s="79">
        <f t="shared" si="42"/>
        <v>124770.26505793195</v>
      </c>
      <c r="X90" s="80">
        <f t="shared" si="43"/>
        <v>25032.73345739007</v>
      </c>
      <c r="Y90" s="80">
        <f t="shared" si="44"/>
        <v>34069.867817610429</v>
      </c>
      <c r="Z90" s="80">
        <f t="shared" si="45"/>
        <v>34955.10007339008</v>
      </c>
      <c r="AA90" s="80">
        <f t="shared" si="46"/>
        <v>30225.938207092298</v>
      </c>
      <c r="AB90" s="79">
        <f t="shared" si="47"/>
        <v>124283.63955548288</v>
      </c>
    </row>
    <row r="91" spans="1:28" x14ac:dyDescent="0.2">
      <c r="A91" s="22">
        <v>42859</v>
      </c>
      <c r="B91" s="21">
        <v>144.5</v>
      </c>
      <c r="C91" s="21">
        <v>276</v>
      </c>
      <c r="D91" s="21">
        <v>50.9</v>
      </c>
      <c r="E91" s="21">
        <v>1581</v>
      </c>
      <c r="G91" s="20">
        <f t="shared" si="30"/>
        <v>-2.4851580836670827E-3</v>
      </c>
      <c r="H91" s="20">
        <f t="shared" si="31"/>
        <v>-4.2663891779396501E-2</v>
      </c>
      <c r="I91" s="20">
        <f t="shared" si="32"/>
        <v>-2.9382957884426754E-3</v>
      </c>
      <c r="J91" s="20">
        <f t="shared" si="48"/>
        <v>3.4685863874345552E-2</v>
      </c>
      <c r="L91" s="80">
        <f t="shared" si="33"/>
        <v>29404.618954594323</v>
      </c>
      <c r="M91" s="80">
        <f t="shared" si="34"/>
        <v>79271.125492697669</v>
      </c>
      <c r="N91" s="80">
        <f t="shared" si="35"/>
        <v>5937.4626295857397</v>
      </c>
      <c r="O91" s="80">
        <f t="shared" si="36"/>
        <v>7024.8798085984035</v>
      </c>
      <c r="P91" s="79">
        <f t="shared" si="37"/>
        <v>121638.08688547614</v>
      </c>
      <c r="R91" s="80">
        <f t="shared" si="38"/>
        <v>35108.779654349491</v>
      </c>
      <c r="S91" s="80">
        <f t="shared" si="39"/>
        <v>52386.760637659667</v>
      </c>
      <c r="T91" s="80">
        <f t="shared" si="40"/>
        <v>13905.161017025086</v>
      </c>
      <c r="U91" s="80">
        <f t="shared" si="41"/>
        <v>21631.649926448888</v>
      </c>
      <c r="V91" s="79">
        <f t="shared" si="42"/>
        <v>123032.35123548313</v>
      </c>
      <c r="X91" s="80">
        <f t="shared" si="43"/>
        <v>24970.523157482152</v>
      </c>
      <c r="Y91" s="80">
        <f t="shared" si="44"/>
        <v>32616.314664101556</v>
      </c>
      <c r="Z91" s="80">
        <f t="shared" si="45"/>
        <v>34852.391650059843</v>
      </c>
      <c r="AA91" s="80">
        <f t="shared" si="46"/>
        <v>31274.350985217883</v>
      </c>
      <c r="AB91" s="79">
        <f t="shared" si="47"/>
        <v>123713.58045686143</v>
      </c>
    </row>
    <row r="92" spans="1:28" x14ac:dyDescent="0.2">
      <c r="A92" s="22">
        <v>42860</v>
      </c>
      <c r="B92" s="21">
        <v>144.6</v>
      </c>
      <c r="C92" s="21">
        <v>277.7</v>
      </c>
      <c r="D92" s="21">
        <v>51.14</v>
      </c>
      <c r="E92" s="21">
        <v>1570</v>
      </c>
      <c r="G92" s="20">
        <f t="shared" si="30"/>
        <v>6.920415224913101E-4</v>
      </c>
      <c r="H92" s="20">
        <f t="shared" si="31"/>
        <v>6.1594202898550311E-3</v>
      </c>
      <c r="I92" s="20">
        <f t="shared" si="32"/>
        <v>4.7151277013752846E-3</v>
      </c>
      <c r="J92" s="20">
        <f t="shared" si="48"/>
        <v>-6.957621758380772E-3</v>
      </c>
      <c r="L92" s="80">
        <f t="shared" si="33"/>
        <v>29424.968171863937</v>
      </c>
      <c r="M92" s="80">
        <f t="shared" si="34"/>
        <v>79759.389671457029</v>
      </c>
      <c r="N92" s="80">
        <f t="shared" si="35"/>
        <v>5965.4585241063796</v>
      </c>
      <c r="O92" s="80">
        <f t="shared" si="36"/>
        <v>6976.0033519920898</v>
      </c>
      <c r="P92" s="79">
        <f t="shared" si="37"/>
        <v>122125.81971941942</v>
      </c>
      <c r="R92" s="80">
        <f t="shared" si="38"/>
        <v>35133.0763876743</v>
      </c>
      <c r="S92" s="80">
        <f t="shared" si="39"/>
        <v>52709.432714051043</v>
      </c>
      <c r="T92" s="80">
        <f t="shared" si="40"/>
        <v>13970.725626928544</v>
      </c>
      <c r="U92" s="80">
        <f t="shared" si="41"/>
        <v>21481.145088250953</v>
      </c>
      <c r="V92" s="79">
        <f t="shared" si="42"/>
        <v>123294.37981690484</v>
      </c>
      <c r="X92" s="80">
        <f t="shared" si="43"/>
        <v>24987.803796345459</v>
      </c>
      <c r="Y92" s="80">
        <f t="shared" si="44"/>
        <v>32817.212254423917</v>
      </c>
      <c r="Z92" s="80">
        <f t="shared" si="45"/>
        <v>35016.725127388221</v>
      </c>
      <c r="AA92" s="80">
        <f t="shared" si="46"/>
        <v>31056.755880323894</v>
      </c>
      <c r="AB92" s="79">
        <f t="shared" si="47"/>
        <v>123878.49705848149</v>
      </c>
    </row>
    <row r="93" spans="1:28" x14ac:dyDescent="0.2">
      <c r="A93" s="22">
        <v>42865</v>
      </c>
      <c r="B93" s="21">
        <v>143.52000000000001</v>
      </c>
      <c r="C93" s="21">
        <v>287.3</v>
      </c>
      <c r="D93" s="21">
        <v>51.22</v>
      </c>
      <c r="E93" s="21">
        <v>1590</v>
      </c>
      <c r="G93" s="20">
        <f t="shared" si="30"/>
        <v>-7.4688796680496827E-3</v>
      </c>
      <c r="H93" s="20">
        <f t="shared" si="31"/>
        <v>3.4569679510262956E-2</v>
      </c>
      <c r="I93" s="20">
        <f t="shared" si="32"/>
        <v>1.5643332029721998E-3</v>
      </c>
      <c r="J93" s="20">
        <f t="shared" ref="J93:J113" si="49">(E93-E92)/E92</f>
        <v>1.2738853503184714E-2</v>
      </c>
      <c r="L93" s="80">
        <f t="shared" si="33"/>
        <v>29205.196625352091</v>
      </c>
      <c r="M93" s="80">
        <f t="shared" si="34"/>
        <v>82516.646210333478</v>
      </c>
      <c r="N93" s="80">
        <f t="shared" si="35"/>
        <v>5974.7904889465926</v>
      </c>
      <c r="O93" s="80">
        <f t="shared" si="36"/>
        <v>7064.869636730843</v>
      </c>
      <c r="P93" s="79">
        <f t="shared" si="37"/>
        <v>124761.502961363</v>
      </c>
      <c r="R93" s="80">
        <f t="shared" si="38"/>
        <v>34870.671667766364</v>
      </c>
      <c r="S93" s="80">
        <f t="shared" si="39"/>
        <v>54531.580910143559</v>
      </c>
      <c r="T93" s="80">
        <f t="shared" si="40"/>
        <v>13992.580496896364</v>
      </c>
      <c r="U93" s="80">
        <f t="shared" si="41"/>
        <v>21754.790248610836</v>
      </c>
      <c r="V93" s="79">
        <f t="shared" si="42"/>
        <v>125149.62332341712</v>
      </c>
      <c r="X93" s="80">
        <f t="shared" si="43"/>
        <v>24801.17289662172</v>
      </c>
      <c r="Y93" s="80">
        <f t="shared" si="44"/>
        <v>33951.692764479623</v>
      </c>
      <c r="Z93" s="80">
        <f t="shared" si="45"/>
        <v>35071.502953164345</v>
      </c>
      <c r="AA93" s="80">
        <f t="shared" si="46"/>
        <v>31452.383343767509</v>
      </c>
      <c r="AB93" s="79">
        <f t="shared" si="47"/>
        <v>125276.7519580332</v>
      </c>
    </row>
    <row r="94" spans="1:28" x14ac:dyDescent="0.2">
      <c r="A94" s="22">
        <v>42866</v>
      </c>
      <c r="B94" s="21">
        <v>143.56</v>
      </c>
      <c r="C94" s="21">
        <v>286.8</v>
      </c>
      <c r="D94" s="21">
        <v>51.03</v>
      </c>
      <c r="E94" s="21">
        <v>1562.5</v>
      </c>
      <c r="G94" s="20">
        <f t="shared" si="30"/>
        <v>2.7870680044587542E-4</v>
      </c>
      <c r="H94" s="20">
        <f t="shared" si="31"/>
        <v>-1.7403411068569439E-3</v>
      </c>
      <c r="I94" s="20">
        <f t="shared" si="32"/>
        <v>-3.7094884810620408E-3</v>
      </c>
      <c r="J94" s="20">
        <f t="shared" si="49"/>
        <v>-1.7295597484276729E-2</v>
      </c>
      <c r="L94" s="80">
        <f t="shared" si="33"/>
        <v>29213.336312259937</v>
      </c>
      <c r="M94" s="80">
        <f t="shared" si="34"/>
        <v>82373.039098933659</v>
      </c>
      <c r="N94" s="80">
        <f t="shared" si="35"/>
        <v>5952.627072451086</v>
      </c>
      <c r="O94" s="80">
        <f t="shared" si="36"/>
        <v>6942.6784952150583</v>
      </c>
      <c r="P94" s="79">
        <f t="shared" si="37"/>
        <v>124481.68097885975</v>
      </c>
      <c r="R94" s="80">
        <f t="shared" si="38"/>
        <v>34880.390361096288</v>
      </c>
      <c r="S94" s="80">
        <f t="shared" si="39"/>
        <v>54436.67735826374</v>
      </c>
      <c r="T94" s="80">
        <f t="shared" si="40"/>
        <v>13940.675180722794</v>
      </c>
      <c r="U94" s="80">
        <f t="shared" si="41"/>
        <v>21378.528153115996</v>
      </c>
      <c r="V94" s="79">
        <f t="shared" si="42"/>
        <v>124636.27105319883</v>
      </c>
      <c r="X94" s="80">
        <f t="shared" si="43"/>
        <v>24808.085152167041</v>
      </c>
      <c r="Y94" s="80">
        <f t="shared" si="44"/>
        <v>33892.60523791422</v>
      </c>
      <c r="Z94" s="80">
        <f t="shared" si="45"/>
        <v>34941.405616946045</v>
      </c>
      <c r="AA94" s="80">
        <f t="shared" si="46"/>
        <v>30908.395581532535</v>
      </c>
      <c r="AB94" s="79">
        <f t="shared" si="47"/>
        <v>124550.49158855985</v>
      </c>
    </row>
    <row r="95" spans="1:28" x14ac:dyDescent="0.2">
      <c r="A95" s="22">
        <v>42867</v>
      </c>
      <c r="B95" s="21">
        <v>147.91</v>
      </c>
      <c r="C95" s="21">
        <v>284.10000000000002</v>
      </c>
      <c r="D95" s="21">
        <v>52.22</v>
      </c>
      <c r="E95" s="21">
        <v>1592</v>
      </c>
      <c r="G95" s="20">
        <f t="shared" si="30"/>
        <v>3.030091947617717E-2</v>
      </c>
      <c r="H95" s="20">
        <f t="shared" si="31"/>
        <v>-9.4142259414225545E-3</v>
      </c>
      <c r="I95" s="20">
        <f t="shared" si="32"/>
        <v>2.331961591220846E-2</v>
      </c>
      <c r="J95" s="20">
        <f t="shared" si="49"/>
        <v>1.8880000000000001E-2</v>
      </c>
      <c r="L95" s="80">
        <f t="shared" si="33"/>
        <v>30098.527263488206</v>
      </c>
      <c r="M95" s="80">
        <f t="shared" si="34"/>
        <v>81597.560697374662</v>
      </c>
      <c r="N95" s="80">
        <f t="shared" si="35"/>
        <v>6091.4400494492593</v>
      </c>
      <c r="O95" s="80">
        <f t="shared" si="36"/>
        <v>7073.7562652047191</v>
      </c>
      <c r="P95" s="79">
        <f t="shared" si="37"/>
        <v>124861.28427551685</v>
      </c>
      <c r="R95" s="80">
        <f t="shared" si="38"/>
        <v>35937.298260725496</v>
      </c>
      <c r="S95" s="80">
        <f t="shared" si="39"/>
        <v>53924.198178112725</v>
      </c>
      <c r="T95" s="80">
        <f t="shared" si="40"/>
        <v>14265.766371494106</v>
      </c>
      <c r="U95" s="80">
        <f t="shared" si="41"/>
        <v>21782.154764646828</v>
      </c>
      <c r="V95" s="79">
        <f t="shared" si="42"/>
        <v>125909.41757497915</v>
      </c>
      <c r="X95" s="80">
        <f t="shared" si="43"/>
        <v>25559.792942721</v>
      </c>
      <c r="Y95" s="80">
        <f t="shared" si="44"/>
        <v>33573.532594461052</v>
      </c>
      <c r="Z95" s="80">
        <f t="shared" si="45"/>
        <v>35756.225775365907</v>
      </c>
      <c r="AA95" s="80">
        <f t="shared" si="46"/>
        <v>31491.946090111869</v>
      </c>
      <c r="AB95" s="79">
        <f t="shared" si="47"/>
        <v>126381.49740265984</v>
      </c>
    </row>
    <row r="96" spans="1:28" x14ac:dyDescent="0.2">
      <c r="A96" s="22">
        <v>42870</v>
      </c>
      <c r="B96" s="21">
        <v>147.28</v>
      </c>
      <c r="C96" s="21">
        <v>293</v>
      </c>
      <c r="D96" s="21">
        <v>53.15</v>
      </c>
      <c r="E96" s="21">
        <v>1619</v>
      </c>
      <c r="G96" s="20">
        <f t="shared" si="30"/>
        <v>-4.2593469001419478E-3</v>
      </c>
      <c r="H96" s="20">
        <f t="shared" si="31"/>
        <v>3.132699753607876E-2</v>
      </c>
      <c r="I96" s="20">
        <f t="shared" si="32"/>
        <v>1.7809268479509761E-2</v>
      </c>
      <c r="J96" s="20">
        <f t="shared" si="49"/>
        <v>1.6959798994974875E-2</v>
      </c>
      <c r="L96" s="80">
        <f t="shared" si="33"/>
        <v>29970.327194689631</v>
      </c>
      <c r="M96" s="80">
        <f t="shared" si="34"/>
        <v>84153.767280291358</v>
      </c>
      <c r="N96" s="80">
        <f t="shared" si="35"/>
        <v>6199.9241407167392</v>
      </c>
      <c r="O96" s="80">
        <f t="shared" si="36"/>
        <v>7193.7257496020356</v>
      </c>
      <c r="P96" s="79">
        <f t="shared" si="37"/>
        <v>127517.74436529976</v>
      </c>
      <c r="R96" s="80">
        <f t="shared" si="38"/>
        <v>35784.2288407792</v>
      </c>
      <c r="S96" s="80">
        <f t="shared" si="39"/>
        <v>55613.481401573488</v>
      </c>
      <c r="T96" s="80">
        <f t="shared" si="40"/>
        <v>14519.829234870007</v>
      </c>
      <c r="U96" s="80">
        <f t="shared" si="41"/>
        <v>22151.575731132674</v>
      </c>
      <c r="V96" s="79">
        <f t="shared" si="42"/>
        <v>128069.11520835536</v>
      </c>
      <c r="X96" s="80">
        <f t="shared" si="43"/>
        <v>25450.924917882152</v>
      </c>
      <c r="Y96" s="80">
        <f t="shared" si="44"/>
        <v>34625.290567325195</v>
      </c>
      <c r="Z96" s="80">
        <f t="shared" si="45"/>
        <v>36393.018000013362</v>
      </c>
      <c r="AA96" s="80">
        <f t="shared" si="46"/>
        <v>32026.043165760751</v>
      </c>
      <c r="AB96" s="79">
        <f t="shared" si="47"/>
        <v>128495.27665098145</v>
      </c>
    </row>
    <row r="97" spans="1:28" x14ac:dyDescent="0.2">
      <c r="A97" s="22">
        <v>42871</v>
      </c>
      <c r="B97" s="21">
        <v>149.29</v>
      </c>
      <c r="C97" s="21">
        <v>304</v>
      </c>
      <c r="D97" s="21">
        <v>53.45</v>
      </c>
      <c r="E97" s="21">
        <v>1611</v>
      </c>
      <c r="G97" s="20">
        <f t="shared" si="30"/>
        <v>1.3647474198804936E-2</v>
      </c>
      <c r="H97" s="20">
        <f t="shared" si="31"/>
        <v>3.7542662116040959E-2</v>
      </c>
      <c r="I97" s="20">
        <f t="shared" si="32"/>
        <v>5.6444026340546427E-3</v>
      </c>
      <c r="J97" s="20">
        <f t="shared" si="49"/>
        <v>-4.9413218035824586E-3</v>
      </c>
      <c r="L97" s="80">
        <f t="shared" si="33"/>
        <v>30379.346461808898</v>
      </c>
      <c r="M97" s="80">
        <f t="shared" si="34"/>
        <v>87313.123731087282</v>
      </c>
      <c r="N97" s="80">
        <f t="shared" si="35"/>
        <v>6234.9190088675396</v>
      </c>
      <c r="O97" s="80">
        <f t="shared" si="36"/>
        <v>7158.1792357065342</v>
      </c>
      <c r="P97" s="79">
        <f t="shared" si="37"/>
        <v>131085.56843747024</v>
      </c>
      <c r="R97" s="80">
        <f t="shared" si="38"/>
        <v>36272.593180607866</v>
      </c>
      <c r="S97" s="80">
        <f t="shared" si="39"/>
        <v>57701.359542929487</v>
      </c>
      <c r="T97" s="80">
        <f t="shared" si="40"/>
        <v>14601.784997249331</v>
      </c>
      <c r="U97" s="80">
        <f t="shared" si="41"/>
        <v>22042.117666988721</v>
      </c>
      <c r="V97" s="79">
        <f t="shared" si="42"/>
        <v>130617.8553877754</v>
      </c>
      <c r="X97" s="80">
        <f t="shared" si="43"/>
        <v>25798.265759034672</v>
      </c>
      <c r="Y97" s="80">
        <f t="shared" si="44"/>
        <v>35925.216151764027</v>
      </c>
      <c r="Z97" s="80">
        <f t="shared" si="45"/>
        <v>36598.434846673837</v>
      </c>
      <c r="AA97" s="80">
        <f t="shared" si="46"/>
        <v>31867.792180383305</v>
      </c>
      <c r="AB97" s="79">
        <f t="shared" si="47"/>
        <v>130189.70893785583</v>
      </c>
    </row>
    <row r="98" spans="1:28" x14ac:dyDescent="0.2">
      <c r="A98" s="22">
        <v>42872</v>
      </c>
      <c r="B98" s="21">
        <v>162.04</v>
      </c>
      <c r="C98" s="21">
        <v>300.60000000000002</v>
      </c>
      <c r="D98" s="21">
        <v>53.46</v>
      </c>
      <c r="E98" s="21">
        <v>1608</v>
      </c>
      <c r="G98" s="20">
        <f t="shared" si="30"/>
        <v>8.5404246768035375E-2</v>
      </c>
      <c r="H98" s="20">
        <f t="shared" si="31"/>
        <v>-1.1184210526315715E-2</v>
      </c>
      <c r="I98" s="20">
        <f t="shared" si="32"/>
        <v>1.8709073900838186E-4</v>
      </c>
      <c r="J98" s="20">
        <f t="shared" si="49"/>
        <v>-1.8621973929236499E-3</v>
      </c>
      <c r="L98" s="80">
        <f t="shared" si="33"/>
        <v>32973.871663684869</v>
      </c>
      <c r="M98" s="80">
        <f t="shared" si="34"/>
        <v>86336.595373568547</v>
      </c>
      <c r="N98" s="80">
        <f t="shared" si="35"/>
        <v>6236.0855044725658</v>
      </c>
      <c r="O98" s="80">
        <f t="shared" si="36"/>
        <v>7144.849292995721</v>
      </c>
      <c r="P98" s="79">
        <f t="shared" si="37"/>
        <v>132691.40183472171</v>
      </c>
      <c r="R98" s="80">
        <f t="shared" si="38"/>
        <v>39370.426679521057</v>
      </c>
      <c r="S98" s="80">
        <f t="shared" si="39"/>
        <v>57056.015390146727</v>
      </c>
      <c r="T98" s="80">
        <f t="shared" si="40"/>
        <v>14604.516855995309</v>
      </c>
      <c r="U98" s="80">
        <f t="shared" si="41"/>
        <v>22001.070892934738</v>
      </c>
      <c r="V98" s="79">
        <f t="shared" si="42"/>
        <v>133032.02981859783</v>
      </c>
      <c r="X98" s="80">
        <f t="shared" si="43"/>
        <v>28001.547214106628</v>
      </c>
      <c r="Y98" s="80">
        <f t="shared" si="44"/>
        <v>35523.420971119303</v>
      </c>
      <c r="Z98" s="80">
        <f t="shared" si="45"/>
        <v>36605.282074895855</v>
      </c>
      <c r="AA98" s="80">
        <f t="shared" si="46"/>
        <v>31808.448060866762</v>
      </c>
      <c r="AB98" s="79">
        <f t="shared" si="47"/>
        <v>131938.69832098854</v>
      </c>
    </row>
    <row r="99" spans="1:28" x14ac:dyDescent="0.2">
      <c r="A99" s="22">
        <v>42873</v>
      </c>
      <c r="B99" s="21">
        <v>149.6</v>
      </c>
      <c r="C99" s="21">
        <v>295</v>
      </c>
      <c r="D99" s="21">
        <v>53.75</v>
      </c>
      <c r="E99" s="21">
        <v>1565</v>
      </c>
      <c r="G99" s="20">
        <f t="shared" si="30"/>
        <v>-7.6771167612935065E-2</v>
      </c>
      <c r="H99" s="20">
        <f t="shared" si="31"/>
        <v>-1.8629407850964813E-2</v>
      </c>
      <c r="I99" s="20">
        <f t="shared" si="32"/>
        <v>5.4246165357276308E-3</v>
      </c>
      <c r="J99" s="20">
        <f t="shared" si="49"/>
        <v>-2.6741293532338308E-2</v>
      </c>
      <c r="L99" s="80">
        <f t="shared" si="33"/>
        <v>30442.429035344707</v>
      </c>
      <c r="M99" s="80">
        <f t="shared" si="34"/>
        <v>84728.195725890619</v>
      </c>
      <c r="N99" s="80">
        <f t="shared" si="35"/>
        <v>6269.913877018339</v>
      </c>
      <c r="O99" s="80">
        <f t="shared" si="36"/>
        <v>6953.7867808074025</v>
      </c>
      <c r="P99" s="79">
        <f t="shared" si="37"/>
        <v>128394.32541906106</v>
      </c>
      <c r="R99" s="80">
        <f t="shared" si="38"/>
        <v>36347.913053914774</v>
      </c>
      <c r="S99" s="80">
        <f t="shared" si="39"/>
        <v>55993.095609092758</v>
      </c>
      <c r="T99" s="80">
        <f t="shared" si="40"/>
        <v>14683.740759628654</v>
      </c>
      <c r="U99" s="80">
        <f t="shared" si="41"/>
        <v>21412.733798160985</v>
      </c>
      <c r="V99" s="79">
        <f t="shared" si="42"/>
        <v>128437.48322079716</v>
      </c>
      <c r="X99" s="80">
        <f t="shared" si="43"/>
        <v>25851.835739510934</v>
      </c>
      <c r="Y99" s="80">
        <f t="shared" si="44"/>
        <v>34861.640673586808</v>
      </c>
      <c r="Z99" s="80">
        <f t="shared" si="45"/>
        <v>36803.851693334313</v>
      </c>
      <c r="AA99" s="80">
        <f t="shared" si="46"/>
        <v>30957.849014462987</v>
      </c>
      <c r="AB99" s="79">
        <f t="shared" si="47"/>
        <v>128475.17712089504</v>
      </c>
    </row>
    <row r="100" spans="1:28" x14ac:dyDescent="0.2">
      <c r="A100" s="22">
        <v>42874</v>
      </c>
      <c r="B100" s="21">
        <v>149.41999999999999</v>
      </c>
      <c r="C100" s="21">
        <v>289.8</v>
      </c>
      <c r="D100" s="21">
        <v>53.3</v>
      </c>
      <c r="E100" s="21">
        <v>1614.5</v>
      </c>
      <c r="G100" s="20">
        <f t="shared" si="30"/>
        <v>-1.2032085561497782E-3</v>
      </c>
      <c r="H100" s="20">
        <f t="shared" si="31"/>
        <v>-1.7627118644067758E-2</v>
      </c>
      <c r="I100" s="20">
        <f t="shared" si="32"/>
        <v>-8.3720930232558666E-3</v>
      </c>
      <c r="J100" s="20">
        <f t="shared" si="49"/>
        <v>3.1629392971246006E-2</v>
      </c>
      <c r="L100" s="80">
        <f t="shared" si="33"/>
        <v>30405.800444259399</v>
      </c>
      <c r="M100" s="80">
        <f t="shared" si="34"/>
        <v>83234.681767332557</v>
      </c>
      <c r="N100" s="80">
        <f t="shared" si="35"/>
        <v>6217.4215747921389</v>
      </c>
      <c r="O100" s="80">
        <f t="shared" si="36"/>
        <v>7173.7308355358155</v>
      </c>
      <c r="P100" s="79">
        <f t="shared" si="37"/>
        <v>127031.6346219199</v>
      </c>
      <c r="R100" s="80">
        <f t="shared" si="38"/>
        <v>36304.178933930118</v>
      </c>
      <c r="S100" s="80">
        <f t="shared" si="39"/>
        <v>55006.098669542647</v>
      </c>
      <c r="T100" s="80">
        <f t="shared" si="40"/>
        <v>14560.807116059668</v>
      </c>
      <c r="U100" s="80">
        <f t="shared" si="41"/>
        <v>22090.0055700517</v>
      </c>
      <c r="V100" s="79">
        <f t="shared" si="42"/>
        <v>127961.09028958413</v>
      </c>
      <c r="X100" s="80">
        <f t="shared" si="43"/>
        <v>25820.730589556977</v>
      </c>
      <c r="Y100" s="80">
        <f t="shared" si="44"/>
        <v>34247.130397306631</v>
      </c>
      <c r="Z100" s="80">
        <f t="shared" si="45"/>
        <v>36495.726423343607</v>
      </c>
      <c r="AA100" s="80">
        <f t="shared" si="46"/>
        <v>31937.026986485937</v>
      </c>
      <c r="AB100" s="79">
        <f t="shared" si="47"/>
        <v>128500.61439669316</v>
      </c>
    </row>
    <row r="101" spans="1:28" x14ac:dyDescent="0.2">
      <c r="A101" s="22">
        <v>42877</v>
      </c>
      <c r="B101" s="21">
        <v>150.6</v>
      </c>
      <c r="C101" s="21">
        <v>288.8</v>
      </c>
      <c r="D101" s="21">
        <v>53.85</v>
      </c>
      <c r="E101" s="21">
        <v>1608</v>
      </c>
      <c r="G101" s="20">
        <f t="shared" si="30"/>
        <v>7.8972025163967802E-3</v>
      </c>
      <c r="H101" s="20">
        <f t="shared" si="31"/>
        <v>-3.450655624568668E-3</v>
      </c>
      <c r="I101" s="20">
        <f t="shared" si="32"/>
        <v>1.0318949343339668E-2</v>
      </c>
      <c r="J101" s="20">
        <f t="shared" si="49"/>
        <v>-4.0260142458965623E-3</v>
      </c>
      <c r="L101" s="80">
        <f t="shared" si="33"/>
        <v>30645.921208040862</v>
      </c>
      <c r="M101" s="80">
        <f t="shared" si="34"/>
        <v>82947.467544532934</v>
      </c>
      <c r="N101" s="80">
        <f t="shared" si="35"/>
        <v>6281.5788330686064</v>
      </c>
      <c r="O101" s="80">
        <f t="shared" si="36"/>
        <v>7144.849292995721</v>
      </c>
      <c r="P101" s="79">
        <f t="shared" si="37"/>
        <v>127019.81687863811</v>
      </c>
      <c r="R101" s="80">
        <f t="shared" si="38"/>
        <v>36590.88038716287</v>
      </c>
      <c r="S101" s="80">
        <f t="shared" si="39"/>
        <v>54816.291565783009</v>
      </c>
      <c r="T101" s="80">
        <f t="shared" si="40"/>
        <v>14711.059347088427</v>
      </c>
      <c r="U101" s="80">
        <f t="shared" si="41"/>
        <v>22001.070892934738</v>
      </c>
      <c r="V101" s="79">
        <f t="shared" si="42"/>
        <v>128119.30219296904</v>
      </c>
      <c r="X101" s="80">
        <f t="shared" si="43"/>
        <v>26024.642128144031</v>
      </c>
      <c r="Y101" s="80">
        <f t="shared" si="44"/>
        <v>34128.955344175825</v>
      </c>
      <c r="Z101" s="80">
        <f t="shared" si="45"/>
        <v>36872.323975554471</v>
      </c>
      <c r="AA101" s="80">
        <f t="shared" si="46"/>
        <v>31808.448060866762</v>
      </c>
      <c r="AB101" s="79">
        <f t="shared" si="47"/>
        <v>128834.3695087411</v>
      </c>
    </row>
    <row r="102" spans="1:28" x14ac:dyDescent="0.2">
      <c r="A102" s="22">
        <v>42878</v>
      </c>
      <c r="B102" s="21">
        <v>151.75</v>
      </c>
      <c r="C102" s="21">
        <v>292.60000000000002</v>
      </c>
      <c r="D102" s="21">
        <v>54.4</v>
      </c>
      <c r="E102" s="21">
        <v>1611.5</v>
      </c>
      <c r="G102" s="20">
        <f t="shared" si="30"/>
        <v>7.6361221779548856E-3</v>
      </c>
      <c r="H102" s="20">
        <f t="shared" si="31"/>
        <v>1.3157894736842144E-2</v>
      </c>
      <c r="I102" s="20">
        <f t="shared" si="32"/>
        <v>1.0213556174558908E-2</v>
      </c>
      <c r="J102" s="20">
        <f t="shared" si="49"/>
        <v>2.1766169154228856E-3</v>
      </c>
      <c r="L102" s="80">
        <f t="shared" si="33"/>
        <v>30879.93720664144</v>
      </c>
      <c r="M102" s="80">
        <f t="shared" si="34"/>
        <v>84038.881591171536</v>
      </c>
      <c r="N102" s="80">
        <f t="shared" si="35"/>
        <v>6345.736091345073</v>
      </c>
      <c r="O102" s="80">
        <f t="shared" si="36"/>
        <v>7160.4008928250032</v>
      </c>
      <c r="P102" s="79">
        <f t="shared" si="37"/>
        <v>128424.95578198304</v>
      </c>
      <c r="R102" s="80">
        <f t="shared" si="38"/>
        <v>36870.292820398179</v>
      </c>
      <c r="S102" s="80">
        <f t="shared" si="39"/>
        <v>55537.558560069629</v>
      </c>
      <c r="T102" s="80">
        <f t="shared" si="40"/>
        <v>14861.311578117184</v>
      </c>
      <c r="U102" s="80">
        <f t="shared" si="41"/>
        <v>22048.958795997718</v>
      </c>
      <c r="V102" s="79">
        <f t="shared" si="42"/>
        <v>129318.12175458271</v>
      </c>
      <c r="X102" s="80">
        <f t="shared" si="43"/>
        <v>26223.36947507209</v>
      </c>
      <c r="Y102" s="80">
        <f t="shared" si="44"/>
        <v>34578.020546072876</v>
      </c>
      <c r="Z102" s="80">
        <f t="shared" si="45"/>
        <v>37248.921527765335</v>
      </c>
      <c r="AA102" s="80">
        <f t="shared" si="46"/>
        <v>31877.682866969393</v>
      </c>
      <c r="AB102" s="79">
        <f t="shared" si="47"/>
        <v>129927.9944158797</v>
      </c>
    </row>
    <row r="103" spans="1:28" x14ac:dyDescent="0.2">
      <c r="A103" s="22">
        <v>42879</v>
      </c>
      <c r="B103" s="21">
        <v>151.30000000000001</v>
      </c>
      <c r="C103" s="21">
        <v>279</v>
      </c>
      <c r="D103" s="21">
        <v>53.5</v>
      </c>
      <c r="E103" s="21">
        <v>1611</v>
      </c>
      <c r="G103" s="20">
        <f t="shared" ref="G103:G134" si="50">(B103-B102)/B102</f>
        <v>-2.9654036243821325E-3</v>
      </c>
      <c r="H103" s="20">
        <f t="shared" ref="H103:H134" si="51">(C103-C102)/C102</f>
        <v>-4.6479835953520239E-2</v>
      </c>
      <c r="I103" s="20">
        <f t="shared" ref="I103:I134" si="52">(D103-D102)/D102</f>
        <v>-1.6544117647058799E-2</v>
      </c>
      <c r="J103" s="20">
        <f t="shared" si="49"/>
        <v>-3.1026993484331366E-4</v>
      </c>
      <c r="L103" s="80">
        <f t="shared" si="33"/>
        <v>30788.365728928173</v>
      </c>
      <c r="M103" s="80">
        <f t="shared" si="34"/>
        <v>80132.768161096566</v>
      </c>
      <c r="N103" s="80">
        <f t="shared" si="35"/>
        <v>6240.7514868926728</v>
      </c>
      <c r="O103" s="80">
        <f t="shared" si="36"/>
        <v>7158.1792357065342</v>
      </c>
      <c r="P103" s="79">
        <f t="shared" si="37"/>
        <v>124320.06461262393</v>
      </c>
      <c r="R103" s="80">
        <f t="shared" si="38"/>
        <v>36760.957520436539</v>
      </c>
      <c r="S103" s="80">
        <f t="shared" si="39"/>
        <v>52956.181948938567</v>
      </c>
      <c r="T103" s="80">
        <f t="shared" si="40"/>
        <v>14615.444290979216</v>
      </c>
      <c r="U103" s="80">
        <f t="shared" si="41"/>
        <v>22042.117666988721</v>
      </c>
      <c r="V103" s="79">
        <f t="shared" si="42"/>
        <v>126374.70142734304</v>
      </c>
      <c r="X103" s="80">
        <f t="shared" si="43"/>
        <v>26145.606600187199</v>
      </c>
      <c r="Y103" s="80">
        <f t="shared" si="44"/>
        <v>32970.83982349396</v>
      </c>
      <c r="Z103" s="80">
        <f t="shared" si="45"/>
        <v>36632.670987783924</v>
      </c>
      <c r="AA103" s="80">
        <f t="shared" si="46"/>
        <v>31867.792180383301</v>
      </c>
      <c r="AB103" s="79">
        <f t="shared" si="47"/>
        <v>127616.90959184839</v>
      </c>
    </row>
    <row r="104" spans="1:28" x14ac:dyDescent="0.2">
      <c r="A104" s="22">
        <v>42880</v>
      </c>
      <c r="B104" s="21">
        <v>152.25</v>
      </c>
      <c r="C104" s="21">
        <v>284.5</v>
      </c>
      <c r="D104" s="21">
        <v>53.4</v>
      </c>
      <c r="E104" s="21">
        <v>1584</v>
      </c>
      <c r="G104" s="20">
        <f t="shared" si="50"/>
        <v>6.2789160608062696E-3</v>
      </c>
      <c r="H104" s="20">
        <f t="shared" si="51"/>
        <v>1.9713261648745518E-2</v>
      </c>
      <c r="I104" s="20">
        <f t="shared" si="52"/>
        <v>-1.8691588785046994E-3</v>
      </c>
      <c r="J104" s="20">
        <f t="shared" si="49"/>
        <v>-1.6759776536312849E-2</v>
      </c>
      <c r="L104" s="80">
        <f t="shared" si="33"/>
        <v>30981.683292989517</v>
      </c>
      <c r="M104" s="80">
        <f t="shared" si="34"/>
        <v>81712.446386494528</v>
      </c>
      <c r="N104" s="80">
        <f t="shared" si="35"/>
        <v>6229.0865308424063</v>
      </c>
      <c r="O104" s="80">
        <f t="shared" si="36"/>
        <v>7038.2097513092176</v>
      </c>
      <c r="P104" s="79">
        <f t="shared" si="37"/>
        <v>125961.42596163567</v>
      </c>
      <c r="R104" s="80">
        <f t="shared" si="38"/>
        <v>36991.776487022224</v>
      </c>
      <c r="S104" s="80">
        <f t="shared" si="39"/>
        <v>54000.12101961657</v>
      </c>
      <c r="T104" s="80">
        <f t="shared" si="40"/>
        <v>14588.125703519441</v>
      </c>
      <c r="U104" s="80">
        <f t="shared" si="41"/>
        <v>21672.696700502878</v>
      </c>
      <c r="V104" s="79">
        <f t="shared" si="42"/>
        <v>127252.71991066111</v>
      </c>
      <c r="X104" s="80">
        <f t="shared" si="43"/>
        <v>26309.772669388636</v>
      </c>
      <c r="Y104" s="80">
        <f t="shared" si="44"/>
        <v>33620.802615713372</v>
      </c>
      <c r="Z104" s="80">
        <f t="shared" si="45"/>
        <v>36564.198705563766</v>
      </c>
      <c r="AA104" s="80">
        <f t="shared" si="46"/>
        <v>31333.695104734419</v>
      </c>
      <c r="AB104" s="79">
        <f t="shared" si="47"/>
        <v>127828.46909540019</v>
      </c>
    </row>
    <row r="105" spans="1:28" x14ac:dyDescent="0.2">
      <c r="A105" s="22">
        <v>42881</v>
      </c>
      <c r="B105" s="21">
        <v>151.4</v>
      </c>
      <c r="C105" s="21">
        <v>290</v>
      </c>
      <c r="D105" s="21">
        <v>52.43</v>
      </c>
      <c r="E105" s="21">
        <v>1568</v>
      </c>
      <c r="G105" s="20">
        <f t="shared" si="50"/>
        <v>-5.5829228243020976E-3</v>
      </c>
      <c r="H105" s="20">
        <f t="shared" si="51"/>
        <v>1.9332161687170474E-2</v>
      </c>
      <c r="I105" s="20">
        <f t="shared" si="52"/>
        <v>-1.8164794007490617E-2</v>
      </c>
      <c r="J105" s="20">
        <f t="shared" si="49"/>
        <v>-1.0101010101010102E-2</v>
      </c>
      <c r="L105" s="80">
        <f t="shared" si="33"/>
        <v>30808.714946197786</v>
      </c>
      <c r="M105" s="80">
        <f t="shared" si="34"/>
        <v>83292.12461189249</v>
      </c>
      <c r="N105" s="80">
        <f t="shared" si="35"/>
        <v>6115.9364571548194</v>
      </c>
      <c r="O105" s="80">
        <f t="shared" si="36"/>
        <v>6967.1167235182156</v>
      </c>
      <c r="P105" s="79">
        <f t="shared" si="37"/>
        <v>127183.89273876332</v>
      </c>
      <c r="R105" s="80">
        <f t="shared" si="38"/>
        <v>36785.254253761348</v>
      </c>
      <c r="S105" s="80">
        <f t="shared" si="39"/>
        <v>55044.060090294573</v>
      </c>
      <c r="T105" s="80">
        <f t="shared" si="40"/>
        <v>14323.135405159632</v>
      </c>
      <c r="U105" s="80">
        <f t="shared" si="41"/>
        <v>21453.780572214971</v>
      </c>
      <c r="V105" s="79">
        <f t="shared" si="42"/>
        <v>127606.23032143051</v>
      </c>
      <c r="X105" s="80">
        <f t="shared" si="43"/>
        <v>26162.887239050506</v>
      </c>
      <c r="Y105" s="80">
        <f t="shared" si="44"/>
        <v>34270.765407932784</v>
      </c>
      <c r="Z105" s="80">
        <f t="shared" si="45"/>
        <v>35900.017568028248</v>
      </c>
      <c r="AA105" s="80">
        <f t="shared" si="46"/>
        <v>31017.193133979526</v>
      </c>
      <c r="AB105" s="79">
        <f t="shared" si="47"/>
        <v>127350.86334899107</v>
      </c>
    </row>
    <row r="106" spans="1:28" x14ac:dyDescent="0.2">
      <c r="A106" s="22">
        <v>42884</v>
      </c>
      <c r="B106" s="21">
        <v>151.44999999999999</v>
      </c>
      <c r="C106" s="21">
        <v>298</v>
      </c>
      <c r="D106" s="21">
        <v>52.06</v>
      </c>
      <c r="E106" s="21">
        <v>1573.5</v>
      </c>
      <c r="G106" s="20">
        <f t="shared" si="50"/>
        <v>3.3025099075285961E-4</v>
      </c>
      <c r="H106" s="20">
        <f t="shared" si="51"/>
        <v>2.7586206896551724E-2</v>
      </c>
      <c r="I106" s="20">
        <f t="shared" si="52"/>
        <v>-7.0570284188441242E-3</v>
      </c>
      <c r="J106" s="20">
        <f t="shared" si="49"/>
        <v>3.5076530612244898E-3</v>
      </c>
      <c r="L106" s="80">
        <f t="shared" si="33"/>
        <v>30818.889554832589</v>
      </c>
      <c r="M106" s="80">
        <f t="shared" si="34"/>
        <v>85589.838394289531</v>
      </c>
      <c r="N106" s="80">
        <f t="shared" si="35"/>
        <v>6072.7761197688333</v>
      </c>
      <c r="O106" s="80">
        <f t="shared" si="36"/>
        <v>6991.5549518213729</v>
      </c>
      <c r="P106" s="79">
        <f t="shared" si="37"/>
        <v>129473.05902071232</v>
      </c>
      <c r="R106" s="80">
        <f t="shared" si="38"/>
        <v>36797.402620423745</v>
      </c>
      <c r="S106" s="80">
        <f t="shared" si="39"/>
        <v>56562.516920371665</v>
      </c>
      <c r="T106" s="80">
        <f t="shared" si="40"/>
        <v>14222.056631558467</v>
      </c>
      <c r="U106" s="80">
        <f t="shared" si="41"/>
        <v>21529.032991313939</v>
      </c>
      <c r="V106" s="79">
        <f t="shared" si="42"/>
        <v>129111.00916366783</v>
      </c>
      <c r="X106" s="80">
        <f t="shared" si="43"/>
        <v>26171.527558482157</v>
      </c>
      <c r="Y106" s="80">
        <f t="shared" si="44"/>
        <v>35216.165832979204</v>
      </c>
      <c r="Z106" s="80">
        <f t="shared" si="45"/>
        <v>35646.670123813667</v>
      </c>
      <c r="AA106" s="80">
        <f t="shared" si="46"/>
        <v>31125.990686426521</v>
      </c>
      <c r="AB106" s="79">
        <f t="shared" si="47"/>
        <v>128160.35420170156</v>
      </c>
    </row>
    <row r="107" spans="1:28" x14ac:dyDescent="0.2">
      <c r="A107" s="22">
        <v>42885</v>
      </c>
      <c r="B107" s="21">
        <v>157.47</v>
      </c>
      <c r="C107" s="21">
        <v>300</v>
      </c>
      <c r="D107" s="21">
        <v>51.9</v>
      </c>
      <c r="E107" s="21">
        <v>1552</v>
      </c>
      <c r="G107" s="20">
        <f t="shared" si="50"/>
        <v>3.9749092109607205E-2</v>
      </c>
      <c r="H107" s="20">
        <f t="shared" si="51"/>
        <v>6.7114093959731542E-3</v>
      </c>
      <c r="I107" s="20">
        <f t="shared" si="52"/>
        <v>-3.0733768728391027E-3</v>
      </c>
      <c r="J107" s="20">
        <f t="shared" si="49"/>
        <v>-1.3663806800127106E-2</v>
      </c>
      <c r="L107" s="80">
        <f t="shared" si="33"/>
        <v>32043.91243446344</v>
      </c>
      <c r="M107" s="80">
        <f t="shared" si="34"/>
        <v>86164.266839888791</v>
      </c>
      <c r="N107" s="80">
        <f t="shared" si="35"/>
        <v>6054.1121900884064</v>
      </c>
      <c r="O107" s="80">
        <f t="shared" si="36"/>
        <v>6896.0236957272136</v>
      </c>
      <c r="P107" s="79">
        <f t="shared" si="37"/>
        <v>131158.31516016787</v>
      </c>
      <c r="R107" s="80">
        <f t="shared" si="38"/>
        <v>38260.065966577269</v>
      </c>
      <c r="S107" s="80">
        <f t="shared" si="39"/>
        <v>56942.131127890942</v>
      </c>
      <c r="T107" s="80">
        <f t="shared" si="40"/>
        <v>14178.346891622828</v>
      </c>
      <c r="U107" s="80">
        <f t="shared" si="41"/>
        <v>21234.864443927065</v>
      </c>
      <c r="V107" s="79">
        <f t="shared" si="42"/>
        <v>130615.40843001811</v>
      </c>
      <c r="X107" s="80">
        <f t="shared" si="43"/>
        <v>27211.82201805339</v>
      </c>
      <c r="Y107" s="80">
        <f t="shared" si="44"/>
        <v>35452.51593924081</v>
      </c>
      <c r="Z107" s="80">
        <f t="shared" si="45"/>
        <v>35537.114472261412</v>
      </c>
      <c r="AA107" s="80">
        <f t="shared" si="46"/>
        <v>30700.691163224634</v>
      </c>
      <c r="AB107" s="79">
        <f t="shared" si="47"/>
        <v>128902.14359278025</v>
      </c>
    </row>
    <row r="108" spans="1:28" x14ac:dyDescent="0.2">
      <c r="A108" s="22">
        <v>42886</v>
      </c>
      <c r="B108" s="21">
        <v>156.87</v>
      </c>
      <c r="C108" s="21">
        <v>295.10000000000002</v>
      </c>
      <c r="D108" s="21">
        <v>52.21</v>
      </c>
      <c r="E108" s="21">
        <v>1505</v>
      </c>
      <c r="G108" s="20">
        <f t="shared" si="50"/>
        <v>-3.8102495713468873E-3</v>
      </c>
      <c r="H108" s="20">
        <f t="shared" si="51"/>
        <v>-1.6333333333333259E-2</v>
      </c>
      <c r="I108" s="20">
        <f t="shared" si="52"/>
        <v>5.973025048169601E-3</v>
      </c>
      <c r="J108" s="20">
        <f t="shared" si="49"/>
        <v>-3.0283505154639175E-2</v>
      </c>
      <c r="L108" s="80">
        <f t="shared" si="33"/>
        <v>31921.817130845749</v>
      </c>
      <c r="M108" s="80">
        <f t="shared" si="34"/>
        <v>84756.917148170614</v>
      </c>
      <c r="N108" s="80">
        <f t="shared" si="35"/>
        <v>6090.273553844233</v>
      </c>
      <c r="O108" s="80">
        <f t="shared" si="36"/>
        <v>6687.1879265911448</v>
      </c>
      <c r="P108" s="79">
        <f t="shared" si="37"/>
        <v>129456.19575945174</v>
      </c>
      <c r="R108" s="80">
        <f t="shared" si="38"/>
        <v>38114.285566628416</v>
      </c>
      <c r="S108" s="80">
        <f t="shared" si="39"/>
        <v>56012.076319468724</v>
      </c>
      <c r="T108" s="80">
        <f t="shared" si="40"/>
        <v>14263.034512748129</v>
      </c>
      <c r="U108" s="80">
        <f t="shared" si="41"/>
        <v>20591.798317081335</v>
      </c>
      <c r="V108" s="79">
        <f t="shared" si="42"/>
        <v>128981.19471592661</v>
      </c>
      <c r="X108" s="80">
        <f t="shared" si="43"/>
        <v>27108.138184873533</v>
      </c>
      <c r="Y108" s="80">
        <f t="shared" si="44"/>
        <v>34873.458178899877</v>
      </c>
      <c r="Z108" s="80">
        <f t="shared" si="45"/>
        <v>35749.378547143897</v>
      </c>
      <c r="AA108" s="80">
        <f t="shared" si="46"/>
        <v>29770.966624132136</v>
      </c>
      <c r="AB108" s="79">
        <f t="shared" si="47"/>
        <v>127501.94153504945</v>
      </c>
    </row>
    <row r="109" spans="1:28" x14ac:dyDescent="0.2">
      <c r="A109" s="22">
        <v>42887</v>
      </c>
      <c r="B109" s="21">
        <v>159.6</v>
      </c>
      <c r="C109" s="21">
        <v>298.39999999999998</v>
      </c>
      <c r="D109" s="21">
        <v>51.76</v>
      </c>
      <c r="E109" s="21">
        <v>1520.5</v>
      </c>
      <c r="G109" s="20">
        <f t="shared" si="50"/>
        <v>1.7402945113788423E-2</v>
      </c>
      <c r="H109" s="20">
        <f t="shared" si="51"/>
        <v>1.1182649949169617E-2</v>
      </c>
      <c r="I109" s="20">
        <f t="shared" si="52"/>
        <v>-8.6190384983720145E-3</v>
      </c>
      <c r="J109" s="20">
        <f t="shared" si="49"/>
        <v>1.0299003322259137E-2</v>
      </c>
      <c r="L109" s="80">
        <f t="shared" si="33"/>
        <v>32477.350762306251</v>
      </c>
      <c r="M109" s="80">
        <f t="shared" si="34"/>
        <v>85704.724083409383</v>
      </c>
      <c r="N109" s="80">
        <f t="shared" si="35"/>
        <v>6037.7812516180329</v>
      </c>
      <c r="O109" s="80">
        <f t="shared" si="36"/>
        <v>6756.0592972636778</v>
      </c>
      <c r="P109" s="79">
        <f t="shared" si="37"/>
        <v>130975.91539459734</v>
      </c>
      <c r="R109" s="80">
        <f t="shared" si="38"/>
        <v>38777.586386395706</v>
      </c>
      <c r="S109" s="80">
        <f t="shared" si="39"/>
        <v>56638.439761875517</v>
      </c>
      <c r="T109" s="80">
        <f t="shared" si="40"/>
        <v>14140.100869179143</v>
      </c>
      <c r="U109" s="80">
        <f t="shared" si="41"/>
        <v>20803.873316360245</v>
      </c>
      <c r="V109" s="79">
        <f t="shared" si="42"/>
        <v>130360.00033381062</v>
      </c>
      <c r="X109" s="80">
        <f t="shared" si="43"/>
        <v>27579.899625841877</v>
      </c>
      <c r="Y109" s="80">
        <f t="shared" si="44"/>
        <v>35263.435854231517</v>
      </c>
      <c r="Z109" s="80">
        <f t="shared" si="45"/>
        <v>35441.253277153191</v>
      </c>
      <c r="AA109" s="80">
        <f t="shared" si="46"/>
        <v>30077.57790830094</v>
      </c>
      <c r="AB109" s="79">
        <f t="shared" si="47"/>
        <v>128362.16666552753</v>
      </c>
    </row>
    <row r="110" spans="1:28" x14ac:dyDescent="0.2">
      <c r="A110" s="22">
        <v>42888</v>
      </c>
      <c r="B110" s="21">
        <v>158.25</v>
      </c>
      <c r="C110" s="21">
        <v>302.89999999999998</v>
      </c>
      <c r="D110" s="21">
        <v>51.76</v>
      </c>
      <c r="E110" s="21">
        <v>1478</v>
      </c>
      <c r="G110" s="20">
        <f t="shared" si="50"/>
        <v>-8.4586466165413182E-3</v>
      </c>
      <c r="H110" s="20">
        <f t="shared" si="51"/>
        <v>1.5080428954423594E-2</v>
      </c>
      <c r="I110" s="20">
        <f t="shared" si="52"/>
        <v>0</v>
      </c>
      <c r="J110" s="20">
        <f t="shared" si="49"/>
        <v>-2.7951331798750412E-2</v>
      </c>
      <c r="L110" s="80">
        <f t="shared" si="33"/>
        <v>32202.636329166442</v>
      </c>
      <c r="M110" s="80">
        <f t="shared" si="34"/>
        <v>86997.188086007722</v>
      </c>
      <c r="N110" s="80">
        <f t="shared" si="35"/>
        <v>6037.7812516180329</v>
      </c>
      <c r="O110" s="80">
        <f t="shared" si="36"/>
        <v>6567.2184421938282</v>
      </c>
      <c r="P110" s="79">
        <f t="shared" si="37"/>
        <v>131804.82410898601</v>
      </c>
      <c r="R110" s="80">
        <f t="shared" si="38"/>
        <v>38449.580486510778</v>
      </c>
      <c r="S110" s="80">
        <f t="shared" si="39"/>
        <v>57492.571728793882</v>
      </c>
      <c r="T110" s="80">
        <f t="shared" si="40"/>
        <v>14140.100869179143</v>
      </c>
      <c r="U110" s="80">
        <f t="shared" si="41"/>
        <v>20222.377350595489</v>
      </c>
      <c r="V110" s="79">
        <f t="shared" si="42"/>
        <v>130304.63043507931</v>
      </c>
      <c r="X110" s="80">
        <f t="shared" si="43"/>
        <v>27346.611001187201</v>
      </c>
      <c r="Y110" s="80">
        <f t="shared" si="44"/>
        <v>35795.22359332013</v>
      </c>
      <c r="Z110" s="80">
        <f t="shared" si="45"/>
        <v>35441.253277153191</v>
      </c>
      <c r="AA110" s="80">
        <f t="shared" si="46"/>
        <v>29236.869548483257</v>
      </c>
      <c r="AB110" s="79">
        <f t="shared" si="47"/>
        <v>127819.95742014378</v>
      </c>
    </row>
    <row r="111" spans="1:28" x14ac:dyDescent="0.2">
      <c r="A111" s="22">
        <v>42891</v>
      </c>
      <c r="B111" s="21">
        <v>153.80000000000001</v>
      </c>
      <c r="C111" s="21">
        <v>299.5</v>
      </c>
      <c r="D111" s="21">
        <v>52.98</v>
      </c>
      <c r="E111" s="21">
        <v>1525</v>
      </c>
      <c r="G111" s="20">
        <f t="shared" si="50"/>
        <v>-2.8120063191153167E-2</v>
      </c>
      <c r="H111" s="20">
        <f t="shared" si="51"/>
        <v>-1.1224826675470378E-2</v>
      </c>
      <c r="I111" s="20">
        <f t="shared" si="52"/>
        <v>2.3570324574961339E-2</v>
      </c>
      <c r="J111" s="20">
        <f t="shared" si="49"/>
        <v>3.1799729364005415E-2</v>
      </c>
      <c r="L111" s="80">
        <f t="shared" si="33"/>
        <v>31297.096160668556</v>
      </c>
      <c r="M111" s="80">
        <f t="shared" si="34"/>
        <v>86020.659728488987</v>
      </c>
      <c r="N111" s="80">
        <f t="shared" si="35"/>
        <v>6180.093715431286</v>
      </c>
      <c r="O111" s="80">
        <f t="shared" si="36"/>
        <v>6776.054211329897</v>
      </c>
      <c r="P111" s="79">
        <f t="shared" si="37"/>
        <v>130273.90381591873</v>
      </c>
      <c r="R111" s="80">
        <f t="shared" si="38"/>
        <v>37368.375853556769</v>
      </c>
      <c r="S111" s="80">
        <f t="shared" si="39"/>
        <v>56847.227576011122</v>
      </c>
      <c r="T111" s="80">
        <f t="shared" si="40"/>
        <v>14473.387636188389</v>
      </c>
      <c r="U111" s="80">
        <f t="shared" si="41"/>
        <v>20865.443477441218</v>
      </c>
      <c r="V111" s="79">
        <f t="shared" si="42"/>
        <v>129554.43454319749</v>
      </c>
      <c r="X111" s="80">
        <f t="shared" si="43"/>
        <v>26577.622571769931</v>
      </c>
      <c r="Y111" s="80">
        <f t="shared" si="44"/>
        <v>35393.428412675406</v>
      </c>
      <c r="Z111" s="80">
        <f t="shared" si="45"/>
        <v>36276.615120239105</v>
      </c>
      <c r="AA111" s="80">
        <f t="shared" si="46"/>
        <v>30166.594087575755</v>
      </c>
      <c r="AB111" s="79">
        <f t="shared" si="47"/>
        <v>128414.26019226019</v>
      </c>
    </row>
    <row r="112" spans="1:28" x14ac:dyDescent="0.2">
      <c r="A112" s="22">
        <v>42892</v>
      </c>
      <c r="B112" s="21">
        <v>154.19999999999999</v>
      </c>
      <c r="C112" s="21">
        <v>296</v>
      </c>
      <c r="D112" s="21">
        <v>52.52</v>
      </c>
      <c r="E112" s="21">
        <v>1524.5</v>
      </c>
      <c r="G112" s="20">
        <f t="shared" si="50"/>
        <v>2.6007802340700732E-3</v>
      </c>
      <c r="H112" s="20">
        <f t="shared" si="51"/>
        <v>-1.1686143572621035E-2</v>
      </c>
      <c r="I112" s="20">
        <f t="shared" si="52"/>
        <v>-8.6825217063041474E-3</v>
      </c>
      <c r="J112" s="20">
        <f t="shared" si="49"/>
        <v>-3.2786885245901639E-4</v>
      </c>
      <c r="L112" s="80">
        <f t="shared" si="33"/>
        <v>31378.493029747013</v>
      </c>
      <c r="M112" s="80">
        <f t="shared" si="34"/>
        <v>85015.409948690285</v>
      </c>
      <c r="N112" s="80">
        <f t="shared" si="35"/>
        <v>6126.4349176000596</v>
      </c>
      <c r="O112" s="80">
        <f t="shared" si="36"/>
        <v>6773.832554211428</v>
      </c>
      <c r="P112" s="79">
        <f t="shared" si="37"/>
        <v>129294.17045024878</v>
      </c>
      <c r="R112" s="80">
        <f t="shared" si="38"/>
        <v>37465.562786855997</v>
      </c>
      <c r="S112" s="80">
        <f t="shared" si="39"/>
        <v>56182.902712852396</v>
      </c>
      <c r="T112" s="80">
        <f t="shared" si="40"/>
        <v>14347.722133873429</v>
      </c>
      <c r="U112" s="80">
        <f t="shared" si="41"/>
        <v>20858.602348432221</v>
      </c>
      <c r="V112" s="79">
        <f t="shared" si="42"/>
        <v>128854.78998201404</v>
      </c>
      <c r="X112" s="80">
        <f t="shared" si="43"/>
        <v>26646.745127223163</v>
      </c>
      <c r="Y112" s="80">
        <f t="shared" si="44"/>
        <v>34979.815726717599</v>
      </c>
      <c r="Z112" s="80">
        <f t="shared" si="45"/>
        <v>35961.642622026389</v>
      </c>
      <c r="AA112" s="80">
        <f t="shared" si="46"/>
        <v>30156.703400989663</v>
      </c>
      <c r="AB112" s="79">
        <f t="shared" si="47"/>
        <v>127744.90687695681</v>
      </c>
    </row>
    <row r="113" spans="1:28" x14ac:dyDescent="0.2">
      <c r="A113" s="22">
        <v>42893</v>
      </c>
      <c r="B113" s="21">
        <v>152.15</v>
      </c>
      <c r="C113" s="21">
        <v>285.39999999999998</v>
      </c>
      <c r="D113" s="21">
        <v>53.5</v>
      </c>
      <c r="E113" s="21">
        <v>1526</v>
      </c>
      <c r="G113" s="20">
        <f t="shared" si="50"/>
        <v>-1.3294422827496648E-2</v>
      </c>
      <c r="H113" s="20">
        <f t="shared" si="51"/>
        <v>-3.5810810810810889E-2</v>
      </c>
      <c r="I113" s="20">
        <f t="shared" si="52"/>
        <v>1.8659558263518599E-2</v>
      </c>
      <c r="J113" s="20">
        <f t="shared" si="49"/>
        <v>9.8392915710068872E-4</v>
      </c>
      <c r="L113" s="80">
        <f t="shared" si="33"/>
        <v>30961.3340757199</v>
      </c>
      <c r="M113" s="80">
        <f t="shared" si="34"/>
        <v>81970.939187014214</v>
      </c>
      <c r="N113" s="80">
        <f t="shared" si="35"/>
        <v>6240.7514868926728</v>
      </c>
      <c r="O113" s="80">
        <f t="shared" si="36"/>
        <v>6780.4975255668342</v>
      </c>
      <c r="P113" s="79">
        <f t="shared" si="37"/>
        <v>125953.52227519362</v>
      </c>
      <c r="R113" s="80">
        <f t="shared" si="38"/>
        <v>36967.479753697407</v>
      </c>
      <c r="S113" s="80">
        <f t="shared" si="39"/>
        <v>54170.947413000242</v>
      </c>
      <c r="T113" s="80">
        <f t="shared" si="40"/>
        <v>14615.444290979216</v>
      </c>
      <c r="U113" s="80">
        <f t="shared" si="41"/>
        <v>20879.125735459213</v>
      </c>
      <c r="V113" s="79">
        <f t="shared" si="42"/>
        <v>126632.99719313608</v>
      </c>
      <c r="X113" s="80">
        <f t="shared" si="43"/>
        <v>26292.492030525322</v>
      </c>
      <c r="Y113" s="80">
        <f t="shared" si="44"/>
        <v>33727.160163531087</v>
      </c>
      <c r="Z113" s="80">
        <f t="shared" si="45"/>
        <v>36632.670987783924</v>
      </c>
      <c r="AA113" s="80">
        <f t="shared" si="46"/>
        <v>30186.375460747935</v>
      </c>
      <c r="AB113" s="79">
        <f t="shared" si="47"/>
        <v>126838.69864258826</v>
      </c>
    </row>
    <row r="114" spans="1:28" x14ac:dyDescent="0.2">
      <c r="A114" s="22">
        <v>42894</v>
      </c>
      <c r="B114" s="21">
        <v>146.66</v>
      </c>
      <c r="C114" s="21">
        <v>288.10000000000002</v>
      </c>
      <c r="D114" s="21">
        <v>53.95</v>
      </c>
      <c r="E114" s="21">
        <v>1521.5</v>
      </c>
      <c r="G114" s="20">
        <f t="shared" si="50"/>
        <v>-3.6082813013473602E-2</v>
      </c>
      <c r="H114" s="20">
        <f t="shared" si="51"/>
        <v>9.4604064470919617E-3</v>
      </c>
      <c r="I114" s="20">
        <f t="shared" si="52"/>
        <v>8.4112149532710803E-3</v>
      </c>
      <c r="J114" s="20">
        <f t="shared" ref="J114:J141" si="53">(E114-E113)/E113</f>
        <v>-2.9488859764089121E-3</v>
      </c>
      <c r="L114" s="80">
        <f t="shared" si="33"/>
        <v>29844.162047618011</v>
      </c>
      <c r="M114" s="80">
        <f t="shared" si="34"/>
        <v>82746.417588573226</v>
      </c>
      <c r="N114" s="80">
        <f t="shared" si="35"/>
        <v>6293.2437891188729</v>
      </c>
      <c r="O114" s="80">
        <f t="shared" si="36"/>
        <v>6760.5026115006149</v>
      </c>
      <c r="P114" s="79">
        <f t="shared" si="37"/>
        <v>125644.32603681073</v>
      </c>
      <c r="R114" s="80">
        <f t="shared" si="38"/>
        <v>35633.589094165371</v>
      </c>
      <c r="S114" s="80">
        <f t="shared" si="39"/>
        <v>54683.426593151271</v>
      </c>
      <c r="T114" s="80">
        <f t="shared" si="40"/>
        <v>14738.377934548202</v>
      </c>
      <c r="U114" s="80">
        <f t="shared" si="41"/>
        <v>20817.555574378239</v>
      </c>
      <c r="V114" s="79">
        <f t="shared" si="42"/>
        <v>125872.94919624308</v>
      </c>
      <c r="X114" s="80">
        <f t="shared" si="43"/>
        <v>25343.78495692963</v>
      </c>
      <c r="Y114" s="80">
        <f t="shared" si="44"/>
        <v>34046.232806984262</v>
      </c>
      <c r="Z114" s="80">
        <f t="shared" si="45"/>
        <v>36940.796257774629</v>
      </c>
      <c r="AA114" s="80">
        <f t="shared" si="46"/>
        <v>30097.35928147312</v>
      </c>
      <c r="AB114" s="79">
        <f t="shared" si="47"/>
        <v>126428.17330316165</v>
      </c>
    </row>
    <row r="115" spans="1:28" x14ac:dyDescent="0.2">
      <c r="A115" s="22">
        <v>42895</v>
      </c>
      <c r="B115" s="21">
        <v>151.69</v>
      </c>
      <c r="C115" s="21">
        <v>280.10000000000002</v>
      </c>
      <c r="D115" s="21">
        <v>54.34</v>
      </c>
      <c r="E115" s="21">
        <v>1541.5</v>
      </c>
      <c r="G115" s="20">
        <f t="shared" si="50"/>
        <v>3.429701350061367E-2</v>
      </c>
      <c r="H115" s="20">
        <f t="shared" si="51"/>
        <v>-2.7768136063866709E-2</v>
      </c>
      <c r="I115" s="20">
        <f t="shared" si="52"/>
        <v>7.2289156626506122E-3</v>
      </c>
      <c r="J115" s="20">
        <f t="shared" si="53"/>
        <v>1.3144922773578704E-2</v>
      </c>
      <c r="L115" s="80">
        <f t="shared" si="33"/>
        <v>30867.727676279668</v>
      </c>
      <c r="M115" s="80">
        <f t="shared" si="34"/>
        <v>80448.703806176185</v>
      </c>
      <c r="N115" s="80">
        <f t="shared" si="35"/>
        <v>6338.7371177149134</v>
      </c>
      <c r="O115" s="80">
        <f t="shared" si="36"/>
        <v>6849.368896239368</v>
      </c>
      <c r="P115" s="79">
        <f t="shared" si="37"/>
        <v>124504.53749641014</v>
      </c>
      <c r="R115" s="80">
        <f t="shared" si="38"/>
        <v>36855.714780403279</v>
      </c>
      <c r="S115" s="80">
        <f t="shared" si="39"/>
        <v>53164.969763074179</v>
      </c>
      <c r="T115" s="80">
        <f t="shared" si="40"/>
        <v>14844.920425641321</v>
      </c>
      <c r="U115" s="80">
        <f t="shared" si="41"/>
        <v>21091.200734738122</v>
      </c>
      <c r="V115" s="79">
        <f t="shared" si="42"/>
        <v>125956.80570385689</v>
      </c>
      <c r="X115" s="80">
        <f t="shared" si="43"/>
        <v>26213.001091754097</v>
      </c>
      <c r="Y115" s="80">
        <f t="shared" si="44"/>
        <v>33100.832381937842</v>
      </c>
      <c r="Z115" s="80">
        <f t="shared" si="45"/>
        <v>37207.838158433238</v>
      </c>
      <c r="AA115" s="80">
        <f t="shared" si="46"/>
        <v>30492.986744916736</v>
      </c>
      <c r="AB115" s="79">
        <f t="shared" si="47"/>
        <v>127014.65837704191</v>
      </c>
    </row>
    <row r="116" spans="1:28" x14ac:dyDescent="0.2">
      <c r="A116" s="22">
        <v>42899</v>
      </c>
      <c r="B116" s="21">
        <v>146.4</v>
      </c>
      <c r="C116" s="21">
        <v>282.39999999999998</v>
      </c>
      <c r="D116" s="21">
        <v>54.14</v>
      </c>
      <c r="E116" s="21">
        <v>1480</v>
      </c>
      <c r="G116" s="20">
        <f t="shared" si="50"/>
        <v>-3.4873755685938375E-2</v>
      </c>
      <c r="H116" s="20">
        <f t="shared" si="51"/>
        <v>8.211353088182629E-3</v>
      </c>
      <c r="I116" s="20">
        <f t="shared" si="52"/>
        <v>-3.6805299963195222E-3</v>
      </c>
      <c r="J116" s="20">
        <f t="shared" si="53"/>
        <v>-3.9896204995134611E-2</v>
      </c>
      <c r="L116" s="80">
        <f t="shared" si="33"/>
        <v>29791.254082717012</v>
      </c>
      <c r="M116" s="80">
        <f t="shared" si="34"/>
        <v>81109.296518615316</v>
      </c>
      <c r="N116" s="80">
        <f t="shared" si="35"/>
        <v>6315.4072056143796</v>
      </c>
      <c r="O116" s="80">
        <f t="shared" si="36"/>
        <v>6576.1050706677033</v>
      </c>
      <c r="P116" s="79">
        <f t="shared" si="37"/>
        <v>123792.06287761441</v>
      </c>
      <c r="R116" s="80">
        <f t="shared" si="38"/>
        <v>35570.417587520868</v>
      </c>
      <c r="S116" s="80">
        <f t="shared" si="39"/>
        <v>53601.526101721334</v>
      </c>
      <c r="T116" s="80">
        <f t="shared" si="40"/>
        <v>14790.283250721772</v>
      </c>
      <c r="U116" s="80">
        <f t="shared" si="41"/>
        <v>20249.741866631477</v>
      </c>
      <c r="V116" s="79">
        <f t="shared" si="42"/>
        <v>124211.96880659545</v>
      </c>
      <c r="X116" s="80">
        <f t="shared" si="43"/>
        <v>25298.855295885027</v>
      </c>
      <c r="Y116" s="80">
        <f t="shared" si="44"/>
        <v>33372.635004138683</v>
      </c>
      <c r="Z116" s="80">
        <f t="shared" si="45"/>
        <v>37070.893593992922</v>
      </c>
      <c r="AA116" s="80">
        <f t="shared" si="46"/>
        <v>29276.432294827617</v>
      </c>
      <c r="AB116" s="79">
        <f t="shared" si="47"/>
        <v>125018.81618884424</v>
      </c>
    </row>
    <row r="117" spans="1:28" x14ac:dyDescent="0.2">
      <c r="A117" s="22">
        <v>42900</v>
      </c>
      <c r="B117" s="21">
        <v>144.94</v>
      </c>
      <c r="C117" s="21">
        <v>276.2</v>
      </c>
      <c r="D117" s="21">
        <v>53.74</v>
      </c>
      <c r="E117" s="21">
        <v>1482.5</v>
      </c>
      <c r="G117" s="20">
        <f t="shared" si="50"/>
        <v>-9.9726775956284694E-3</v>
      </c>
      <c r="H117" s="20">
        <f t="shared" si="51"/>
        <v>-2.1954674220963134E-2</v>
      </c>
      <c r="I117" s="20">
        <f t="shared" si="52"/>
        <v>-7.3882526782415693E-3</v>
      </c>
      <c r="J117" s="20">
        <f t="shared" si="53"/>
        <v>1.6891891891891893E-3</v>
      </c>
      <c r="L117" s="80">
        <f t="shared" si="33"/>
        <v>29494.155510580626</v>
      </c>
      <c r="M117" s="80">
        <f t="shared" si="34"/>
        <v>79328.568337257617</v>
      </c>
      <c r="N117" s="80">
        <f t="shared" si="35"/>
        <v>6268.7473814133127</v>
      </c>
      <c r="O117" s="80">
        <f t="shared" si="36"/>
        <v>6587.2133562600475</v>
      </c>
      <c r="P117" s="79">
        <f t="shared" si="37"/>
        <v>121678.6845855116</v>
      </c>
      <c r="R117" s="80">
        <f t="shared" si="38"/>
        <v>35215.685280978651</v>
      </c>
      <c r="S117" s="80">
        <f t="shared" si="39"/>
        <v>52424.722058411593</v>
      </c>
      <c r="T117" s="80">
        <f t="shared" si="40"/>
        <v>14681.008900882674</v>
      </c>
      <c r="U117" s="80">
        <f t="shared" si="41"/>
        <v>20283.947511676462</v>
      </c>
      <c r="V117" s="79">
        <f t="shared" si="42"/>
        <v>122605.36375194939</v>
      </c>
      <c r="X117" s="80">
        <f t="shared" si="43"/>
        <v>25046.557968480709</v>
      </c>
      <c r="Y117" s="80">
        <f t="shared" si="44"/>
        <v>32639.949674727708</v>
      </c>
      <c r="Z117" s="80">
        <f t="shared" si="45"/>
        <v>36797.004465112295</v>
      </c>
      <c r="AA117" s="80">
        <f t="shared" si="46"/>
        <v>29325.885727758068</v>
      </c>
      <c r="AB117" s="79">
        <f t="shared" si="47"/>
        <v>123809.39783607879</v>
      </c>
    </row>
    <row r="118" spans="1:28" x14ac:dyDescent="0.2">
      <c r="A118" s="22">
        <v>42901</v>
      </c>
      <c r="B118" s="21">
        <v>144.9</v>
      </c>
      <c r="C118" s="21">
        <v>278.89999999999998</v>
      </c>
      <c r="D118" s="21">
        <v>52.72</v>
      </c>
      <c r="E118" s="21">
        <v>1495.5</v>
      </c>
      <c r="G118" s="20">
        <f t="shared" si="50"/>
        <v>-2.7597626604106558E-4</v>
      </c>
      <c r="H118" s="20">
        <f t="shared" si="51"/>
        <v>9.7755249818971355E-3</v>
      </c>
      <c r="I118" s="20">
        <f t="shared" si="52"/>
        <v>-1.8980275400074489E-2</v>
      </c>
      <c r="J118" s="20">
        <f t="shared" si="53"/>
        <v>8.7689713322091061E-3</v>
      </c>
      <c r="L118" s="80">
        <f t="shared" si="33"/>
        <v>29486.01582367278</v>
      </c>
      <c r="M118" s="80">
        <f t="shared" si="34"/>
        <v>80104.046738816614</v>
      </c>
      <c r="N118" s="80">
        <f t="shared" si="35"/>
        <v>6149.7648297005926</v>
      </c>
      <c r="O118" s="80">
        <f t="shared" si="36"/>
        <v>6644.9764413402372</v>
      </c>
      <c r="P118" s="79">
        <f t="shared" si="37"/>
        <v>122384.80383353023</v>
      </c>
      <c r="R118" s="80">
        <f t="shared" si="38"/>
        <v>35205.966587648727</v>
      </c>
      <c r="S118" s="80">
        <f t="shared" si="39"/>
        <v>52937.201238562608</v>
      </c>
      <c r="T118" s="80">
        <f t="shared" si="40"/>
        <v>14402.359308792977</v>
      </c>
      <c r="U118" s="80">
        <f t="shared" si="41"/>
        <v>20461.816865910387</v>
      </c>
      <c r="V118" s="79">
        <f t="shared" si="42"/>
        <v>123007.3440009147</v>
      </c>
      <c r="X118" s="80">
        <f t="shared" si="43"/>
        <v>25039.645712935388</v>
      </c>
      <c r="Y118" s="80">
        <f t="shared" si="44"/>
        <v>32959.022318180876</v>
      </c>
      <c r="Z118" s="80">
        <f t="shared" si="45"/>
        <v>36098.587186466691</v>
      </c>
      <c r="AA118" s="80">
        <f t="shared" si="46"/>
        <v>29583.043578996418</v>
      </c>
      <c r="AB118" s="79">
        <f t="shared" si="47"/>
        <v>123680.29879657936</v>
      </c>
    </row>
    <row r="119" spans="1:28" x14ac:dyDescent="0.2">
      <c r="A119" s="22">
        <v>42902</v>
      </c>
      <c r="B119" s="21">
        <v>139.1</v>
      </c>
      <c r="C119" s="21">
        <v>272</v>
      </c>
      <c r="D119" s="21">
        <v>54.39</v>
      </c>
      <c r="E119" s="21">
        <v>1464.5</v>
      </c>
      <c r="G119" s="20">
        <f t="shared" si="50"/>
        <v>-4.0027605244996628E-2</v>
      </c>
      <c r="H119" s="20">
        <f t="shared" si="51"/>
        <v>-2.4740050197203219E-2</v>
      </c>
      <c r="I119" s="20">
        <f t="shared" si="52"/>
        <v>3.1676783004552386E-2</v>
      </c>
      <c r="J119" s="20">
        <f t="shared" si="53"/>
        <v>-2.0728853226345705E-2</v>
      </c>
      <c r="L119" s="80">
        <f t="shared" si="33"/>
        <v>28305.761222035082</v>
      </c>
      <c r="M119" s="80">
        <f t="shared" si="34"/>
        <v>78122.268601499178</v>
      </c>
      <c r="N119" s="80">
        <f t="shared" si="35"/>
        <v>6344.5695957400467</v>
      </c>
      <c r="O119" s="80">
        <f t="shared" si="36"/>
        <v>6507.2336999951704</v>
      </c>
      <c r="P119" s="79">
        <f t="shared" si="37"/>
        <v>119279.83311926947</v>
      </c>
      <c r="R119" s="80">
        <f t="shared" si="38"/>
        <v>33796.756054809783</v>
      </c>
      <c r="S119" s="80">
        <f t="shared" si="39"/>
        <v>51627.532222621121</v>
      </c>
      <c r="T119" s="80">
        <f t="shared" si="40"/>
        <v>14858.579719371206</v>
      </c>
      <c r="U119" s="80">
        <f t="shared" si="41"/>
        <v>20037.666867352564</v>
      </c>
      <c r="V119" s="79">
        <f t="shared" si="42"/>
        <v>120320.53486415467</v>
      </c>
      <c r="X119" s="80">
        <f t="shared" si="43"/>
        <v>24037.368658863437</v>
      </c>
      <c r="Y119" s="80">
        <f t="shared" si="44"/>
        <v>32143.614451578342</v>
      </c>
      <c r="Z119" s="80">
        <f t="shared" si="45"/>
        <v>37242.07429954331</v>
      </c>
      <c r="AA119" s="80">
        <f t="shared" si="46"/>
        <v>28969.821010658812</v>
      </c>
      <c r="AB119" s="79">
        <f t="shared" si="47"/>
        <v>122392.8784206439</v>
      </c>
    </row>
    <row r="120" spans="1:28" x14ac:dyDescent="0.2">
      <c r="A120" s="22">
        <v>42905</v>
      </c>
      <c r="B120" s="21">
        <v>143</v>
      </c>
      <c r="C120" s="21">
        <v>267</v>
      </c>
      <c r="D120" s="21">
        <v>53.42</v>
      </c>
      <c r="E120" s="21">
        <v>1541</v>
      </c>
      <c r="G120" s="20">
        <f t="shared" si="50"/>
        <v>2.8037383177570135E-2</v>
      </c>
      <c r="H120" s="20">
        <f t="shared" si="51"/>
        <v>-1.8382352941176471E-2</v>
      </c>
      <c r="I120" s="20">
        <f t="shared" si="52"/>
        <v>-1.7834160691303527E-2</v>
      </c>
      <c r="J120" s="20">
        <f t="shared" si="53"/>
        <v>5.223625810856948E-2</v>
      </c>
      <c r="L120" s="80">
        <f t="shared" si="33"/>
        <v>29099.380695550084</v>
      </c>
      <c r="M120" s="80">
        <f t="shared" si="34"/>
        <v>76686.197487501035</v>
      </c>
      <c r="N120" s="80">
        <f t="shared" si="35"/>
        <v>6231.4195220524598</v>
      </c>
      <c r="O120" s="80">
        <f t="shared" si="36"/>
        <v>6847.1472391208999</v>
      </c>
      <c r="P120" s="79">
        <f t="shared" si="37"/>
        <v>118864.14494422446</v>
      </c>
      <c r="R120" s="80">
        <f t="shared" si="38"/>
        <v>34744.328654477351</v>
      </c>
      <c r="S120" s="80">
        <f t="shared" si="39"/>
        <v>50678.496703822937</v>
      </c>
      <c r="T120" s="80">
        <f t="shared" si="40"/>
        <v>14593.589421011397</v>
      </c>
      <c r="U120" s="80">
        <f t="shared" si="41"/>
        <v>21084.359605729122</v>
      </c>
      <c r="V120" s="79">
        <f t="shared" si="42"/>
        <v>121100.7743850408</v>
      </c>
      <c r="X120" s="80">
        <f t="shared" si="43"/>
        <v>24711.313574532505</v>
      </c>
      <c r="Y120" s="80">
        <f t="shared" si="44"/>
        <v>31552.739185924329</v>
      </c>
      <c r="Z120" s="80">
        <f t="shared" si="45"/>
        <v>36577.893162007793</v>
      </c>
      <c r="AA120" s="80">
        <f t="shared" si="46"/>
        <v>30483.096058330644</v>
      </c>
      <c r="AB120" s="79">
        <f t="shared" si="47"/>
        <v>123325.04198079527</v>
      </c>
    </row>
    <row r="121" spans="1:28" x14ac:dyDescent="0.2">
      <c r="A121" s="22">
        <v>42906</v>
      </c>
      <c r="B121" s="21">
        <v>143.58000000000001</v>
      </c>
      <c r="C121" s="21">
        <v>265.7</v>
      </c>
      <c r="D121" s="21">
        <v>53.67</v>
      </c>
      <c r="E121" s="21">
        <v>1554</v>
      </c>
      <c r="G121" s="20">
        <f t="shared" si="50"/>
        <v>4.0559440559441431E-3</v>
      </c>
      <c r="H121" s="20">
        <f t="shared" si="51"/>
        <v>-4.868913857677945E-3</v>
      </c>
      <c r="I121" s="20">
        <f t="shared" si="52"/>
        <v>4.6798951703481842E-3</v>
      </c>
      <c r="J121" s="20">
        <f t="shared" si="53"/>
        <v>8.4360804672290717E-3</v>
      </c>
      <c r="L121" s="80">
        <f t="shared" si="33"/>
        <v>29217.406155713856</v>
      </c>
      <c r="M121" s="80">
        <f t="shared" si="34"/>
        <v>76312.818997861512</v>
      </c>
      <c r="N121" s="80">
        <f t="shared" si="35"/>
        <v>6260.5819121781269</v>
      </c>
      <c r="O121" s="80">
        <f t="shared" si="36"/>
        <v>6904.9103242010897</v>
      </c>
      <c r="P121" s="79">
        <f t="shared" si="37"/>
        <v>118695.71738995457</v>
      </c>
      <c r="R121" s="80">
        <f t="shared" si="38"/>
        <v>34885.24970776125</v>
      </c>
      <c r="S121" s="80">
        <f t="shared" si="39"/>
        <v>50431.747468935406</v>
      </c>
      <c r="T121" s="80">
        <f t="shared" si="40"/>
        <v>14661.885889660833</v>
      </c>
      <c r="U121" s="80">
        <f t="shared" si="41"/>
        <v>21262.228959963046</v>
      </c>
      <c r="V121" s="79">
        <f t="shared" si="42"/>
        <v>121241.11202632054</v>
      </c>
      <c r="X121" s="80">
        <f t="shared" si="43"/>
        <v>24811.541279939702</v>
      </c>
      <c r="Y121" s="80">
        <f t="shared" si="44"/>
        <v>31399.111616854283</v>
      </c>
      <c r="Z121" s="80">
        <f t="shared" si="45"/>
        <v>36749.073867558182</v>
      </c>
      <c r="AA121" s="80">
        <f t="shared" si="46"/>
        <v>30740.253909568994</v>
      </c>
      <c r="AB121" s="79">
        <f t="shared" si="47"/>
        <v>123699.98067392115</v>
      </c>
    </row>
    <row r="122" spans="1:28" x14ac:dyDescent="0.2">
      <c r="A122" s="22">
        <v>42907</v>
      </c>
      <c r="B122" s="21">
        <v>146.53</v>
      </c>
      <c r="C122" s="21">
        <v>274.5</v>
      </c>
      <c r="D122" s="21">
        <v>52.9</v>
      </c>
      <c r="E122" s="21">
        <v>1585</v>
      </c>
      <c r="G122" s="20">
        <f t="shared" si="50"/>
        <v>2.0546037052514197E-2</v>
      </c>
      <c r="H122" s="20">
        <f t="shared" si="51"/>
        <v>3.312006021829135E-2</v>
      </c>
      <c r="I122" s="20">
        <f t="shared" si="52"/>
        <v>-1.4346934972983102E-2</v>
      </c>
      <c r="J122" s="20">
        <f t="shared" si="53"/>
        <v>1.9948519948519948E-2</v>
      </c>
      <c r="L122" s="80">
        <f t="shared" si="33"/>
        <v>29817.70806516751</v>
      </c>
      <c r="M122" s="80">
        <f t="shared" si="34"/>
        <v>78840.304158498257</v>
      </c>
      <c r="N122" s="80">
        <f t="shared" si="35"/>
        <v>6170.761750591073</v>
      </c>
      <c r="O122" s="80">
        <f t="shared" si="36"/>
        <v>7042.6530655461565</v>
      </c>
      <c r="P122" s="79">
        <f t="shared" si="37"/>
        <v>121871.42703980299</v>
      </c>
      <c r="R122" s="80">
        <f t="shared" si="38"/>
        <v>35602.003340843119</v>
      </c>
      <c r="S122" s="80">
        <f t="shared" si="39"/>
        <v>52102.049982020209</v>
      </c>
      <c r="T122" s="80">
        <f t="shared" si="40"/>
        <v>14451.532766220571</v>
      </c>
      <c r="U122" s="80">
        <f t="shared" si="41"/>
        <v>21686.378958520869</v>
      </c>
      <c r="V122" s="79">
        <f t="shared" si="42"/>
        <v>123841.96504760477</v>
      </c>
      <c r="X122" s="80">
        <f t="shared" si="43"/>
        <v>25321.320126407329</v>
      </c>
      <c r="Y122" s="80">
        <f t="shared" si="44"/>
        <v>32439.05208440535</v>
      </c>
      <c r="Z122" s="80">
        <f t="shared" si="45"/>
        <v>36221.837294462974</v>
      </c>
      <c r="AA122" s="80">
        <f t="shared" si="46"/>
        <v>31353.476477906599</v>
      </c>
      <c r="AB122" s="79">
        <f t="shared" si="47"/>
        <v>125335.68598318225</v>
      </c>
    </row>
    <row r="123" spans="1:28" x14ac:dyDescent="0.2">
      <c r="A123" s="22">
        <v>42908</v>
      </c>
      <c r="B123" s="21">
        <v>146.85</v>
      </c>
      <c r="C123" s="21">
        <v>278.89999999999998</v>
      </c>
      <c r="D123" s="21">
        <v>54.34</v>
      </c>
      <c r="E123" s="21">
        <v>1618</v>
      </c>
      <c r="G123" s="20">
        <f t="shared" si="50"/>
        <v>2.1838531358765656E-3</v>
      </c>
      <c r="H123" s="20">
        <f t="shared" si="51"/>
        <v>1.6029143897996274E-2</v>
      </c>
      <c r="I123" s="20">
        <f t="shared" si="52"/>
        <v>2.7221172022684401E-2</v>
      </c>
      <c r="J123" s="20">
        <f t="shared" si="53"/>
        <v>2.082018927444795E-2</v>
      </c>
      <c r="L123" s="80">
        <f t="shared" si="33"/>
        <v>29882.825560430279</v>
      </c>
      <c r="M123" s="80">
        <f t="shared" si="34"/>
        <v>80104.046738816614</v>
      </c>
      <c r="N123" s="80">
        <f t="shared" si="35"/>
        <v>6338.7371177149134</v>
      </c>
      <c r="O123" s="80">
        <f t="shared" si="36"/>
        <v>7189.2824353650985</v>
      </c>
      <c r="P123" s="79">
        <f t="shared" si="37"/>
        <v>123514.89185232691</v>
      </c>
      <c r="R123" s="80">
        <f t="shared" si="38"/>
        <v>35679.752887482508</v>
      </c>
      <c r="S123" s="80">
        <f t="shared" si="39"/>
        <v>52937.201238562608</v>
      </c>
      <c r="T123" s="80">
        <f t="shared" si="40"/>
        <v>14844.920425641321</v>
      </c>
      <c r="U123" s="80">
        <f t="shared" si="41"/>
        <v>22137.89347311468</v>
      </c>
      <c r="V123" s="79">
        <f t="shared" si="42"/>
        <v>125599.7680248011</v>
      </c>
      <c r="X123" s="80">
        <f t="shared" si="43"/>
        <v>25376.618170769918</v>
      </c>
      <c r="Y123" s="80">
        <f t="shared" si="44"/>
        <v>32959.022318180876</v>
      </c>
      <c r="Z123" s="80">
        <f t="shared" si="45"/>
        <v>37207.838158433238</v>
      </c>
      <c r="AA123" s="80">
        <f t="shared" si="46"/>
        <v>32006.261792588564</v>
      </c>
      <c r="AB123" s="79">
        <f t="shared" si="47"/>
        <v>127549.74043997261</v>
      </c>
    </row>
    <row r="124" spans="1:28" x14ac:dyDescent="0.2">
      <c r="A124" s="22">
        <v>42909</v>
      </c>
      <c r="B124" s="21">
        <v>153.5</v>
      </c>
      <c r="C124" s="21">
        <v>287.10000000000002</v>
      </c>
      <c r="D124" s="21">
        <v>53.41</v>
      </c>
      <c r="E124" s="21">
        <v>1616.5</v>
      </c>
      <c r="G124" s="20">
        <f t="shared" si="50"/>
        <v>4.5284303711270041E-2</v>
      </c>
      <c r="H124" s="20">
        <f t="shared" si="51"/>
        <v>2.940121907493742E-2</v>
      </c>
      <c r="I124" s="20">
        <f t="shared" si="52"/>
        <v>-1.7114464482885661E-2</v>
      </c>
      <c r="J124" s="20">
        <f t="shared" si="53"/>
        <v>-9.2707045735475899E-4</v>
      </c>
      <c r="L124" s="80">
        <f t="shared" si="33"/>
        <v>31236.048508859709</v>
      </c>
      <c r="M124" s="80">
        <f t="shared" si="34"/>
        <v>82459.203365773588</v>
      </c>
      <c r="N124" s="80">
        <f t="shared" si="35"/>
        <v>6230.2530264474326</v>
      </c>
      <c r="O124" s="80">
        <f t="shared" si="36"/>
        <v>7182.6174640096924</v>
      </c>
      <c r="P124" s="79">
        <f t="shared" si="37"/>
        <v>127108.12236509041</v>
      </c>
      <c r="R124" s="80">
        <f t="shared" si="38"/>
        <v>37295.485653582327</v>
      </c>
      <c r="S124" s="80">
        <f t="shared" si="39"/>
        <v>54493.619489391633</v>
      </c>
      <c r="T124" s="80">
        <f t="shared" si="40"/>
        <v>14590.857562265419</v>
      </c>
      <c r="U124" s="80">
        <f t="shared" si="41"/>
        <v>22117.370086087689</v>
      </c>
      <c r="V124" s="79">
        <f t="shared" si="42"/>
        <v>128497.33279132706</v>
      </c>
      <c r="X124" s="80">
        <f t="shared" si="43"/>
        <v>26525.780655179999</v>
      </c>
      <c r="Y124" s="80">
        <f t="shared" si="44"/>
        <v>33928.057753853464</v>
      </c>
      <c r="Z124" s="80">
        <f t="shared" si="45"/>
        <v>36571.045933785776</v>
      </c>
      <c r="AA124" s="80">
        <f t="shared" si="46"/>
        <v>31976.589732830293</v>
      </c>
      <c r="AB124" s="79">
        <f t="shared" si="47"/>
        <v>129001.47407564953</v>
      </c>
    </row>
    <row r="125" spans="1:28" x14ac:dyDescent="0.2">
      <c r="A125" s="22">
        <v>42912</v>
      </c>
      <c r="B125" s="21">
        <v>156</v>
      </c>
      <c r="C125" s="21">
        <v>295</v>
      </c>
      <c r="D125" s="21">
        <v>53.97</v>
      </c>
      <c r="E125" s="21">
        <v>1608</v>
      </c>
      <c r="G125" s="20">
        <f t="shared" si="50"/>
        <v>1.6286644951140065E-2</v>
      </c>
      <c r="H125" s="20">
        <f t="shared" si="51"/>
        <v>2.7516544757923988E-2</v>
      </c>
      <c r="I125" s="20">
        <f t="shared" si="52"/>
        <v>1.048492791612062E-2</v>
      </c>
      <c r="J125" s="20">
        <f t="shared" si="53"/>
        <v>-5.2582740488710178E-3</v>
      </c>
      <c r="L125" s="80">
        <f t="shared" si="33"/>
        <v>31744.778940600096</v>
      </c>
      <c r="M125" s="80">
        <f t="shared" si="34"/>
        <v>84728.195725890648</v>
      </c>
      <c r="N125" s="80">
        <f t="shared" si="35"/>
        <v>6295.5767803289264</v>
      </c>
      <c r="O125" s="80">
        <f t="shared" si="36"/>
        <v>7144.8492929957229</v>
      </c>
      <c r="P125" s="79">
        <f t="shared" si="37"/>
        <v>129913.40073981539</v>
      </c>
      <c r="R125" s="80">
        <f t="shared" si="38"/>
        <v>37902.903986702564</v>
      </c>
      <c r="S125" s="80">
        <f t="shared" si="39"/>
        <v>55993.095609092758</v>
      </c>
      <c r="T125" s="80">
        <f t="shared" si="40"/>
        <v>14743.841652040155</v>
      </c>
      <c r="U125" s="80">
        <f t="shared" si="41"/>
        <v>22001.070892934738</v>
      </c>
      <c r="V125" s="79">
        <f t="shared" si="42"/>
        <v>130640.9121407702</v>
      </c>
      <c r="X125" s="80">
        <f t="shared" si="43"/>
        <v>26957.796626762734</v>
      </c>
      <c r="Y125" s="80">
        <f t="shared" si="44"/>
        <v>34861.6406735868</v>
      </c>
      <c r="Z125" s="80">
        <f t="shared" si="45"/>
        <v>36954.490714218657</v>
      </c>
      <c r="AA125" s="80">
        <f t="shared" si="46"/>
        <v>31808.448060866755</v>
      </c>
      <c r="AB125" s="79">
        <f t="shared" si="47"/>
        <v>130582.37607543495</v>
      </c>
    </row>
    <row r="126" spans="1:28" x14ac:dyDescent="0.2">
      <c r="A126" s="22">
        <v>42913</v>
      </c>
      <c r="B126" s="21">
        <v>162.78</v>
      </c>
      <c r="C126" s="21">
        <v>294.2</v>
      </c>
      <c r="D126" s="21">
        <v>55</v>
      </c>
      <c r="E126" s="21">
        <v>1582.5</v>
      </c>
      <c r="G126" s="20">
        <f t="shared" si="50"/>
        <v>4.3461538461538468E-2</v>
      </c>
      <c r="H126" s="20">
        <f t="shared" si="51"/>
        <v>-2.7118644067796994E-3</v>
      </c>
      <c r="I126" s="20">
        <f t="shared" si="52"/>
        <v>1.9084676672225333E-2</v>
      </c>
      <c r="J126" s="20">
        <f t="shared" si="53"/>
        <v>-1.5858208955223881E-2</v>
      </c>
      <c r="L126" s="80">
        <f t="shared" si="33"/>
        <v>33124.455871480022</v>
      </c>
      <c r="M126" s="80">
        <f t="shared" si="34"/>
        <v>84498.424347650944</v>
      </c>
      <c r="N126" s="80">
        <f t="shared" si="35"/>
        <v>6415.7258276466737</v>
      </c>
      <c r="O126" s="80">
        <f t="shared" si="36"/>
        <v>7031.5447799538133</v>
      </c>
      <c r="P126" s="79">
        <f t="shared" si="37"/>
        <v>131070.15082673145</v>
      </c>
      <c r="R126" s="80">
        <f t="shared" si="38"/>
        <v>39550.222506124635</v>
      </c>
      <c r="S126" s="80">
        <f t="shared" si="39"/>
        <v>55841.249926085045</v>
      </c>
      <c r="T126" s="80">
        <f t="shared" si="40"/>
        <v>15025.223102875831</v>
      </c>
      <c r="U126" s="80">
        <f t="shared" si="41"/>
        <v>21652.173313475887</v>
      </c>
      <c r="V126" s="79">
        <f t="shared" si="42"/>
        <v>132068.8688485614</v>
      </c>
      <c r="X126" s="80">
        <f t="shared" si="43"/>
        <v>28129.423941695117</v>
      </c>
      <c r="Y126" s="80">
        <f t="shared" si="44"/>
        <v>34767.100631082154</v>
      </c>
      <c r="Z126" s="80">
        <f t="shared" si="45"/>
        <v>37659.75522108627</v>
      </c>
      <c r="AA126" s="80">
        <f t="shared" si="46"/>
        <v>31304.023044976144</v>
      </c>
      <c r="AB126" s="79">
        <f t="shared" si="47"/>
        <v>131860.30283883968</v>
      </c>
    </row>
    <row r="127" spans="1:28" x14ac:dyDescent="0.2">
      <c r="A127" s="22">
        <v>42914</v>
      </c>
      <c r="B127" s="21">
        <v>160.85</v>
      </c>
      <c r="C127" s="21">
        <v>295</v>
      </c>
      <c r="D127" s="21">
        <v>54.76</v>
      </c>
      <c r="E127" s="21">
        <v>1612</v>
      </c>
      <c r="G127" s="20">
        <f t="shared" si="50"/>
        <v>-1.185649342671094E-2</v>
      </c>
      <c r="H127" s="20">
        <f t="shared" si="51"/>
        <v>2.7192386131883461E-3</v>
      </c>
      <c r="I127" s="20">
        <f t="shared" si="52"/>
        <v>-4.3636363636364002E-3</v>
      </c>
      <c r="J127" s="20">
        <f t="shared" si="53"/>
        <v>1.8641390205371249E-2</v>
      </c>
      <c r="L127" s="80">
        <f t="shared" si="33"/>
        <v>32731.715978176442</v>
      </c>
      <c r="M127" s="80">
        <f t="shared" si="34"/>
        <v>84728.195725890648</v>
      </c>
      <c r="N127" s="80">
        <f t="shared" si="35"/>
        <v>6387.7299331260338</v>
      </c>
      <c r="O127" s="80">
        <f t="shared" si="36"/>
        <v>7162.622549943474</v>
      </c>
      <c r="P127" s="79">
        <f t="shared" si="37"/>
        <v>131010.26418713659</v>
      </c>
      <c r="R127" s="80">
        <f t="shared" si="38"/>
        <v>39081.295552955817</v>
      </c>
      <c r="S127" s="80">
        <f t="shared" si="39"/>
        <v>55993.095609092758</v>
      </c>
      <c r="T127" s="80">
        <f t="shared" si="40"/>
        <v>14959.658492972372</v>
      </c>
      <c r="U127" s="80">
        <f t="shared" si="41"/>
        <v>22055.799925006719</v>
      </c>
      <c r="V127" s="79">
        <f t="shared" si="42"/>
        <v>132089.84958002766</v>
      </c>
      <c r="X127" s="80">
        <f t="shared" si="43"/>
        <v>27795.907611633244</v>
      </c>
      <c r="Y127" s="80">
        <f t="shared" si="44"/>
        <v>34861.6406735868</v>
      </c>
      <c r="Z127" s="80">
        <f t="shared" si="45"/>
        <v>37495.421743757892</v>
      </c>
      <c r="AA127" s="80">
        <f t="shared" si="46"/>
        <v>31887.573553555478</v>
      </c>
      <c r="AB127" s="79">
        <f t="shared" si="47"/>
        <v>132040.5435825334</v>
      </c>
    </row>
    <row r="128" spans="1:28" x14ac:dyDescent="0.2">
      <c r="A128" s="22">
        <v>42915</v>
      </c>
      <c r="B128" s="21">
        <v>165.05</v>
      </c>
      <c r="C128" s="21">
        <v>288</v>
      </c>
      <c r="D128" s="21">
        <v>56.62</v>
      </c>
      <c r="E128" s="21">
        <v>1588</v>
      </c>
      <c r="G128" s="20">
        <f t="shared" si="50"/>
        <v>2.6111283804787177E-2</v>
      </c>
      <c r="H128" s="20">
        <f t="shared" si="51"/>
        <v>-2.3728813559322035E-2</v>
      </c>
      <c r="I128" s="20">
        <f t="shared" si="52"/>
        <v>3.3966398831263685E-2</v>
      </c>
      <c r="J128" s="20">
        <f t="shared" si="53"/>
        <v>-1.488833746898263E-2</v>
      </c>
      <c r="L128" s="80">
        <f t="shared" si="33"/>
        <v>33586.383103500295</v>
      </c>
      <c r="M128" s="80">
        <f t="shared" si="34"/>
        <v>82717.696166293244</v>
      </c>
      <c r="N128" s="80">
        <f t="shared" si="35"/>
        <v>6604.6981156609936</v>
      </c>
      <c r="O128" s="80">
        <f t="shared" si="36"/>
        <v>7055.9830082569706</v>
      </c>
      <c r="P128" s="79">
        <f t="shared" si="37"/>
        <v>129964.76039371151</v>
      </c>
      <c r="R128" s="80">
        <f t="shared" si="38"/>
        <v>40101.758352597812</v>
      </c>
      <c r="S128" s="80">
        <f t="shared" si="39"/>
        <v>54664.445882775304</v>
      </c>
      <c r="T128" s="80">
        <f t="shared" si="40"/>
        <v>15467.784219724173</v>
      </c>
      <c r="U128" s="80">
        <f t="shared" si="41"/>
        <v>21727.425732574859</v>
      </c>
      <c r="V128" s="79">
        <f t="shared" si="42"/>
        <v>131961.41418767214</v>
      </c>
      <c r="X128" s="80">
        <f t="shared" si="43"/>
        <v>28521.694443892244</v>
      </c>
      <c r="Y128" s="80">
        <f t="shared" si="44"/>
        <v>34034.415301671179</v>
      </c>
      <c r="Z128" s="80">
        <f t="shared" si="45"/>
        <v>38769.00619305281</v>
      </c>
      <c r="AA128" s="80">
        <f t="shared" si="46"/>
        <v>31412.820597423139</v>
      </c>
      <c r="AB128" s="79">
        <f t="shared" si="47"/>
        <v>132737.93653603937</v>
      </c>
    </row>
    <row r="129" spans="1:28" x14ac:dyDescent="0.2">
      <c r="A129" s="22">
        <v>42916</v>
      </c>
      <c r="B129" s="21">
        <v>165.09</v>
      </c>
      <c r="C129" s="21">
        <v>282</v>
      </c>
      <c r="D129" s="21">
        <v>57.91</v>
      </c>
      <c r="E129" s="21">
        <v>1536</v>
      </c>
      <c r="G129" s="20">
        <f t="shared" si="50"/>
        <v>2.4235080278698601E-4</v>
      </c>
      <c r="H129" s="20">
        <f t="shared" si="51"/>
        <v>-2.0833333333333332E-2</v>
      </c>
      <c r="I129" s="20">
        <f t="shared" si="52"/>
        <v>2.2783468738961483E-2</v>
      </c>
      <c r="J129" s="20">
        <f t="shared" si="53"/>
        <v>-3.2745591939546598E-2</v>
      </c>
      <c r="L129" s="80">
        <f t="shared" si="33"/>
        <v>33594.52279040814</v>
      </c>
      <c r="M129" s="80">
        <f t="shared" si="34"/>
        <v>80994.410829495464</v>
      </c>
      <c r="N129" s="80">
        <f t="shared" si="35"/>
        <v>6755.1760487094334</v>
      </c>
      <c r="O129" s="80">
        <f t="shared" si="36"/>
        <v>6824.9306679362135</v>
      </c>
      <c r="P129" s="79">
        <f t="shared" si="37"/>
        <v>128169.04033654925</v>
      </c>
      <c r="R129" s="80">
        <f t="shared" si="38"/>
        <v>40111.477045927735</v>
      </c>
      <c r="S129" s="80">
        <f t="shared" si="39"/>
        <v>53525.603260217482</v>
      </c>
      <c r="T129" s="80">
        <f t="shared" si="40"/>
        <v>15820.193997955261</v>
      </c>
      <c r="U129" s="80">
        <f t="shared" si="41"/>
        <v>21015.948315639158</v>
      </c>
      <c r="V129" s="79">
        <f t="shared" si="42"/>
        <v>130473.22261973962</v>
      </c>
      <c r="X129" s="80">
        <f t="shared" si="43"/>
        <v>28528.606699437565</v>
      </c>
      <c r="Y129" s="80">
        <f t="shared" si="44"/>
        <v>33325.364982886364</v>
      </c>
      <c r="Z129" s="80">
        <f t="shared" si="45"/>
        <v>39652.29863369283</v>
      </c>
      <c r="AA129" s="80">
        <f t="shared" si="46"/>
        <v>30384.189192469737</v>
      </c>
      <c r="AB129" s="79">
        <f t="shared" si="47"/>
        <v>131890.4595084865</v>
      </c>
    </row>
    <row r="130" spans="1:28" x14ac:dyDescent="0.2">
      <c r="A130" s="22">
        <v>42919</v>
      </c>
      <c r="B130" s="21">
        <v>165.1</v>
      </c>
      <c r="C130" s="21">
        <v>280</v>
      </c>
      <c r="D130" s="21">
        <v>57.22</v>
      </c>
      <c r="E130" s="21">
        <v>1560</v>
      </c>
      <c r="G130" s="20">
        <f t="shared" si="50"/>
        <v>6.0573020776491033E-5</v>
      </c>
      <c r="H130" s="20">
        <f t="shared" si="51"/>
        <v>-7.0921985815602835E-3</v>
      </c>
      <c r="I130" s="20">
        <f t="shared" si="52"/>
        <v>-1.1915040580210633E-2</v>
      </c>
      <c r="J130" s="20">
        <f t="shared" si="53"/>
        <v>1.5625E-2</v>
      </c>
      <c r="L130" s="80">
        <f t="shared" si="33"/>
        <v>33596.557712135102</v>
      </c>
      <c r="M130" s="80">
        <f t="shared" si="34"/>
        <v>80419.982383896204</v>
      </c>
      <c r="N130" s="80">
        <f t="shared" si="35"/>
        <v>6674.6878519625934</v>
      </c>
      <c r="O130" s="80">
        <f t="shared" si="36"/>
        <v>6931.5702096227169</v>
      </c>
      <c r="P130" s="79">
        <f t="shared" si="37"/>
        <v>127622.79815761661</v>
      </c>
      <c r="R130" s="80">
        <f t="shared" si="38"/>
        <v>40113.906719260216</v>
      </c>
      <c r="S130" s="80">
        <f t="shared" si="39"/>
        <v>53145.989052698205</v>
      </c>
      <c r="T130" s="80">
        <f t="shared" si="40"/>
        <v>15631.695744482819</v>
      </c>
      <c r="U130" s="80">
        <f t="shared" si="41"/>
        <v>21344.322508071018</v>
      </c>
      <c r="V130" s="79">
        <f t="shared" si="42"/>
        <v>130235.91402451225</v>
      </c>
      <c r="X130" s="80">
        <f t="shared" si="43"/>
        <v>28530.334763323895</v>
      </c>
      <c r="Y130" s="80">
        <f t="shared" si="44"/>
        <v>33089.014876624758</v>
      </c>
      <c r="Z130" s="80">
        <f t="shared" si="45"/>
        <v>39179.839886373746</v>
      </c>
      <c r="AA130" s="80">
        <f t="shared" si="46"/>
        <v>30858.942148602076</v>
      </c>
      <c r="AB130" s="79">
        <f t="shared" si="47"/>
        <v>131658.13167492449</v>
      </c>
    </row>
    <row r="131" spans="1:28" x14ac:dyDescent="0.2">
      <c r="A131" s="22">
        <v>42920</v>
      </c>
      <c r="B131" s="21">
        <v>166.07</v>
      </c>
      <c r="C131" s="21">
        <v>281.8</v>
      </c>
      <c r="D131" s="21">
        <v>57.27</v>
      </c>
      <c r="E131" s="21">
        <v>1566.5</v>
      </c>
      <c r="G131" s="20">
        <f t="shared" si="50"/>
        <v>5.8752271350696484E-3</v>
      </c>
      <c r="H131" s="20">
        <f t="shared" si="51"/>
        <v>6.4285714285714692E-3</v>
      </c>
      <c r="I131" s="20">
        <f t="shared" si="52"/>
        <v>8.7382034253764883E-4</v>
      </c>
      <c r="J131" s="20">
        <f t="shared" si="53"/>
        <v>4.1666666666666666E-3</v>
      </c>
      <c r="L131" s="80">
        <f t="shared" si="33"/>
        <v>33793.945119650372</v>
      </c>
      <c r="M131" s="80">
        <f t="shared" si="34"/>
        <v>80936.967984935545</v>
      </c>
      <c r="N131" s="80">
        <f t="shared" si="35"/>
        <v>6680.5203299877276</v>
      </c>
      <c r="O131" s="80">
        <f t="shared" si="36"/>
        <v>6960.4517521628113</v>
      </c>
      <c r="P131" s="79">
        <f t="shared" si="37"/>
        <v>128371.88518673647</v>
      </c>
      <c r="R131" s="80">
        <f t="shared" si="38"/>
        <v>40349.585032510869</v>
      </c>
      <c r="S131" s="80">
        <f t="shared" si="39"/>
        <v>53487.641839465556</v>
      </c>
      <c r="T131" s="80">
        <f t="shared" si="40"/>
        <v>15645.355038212707</v>
      </c>
      <c r="U131" s="80">
        <f t="shared" si="41"/>
        <v>21433.25718518798</v>
      </c>
      <c r="V131" s="79">
        <f t="shared" si="42"/>
        <v>130915.8390953771</v>
      </c>
      <c r="X131" s="80">
        <f t="shared" si="43"/>
        <v>28697.956960297997</v>
      </c>
      <c r="Y131" s="80">
        <f t="shared" si="44"/>
        <v>33301.729972260204</v>
      </c>
      <c r="Z131" s="80">
        <f t="shared" si="45"/>
        <v>39214.076027483825</v>
      </c>
      <c r="AA131" s="80">
        <f t="shared" si="46"/>
        <v>30987.521074221251</v>
      </c>
      <c r="AB131" s="79">
        <f t="shared" si="47"/>
        <v>132201.28403426328</v>
      </c>
    </row>
    <row r="132" spans="1:28" x14ac:dyDescent="0.2">
      <c r="A132" s="22">
        <v>42921</v>
      </c>
      <c r="B132" s="21">
        <v>165.13</v>
      </c>
      <c r="C132" s="21">
        <v>279.7</v>
      </c>
      <c r="D132" s="21">
        <v>57.5</v>
      </c>
      <c r="E132" s="21">
        <v>1558.5</v>
      </c>
      <c r="G132" s="20">
        <f t="shared" si="50"/>
        <v>-5.6602637442042377E-3</v>
      </c>
      <c r="H132" s="20">
        <f t="shared" si="51"/>
        <v>-7.4520936834635296E-3</v>
      </c>
      <c r="I132" s="20">
        <f t="shared" si="52"/>
        <v>4.0160642570280574E-3</v>
      </c>
      <c r="J132" s="20">
        <f t="shared" si="53"/>
        <v>-5.106926268751995E-3</v>
      </c>
      <c r="L132" s="80">
        <f t="shared" si="33"/>
        <v>33602.662477315986</v>
      </c>
      <c r="M132" s="80">
        <f t="shared" si="34"/>
        <v>80333.818117056318</v>
      </c>
      <c r="N132" s="80">
        <f t="shared" si="35"/>
        <v>6707.3497289033403</v>
      </c>
      <c r="O132" s="80">
        <f t="shared" si="36"/>
        <v>6924.9052382673099</v>
      </c>
      <c r="P132" s="79">
        <f t="shared" si="37"/>
        <v>127568.73556154296</v>
      </c>
      <c r="R132" s="80">
        <f t="shared" si="38"/>
        <v>40121.195739257659</v>
      </c>
      <c r="S132" s="80">
        <f t="shared" si="39"/>
        <v>53089.046921570312</v>
      </c>
      <c r="T132" s="80">
        <f t="shared" si="40"/>
        <v>15708.187789370188</v>
      </c>
      <c r="U132" s="80">
        <f t="shared" si="41"/>
        <v>21323.799121044027</v>
      </c>
      <c r="V132" s="79">
        <f t="shared" si="42"/>
        <v>130242.22957124218</v>
      </c>
      <c r="X132" s="80">
        <f t="shared" si="43"/>
        <v>28535.51895498289</v>
      </c>
      <c r="Y132" s="80">
        <f t="shared" si="44"/>
        <v>33053.562360685515</v>
      </c>
      <c r="Z132" s="80">
        <f t="shared" si="45"/>
        <v>39371.562276590186</v>
      </c>
      <c r="AA132" s="80">
        <f t="shared" si="46"/>
        <v>30829.270088843805</v>
      </c>
      <c r="AB132" s="79">
        <f t="shared" si="47"/>
        <v>131789.91368110239</v>
      </c>
    </row>
    <row r="133" spans="1:28" x14ac:dyDescent="0.2">
      <c r="A133" s="22">
        <v>42922</v>
      </c>
      <c r="B133" s="21">
        <v>167.35</v>
      </c>
      <c r="C133" s="21">
        <v>274.7</v>
      </c>
      <c r="D133" s="21">
        <v>58.93</v>
      </c>
      <c r="E133" s="21">
        <v>1564</v>
      </c>
      <c r="G133" s="20">
        <f t="shared" si="50"/>
        <v>1.3443953248955361E-2</v>
      </c>
      <c r="H133" s="20">
        <f t="shared" si="51"/>
        <v>-1.7876296031462281E-2</v>
      </c>
      <c r="I133" s="20">
        <f t="shared" si="52"/>
        <v>2.4869565217391299E-2</v>
      </c>
      <c r="J133" s="20">
        <f t="shared" si="53"/>
        <v>3.5290343278793711E-3</v>
      </c>
      <c r="L133" s="80">
        <f t="shared" si="33"/>
        <v>34054.415100701452</v>
      </c>
      <c r="M133" s="80">
        <f t="shared" si="34"/>
        <v>78897.747003058175</v>
      </c>
      <c r="N133" s="80">
        <f t="shared" si="35"/>
        <v>6874.1586004221535</v>
      </c>
      <c r="O133" s="80">
        <f t="shared" si="36"/>
        <v>6949.3434665704672</v>
      </c>
      <c r="P133" s="79">
        <f t="shared" si="37"/>
        <v>126775.66417075224</v>
      </c>
      <c r="R133" s="80">
        <f t="shared" si="38"/>
        <v>40660.583219068423</v>
      </c>
      <c r="S133" s="80">
        <f t="shared" si="39"/>
        <v>52140.011402772128</v>
      </c>
      <c r="T133" s="80">
        <f t="shared" si="40"/>
        <v>16098.843590044959</v>
      </c>
      <c r="U133" s="80">
        <f t="shared" si="41"/>
        <v>21399.051540142995</v>
      </c>
      <c r="V133" s="79">
        <f t="shared" si="42"/>
        <v>130298.48975202849</v>
      </c>
      <c r="X133" s="80">
        <f t="shared" si="43"/>
        <v>28919.149137748358</v>
      </c>
      <c r="Y133" s="80">
        <f t="shared" si="44"/>
        <v>32462.687095031502</v>
      </c>
      <c r="Z133" s="80">
        <f t="shared" si="45"/>
        <v>40350.715912338426</v>
      </c>
      <c r="AA133" s="80">
        <f t="shared" si="46"/>
        <v>30938.0676412908</v>
      </c>
      <c r="AB133" s="79">
        <f t="shared" si="47"/>
        <v>132670.61978640908</v>
      </c>
    </row>
    <row r="134" spans="1:28" x14ac:dyDescent="0.2">
      <c r="A134" s="22">
        <v>42923</v>
      </c>
      <c r="B134" s="21">
        <v>167.92</v>
      </c>
      <c r="C134" s="21">
        <v>276.89999999999998</v>
      </c>
      <c r="D134" s="21">
        <v>58.15</v>
      </c>
      <c r="E134" s="21">
        <v>1578.5</v>
      </c>
      <c r="G134" s="20">
        <f t="shared" si="50"/>
        <v>3.4060352554526035E-3</v>
      </c>
      <c r="H134" s="20">
        <f t="shared" si="51"/>
        <v>8.0087368037859066E-3</v>
      </c>
      <c r="I134" s="20">
        <f t="shared" si="52"/>
        <v>-1.3236042762599714E-2</v>
      </c>
      <c r="J134" s="20">
        <f t="shared" si="53"/>
        <v>9.2710997442455242E-3</v>
      </c>
      <c r="L134" s="80">
        <f t="shared" si="33"/>
        <v>34170.405639138255</v>
      </c>
      <c r="M134" s="80">
        <f t="shared" si="34"/>
        <v>79529.618293217354</v>
      </c>
      <c r="N134" s="80">
        <f t="shared" si="35"/>
        <v>6783.1719432300733</v>
      </c>
      <c r="O134" s="80">
        <f t="shared" si="36"/>
        <v>7013.771523006063</v>
      </c>
      <c r="P134" s="79">
        <f t="shared" si="37"/>
        <v>127496.96739859173</v>
      </c>
      <c r="R134" s="80">
        <f t="shared" si="38"/>
        <v>40799.074599019834</v>
      </c>
      <c r="S134" s="80">
        <f t="shared" si="39"/>
        <v>52557.587031043324</v>
      </c>
      <c r="T134" s="80">
        <f t="shared" si="40"/>
        <v>15885.758607858719</v>
      </c>
      <c r="U134" s="80">
        <f t="shared" si="41"/>
        <v>21597.44428140391</v>
      </c>
      <c r="V134" s="79">
        <f t="shared" si="42"/>
        <v>130839.86451932578</v>
      </c>
      <c r="X134" s="80">
        <f t="shared" si="43"/>
        <v>29017.648779269221</v>
      </c>
      <c r="Y134" s="80">
        <f t="shared" si="44"/>
        <v>32722.672211919267</v>
      </c>
      <c r="Z134" s="80">
        <f t="shared" si="45"/>
        <v>39816.632111021201</v>
      </c>
      <c r="AA134" s="80">
        <f t="shared" si="46"/>
        <v>31224.897552287421</v>
      </c>
      <c r="AB134" s="79">
        <f t="shared" si="47"/>
        <v>132781.8506544971</v>
      </c>
    </row>
    <row r="135" spans="1:28" x14ac:dyDescent="0.2">
      <c r="A135" s="22">
        <v>42926</v>
      </c>
      <c r="B135" s="21">
        <v>167.81</v>
      </c>
      <c r="C135" s="21">
        <v>274.89999999999998</v>
      </c>
      <c r="D135" s="21">
        <v>58.97</v>
      </c>
      <c r="E135" s="21">
        <v>1594</v>
      </c>
      <c r="G135" s="20">
        <f t="shared" ref="G135:G166" si="54">(B135-B134)/B134</f>
        <v>-6.5507384468785866E-4</v>
      </c>
      <c r="H135" s="20">
        <f t="shared" ref="H135:H166" si="55">(C135-C134)/C134</f>
        <v>-7.2228241242325757E-3</v>
      </c>
      <c r="I135" s="20">
        <f t="shared" ref="I135:I166" si="56">(D135-D134)/D134</f>
        <v>1.4101461736887366E-2</v>
      </c>
      <c r="J135" s="20">
        <f t="shared" si="53"/>
        <v>9.8194488438390886E-3</v>
      </c>
      <c r="L135" s="80">
        <f t="shared" si="33"/>
        <v>34148.02150014168</v>
      </c>
      <c r="M135" s="80">
        <f t="shared" si="34"/>
        <v>78955.189847618094</v>
      </c>
      <c r="N135" s="80">
        <f t="shared" si="35"/>
        <v>6878.8245828422605</v>
      </c>
      <c r="O135" s="80">
        <f t="shared" si="36"/>
        <v>7082.642893678596</v>
      </c>
      <c r="P135" s="79">
        <f t="shared" si="37"/>
        <v>127064.67882428064</v>
      </c>
      <c r="R135" s="80">
        <f t="shared" si="38"/>
        <v>40772.348192362544</v>
      </c>
      <c r="S135" s="80">
        <f t="shared" si="39"/>
        <v>52177.972823524047</v>
      </c>
      <c r="T135" s="80">
        <f t="shared" si="40"/>
        <v>16109.771025028867</v>
      </c>
      <c r="U135" s="80">
        <f t="shared" si="41"/>
        <v>21809.51928068282</v>
      </c>
      <c r="V135" s="79">
        <f t="shared" si="42"/>
        <v>130869.61132159826</v>
      </c>
      <c r="X135" s="80">
        <f t="shared" si="43"/>
        <v>28998.640076519583</v>
      </c>
      <c r="Y135" s="80">
        <f t="shared" si="44"/>
        <v>32486.322105657662</v>
      </c>
      <c r="Z135" s="80">
        <f t="shared" si="45"/>
        <v>40378.104825226488</v>
      </c>
      <c r="AA135" s="80">
        <f t="shared" si="46"/>
        <v>31531.508836456222</v>
      </c>
      <c r="AB135" s="79">
        <f t="shared" si="47"/>
        <v>133394.57584385996</v>
      </c>
    </row>
    <row r="136" spans="1:28" x14ac:dyDescent="0.2">
      <c r="A136" s="22">
        <v>42927</v>
      </c>
      <c r="B136" s="21">
        <v>164.95</v>
      </c>
      <c r="C136" s="21">
        <v>274.89999999999998</v>
      </c>
      <c r="D136" s="21">
        <v>58.73</v>
      </c>
      <c r="E136" s="21">
        <v>1612</v>
      </c>
      <c r="G136" s="20">
        <f t="shared" si="54"/>
        <v>-1.7043084440736628E-2</v>
      </c>
      <c r="H136" s="20">
        <f t="shared" si="55"/>
        <v>0</v>
      </c>
      <c r="I136" s="20">
        <f t="shared" si="56"/>
        <v>-4.0698660335764282E-3</v>
      </c>
      <c r="J136" s="20">
        <f t="shared" si="53"/>
        <v>1.1292346298619825E-2</v>
      </c>
      <c r="L136" s="80">
        <f t="shared" ref="L136:L195" si="57">L135+L135*G136</f>
        <v>33566.033886230674</v>
      </c>
      <c r="M136" s="80">
        <f t="shared" ref="M136:M195" si="58">M135+M135*H136</f>
        <v>78955.189847618094</v>
      </c>
      <c r="N136" s="80">
        <f t="shared" ref="N136:N195" si="59">N135+N135*I136</f>
        <v>6850.8286883216206</v>
      </c>
      <c r="O136" s="80">
        <f t="shared" ref="O136:O195" si="60">O135+O135*J136</f>
        <v>7162.6225499434731</v>
      </c>
      <c r="P136" s="79">
        <f t="shared" ref="P136:P195" si="61">SUM(L136:O136)</f>
        <v>126534.67497211386</v>
      </c>
      <c r="R136" s="80">
        <f t="shared" ref="R136:R195" si="62">R135+R135*G136</f>
        <v>40077.461619272995</v>
      </c>
      <c r="S136" s="80">
        <f t="shared" ref="S136:S195" si="63">S135+S135*H136</f>
        <v>52177.972823524047</v>
      </c>
      <c r="T136" s="80">
        <f t="shared" ref="T136:T195" si="64">T135+T135*I136</f>
        <v>16044.206415125409</v>
      </c>
      <c r="U136" s="80">
        <f t="shared" ref="U136:U195" si="65">U135+U135*J136</f>
        <v>22055.799925006715</v>
      </c>
      <c r="V136" s="79">
        <f t="shared" ref="V136:V195" si="66">SUM(R136:U136)</f>
        <v>130355.44078292916</v>
      </c>
      <c r="X136" s="80">
        <f t="shared" ref="X136:X195" si="67">X135+X135*G136</f>
        <v>28504.413805028929</v>
      </c>
      <c r="Y136" s="80">
        <f t="shared" ref="Y136:Y195" si="68">Y135+Y135*H136</f>
        <v>32486.322105657662</v>
      </c>
      <c r="Z136" s="80">
        <f t="shared" ref="Z136:Z195" si="69">Z135+Z135*I136</f>
        <v>40213.77134789811</v>
      </c>
      <c r="AA136" s="80">
        <f t="shared" ref="AA136:AA195" si="70">AA135+AA135*J136</f>
        <v>31887.573553555478</v>
      </c>
      <c r="AB136" s="79">
        <f t="shared" ref="AB136:AB195" si="71">SUM(X136:AA136)</f>
        <v>133092.08081214016</v>
      </c>
    </row>
    <row r="137" spans="1:28" x14ac:dyDescent="0.2">
      <c r="A137" s="22">
        <v>42928</v>
      </c>
      <c r="B137" s="21">
        <v>167</v>
      </c>
      <c r="C137" s="21">
        <v>278</v>
      </c>
      <c r="D137" s="21">
        <v>58.74</v>
      </c>
      <c r="E137" s="21">
        <v>1632</v>
      </c>
      <c r="G137" s="20">
        <f t="shared" si="54"/>
        <v>1.2428008487420501E-2</v>
      </c>
      <c r="H137" s="20">
        <f t="shared" si="55"/>
        <v>1.1276827937431877E-2</v>
      </c>
      <c r="I137" s="20">
        <f t="shared" si="56"/>
        <v>1.7027073046152079E-4</v>
      </c>
      <c r="J137" s="20">
        <f t="shared" si="53"/>
        <v>1.2406947890818859E-2</v>
      </c>
      <c r="L137" s="80">
        <f t="shared" si="57"/>
        <v>33983.192840257791</v>
      </c>
      <c r="M137" s="80">
        <f t="shared" si="58"/>
        <v>79845.553938296958</v>
      </c>
      <c r="N137" s="80">
        <f t="shared" si="59"/>
        <v>6851.9951839266478</v>
      </c>
      <c r="O137" s="80">
        <f t="shared" si="60"/>
        <v>7251.4888346822263</v>
      </c>
      <c r="P137" s="79">
        <f t="shared" si="61"/>
        <v>127932.23079716362</v>
      </c>
      <c r="R137" s="80">
        <f t="shared" si="62"/>
        <v>40575.544652431592</v>
      </c>
      <c r="S137" s="80">
        <f t="shared" si="63"/>
        <v>52766.374845178922</v>
      </c>
      <c r="T137" s="80">
        <f t="shared" si="64"/>
        <v>16046.938273871388</v>
      </c>
      <c r="U137" s="80">
        <f t="shared" si="65"/>
        <v>22329.445085366599</v>
      </c>
      <c r="V137" s="79">
        <f t="shared" si="66"/>
        <v>131718.30285684849</v>
      </c>
      <c r="X137" s="80">
        <f t="shared" si="67"/>
        <v>28858.666901726774</v>
      </c>
      <c r="Y137" s="80">
        <f t="shared" si="68"/>
        <v>32852.664770363153</v>
      </c>
      <c r="Z137" s="80">
        <f t="shared" si="69"/>
        <v>40220.618576120127</v>
      </c>
      <c r="AA137" s="80">
        <f t="shared" si="70"/>
        <v>32283.201016999094</v>
      </c>
      <c r="AB137" s="79">
        <f t="shared" si="71"/>
        <v>134215.15126520913</v>
      </c>
    </row>
    <row r="138" spans="1:28" x14ac:dyDescent="0.2">
      <c r="A138" s="22">
        <v>42929</v>
      </c>
      <c r="B138" s="21">
        <v>167.15</v>
      </c>
      <c r="C138" s="21">
        <v>270.39999999999998</v>
      </c>
      <c r="D138" s="21">
        <v>58.6</v>
      </c>
      <c r="E138" s="21">
        <v>1898.5</v>
      </c>
      <c r="G138" s="20">
        <f t="shared" si="54"/>
        <v>8.9820359281440529E-4</v>
      </c>
      <c r="H138" s="20">
        <f t="shared" si="55"/>
        <v>-2.733812949640296E-2</v>
      </c>
      <c r="I138" s="20">
        <f t="shared" si="56"/>
        <v>-2.3833844058563257E-3</v>
      </c>
      <c r="J138" s="20">
        <f t="shared" si="53"/>
        <v>0.16329656862745098</v>
      </c>
      <c r="L138" s="80">
        <f t="shared" si="57"/>
        <v>34013.716666162218</v>
      </c>
      <c r="M138" s="80">
        <f t="shared" si="58"/>
        <v>77662.72584501977</v>
      </c>
      <c r="N138" s="80">
        <f t="shared" si="59"/>
        <v>6835.6642454562743</v>
      </c>
      <c r="O138" s="80">
        <f t="shared" si="60"/>
        <v>8435.6320788261073</v>
      </c>
      <c r="P138" s="79">
        <f t="shared" si="61"/>
        <v>126947.73883546436</v>
      </c>
      <c r="R138" s="80">
        <f t="shared" si="62"/>
        <v>40611.989752418805</v>
      </c>
      <c r="S138" s="80">
        <f t="shared" si="63"/>
        <v>51323.840856605682</v>
      </c>
      <c r="T138" s="80">
        <f t="shared" si="64"/>
        <v>16008.692251427705</v>
      </c>
      <c r="U138" s="80">
        <f t="shared" si="65"/>
        <v>25975.766847162064</v>
      </c>
      <c r="V138" s="79">
        <f t="shared" si="66"/>
        <v>133920.28970761425</v>
      </c>
      <c r="X138" s="80">
        <f t="shared" si="67"/>
        <v>28884.58786002174</v>
      </c>
      <c r="Y138" s="80">
        <f t="shared" si="68"/>
        <v>31954.534366569049</v>
      </c>
      <c r="Z138" s="80">
        <f t="shared" si="69"/>
        <v>40124.757381011907</v>
      </c>
      <c r="AA138" s="80">
        <f t="shared" si="70"/>
        <v>37554.936967385278</v>
      </c>
      <c r="AB138" s="79">
        <f t="shared" si="71"/>
        <v>138518.81657498796</v>
      </c>
    </row>
    <row r="139" spans="1:28" x14ac:dyDescent="0.2">
      <c r="A139" s="22">
        <v>42930</v>
      </c>
      <c r="B139" s="21">
        <v>161.51</v>
      </c>
      <c r="C139" s="21">
        <v>271.10000000000002</v>
      </c>
      <c r="D139" s="21">
        <v>58.37</v>
      </c>
      <c r="E139" s="21">
        <v>1867</v>
      </c>
      <c r="G139" s="20">
        <f t="shared" si="54"/>
        <v>-3.3742147771462845E-2</v>
      </c>
      <c r="H139" s="20">
        <f t="shared" si="55"/>
        <v>2.5887573964498726E-3</v>
      </c>
      <c r="I139" s="20">
        <f t="shared" si="56"/>
        <v>-3.9249146757679857E-3</v>
      </c>
      <c r="J139" s="20">
        <f t="shared" si="53"/>
        <v>-1.6592046352383462E-2</v>
      </c>
      <c r="L139" s="80">
        <f t="shared" si="57"/>
        <v>32866.020812155904</v>
      </c>
      <c r="M139" s="80">
        <f t="shared" si="58"/>
        <v>77863.775800979522</v>
      </c>
      <c r="N139" s="80">
        <f t="shared" si="59"/>
        <v>6808.8348465406607</v>
      </c>
      <c r="O139" s="80">
        <f t="shared" si="60"/>
        <v>8295.6676803625724</v>
      </c>
      <c r="P139" s="79">
        <f t="shared" si="61"/>
        <v>125834.29914003867</v>
      </c>
      <c r="R139" s="80">
        <f t="shared" si="62"/>
        <v>39241.653992899555</v>
      </c>
      <c r="S139" s="80">
        <f t="shared" si="63"/>
        <v>51456.705829237435</v>
      </c>
      <c r="T139" s="80">
        <f t="shared" si="64"/>
        <v>15945.859500270222</v>
      </c>
      <c r="U139" s="80">
        <f t="shared" si="65"/>
        <v>25544.775719595244</v>
      </c>
      <c r="V139" s="79">
        <f t="shared" si="66"/>
        <v>132188.99504200247</v>
      </c>
      <c r="X139" s="80">
        <f t="shared" si="67"/>
        <v>27909.959828131086</v>
      </c>
      <c r="Y139" s="80">
        <f t="shared" si="68"/>
        <v>32037.256903760615</v>
      </c>
      <c r="Z139" s="80">
        <f t="shared" si="69"/>
        <v>39967.271131905545</v>
      </c>
      <c r="AA139" s="80">
        <f t="shared" si="70"/>
        <v>36931.823712461584</v>
      </c>
      <c r="AB139" s="79">
        <f t="shared" si="71"/>
        <v>136846.31157625886</v>
      </c>
    </row>
    <row r="140" spans="1:28" x14ac:dyDescent="0.2">
      <c r="A140" s="22">
        <v>42933</v>
      </c>
      <c r="B140" s="21">
        <v>164.3</v>
      </c>
      <c r="C140" s="21">
        <v>267.7</v>
      </c>
      <c r="D140" s="21">
        <v>60.78</v>
      </c>
      <c r="E140" s="21">
        <v>1866</v>
      </c>
      <c r="G140" s="20">
        <f t="shared" si="54"/>
        <v>1.7274472168906079E-2</v>
      </c>
      <c r="H140" s="20">
        <f t="shared" si="55"/>
        <v>-1.2541497602360877E-2</v>
      </c>
      <c r="I140" s="20">
        <f t="shared" si="56"/>
        <v>4.1288333047798595E-2</v>
      </c>
      <c r="J140" s="20">
        <f t="shared" si="53"/>
        <v>-5.3561863952865559E-4</v>
      </c>
      <c r="L140" s="80">
        <f t="shared" si="57"/>
        <v>33433.763973978181</v>
      </c>
      <c r="M140" s="80">
        <f t="shared" si="58"/>
        <v>76887.247443460772</v>
      </c>
      <c r="N140" s="80">
        <f t="shared" si="59"/>
        <v>7089.960287352088</v>
      </c>
      <c r="O140" s="80">
        <f t="shared" si="60"/>
        <v>8291.2243661256343</v>
      </c>
      <c r="P140" s="79">
        <f t="shared" si="61"/>
        <v>125702.19607091667</v>
      </c>
      <c r="R140" s="80">
        <f t="shared" si="62"/>
        <v>39919.532852661738</v>
      </c>
      <c r="S140" s="80">
        <f t="shared" si="63"/>
        <v>50811.361676454668</v>
      </c>
      <c r="T140" s="80">
        <f t="shared" si="64"/>
        <v>16604.237458050782</v>
      </c>
      <c r="U140" s="80">
        <f t="shared" si="65"/>
        <v>25531.093461577249</v>
      </c>
      <c r="V140" s="79">
        <f t="shared" si="66"/>
        <v>132866.22544874443</v>
      </c>
      <c r="X140" s="80">
        <f t="shared" si="67"/>
        <v>28392.089652417424</v>
      </c>
      <c r="Y140" s="80">
        <f t="shared" si="68"/>
        <v>31635.461723115881</v>
      </c>
      <c r="Z140" s="80">
        <f t="shared" si="69"/>
        <v>41617.453133411327</v>
      </c>
      <c r="AA140" s="80">
        <f t="shared" si="70"/>
        <v>36912.042339289401</v>
      </c>
      <c r="AB140" s="79">
        <f t="shared" si="71"/>
        <v>138557.04684823402</v>
      </c>
    </row>
    <row r="141" spans="1:28" x14ac:dyDescent="0.2">
      <c r="A141" s="22">
        <v>42934</v>
      </c>
      <c r="B141" s="21">
        <v>164.5</v>
      </c>
      <c r="C141" s="21">
        <v>273</v>
      </c>
      <c r="D141" s="21">
        <v>59.96</v>
      </c>
      <c r="E141" s="21">
        <v>1867</v>
      </c>
      <c r="G141" s="20">
        <f t="shared" si="54"/>
        <v>1.217285453438762E-3</v>
      </c>
      <c r="H141" s="20">
        <f t="shared" si="55"/>
        <v>1.9798281658573072E-2</v>
      </c>
      <c r="I141" s="20">
        <f t="shared" si="56"/>
        <v>-1.3491280026324453E-2</v>
      </c>
      <c r="J141" s="20">
        <f t="shared" si="53"/>
        <v>5.3590568060021436E-4</v>
      </c>
      <c r="L141" s="80">
        <f t="shared" si="57"/>
        <v>33474.462408517407</v>
      </c>
      <c r="M141" s="80">
        <f t="shared" si="58"/>
        <v>78409.482824298815</v>
      </c>
      <c r="N141" s="80">
        <f t="shared" si="59"/>
        <v>6994.3076477399009</v>
      </c>
      <c r="O141" s="80">
        <f t="shared" si="60"/>
        <v>8295.6676803625724</v>
      </c>
      <c r="P141" s="79">
        <f t="shared" si="61"/>
        <v>127173.92056091869</v>
      </c>
      <c r="R141" s="80">
        <f t="shared" si="62"/>
        <v>39968.126319311355</v>
      </c>
      <c r="S141" s="80">
        <f t="shared" si="63"/>
        <v>51817.339326380745</v>
      </c>
      <c r="T141" s="80">
        <f t="shared" si="64"/>
        <v>16380.225040880634</v>
      </c>
      <c r="U141" s="80">
        <f t="shared" si="65"/>
        <v>25544.775719595244</v>
      </c>
      <c r="V141" s="79">
        <f t="shared" si="66"/>
        <v>133710.46640616798</v>
      </c>
      <c r="X141" s="80">
        <f t="shared" si="67"/>
        <v>28426.650930144042</v>
      </c>
      <c r="Y141" s="80">
        <f t="shared" si="68"/>
        <v>32261.789504709137</v>
      </c>
      <c r="Z141" s="80">
        <f t="shared" si="69"/>
        <v>41055.98041920604</v>
      </c>
      <c r="AA141" s="80">
        <f t="shared" si="70"/>
        <v>36931.823712461584</v>
      </c>
      <c r="AB141" s="79">
        <f t="shared" si="71"/>
        <v>138676.24456652079</v>
      </c>
    </row>
    <row r="142" spans="1:28" x14ac:dyDescent="0.2">
      <c r="A142" s="22">
        <v>42935</v>
      </c>
      <c r="B142" s="21">
        <v>161.15</v>
      </c>
      <c r="C142" s="21">
        <v>271.39999999999998</v>
      </c>
      <c r="D142" s="21">
        <v>59.2</v>
      </c>
      <c r="E142" s="21">
        <v>1849</v>
      </c>
      <c r="G142" s="20">
        <f t="shared" si="54"/>
        <v>-2.036474164133735E-2</v>
      </c>
      <c r="H142" s="20">
        <f t="shared" si="55"/>
        <v>-5.8608058608059441E-3</v>
      </c>
      <c r="I142" s="20">
        <f t="shared" si="56"/>
        <v>-1.2675116744496298E-2</v>
      </c>
      <c r="J142" s="20">
        <f t="shared" ref="J142:J173" si="72">(E142-E141)/E141</f>
        <v>-9.6411355115158005E-3</v>
      </c>
      <c r="L142" s="80">
        <f t="shared" si="57"/>
        <v>32792.763629985289</v>
      </c>
      <c r="M142" s="80">
        <f t="shared" si="58"/>
        <v>77949.940067819407</v>
      </c>
      <c r="N142" s="80">
        <f t="shared" si="59"/>
        <v>6905.6539817578741</v>
      </c>
      <c r="O142" s="80">
        <f t="shared" si="60"/>
        <v>8215.6880240976952</v>
      </c>
      <c r="P142" s="79">
        <f t="shared" si="61"/>
        <v>125864.04570366026</v>
      </c>
      <c r="R142" s="80">
        <f t="shared" si="62"/>
        <v>39154.185752930243</v>
      </c>
      <c r="S142" s="80">
        <f t="shared" si="63"/>
        <v>51513.647960365321</v>
      </c>
      <c r="T142" s="80">
        <f t="shared" si="64"/>
        <v>16172.60377618635</v>
      </c>
      <c r="U142" s="80">
        <f t="shared" si="65"/>
        <v>25298.495075271348</v>
      </c>
      <c r="V142" s="79">
        <f t="shared" si="66"/>
        <v>132138.93256475328</v>
      </c>
      <c r="X142" s="80">
        <f t="shared" si="67"/>
        <v>27847.749528223176</v>
      </c>
      <c r="Y142" s="80">
        <f t="shared" si="68"/>
        <v>32072.709419699851</v>
      </c>
      <c r="Z142" s="80">
        <f t="shared" si="69"/>
        <v>40535.59107433285</v>
      </c>
      <c r="AA142" s="80">
        <f t="shared" si="70"/>
        <v>36575.758995362332</v>
      </c>
      <c r="AB142" s="79">
        <f t="shared" si="71"/>
        <v>137031.80901761822</v>
      </c>
    </row>
    <row r="143" spans="1:28" x14ac:dyDescent="0.2">
      <c r="A143" s="22">
        <v>42936</v>
      </c>
      <c r="B143" s="21">
        <v>165.21</v>
      </c>
      <c r="C143" s="21">
        <v>271.8</v>
      </c>
      <c r="D143" s="21">
        <v>59.17</v>
      </c>
      <c r="E143" s="21">
        <v>1845</v>
      </c>
      <c r="G143" s="20">
        <f t="shared" si="54"/>
        <v>2.5193918709277084E-2</v>
      </c>
      <c r="H143" s="20">
        <f t="shared" si="55"/>
        <v>1.4738393515108111E-3</v>
      </c>
      <c r="I143" s="20">
        <f t="shared" si="56"/>
        <v>-5.0675675675677598E-4</v>
      </c>
      <c r="J143" s="20">
        <f t="shared" si="72"/>
        <v>-2.163331530557058E-3</v>
      </c>
      <c r="L143" s="80">
        <f t="shared" si="57"/>
        <v>33618.941851131676</v>
      </c>
      <c r="M143" s="80">
        <f t="shared" si="58"/>
        <v>78064.825756939274</v>
      </c>
      <c r="N143" s="80">
        <f t="shared" si="59"/>
        <v>6902.1544949427944</v>
      </c>
      <c r="O143" s="80">
        <f t="shared" si="60"/>
        <v>8197.914767149945</v>
      </c>
      <c r="P143" s="79">
        <f t="shared" si="61"/>
        <v>126783.83687016368</v>
      </c>
      <c r="R143" s="80">
        <f t="shared" si="62"/>
        <v>40140.633125917506</v>
      </c>
      <c r="S143" s="80">
        <f t="shared" si="63"/>
        <v>51589.57080186918</v>
      </c>
      <c r="T143" s="80">
        <f t="shared" si="64"/>
        <v>16164.408199948417</v>
      </c>
      <c r="U143" s="80">
        <f t="shared" si="65"/>
        <v>25243.766043199372</v>
      </c>
      <c r="V143" s="79">
        <f t="shared" si="66"/>
        <v>133138.37817093448</v>
      </c>
      <c r="X143" s="80">
        <f t="shared" si="67"/>
        <v>28549.34346607354</v>
      </c>
      <c r="Y143" s="80">
        <f t="shared" si="68"/>
        <v>32119.979440952178</v>
      </c>
      <c r="Z143" s="80">
        <f t="shared" si="69"/>
        <v>40515.049389666805</v>
      </c>
      <c r="AA143" s="80">
        <f t="shared" si="70"/>
        <v>36496.633502673605</v>
      </c>
      <c r="AB143" s="79">
        <f t="shared" si="71"/>
        <v>137681.00579936613</v>
      </c>
    </row>
    <row r="144" spans="1:28" x14ac:dyDescent="0.2">
      <c r="A144" s="22">
        <v>42937</v>
      </c>
      <c r="B144" s="21">
        <v>164.22</v>
      </c>
      <c r="C144" s="21">
        <v>273.5</v>
      </c>
      <c r="D144" s="21">
        <v>58.56</v>
      </c>
      <c r="E144" s="21">
        <v>1856</v>
      </c>
      <c r="G144" s="20">
        <f t="shared" si="54"/>
        <v>-5.992373343018032E-3</v>
      </c>
      <c r="H144" s="20">
        <f t="shared" si="55"/>
        <v>6.2545989698307158E-3</v>
      </c>
      <c r="I144" s="20">
        <f t="shared" si="56"/>
        <v>-1.0309278350515453E-2</v>
      </c>
      <c r="J144" s="20">
        <f t="shared" si="72"/>
        <v>5.962059620596206E-3</v>
      </c>
      <c r="L144" s="80">
        <f t="shared" si="57"/>
        <v>33417.484600162483</v>
      </c>
      <c r="M144" s="80">
        <f t="shared" si="58"/>
        <v>78553.089935698634</v>
      </c>
      <c r="N144" s="80">
        <f t="shared" si="59"/>
        <v>6830.9982630361674</v>
      </c>
      <c r="O144" s="80">
        <f t="shared" si="60"/>
        <v>8246.7912237562596</v>
      </c>
      <c r="P144" s="79">
        <f t="shared" si="61"/>
        <v>127048.36402265354</v>
      </c>
      <c r="R144" s="80">
        <f t="shared" si="62"/>
        <v>39900.095466001891</v>
      </c>
      <c r="S144" s="80">
        <f t="shared" si="63"/>
        <v>51912.242878260557</v>
      </c>
      <c r="T144" s="80">
        <f t="shared" si="64"/>
        <v>15997.764816443794</v>
      </c>
      <c r="U144" s="80">
        <f t="shared" si="65"/>
        <v>25394.270881397308</v>
      </c>
      <c r="V144" s="79">
        <f t="shared" si="66"/>
        <v>133204.37404210356</v>
      </c>
      <c r="X144" s="80">
        <f t="shared" si="67"/>
        <v>28378.265141326774</v>
      </c>
      <c r="Y144" s="80">
        <f t="shared" si="68"/>
        <v>32320.87703127454</v>
      </c>
      <c r="Z144" s="80">
        <f t="shared" si="69"/>
        <v>40097.368468123852</v>
      </c>
      <c r="AA144" s="80">
        <f t="shared" si="70"/>
        <v>36714.228607567595</v>
      </c>
      <c r="AB144" s="79">
        <f t="shared" si="71"/>
        <v>137510.73924829275</v>
      </c>
    </row>
    <row r="145" spans="1:28" x14ac:dyDescent="0.2">
      <c r="A145" s="22">
        <v>42940</v>
      </c>
      <c r="B145" s="21">
        <v>166.58</v>
      </c>
      <c r="C145" s="21">
        <v>272</v>
      </c>
      <c r="D145" s="21">
        <v>59.32</v>
      </c>
      <c r="E145" s="21">
        <v>1916</v>
      </c>
      <c r="G145" s="20">
        <f t="shared" si="54"/>
        <v>1.4370965777615477E-2</v>
      </c>
      <c r="H145" s="20">
        <f t="shared" si="55"/>
        <v>-5.4844606946983544E-3</v>
      </c>
      <c r="I145" s="20">
        <f t="shared" si="56"/>
        <v>1.2978142076502698E-2</v>
      </c>
      <c r="J145" s="20">
        <f t="shared" si="72"/>
        <v>3.2327586206896554E-2</v>
      </c>
      <c r="L145" s="80">
        <f t="shared" si="57"/>
        <v>33897.726127725407</v>
      </c>
      <c r="M145" s="80">
        <f t="shared" si="58"/>
        <v>78122.268601499192</v>
      </c>
      <c r="N145" s="80">
        <f t="shared" si="59"/>
        <v>6919.6519290181941</v>
      </c>
      <c r="O145" s="80">
        <f t="shared" si="60"/>
        <v>8513.3900779725172</v>
      </c>
      <c r="P145" s="79">
        <f t="shared" si="61"/>
        <v>127453.0367362153</v>
      </c>
      <c r="R145" s="80">
        <f t="shared" si="62"/>
        <v>40473.498372467395</v>
      </c>
      <c r="S145" s="80">
        <f t="shared" si="63"/>
        <v>51627.532222621099</v>
      </c>
      <c r="T145" s="80">
        <f t="shared" si="64"/>
        <v>16205.386081138078</v>
      </c>
      <c r="U145" s="80">
        <f t="shared" si="65"/>
        <v>26215.206362476962</v>
      </c>
      <c r="V145" s="79">
        <f t="shared" si="66"/>
        <v>134521.62303870352</v>
      </c>
      <c r="X145" s="80">
        <f t="shared" si="67"/>
        <v>28786.088218500878</v>
      </c>
      <c r="Y145" s="80">
        <f t="shared" si="68"/>
        <v>32143.614451578334</v>
      </c>
      <c r="Z145" s="80">
        <f t="shared" si="69"/>
        <v>40617.757812997042</v>
      </c>
      <c r="AA145" s="80">
        <f t="shared" si="70"/>
        <v>37901.110997898446</v>
      </c>
      <c r="AB145" s="79">
        <f t="shared" si="71"/>
        <v>139448.5714809747</v>
      </c>
    </row>
    <row r="146" spans="1:28" x14ac:dyDescent="0.2">
      <c r="A146" s="22">
        <v>42941</v>
      </c>
      <c r="B146" s="21">
        <v>167.24</v>
      </c>
      <c r="C146" s="21">
        <v>271.5</v>
      </c>
      <c r="D146" s="21">
        <v>58.8</v>
      </c>
      <c r="E146" s="21">
        <v>1906</v>
      </c>
      <c r="G146" s="20">
        <f t="shared" si="54"/>
        <v>3.9620602713410762E-3</v>
      </c>
      <c r="H146" s="20">
        <f t="shared" si="55"/>
        <v>-1.838235294117647E-3</v>
      </c>
      <c r="I146" s="20">
        <f t="shared" si="56"/>
        <v>-8.7660148347943889E-3</v>
      </c>
      <c r="J146" s="20">
        <f t="shared" si="72"/>
        <v>-5.2192066805845511E-3</v>
      </c>
      <c r="L146" s="80">
        <f t="shared" si="57"/>
        <v>34032.03096170487</v>
      </c>
      <c r="M146" s="80">
        <f t="shared" si="58"/>
        <v>77978.661490099374</v>
      </c>
      <c r="N146" s="80">
        <f t="shared" si="59"/>
        <v>6858.9941575568073</v>
      </c>
      <c r="O146" s="80">
        <f t="shared" si="60"/>
        <v>8468.9569356031407</v>
      </c>
      <c r="P146" s="79">
        <f t="shared" si="61"/>
        <v>127338.64354496419</v>
      </c>
      <c r="R146" s="80">
        <f t="shared" si="62"/>
        <v>40633.856812411133</v>
      </c>
      <c r="S146" s="80">
        <f t="shared" si="63"/>
        <v>51532.62867074128</v>
      </c>
      <c r="T146" s="80">
        <f t="shared" si="64"/>
        <v>16063.329426347251</v>
      </c>
      <c r="U146" s="80">
        <f t="shared" si="65"/>
        <v>26078.38378229702</v>
      </c>
      <c r="V146" s="79">
        <f t="shared" si="66"/>
        <v>134308.19869179669</v>
      </c>
      <c r="X146" s="80">
        <f t="shared" si="67"/>
        <v>28900.140434998721</v>
      </c>
      <c r="Y146" s="80">
        <f t="shared" si="68"/>
        <v>32084.526925012931</v>
      </c>
      <c r="Z146" s="80">
        <f t="shared" si="69"/>
        <v>40261.701945452223</v>
      </c>
      <c r="AA146" s="80">
        <f t="shared" si="70"/>
        <v>37703.29726617664</v>
      </c>
      <c r="AB146" s="79">
        <f t="shared" si="71"/>
        <v>138949.66657164053</v>
      </c>
    </row>
    <row r="147" spans="1:28" x14ac:dyDescent="0.2">
      <c r="A147" s="22">
        <v>42942</v>
      </c>
      <c r="B147" s="21">
        <v>167.29</v>
      </c>
      <c r="C147" s="21">
        <v>273</v>
      </c>
      <c r="D147" s="21">
        <v>58.41</v>
      </c>
      <c r="E147" s="21">
        <v>1899.5</v>
      </c>
      <c r="G147" s="20">
        <f t="shared" si="54"/>
        <v>2.9897153790948901E-4</v>
      </c>
      <c r="H147" s="20">
        <f t="shared" si="55"/>
        <v>5.5248618784530384E-3</v>
      </c>
      <c r="I147" s="20">
        <f t="shared" si="56"/>
        <v>-6.6326530612244999E-3</v>
      </c>
      <c r="J147" s="20">
        <f t="shared" si="72"/>
        <v>-3.4102833158447012E-3</v>
      </c>
      <c r="L147" s="80">
        <f t="shared" si="57"/>
        <v>34042.205570339676</v>
      </c>
      <c r="M147" s="80">
        <f t="shared" si="58"/>
        <v>78409.482824298815</v>
      </c>
      <c r="N147" s="80">
        <f t="shared" si="59"/>
        <v>6813.5008289607667</v>
      </c>
      <c r="O147" s="80">
        <f t="shared" si="60"/>
        <v>8440.0753930630453</v>
      </c>
      <c r="P147" s="79">
        <f t="shared" si="61"/>
        <v>127705.2646166623</v>
      </c>
      <c r="R147" s="80">
        <f t="shared" si="62"/>
        <v>40646.005179073531</v>
      </c>
      <c r="S147" s="80">
        <f t="shared" si="63"/>
        <v>51817.339326380737</v>
      </c>
      <c r="T147" s="80">
        <f t="shared" si="64"/>
        <v>15956.786935254131</v>
      </c>
      <c r="U147" s="80">
        <f t="shared" si="65"/>
        <v>25989.449105180058</v>
      </c>
      <c r="V147" s="79">
        <f t="shared" si="66"/>
        <v>134409.58054588846</v>
      </c>
      <c r="X147" s="80">
        <f t="shared" si="67"/>
        <v>28908.780754430372</v>
      </c>
      <c r="Y147" s="80">
        <f t="shared" si="68"/>
        <v>32261.789504709137</v>
      </c>
      <c r="Z147" s="80">
        <f t="shared" si="69"/>
        <v>39994.660044793614</v>
      </c>
      <c r="AA147" s="80">
        <f t="shared" si="70"/>
        <v>37574.718340557461</v>
      </c>
      <c r="AB147" s="79">
        <f t="shared" si="71"/>
        <v>138739.94864449056</v>
      </c>
    </row>
    <row r="148" spans="1:28" x14ac:dyDescent="0.2">
      <c r="A148" s="22">
        <v>42943</v>
      </c>
      <c r="B148" s="21">
        <v>173.1</v>
      </c>
      <c r="C148" s="21">
        <v>270.3</v>
      </c>
      <c r="D148" s="21">
        <v>58.9</v>
      </c>
      <c r="E148" s="21">
        <v>1888.5</v>
      </c>
      <c r="G148" s="20">
        <f t="shared" si="54"/>
        <v>3.4730109390878131E-2</v>
      </c>
      <c r="H148" s="20">
        <f t="shared" si="55"/>
        <v>-9.890109890109848E-3</v>
      </c>
      <c r="I148" s="20">
        <f t="shared" si="56"/>
        <v>8.3889744906694413E-3</v>
      </c>
      <c r="J148" s="20">
        <f t="shared" si="72"/>
        <v>-5.7909976309555144E-3</v>
      </c>
      <c r="L148" s="80">
        <f t="shared" si="57"/>
        <v>35224.495093704332</v>
      </c>
      <c r="M148" s="80">
        <f t="shared" si="58"/>
        <v>77634.004422739818</v>
      </c>
      <c r="N148" s="80">
        <f t="shared" si="59"/>
        <v>6870.6591136070738</v>
      </c>
      <c r="O148" s="80">
        <f t="shared" si="60"/>
        <v>8391.1989364567307</v>
      </c>
      <c r="P148" s="79">
        <f t="shared" si="61"/>
        <v>128120.35756650796</v>
      </c>
      <c r="R148" s="80">
        <f t="shared" si="62"/>
        <v>42057.645385244956</v>
      </c>
      <c r="S148" s="80">
        <f t="shared" si="63"/>
        <v>51304.860146229723</v>
      </c>
      <c r="T148" s="80">
        <f t="shared" si="64"/>
        <v>16090.648013807026</v>
      </c>
      <c r="U148" s="80">
        <f t="shared" si="65"/>
        <v>25838.944266982122</v>
      </c>
      <c r="V148" s="79">
        <f t="shared" si="66"/>
        <v>135292.09781226382</v>
      </c>
      <c r="X148" s="80">
        <f t="shared" si="67"/>
        <v>29912.785872388653</v>
      </c>
      <c r="Y148" s="80">
        <f t="shared" si="68"/>
        <v>31942.716861255973</v>
      </c>
      <c r="Z148" s="80">
        <f t="shared" si="69"/>
        <v>40330.174227672382</v>
      </c>
      <c r="AA148" s="80">
        <f t="shared" si="70"/>
        <v>37357.123235663472</v>
      </c>
      <c r="AB148" s="79">
        <f t="shared" si="71"/>
        <v>139542.80019698048</v>
      </c>
    </row>
    <row r="149" spans="1:28" x14ac:dyDescent="0.2">
      <c r="A149" s="22">
        <v>42944</v>
      </c>
      <c r="B149" s="21">
        <v>170.14</v>
      </c>
      <c r="C149" s="21">
        <v>269.10000000000002</v>
      </c>
      <c r="D149" s="21">
        <v>59.44</v>
      </c>
      <c r="E149" s="21">
        <v>1754.5</v>
      </c>
      <c r="G149" s="20">
        <f t="shared" si="54"/>
        <v>-1.7099942229924947E-2</v>
      </c>
      <c r="H149" s="20">
        <f t="shared" si="55"/>
        <v>-4.4395116537180486E-3</v>
      </c>
      <c r="I149" s="20">
        <f t="shared" si="56"/>
        <v>9.1680814940577112E-3</v>
      </c>
      <c r="J149" s="20">
        <f t="shared" si="72"/>
        <v>-7.0955785014561817E-2</v>
      </c>
      <c r="L149" s="80">
        <f t="shared" si="57"/>
        <v>34622.158262523713</v>
      </c>
      <c r="M149" s="80">
        <f t="shared" si="58"/>
        <v>77289.347355380261</v>
      </c>
      <c r="N149" s="80">
        <f t="shared" si="59"/>
        <v>6933.6498762785141</v>
      </c>
      <c r="O149" s="80">
        <f t="shared" si="60"/>
        <v>7795.7948287070867</v>
      </c>
      <c r="P149" s="79">
        <f t="shared" si="61"/>
        <v>126640.95032288959</v>
      </c>
      <c r="R149" s="80">
        <f t="shared" si="62"/>
        <v>41338.462078830598</v>
      </c>
      <c r="S149" s="80">
        <f t="shared" si="63"/>
        <v>51077.091621718158</v>
      </c>
      <c r="T149" s="80">
        <f t="shared" si="64"/>
        <v>16238.168386089807</v>
      </c>
      <c r="U149" s="80">
        <f t="shared" si="65"/>
        <v>24005.521692570896</v>
      </c>
      <c r="V149" s="79">
        <f t="shared" si="66"/>
        <v>132659.24377920944</v>
      </c>
      <c r="X149" s="80">
        <f t="shared" si="67"/>
        <v>29401.278962034692</v>
      </c>
      <c r="Y149" s="80">
        <f t="shared" si="68"/>
        <v>31800.90679749901</v>
      </c>
      <c r="Z149" s="80">
        <f t="shared" si="69"/>
        <v>40699.924551661228</v>
      </c>
      <c r="AA149" s="80">
        <f t="shared" si="70"/>
        <v>34706.419230591244</v>
      </c>
      <c r="AB149" s="79">
        <f t="shared" si="71"/>
        <v>136608.52954178618</v>
      </c>
    </row>
    <row r="150" spans="1:28" x14ac:dyDescent="0.2">
      <c r="A150" s="22">
        <v>42947</v>
      </c>
      <c r="B150" s="21">
        <v>172.38</v>
      </c>
      <c r="C150" s="21">
        <v>273.5</v>
      </c>
      <c r="D150" s="21">
        <v>59.06</v>
      </c>
      <c r="E150" s="21">
        <v>1743</v>
      </c>
      <c r="G150" s="20">
        <f t="shared" si="54"/>
        <v>1.3165628306100912E-2</v>
      </c>
      <c r="H150" s="20">
        <f t="shared" si="55"/>
        <v>1.6350798959494525E-2</v>
      </c>
      <c r="I150" s="20">
        <f t="shared" si="56"/>
        <v>-6.3930013458949443E-3</v>
      </c>
      <c r="J150" s="20">
        <f t="shared" si="72"/>
        <v>-6.5545739526930748E-3</v>
      </c>
      <c r="L150" s="80">
        <f t="shared" si="57"/>
        <v>35077.980729363102</v>
      </c>
      <c r="M150" s="80">
        <f t="shared" si="58"/>
        <v>78553.089935698619</v>
      </c>
      <c r="N150" s="80">
        <f t="shared" si="59"/>
        <v>6889.3230432875016</v>
      </c>
      <c r="O150" s="80">
        <f t="shared" si="60"/>
        <v>7744.696714982304</v>
      </c>
      <c r="P150" s="79">
        <f t="shared" si="61"/>
        <v>128265.09042333152</v>
      </c>
      <c r="R150" s="80">
        <f t="shared" si="62"/>
        <v>41882.708905306332</v>
      </c>
      <c r="S150" s="80">
        <f t="shared" si="63"/>
        <v>51912.242878260557</v>
      </c>
      <c r="T150" s="80">
        <f t="shared" si="64"/>
        <v>16134.357753742666</v>
      </c>
      <c r="U150" s="80">
        <f t="shared" si="65"/>
        <v>23848.175725363963</v>
      </c>
      <c r="V150" s="79">
        <f t="shared" si="66"/>
        <v>133777.48526267349</v>
      </c>
      <c r="X150" s="80">
        <f t="shared" si="67"/>
        <v>29788.365272572824</v>
      </c>
      <c r="Y150" s="80">
        <f t="shared" si="68"/>
        <v>32320.87703127454</v>
      </c>
      <c r="Z150" s="80">
        <f t="shared" si="69"/>
        <v>40439.729879224637</v>
      </c>
      <c r="AA150" s="80">
        <f t="shared" si="70"/>
        <v>34478.933439111162</v>
      </c>
      <c r="AB150" s="79">
        <f t="shared" si="71"/>
        <v>137027.90562218317</v>
      </c>
    </row>
    <row r="151" spans="1:28" x14ac:dyDescent="0.2">
      <c r="A151" s="22">
        <v>42948</v>
      </c>
      <c r="B151" s="21">
        <v>158.34</v>
      </c>
      <c r="C151" s="21">
        <v>274.8</v>
      </c>
      <c r="D151" s="21">
        <v>59.65</v>
      </c>
      <c r="E151" s="21">
        <v>1746.5</v>
      </c>
      <c r="G151" s="20">
        <f t="shared" si="54"/>
        <v>-8.1447963800904938E-2</v>
      </c>
      <c r="H151" s="20">
        <f t="shared" si="55"/>
        <v>4.7531992687386152E-3</v>
      </c>
      <c r="I151" s="20">
        <f t="shared" si="56"/>
        <v>9.9898408398238457E-3</v>
      </c>
      <c r="J151" s="20">
        <f t="shared" si="72"/>
        <v>2.008032128514056E-3</v>
      </c>
      <c r="L151" s="80">
        <f t="shared" si="57"/>
        <v>32220.950624709094</v>
      </c>
      <c r="M151" s="80">
        <f t="shared" si="58"/>
        <v>78926.468425338142</v>
      </c>
      <c r="N151" s="80">
        <f t="shared" si="59"/>
        <v>6958.1462839840742</v>
      </c>
      <c r="O151" s="80">
        <f t="shared" si="60"/>
        <v>7760.2483148115862</v>
      </c>
      <c r="P151" s="79">
        <f t="shared" si="61"/>
        <v>125865.81364884289</v>
      </c>
      <c r="R151" s="80">
        <f t="shared" si="62"/>
        <v>38471.447546503099</v>
      </c>
      <c r="S151" s="80">
        <f t="shared" si="63"/>
        <v>52158.992113148088</v>
      </c>
      <c r="T151" s="80">
        <f t="shared" si="64"/>
        <v>16295.537419755334</v>
      </c>
      <c r="U151" s="80">
        <f t="shared" si="65"/>
        <v>23896.063628426942</v>
      </c>
      <c r="V151" s="79">
        <f t="shared" si="66"/>
        <v>130822.04070783347</v>
      </c>
      <c r="X151" s="80">
        <f t="shared" si="67"/>
        <v>27362.163576164181</v>
      </c>
      <c r="Y151" s="80">
        <f t="shared" si="68"/>
        <v>32474.504600344586</v>
      </c>
      <c r="Z151" s="80">
        <f t="shared" si="69"/>
        <v>40843.716344323562</v>
      </c>
      <c r="AA151" s="80">
        <f t="shared" si="70"/>
        <v>34548.168245213797</v>
      </c>
      <c r="AB151" s="79">
        <f t="shared" si="71"/>
        <v>135228.55276604614</v>
      </c>
    </row>
    <row r="152" spans="1:28" x14ac:dyDescent="0.2">
      <c r="A152" s="22">
        <v>42949</v>
      </c>
      <c r="B152" s="21">
        <v>156.12</v>
      </c>
      <c r="C152" s="21">
        <v>276</v>
      </c>
      <c r="D152" s="21">
        <v>57.95</v>
      </c>
      <c r="E152" s="21">
        <v>1719</v>
      </c>
      <c r="G152" s="20">
        <f t="shared" si="54"/>
        <v>-1.4020462296324358E-2</v>
      </c>
      <c r="H152" s="20">
        <f t="shared" si="55"/>
        <v>4.3668122270741939E-3</v>
      </c>
      <c r="I152" s="20">
        <f t="shared" si="56"/>
        <v>-2.8499580888516274E-2</v>
      </c>
      <c r="J152" s="20">
        <f t="shared" si="72"/>
        <v>-1.5745777268823362E-2</v>
      </c>
      <c r="L152" s="80">
        <f t="shared" si="57"/>
        <v>31769.198001323632</v>
      </c>
      <c r="M152" s="80">
        <f t="shared" si="58"/>
        <v>79271.125492697698</v>
      </c>
      <c r="N152" s="80">
        <f t="shared" si="59"/>
        <v>6759.8420311295413</v>
      </c>
      <c r="O152" s="80">
        <f t="shared" si="60"/>
        <v>7638.0571732958015</v>
      </c>
      <c r="P152" s="79">
        <f t="shared" si="61"/>
        <v>125438.22269844667</v>
      </c>
      <c r="R152" s="80">
        <f t="shared" si="62"/>
        <v>37932.060066692335</v>
      </c>
      <c r="S152" s="80">
        <f t="shared" si="63"/>
        <v>52386.760637659652</v>
      </c>
      <c r="T152" s="80">
        <f t="shared" si="64"/>
        <v>15831.121432939173</v>
      </c>
      <c r="U152" s="80">
        <f t="shared" si="65"/>
        <v>23519.801532932099</v>
      </c>
      <c r="V152" s="79">
        <f t="shared" si="66"/>
        <v>129669.74367022325</v>
      </c>
      <c r="X152" s="80">
        <f t="shared" si="67"/>
        <v>26978.533393398713</v>
      </c>
      <c r="Y152" s="80">
        <f t="shared" si="68"/>
        <v>32616.314664101548</v>
      </c>
      <c r="Z152" s="80">
        <f t="shared" si="69"/>
        <v>39679.687546580899</v>
      </c>
      <c r="AA152" s="80">
        <f t="shared" si="70"/>
        <v>34004.180482978823</v>
      </c>
      <c r="AB152" s="79">
        <f t="shared" si="71"/>
        <v>133278.71608705999</v>
      </c>
    </row>
    <row r="153" spans="1:28" x14ac:dyDescent="0.2">
      <c r="A153" s="22">
        <v>42950</v>
      </c>
      <c r="B153" s="21">
        <v>156.13999999999999</v>
      </c>
      <c r="C153" s="21">
        <v>271.5</v>
      </c>
      <c r="D153" s="21">
        <v>57.95</v>
      </c>
      <c r="E153" s="21">
        <v>1744</v>
      </c>
      <c r="G153" s="20">
        <f t="shared" si="54"/>
        <v>1.2810658467833595E-4</v>
      </c>
      <c r="H153" s="20">
        <f t="shared" si="55"/>
        <v>-1.6304347826086956E-2</v>
      </c>
      <c r="I153" s="20">
        <f t="shared" si="56"/>
        <v>0</v>
      </c>
      <c r="J153" s="20">
        <f t="shared" si="72"/>
        <v>1.4543339150668994E-2</v>
      </c>
      <c r="L153" s="80">
        <f t="shared" si="57"/>
        <v>31773.267844777551</v>
      </c>
      <c r="M153" s="80">
        <f t="shared" si="58"/>
        <v>77978.661490099359</v>
      </c>
      <c r="N153" s="80">
        <f t="shared" si="59"/>
        <v>6759.8420311295413</v>
      </c>
      <c r="O153" s="80">
        <f t="shared" si="60"/>
        <v>7749.140029219242</v>
      </c>
      <c r="P153" s="79">
        <f t="shared" si="61"/>
        <v>124260.9113952257</v>
      </c>
      <c r="R153" s="80">
        <f t="shared" si="62"/>
        <v>37936.919413357289</v>
      </c>
      <c r="S153" s="80">
        <f t="shared" si="63"/>
        <v>51532.628670741287</v>
      </c>
      <c r="T153" s="80">
        <f t="shared" si="64"/>
        <v>15831.121432939173</v>
      </c>
      <c r="U153" s="80">
        <f t="shared" si="65"/>
        <v>23861.857983381953</v>
      </c>
      <c r="V153" s="79">
        <f t="shared" si="66"/>
        <v>129162.5275004197</v>
      </c>
      <c r="X153" s="80">
        <f t="shared" si="67"/>
        <v>26981.98952117137</v>
      </c>
      <c r="Y153" s="80">
        <f t="shared" si="68"/>
        <v>32084.526925012935</v>
      </c>
      <c r="Z153" s="80">
        <f t="shared" si="69"/>
        <v>39679.687546580899</v>
      </c>
      <c r="AA153" s="80">
        <f t="shared" si="70"/>
        <v>34498.714812283346</v>
      </c>
      <c r="AB153" s="79">
        <f t="shared" si="71"/>
        <v>133244.91880504857</v>
      </c>
    </row>
    <row r="154" spans="1:28" x14ac:dyDescent="0.2">
      <c r="A154" s="22">
        <v>42951</v>
      </c>
      <c r="B154" s="21">
        <v>168.59</v>
      </c>
      <c r="C154" s="21">
        <v>271.5</v>
      </c>
      <c r="D154" s="21">
        <v>58.04</v>
      </c>
      <c r="E154" s="21">
        <v>1770.5</v>
      </c>
      <c r="G154" s="20">
        <f t="shared" si="54"/>
        <v>7.9736134238504022E-2</v>
      </c>
      <c r="H154" s="20">
        <f t="shared" si="55"/>
        <v>0</v>
      </c>
      <c r="I154" s="20">
        <f t="shared" si="56"/>
        <v>1.5530629853321191E-3</v>
      </c>
      <c r="J154" s="20">
        <f t="shared" si="72"/>
        <v>1.5194954128440368E-2</v>
      </c>
      <c r="L154" s="80">
        <f t="shared" si="57"/>
        <v>34306.745394844678</v>
      </c>
      <c r="M154" s="80">
        <f t="shared" si="58"/>
        <v>77978.661490099359</v>
      </c>
      <c r="N154" s="80">
        <f t="shared" si="59"/>
        <v>6770.3404915747806</v>
      </c>
      <c r="O154" s="80">
        <f t="shared" si="60"/>
        <v>7866.8878564980896</v>
      </c>
      <c r="P154" s="79">
        <f t="shared" si="61"/>
        <v>126922.6352330169</v>
      </c>
      <c r="R154" s="80">
        <f t="shared" si="62"/>
        <v>40961.862712296053</v>
      </c>
      <c r="S154" s="80">
        <f t="shared" si="63"/>
        <v>51532.628670741287</v>
      </c>
      <c r="T154" s="80">
        <f t="shared" si="64"/>
        <v>15855.708161652969</v>
      </c>
      <c r="U154" s="80">
        <f t="shared" si="65"/>
        <v>24224.437820858799</v>
      </c>
      <c r="V154" s="79">
        <f t="shared" si="66"/>
        <v>132574.6373655491</v>
      </c>
      <c r="X154" s="80">
        <f t="shared" si="67"/>
        <v>29133.429059653397</v>
      </c>
      <c r="Y154" s="80">
        <f t="shared" si="68"/>
        <v>32084.526925012935</v>
      </c>
      <c r="Z154" s="80">
        <f t="shared" si="69"/>
        <v>39741.31260057904</v>
      </c>
      <c r="AA154" s="80">
        <f t="shared" si="70"/>
        <v>35022.921201346137</v>
      </c>
      <c r="AB154" s="79">
        <f t="shared" si="71"/>
        <v>135982.18978659151</v>
      </c>
    </row>
    <row r="155" spans="1:28" x14ac:dyDescent="0.2">
      <c r="A155" s="22">
        <v>42954</v>
      </c>
      <c r="B155" s="21">
        <v>166.89</v>
      </c>
      <c r="C155" s="21">
        <v>271.3</v>
      </c>
      <c r="D155" s="21">
        <v>58.88</v>
      </c>
      <c r="E155" s="21">
        <v>1795.5</v>
      </c>
      <c r="G155" s="20">
        <f t="shared" si="54"/>
        <v>-1.0083634853787396E-2</v>
      </c>
      <c r="H155" s="20">
        <f t="shared" si="55"/>
        <v>-7.3664825046036329E-4</v>
      </c>
      <c r="I155" s="20">
        <f t="shared" si="56"/>
        <v>1.4472777394900127E-2</v>
      </c>
      <c r="J155" s="20">
        <f t="shared" si="72"/>
        <v>1.4120304998587969E-2</v>
      </c>
      <c r="L155" s="80">
        <f t="shared" si="57"/>
        <v>33960.808701261209</v>
      </c>
      <c r="M155" s="80">
        <f t="shared" si="58"/>
        <v>77921.21864553944</v>
      </c>
      <c r="N155" s="80">
        <f t="shared" si="59"/>
        <v>6868.3261223970212</v>
      </c>
      <c r="O155" s="80">
        <f t="shared" si="60"/>
        <v>7977.9707124215302</v>
      </c>
      <c r="P155" s="79">
        <f t="shared" si="61"/>
        <v>126728.3241816192</v>
      </c>
      <c r="R155" s="80">
        <f t="shared" si="62"/>
        <v>40548.818245774288</v>
      </c>
      <c r="S155" s="80">
        <f t="shared" si="63"/>
        <v>51494.667249989361</v>
      </c>
      <c r="T155" s="80">
        <f t="shared" si="64"/>
        <v>16085.184296315074</v>
      </c>
      <c r="U155" s="80">
        <f t="shared" si="65"/>
        <v>24566.494271308653</v>
      </c>
      <c r="V155" s="79">
        <f t="shared" si="66"/>
        <v>132695.16406338738</v>
      </c>
      <c r="X155" s="80">
        <f t="shared" si="67"/>
        <v>28839.658198977133</v>
      </c>
      <c r="Y155" s="80">
        <f t="shared" si="68"/>
        <v>32060.891914386775</v>
      </c>
      <c r="Z155" s="80">
        <f t="shared" si="69"/>
        <v>40316.479771228362</v>
      </c>
      <c r="AA155" s="80">
        <f t="shared" si="70"/>
        <v>35517.455530650659</v>
      </c>
      <c r="AB155" s="79">
        <f t="shared" si="71"/>
        <v>136734.48541524293</v>
      </c>
    </row>
    <row r="156" spans="1:28" x14ac:dyDescent="0.2">
      <c r="A156" s="22">
        <v>42955</v>
      </c>
      <c r="B156" s="21">
        <v>164.86</v>
      </c>
      <c r="C156" s="21">
        <v>268.10000000000002</v>
      </c>
      <c r="D156" s="21">
        <v>59.71</v>
      </c>
      <c r="E156" s="21">
        <v>1792.5</v>
      </c>
      <c r="G156" s="20">
        <f t="shared" si="54"/>
        <v>-1.2163700641140709E-2</v>
      </c>
      <c r="H156" s="20">
        <f t="shared" si="55"/>
        <v>-1.1795060818282303E-2</v>
      </c>
      <c r="I156" s="20">
        <f t="shared" si="56"/>
        <v>1.4096467391304318E-2</v>
      </c>
      <c r="J156" s="20">
        <f t="shared" si="72"/>
        <v>-1.6708437761069339E-3</v>
      </c>
      <c r="L156" s="80">
        <f t="shared" si="57"/>
        <v>33547.719590688022</v>
      </c>
      <c r="M156" s="80">
        <f t="shared" si="58"/>
        <v>77002.133132580624</v>
      </c>
      <c r="N156" s="80">
        <f t="shared" si="59"/>
        <v>6965.1452576142347</v>
      </c>
      <c r="O156" s="80">
        <f t="shared" si="60"/>
        <v>7964.640769710717</v>
      </c>
      <c r="P156" s="79">
        <f t="shared" si="61"/>
        <v>125479.6387505936</v>
      </c>
      <c r="R156" s="80">
        <f t="shared" si="62"/>
        <v>40055.594559280667</v>
      </c>
      <c r="S156" s="80">
        <f t="shared" si="63"/>
        <v>50887.284517958527</v>
      </c>
      <c r="T156" s="80">
        <f t="shared" si="64"/>
        <v>16311.9285722312</v>
      </c>
      <c r="U156" s="80">
        <f t="shared" si="65"/>
        <v>24525.44749725467</v>
      </c>
      <c r="V156" s="79">
        <f t="shared" si="66"/>
        <v>131780.25514672507</v>
      </c>
      <c r="X156" s="80">
        <f t="shared" si="67"/>
        <v>28488.861230051956</v>
      </c>
      <c r="Y156" s="80">
        <f t="shared" si="68"/>
        <v>31682.731744368208</v>
      </c>
      <c r="Z156" s="80">
        <f t="shared" si="69"/>
        <v>40884.799713655666</v>
      </c>
      <c r="AA156" s="80">
        <f t="shared" si="70"/>
        <v>35458.111411134116</v>
      </c>
      <c r="AB156" s="79">
        <f t="shared" si="71"/>
        <v>136514.50409920997</v>
      </c>
    </row>
    <row r="157" spans="1:28" x14ac:dyDescent="0.2">
      <c r="A157" s="22">
        <v>42956</v>
      </c>
      <c r="B157" s="21">
        <v>161.46</v>
      </c>
      <c r="C157" s="21">
        <v>258.5</v>
      </c>
      <c r="D157" s="21">
        <v>60.15</v>
      </c>
      <c r="E157" s="21">
        <v>1835.5</v>
      </c>
      <c r="G157" s="20">
        <f t="shared" si="54"/>
        <v>-2.0623559383719552E-2</v>
      </c>
      <c r="H157" s="20">
        <f t="shared" si="55"/>
        <v>-3.5807534502051555E-2</v>
      </c>
      <c r="I157" s="20">
        <f t="shared" si="56"/>
        <v>7.368949924635701E-3</v>
      </c>
      <c r="J157" s="20">
        <f t="shared" si="72"/>
        <v>2.3988842398884241E-2</v>
      </c>
      <c r="L157" s="80">
        <f t="shared" si="57"/>
        <v>32855.846203521098</v>
      </c>
      <c r="M157" s="80">
        <f t="shared" si="58"/>
        <v>74244.876593704175</v>
      </c>
      <c r="N157" s="80">
        <f t="shared" si="59"/>
        <v>7016.4710642354075</v>
      </c>
      <c r="O157" s="80">
        <f t="shared" si="60"/>
        <v>8155.7032818990356</v>
      </c>
      <c r="P157" s="79">
        <f t="shared" si="61"/>
        <v>122272.89714335972</v>
      </c>
      <c r="R157" s="80">
        <f t="shared" si="62"/>
        <v>39229.505626237151</v>
      </c>
      <c r="S157" s="80">
        <f t="shared" si="63"/>
        <v>49065.136321866012</v>
      </c>
      <c r="T157" s="80">
        <f t="shared" si="64"/>
        <v>16432.130357054204</v>
      </c>
      <c r="U157" s="80">
        <f t="shared" si="65"/>
        <v>25113.784592028424</v>
      </c>
      <c r="V157" s="79">
        <f t="shared" si="66"/>
        <v>129840.5568971858</v>
      </c>
      <c r="X157" s="80">
        <f t="shared" si="67"/>
        <v>27901.319508699435</v>
      </c>
      <c r="Y157" s="80">
        <f t="shared" si="68"/>
        <v>30548.251234312498</v>
      </c>
      <c r="Z157" s="80">
        <f t="shared" si="69"/>
        <v>41186.077755424354</v>
      </c>
      <c r="AA157" s="80">
        <f t="shared" si="70"/>
        <v>36308.710457537891</v>
      </c>
      <c r="AB157" s="79">
        <f t="shared" si="71"/>
        <v>135944.35895597417</v>
      </c>
    </row>
    <row r="158" spans="1:28" x14ac:dyDescent="0.2">
      <c r="A158" s="22">
        <v>42957</v>
      </c>
      <c r="B158" s="21">
        <v>161.6</v>
      </c>
      <c r="C158" s="21">
        <v>268.10000000000002</v>
      </c>
      <c r="D158" s="21">
        <v>59.17</v>
      </c>
      <c r="E158" s="21">
        <v>1786</v>
      </c>
      <c r="G158" s="20">
        <f t="shared" si="54"/>
        <v>8.6708782360947825E-4</v>
      </c>
      <c r="H158" s="20">
        <f t="shared" si="55"/>
        <v>3.7137330754352119E-2</v>
      </c>
      <c r="I158" s="20">
        <f t="shared" si="56"/>
        <v>-1.6292601828761379E-2</v>
      </c>
      <c r="J158" s="20">
        <f t="shared" si="72"/>
        <v>-2.6968128575320077E-2</v>
      </c>
      <c r="L158" s="80">
        <f t="shared" si="57"/>
        <v>32884.335107698556</v>
      </c>
      <c r="M158" s="80">
        <f t="shared" si="58"/>
        <v>77002.133132580624</v>
      </c>
      <c r="N158" s="80">
        <f t="shared" si="59"/>
        <v>6902.1544949427944</v>
      </c>
      <c r="O158" s="80">
        <f t="shared" si="60"/>
        <v>7935.7592271706226</v>
      </c>
      <c r="P158" s="79">
        <f t="shared" si="61"/>
        <v>124724.3819623926</v>
      </c>
      <c r="R158" s="80">
        <f t="shared" si="62"/>
        <v>39263.521052891883</v>
      </c>
      <c r="S158" s="80">
        <f t="shared" si="63"/>
        <v>50887.284517958527</v>
      </c>
      <c r="T158" s="80">
        <f t="shared" si="64"/>
        <v>16164.408199948417</v>
      </c>
      <c r="U158" s="80">
        <f t="shared" si="65"/>
        <v>24436.512820137708</v>
      </c>
      <c r="V158" s="79">
        <f t="shared" si="66"/>
        <v>130751.72659093654</v>
      </c>
      <c r="X158" s="80">
        <f t="shared" si="67"/>
        <v>27925.512403108067</v>
      </c>
      <c r="Y158" s="80">
        <f t="shared" si="68"/>
        <v>31682.731744368208</v>
      </c>
      <c r="Z158" s="80">
        <f t="shared" si="69"/>
        <v>40515.049389666819</v>
      </c>
      <c r="AA158" s="80">
        <f t="shared" si="70"/>
        <v>35329.532485514937</v>
      </c>
      <c r="AB158" s="79">
        <f t="shared" si="71"/>
        <v>135452.82602265803</v>
      </c>
    </row>
    <row r="159" spans="1:28" x14ac:dyDescent="0.2">
      <c r="A159" s="22">
        <v>42958</v>
      </c>
      <c r="B159" s="21">
        <v>161.19</v>
      </c>
      <c r="C159" s="21">
        <v>279</v>
      </c>
      <c r="D159" s="21">
        <v>59.45</v>
      </c>
      <c r="E159" s="21">
        <v>1731.5</v>
      </c>
      <c r="G159" s="20">
        <f t="shared" si="54"/>
        <v>-2.537128712871266E-3</v>
      </c>
      <c r="H159" s="20">
        <f t="shared" si="55"/>
        <v>4.0656471465870855E-2</v>
      </c>
      <c r="I159" s="20">
        <f t="shared" si="56"/>
        <v>4.7321277674497401E-3</v>
      </c>
      <c r="J159" s="20">
        <f t="shared" si="72"/>
        <v>-3.051511758118701E-2</v>
      </c>
      <c r="L159" s="80">
        <f t="shared" si="57"/>
        <v>32800.903316893135</v>
      </c>
      <c r="M159" s="80">
        <f t="shared" si="58"/>
        <v>80132.768161096581</v>
      </c>
      <c r="N159" s="80">
        <f t="shared" si="59"/>
        <v>6934.8163718835413</v>
      </c>
      <c r="O159" s="80">
        <f t="shared" si="60"/>
        <v>7693.5986012575213</v>
      </c>
      <c r="P159" s="79">
        <f t="shared" si="61"/>
        <v>127562.08645113077</v>
      </c>
      <c r="R159" s="80">
        <f t="shared" si="62"/>
        <v>39163.904446260167</v>
      </c>
      <c r="S159" s="80">
        <f t="shared" si="63"/>
        <v>52956.18194893856</v>
      </c>
      <c r="T159" s="80">
        <f t="shared" si="64"/>
        <v>16240.900244835786</v>
      </c>
      <c r="U159" s="80">
        <f t="shared" si="65"/>
        <v>23690.829758157022</v>
      </c>
      <c r="V159" s="79">
        <f t="shared" si="66"/>
        <v>132051.81639819153</v>
      </c>
      <c r="X159" s="80">
        <f t="shared" si="67"/>
        <v>27854.661783768497</v>
      </c>
      <c r="Y159" s="80">
        <f t="shared" si="68"/>
        <v>32970.839823493952</v>
      </c>
      <c r="Z159" s="80">
        <f t="shared" si="69"/>
        <v>40706.77177988326</v>
      </c>
      <c r="AA159" s="80">
        <f t="shared" si="70"/>
        <v>34251.447647631081</v>
      </c>
      <c r="AB159" s="79">
        <f t="shared" si="71"/>
        <v>135783.7210347768</v>
      </c>
    </row>
    <row r="160" spans="1:28" x14ac:dyDescent="0.2">
      <c r="A160" s="22">
        <v>42961</v>
      </c>
      <c r="B160" s="21">
        <v>158.65</v>
      </c>
      <c r="C160" s="21">
        <v>279.7</v>
      </c>
      <c r="D160" s="21">
        <v>59.25</v>
      </c>
      <c r="E160" s="21">
        <v>1765.5</v>
      </c>
      <c r="G160" s="20">
        <f t="shared" si="54"/>
        <v>-1.5757801352441168E-2</v>
      </c>
      <c r="H160" s="20">
        <f t="shared" si="55"/>
        <v>2.5089605734766617E-3</v>
      </c>
      <c r="I160" s="20">
        <f t="shared" si="56"/>
        <v>-3.3641715727502578E-3</v>
      </c>
      <c r="J160" s="20">
        <f t="shared" si="72"/>
        <v>1.9636153624025411E-2</v>
      </c>
      <c r="L160" s="80">
        <f t="shared" si="57"/>
        <v>32284.033198244902</v>
      </c>
      <c r="M160" s="80">
        <f t="shared" si="58"/>
        <v>80333.818117056318</v>
      </c>
      <c r="N160" s="80">
        <f t="shared" si="59"/>
        <v>6911.4864597830074</v>
      </c>
      <c r="O160" s="80">
        <f t="shared" si="60"/>
        <v>7844.6712853134013</v>
      </c>
      <c r="P160" s="79">
        <f t="shared" si="61"/>
        <v>127374.00906039763</v>
      </c>
      <c r="R160" s="80">
        <f t="shared" si="62"/>
        <v>38546.767419810014</v>
      </c>
      <c r="S160" s="80">
        <f t="shared" si="63"/>
        <v>53089.046921570305</v>
      </c>
      <c r="T160" s="80">
        <f t="shared" si="64"/>
        <v>16186.263069916236</v>
      </c>
      <c r="U160" s="80">
        <f t="shared" si="65"/>
        <v>24156.026530768828</v>
      </c>
      <c r="V160" s="79">
        <f t="shared" si="66"/>
        <v>131978.10394206538</v>
      </c>
      <c r="X160" s="80">
        <f t="shared" si="67"/>
        <v>27415.73355664044</v>
      </c>
      <c r="Y160" s="80">
        <f t="shared" si="68"/>
        <v>33053.562360685515</v>
      </c>
      <c r="Z160" s="80">
        <f t="shared" si="69"/>
        <v>40569.827215442943</v>
      </c>
      <c r="AA160" s="80">
        <f t="shared" si="70"/>
        <v>34924.014335485226</v>
      </c>
      <c r="AB160" s="79">
        <f t="shared" si="71"/>
        <v>135963.13746825414</v>
      </c>
    </row>
    <row r="161" spans="1:28" x14ac:dyDescent="0.2">
      <c r="A161" s="22">
        <v>42962</v>
      </c>
      <c r="B161" s="21">
        <v>162.5</v>
      </c>
      <c r="C161" s="21">
        <v>278.89999999999998</v>
      </c>
      <c r="D161" s="21">
        <v>60.84</v>
      </c>
      <c r="E161" s="21">
        <v>1798</v>
      </c>
      <c r="G161" s="20">
        <f t="shared" si="54"/>
        <v>2.426725496375666E-2</v>
      </c>
      <c r="H161" s="20">
        <f t="shared" si="55"/>
        <v>-2.8602073650340057E-3</v>
      </c>
      <c r="I161" s="20">
        <f t="shared" si="56"/>
        <v>2.6835443037974742E-2</v>
      </c>
      <c r="J161" s="20">
        <f t="shared" si="72"/>
        <v>1.8408382894364202E-2</v>
      </c>
      <c r="L161" s="80">
        <f t="shared" si="57"/>
        <v>33067.478063125098</v>
      </c>
      <c r="M161" s="80">
        <f t="shared" si="58"/>
        <v>80104.046738816614</v>
      </c>
      <c r="N161" s="80">
        <f t="shared" si="59"/>
        <v>7096.9592609822475</v>
      </c>
      <c r="O161" s="80">
        <f t="shared" si="60"/>
        <v>7989.0789980138743</v>
      </c>
      <c r="P161" s="79">
        <f t="shared" si="61"/>
        <v>128257.56306093783</v>
      </c>
      <c r="R161" s="80">
        <f t="shared" si="62"/>
        <v>39482.191652815171</v>
      </c>
      <c r="S161" s="80">
        <f t="shared" si="63"/>
        <v>52937.201238562593</v>
      </c>
      <c r="T161" s="80">
        <f t="shared" si="64"/>
        <v>16620.628610526648</v>
      </c>
      <c r="U161" s="80">
        <f t="shared" si="65"/>
        <v>24600.699916353642</v>
      </c>
      <c r="V161" s="79">
        <f t="shared" si="66"/>
        <v>133640.72141825806</v>
      </c>
      <c r="X161" s="80">
        <f t="shared" si="67"/>
        <v>28081.038152877853</v>
      </c>
      <c r="Y161" s="80">
        <f t="shared" si="68"/>
        <v>32959.022318180869</v>
      </c>
      <c r="Z161" s="80">
        <f t="shared" si="69"/>
        <v>41658.536502743438</v>
      </c>
      <c r="AA161" s="80">
        <f t="shared" si="70"/>
        <v>35566.908963581103</v>
      </c>
      <c r="AB161" s="79">
        <f t="shared" si="71"/>
        <v>138265.50593738328</v>
      </c>
    </row>
    <row r="162" spans="1:28" x14ac:dyDescent="0.2">
      <c r="A162" s="22">
        <v>42963</v>
      </c>
      <c r="B162" s="21">
        <v>165.7</v>
      </c>
      <c r="C162" s="21">
        <v>283</v>
      </c>
      <c r="D162" s="21">
        <v>60.05</v>
      </c>
      <c r="E162" s="21">
        <v>1818</v>
      </c>
      <c r="G162" s="20">
        <f t="shared" si="54"/>
        <v>1.9692307692307624E-2</v>
      </c>
      <c r="H162" s="20">
        <f t="shared" si="55"/>
        <v>1.470060953746871E-2</v>
      </c>
      <c r="I162" s="20">
        <f t="shared" si="56"/>
        <v>-1.2984878369493856E-2</v>
      </c>
      <c r="J162" s="20">
        <f t="shared" si="72"/>
        <v>1.1123470522803115E-2</v>
      </c>
      <c r="L162" s="80">
        <f t="shared" si="57"/>
        <v>33718.653015752789</v>
      </c>
      <c r="M162" s="80">
        <f t="shared" si="58"/>
        <v>81281.625052295101</v>
      </c>
      <c r="N162" s="80">
        <f t="shared" si="59"/>
        <v>7004.8061081851401</v>
      </c>
      <c r="O162" s="80">
        <f t="shared" si="60"/>
        <v>8077.9452827526275</v>
      </c>
      <c r="P162" s="79">
        <f t="shared" si="61"/>
        <v>130083.02945898565</v>
      </c>
      <c r="R162" s="80">
        <f t="shared" si="62"/>
        <v>40259.687119209069</v>
      </c>
      <c r="S162" s="80">
        <f t="shared" si="63"/>
        <v>53715.410363977106</v>
      </c>
      <c r="T162" s="80">
        <f t="shared" si="64"/>
        <v>16404.811769594431</v>
      </c>
      <c r="U162" s="80">
        <f t="shared" si="65"/>
        <v>24874.345076713525</v>
      </c>
      <c r="V162" s="79">
        <f t="shared" si="66"/>
        <v>135254.25432949414</v>
      </c>
      <c r="X162" s="80">
        <f t="shared" si="67"/>
        <v>28634.018596503753</v>
      </c>
      <c r="Y162" s="80">
        <f t="shared" si="68"/>
        <v>33443.540036017162</v>
      </c>
      <c r="Z162" s="80">
        <f t="shared" si="69"/>
        <v>41117.605473204196</v>
      </c>
      <c r="AA162" s="80">
        <f t="shared" si="70"/>
        <v>35962.536427024723</v>
      </c>
      <c r="AB162" s="79">
        <f t="shared" si="71"/>
        <v>139157.70053274982</v>
      </c>
    </row>
    <row r="163" spans="1:28" x14ac:dyDescent="0.2">
      <c r="A163" s="22">
        <v>42964</v>
      </c>
      <c r="B163" s="21">
        <v>165.05</v>
      </c>
      <c r="C163" s="21">
        <v>282.39999999999998</v>
      </c>
      <c r="D163" s="21">
        <v>60.07</v>
      </c>
      <c r="E163" s="21">
        <v>1832</v>
      </c>
      <c r="G163" s="20">
        <f t="shared" si="54"/>
        <v>-3.9227519613758439E-3</v>
      </c>
      <c r="H163" s="20">
        <f t="shared" si="55"/>
        <v>-2.1201413427562642E-3</v>
      </c>
      <c r="I163" s="20">
        <f t="shared" si="56"/>
        <v>3.3305578684434848E-4</v>
      </c>
      <c r="J163" s="20">
        <f t="shared" si="72"/>
        <v>7.7007700770077006E-3</v>
      </c>
      <c r="L163" s="80">
        <f t="shared" si="57"/>
        <v>33586.383103500295</v>
      </c>
      <c r="M163" s="80">
        <f t="shared" si="58"/>
        <v>81109.296518615316</v>
      </c>
      <c r="N163" s="80">
        <f t="shared" si="59"/>
        <v>7007.1390993951936</v>
      </c>
      <c r="O163" s="80">
        <f t="shared" si="60"/>
        <v>8140.1516820697543</v>
      </c>
      <c r="P163" s="79">
        <f t="shared" si="61"/>
        <v>129842.97040358056</v>
      </c>
      <c r="R163" s="80">
        <f t="shared" si="62"/>
        <v>40101.758352597812</v>
      </c>
      <c r="S163" s="80">
        <f t="shared" si="63"/>
        <v>53601.52610172132</v>
      </c>
      <c r="T163" s="80">
        <f t="shared" si="64"/>
        <v>16410.275487086386</v>
      </c>
      <c r="U163" s="80">
        <f t="shared" si="65"/>
        <v>25065.896688965444</v>
      </c>
      <c r="V163" s="79">
        <f t="shared" si="66"/>
        <v>135179.45663037096</v>
      </c>
      <c r="X163" s="80">
        <f t="shared" si="67"/>
        <v>28521.694443892244</v>
      </c>
      <c r="Y163" s="80">
        <f t="shared" si="68"/>
        <v>33372.635004138676</v>
      </c>
      <c r="Z163" s="80">
        <f t="shared" si="69"/>
        <v>41131.29992964823</v>
      </c>
      <c r="AA163" s="80">
        <f t="shared" si="70"/>
        <v>36239.475651435256</v>
      </c>
      <c r="AB163" s="79">
        <f t="shared" si="71"/>
        <v>139265.10502911441</v>
      </c>
    </row>
    <row r="164" spans="1:28" x14ac:dyDescent="0.2">
      <c r="A164" s="22">
        <v>42965</v>
      </c>
      <c r="B164" s="21">
        <v>163.83000000000001</v>
      </c>
      <c r="C164" s="21">
        <v>281</v>
      </c>
      <c r="D164" s="21">
        <v>59.99</v>
      </c>
      <c r="E164" s="21">
        <v>1785</v>
      </c>
      <c r="G164" s="20">
        <f t="shared" si="54"/>
        <v>-7.3916994850045364E-3</v>
      </c>
      <c r="H164" s="20">
        <f t="shared" si="55"/>
        <v>-4.9575070821528946E-3</v>
      </c>
      <c r="I164" s="20">
        <f t="shared" si="56"/>
        <v>-1.3317795904777476E-3</v>
      </c>
      <c r="J164" s="20">
        <f t="shared" si="72"/>
        <v>-2.5655021834061136E-2</v>
      </c>
      <c r="L164" s="80">
        <f t="shared" si="57"/>
        <v>33338.122652810984</v>
      </c>
      <c r="M164" s="80">
        <f t="shared" si="58"/>
        <v>80707.196606695841</v>
      </c>
      <c r="N164" s="80">
        <f t="shared" si="59"/>
        <v>6997.8071345549806</v>
      </c>
      <c r="O164" s="80">
        <f t="shared" si="60"/>
        <v>7931.3159129336855</v>
      </c>
      <c r="P164" s="79">
        <f t="shared" si="61"/>
        <v>128974.44230699549</v>
      </c>
      <c r="R164" s="80">
        <f t="shared" si="62"/>
        <v>39805.338206035136</v>
      </c>
      <c r="S164" s="80">
        <f t="shared" si="63"/>
        <v>53335.796156457836</v>
      </c>
      <c r="T164" s="80">
        <f t="shared" si="64"/>
        <v>16388.420617118569</v>
      </c>
      <c r="U164" s="80">
        <f t="shared" si="65"/>
        <v>24422.830562119714</v>
      </c>
      <c r="V164" s="79">
        <f t="shared" si="66"/>
        <v>133952.38554173126</v>
      </c>
      <c r="X164" s="80">
        <f t="shared" si="67"/>
        <v>28310.870649759869</v>
      </c>
      <c r="Y164" s="80">
        <f t="shared" si="68"/>
        <v>33207.189929755557</v>
      </c>
      <c r="Z164" s="80">
        <f t="shared" si="69"/>
        <v>41076.522103872107</v>
      </c>
      <c r="AA164" s="80">
        <f t="shared" si="70"/>
        <v>35309.751112342754</v>
      </c>
      <c r="AB164" s="79">
        <f t="shared" si="71"/>
        <v>137904.33379573029</v>
      </c>
    </row>
    <row r="165" spans="1:28" x14ac:dyDescent="0.2">
      <c r="A165" s="22">
        <v>42968</v>
      </c>
      <c r="B165" s="21">
        <v>163.54</v>
      </c>
      <c r="C165" s="21">
        <v>277.8</v>
      </c>
      <c r="D165" s="21">
        <v>59.95</v>
      </c>
      <c r="E165" s="21">
        <v>1769</v>
      </c>
      <c r="G165" s="20">
        <f t="shared" si="54"/>
        <v>-1.7701275712630193E-3</v>
      </c>
      <c r="H165" s="20">
        <f t="shared" si="55"/>
        <v>-1.1387900355871845E-2</v>
      </c>
      <c r="I165" s="20">
        <f t="shared" si="56"/>
        <v>-6.6677779629936902E-4</v>
      </c>
      <c r="J165" s="20">
        <f t="shared" si="72"/>
        <v>-8.9635854341736688E-3</v>
      </c>
      <c r="L165" s="80">
        <f t="shared" si="57"/>
        <v>33279.109922729098</v>
      </c>
      <c r="M165" s="80">
        <f t="shared" si="58"/>
        <v>79788.111093737025</v>
      </c>
      <c r="N165" s="80">
        <f t="shared" si="59"/>
        <v>6993.1411521348737</v>
      </c>
      <c r="O165" s="80">
        <f t="shared" si="60"/>
        <v>7860.2228851426835</v>
      </c>
      <c r="P165" s="79">
        <f t="shared" si="61"/>
        <v>127920.58505374368</v>
      </c>
      <c r="R165" s="80">
        <f t="shared" si="62"/>
        <v>39734.877679393183</v>
      </c>
      <c r="S165" s="80">
        <f t="shared" si="63"/>
        <v>52728.413424427003</v>
      </c>
      <c r="T165" s="80">
        <f t="shared" si="64"/>
        <v>16377.49318213466</v>
      </c>
      <c r="U165" s="80">
        <f t="shared" si="65"/>
        <v>24203.914433831807</v>
      </c>
      <c r="V165" s="79">
        <f t="shared" si="66"/>
        <v>133044.69871978665</v>
      </c>
      <c r="X165" s="80">
        <f t="shared" si="67"/>
        <v>28260.756797056267</v>
      </c>
      <c r="Y165" s="80">
        <f t="shared" si="68"/>
        <v>32829.029759736994</v>
      </c>
      <c r="Z165" s="80">
        <f t="shared" si="69"/>
        <v>41049.133190984045</v>
      </c>
      <c r="AA165" s="80">
        <f t="shared" si="70"/>
        <v>34993.249141587861</v>
      </c>
      <c r="AB165" s="79">
        <f t="shared" si="71"/>
        <v>137132.16888936516</v>
      </c>
    </row>
    <row r="166" spans="1:28" x14ac:dyDescent="0.2">
      <c r="A166" s="22">
        <v>42969</v>
      </c>
      <c r="B166" s="21">
        <v>164.9</v>
      </c>
      <c r="C166" s="21">
        <v>281.89999999999998</v>
      </c>
      <c r="D166" s="21">
        <v>60.48</v>
      </c>
      <c r="E166" s="21">
        <v>1756</v>
      </c>
      <c r="G166" s="20">
        <f t="shared" si="54"/>
        <v>8.3160083160083997E-3</v>
      </c>
      <c r="H166" s="20">
        <f t="shared" si="55"/>
        <v>1.475881929445632E-2</v>
      </c>
      <c r="I166" s="20">
        <f t="shared" si="56"/>
        <v>8.8407005838197494E-3</v>
      </c>
      <c r="J166" s="20">
        <f t="shared" si="72"/>
        <v>-7.3487846240814017E-3</v>
      </c>
      <c r="L166" s="80">
        <f t="shared" si="57"/>
        <v>33555.859277595868</v>
      </c>
      <c r="M166" s="80">
        <f t="shared" si="58"/>
        <v>80965.689407215497</v>
      </c>
      <c r="N166" s="80">
        <f t="shared" si="59"/>
        <v>7054.9654192012867</v>
      </c>
      <c r="O166" s="80">
        <f t="shared" si="60"/>
        <v>7802.4598000624937</v>
      </c>
      <c r="P166" s="79">
        <f t="shared" si="61"/>
        <v>129378.97390407514</v>
      </c>
      <c r="R166" s="80">
        <f t="shared" si="62"/>
        <v>40065.313252610591</v>
      </c>
      <c r="S166" s="80">
        <f t="shared" si="63"/>
        <v>53506.622549841508</v>
      </c>
      <c r="T166" s="80">
        <f t="shared" si="64"/>
        <v>16522.281695671463</v>
      </c>
      <c r="U166" s="80">
        <f t="shared" si="65"/>
        <v>24026.045079597883</v>
      </c>
      <c r="V166" s="79">
        <f t="shared" si="66"/>
        <v>134120.26257772144</v>
      </c>
      <c r="X166" s="80">
        <f t="shared" si="67"/>
        <v>28495.773485597278</v>
      </c>
      <c r="Y166" s="80">
        <f t="shared" si="68"/>
        <v>33313.54747757328</v>
      </c>
      <c r="Z166" s="80">
        <f t="shared" si="69"/>
        <v>41412.036286750874</v>
      </c>
      <c r="AA166" s="80">
        <f t="shared" si="70"/>
        <v>34736.091290349512</v>
      </c>
      <c r="AB166" s="79">
        <f t="shared" si="71"/>
        <v>137957.44854027094</v>
      </c>
    </row>
    <row r="167" spans="1:28" x14ac:dyDescent="0.2">
      <c r="A167" s="22">
        <v>42970</v>
      </c>
      <c r="B167" s="21">
        <v>164.8</v>
      </c>
      <c r="C167" s="21">
        <v>280.5</v>
      </c>
      <c r="D167" s="21">
        <v>61.01</v>
      </c>
      <c r="E167" s="21">
        <v>1765</v>
      </c>
      <c r="G167" s="20">
        <f t="shared" ref="G167:G195" si="73">(B167-B166)/B166</f>
        <v>-6.0642813826558106E-4</v>
      </c>
      <c r="H167" s="20">
        <f t="shared" ref="H167:H195" si="74">(C167-C166)/C166</f>
        <v>-4.9663001064206361E-3</v>
      </c>
      <c r="I167" s="20">
        <f t="shared" ref="I167:I195" si="75">(D167-D166)/D166</f>
        <v>8.7632275132275318E-3</v>
      </c>
      <c r="J167" s="20">
        <f t="shared" si="72"/>
        <v>5.1252847380410024E-3</v>
      </c>
      <c r="L167" s="80">
        <f t="shared" si="57"/>
        <v>33535.510060326254</v>
      </c>
      <c r="M167" s="80">
        <f t="shared" si="58"/>
        <v>80563.589495296023</v>
      </c>
      <c r="N167" s="80">
        <f t="shared" si="59"/>
        <v>7116.7896862676998</v>
      </c>
      <c r="O167" s="80">
        <f t="shared" si="60"/>
        <v>7842.4496281949323</v>
      </c>
      <c r="P167" s="79">
        <f t="shared" si="61"/>
        <v>129058.3388700849</v>
      </c>
      <c r="R167" s="80">
        <f t="shared" si="62"/>
        <v>40041.016519285782</v>
      </c>
      <c r="S167" s="80">
        <f t="shared" si="63"/>
        <v>53240.892604578024</v>
      </c>
      <c r="T167" s="80">
        <f t="shared" si="64"/>
        <v>16667.070209208268</v>
      </c>
      <c r="U167" s="80">
        <f t="shared" si="65"/>
        <v>24149.185401759831</v>
      </c>
      <c r="V167" s="79">
        <f t="shared" si="66"/>
        <v>134098.16473483189</v>
      </c>
      <c r="X167" s="80">
        <f t="shared" si="67"/>
        <v>28478.492846733971</v>
      </c>
      <c r="Y167" s="80">
        <f t="shared" si="68"/>
        <v>33148.102403190162</v>
      </c>
      <c r="Z167" s="80">
        <f t="shared" si="69"/>
        <v>41774.939382517703</v>
      </c>
      <c r="AA167" s="80">
        <f t="shared" si="70"/>
        <v>34914.123648899142</v>
      </c>
      <c r="AB167" s="79">
        <f t="shared" si="71"/>
        <v>138315.65828134096</v>
      </c>
    </row>
    <row r="168" spans="1:28" x14ac:dyDescent="0.2">
      <c r="A168" s="22">
        <v>42971</v>
      </c>
      <c r="B168" s="21">
        <v>165.45</v>
      </c>
      <c r="C168" s="21">
        <v>289.3</v>
      </c>
      <c r="D168" s="21">
        <v>61.8</v>
      </c>
      <c r="E168" s="21">
        <v>1768</v>
      </c>
      <c r="G168" s="20">
        <f t="shared" si="73"/>
        <v>3.9441747572814155E-3</v>
      </c>
      <c r="H168" s="20">
        <f t="shared" si="74"/>
        <v>3.1372549019607884E-2</v>
      </c>
      <c r="I168" s="20">
        <f t="shared" si="75"/>
        <v>1.2948696934928687E-2</v>
      </c>
      <c r="J168" s="20">
        <f t="shared" si="72"/>
        <v>1.6997167138810198E-3</v>
      </c>
      <c r="L168" s="80">
        <f t="shared" si="57"/>
        <v>33667.779972578748</v>
      </c>
      <c r="M168" s="80">
        <f t="shared" si="58"/>
        <v>83091.074655932767</v>
      </c>
      <c r="N168" s="80">
        <f t="shared" si="59"/>
        <v>7208.9428390648063</v>
      </c>
      <c r="O168" s="80">
        <f t="shared" si="60"/>
        <v>7855.7795709057455</v>
      </c>
      <c r="P168" s="79">
        <f t="shared" si="61"/>
        <v>131823.57703848206</v>
      </c>
      <c r="R168" s="80">
        <f t="shared" si="62"/>
        <v>40198.94528589704</v>
      </c>
      <c r="S168" s="80">
        <f t="shared" si="63"/>
        <v>54911.195117662828</v>
      </c>
      <c r="T168" s="80">
        <f t="shared" si="64"/>
        <v>16882.887050140485</v>
      </c>
      <c r="U168" s="80">
        <f t="shared" si="65"/>
        <v>24190.232175813813</v>
      </c>
      <c r="V168" s="79">
        <f t="shared" si="66"/>
        <v>136183.25962951418</v>
      </c>
      <c r="X168" s="80">
        <f t="shared" si="67"/>
        <v>28590.816999345479</v>
      </c>
      <c r="Y168" s="80">
        <f t="shared" si="68"/>
        <v>34188.042870741228</v>
      </c>
      <c r="Z168" s="80">
        <f t="shared" si="69"/>
        <v>42315.870412056938</v>
      </c>
      <c r="AA168" s="80">
        <f t="shared" si="70"/>
        <v>34973.467768415685</v>
      </c>
      <c r="AB168" s="79">
        <f t="shared" si="71"/>
        <v>140068.19805055932</v>
      </c>
    </row>
    <row r="169" spans="1:28" x14ac:dyDescent="0.2">
      <c r="A169" s="22">
        <v>42972</v>
      </c>
      <c r="B169" s="21">
        <v>169.32</v>
      </c>
      <c r="C169" s="21">
        <v>293.5</v>
      </c>
      <c r="D169" s="21">
        <v>61.67</v>
      </c>
      <c r="E169" s="21">
        <v>1757</v>
      </c>
      <c r="G169" s="20">
        <f t="shared" si="73"/>
        <v>2.3390752493200391E-2</v>
      </c>
      <c r="H169" s="20">
        <f t="shared" si="74"/>
        <v>1.4517801590044897E-2</v>
      </c>
      <c r="I169" s="20">
        <f t="shared" si="75"/>
        <v>-2.1035598705500883E-3</v>
      </c>
      <c r="J169" s="20">
        <f t="shared" si="72"/>
        <v>-6.2217194570135742E-3</v>
      </c>
      <c r="L169" s="80">
        <f t="shared" si="57"/>
        <v>34455.29468091287</v>
      </c>
      <c r="M169" s="80">
        <f t="shared" si="58"/>
        <v>84297.374391691206</v>
      </c>
      <c r="N169" s="80">
        <f t="shared" si="59"/>
        <v>7193.7783961994601</v>
      </c>
      <c r="O169" s="80">
        <f t="shared" si="60"/>
        <v>7806.9031142994318</v>
      </c>
      <c r="P169" s="79">
        <f t="shared" si="61"/>
        <v>133753.35058310296</v>
      </c>
      <c r="R169" s="80">
        <f t="shared" si="62"/>
        <v>41139.228865567165</v>
      </c>
      <c r="S169" s="80">
        <f t="shared" si="63"/>
        <v>55708.3849534533</v>
      </c>
      <c r="T169" s="80">
        <f t="shared" si="64"/>
        <v>16847.372886442779</v>
      </c>
      <c r="U169" s="80">
        <f t="shared" si="65"/>
        <v>24039.727337615877</v>
      </c>
      <c r="V169" s="79">
        <f t="shared" si="66"/>
        <v>137734.71404307912</v>
      </c>
      <c r="X169" s="80">
        <f t="shared" si="67"/>
        <v>29259.577723355556</v>
      </c>
      <c r="Y169" s="80">
        <f t="shared" si="68"/>
        <v>34684.378093890598</v>
      </c>
      <c r="Z169" s="80">
        <f t="shared" si="69"/>
        <v>42226.856445170735</v>
      </c>
      <c r="AA169" s="80">
        <f t="shared" si="70"/>
        <v>34755.872663521695</v>
      </c>
      <c r="AB169" s="79">
        <f t="shared" si="71"/>
        <v>140926.68492593858</v>
      </c>
    </row>
    <row r="170" spans="1:28" x14ac:dyDescent="0.2">
      <c r="A170" s="22">
        <v>42975</v>
      </c>
      <c r="B170" s="21">
        <v>170</v>
      </c>
      <c r="C170" s="21">
        <v>291</v>
      </c>
      <c r="D170" s="21">
        <v>61.46</v>
      </c>
      <c r="E170" s="21">
        <v>1725.5</v>
      </c>
      <c r="G170" s="20">
        <f t="shared" si="73"/>
        <v>4.0160642570281528E-3</v>
      </c>
      <c r="H170" s="20">
        <f t="shared" si="74"/>
        <v>-8.5178875638841564E-3</v>
      </c>
      <c r="I170" s="20">
        <f t="shared" si="75"/>
        <v>-3.4052213393870739E-3</v>
      </c>
      <c r="J170" s="20">
        <f t="shared" si="72"/>
        <v>-1.7928286852589643E-2</v>
      </c>
      <c r="L170" s="80">
        <f t="shared" si="57"/>
        <v>34593.669358346255</v>
      </c>
      <c r="M170" s="80">
        <f t="shared" si="58"/>
        <v>83579.338834692127</v>
      </c>
      <c r="N170" s="80">
        <f t="shared" si="59"/>
        <v>7169.2819884938999</v>
      </c>
      <c r="O170" s="80">
        <f t="shared" si="60"/>
        <v>7666.9387158358959</v>
      </c>
      <c r="P170" s="79">
        <f t="shared" si="61"/>
        <v>133009.22889736816</v>
      </c>
      <c r="R170" s="80">
        <f t="shared" si="62"/>
        <v>41304.446652175873</v>
      </c>
      <c r="S170" s="80">
        <f t="shared" si="63"/>
        <v>55233.867194054212</v>
      </c>
      <c r="T170" s="80">
        <f t="shared" si="64"/>
        <v>16790.003852777252</v>
      </c>
      <c r="U170" s="80">
        <f t="shared" si="65"/>
        <v>23608.736210049057</v>
      </c>
      <c r="V170" s="79">
        <f t="shared" si="66"/>
        <v>136937.05390905641</v>
      </c>
      <c r="X170" s="80">
        <f t="shared" si="67"/>
        <v>29377.086067626064</v>
      </c>
      <c r="Y170" s="80">
        <f t="shared" si="68"/>
        <v>34388.94046106359</v>
      </c>
      <c r="Z170" s="80">
        <f t="shared" si="69"/>
        <v>42083.064652508408</v>
      </c>
      <c r="AA170" s="80">
        <f t="shared" si="70"/>
        <v>34132.759408598002</v>
      </c>
      <c r="AB170" s="79">
        <f t="shared" si="71"/>
        <v>139981.85058979606</v>
      </c>
    </row>
    <row r="171" spans="1:28" x14ac:dyDescent="0.2">
      <c r="A171" s="22">
        <v>42976</v>
      </c>
      <c r="B171" s="21">
        <v>170.15</v>
      </c>
      <c r="C171" s="21">
        <v>298.7</v>
      </c>
      <c r="D171" s="21">
        <v>61.5</v>
      </c>
      <c r="E171" s="21">
        <v>1743</v>
      </c>
      <c r="G171" s="20">
        <f t="shared" si="73"/>
        <v>8.8235294117650401E-4</v>
      </c>
      <c r="H171" s="20">
        <f t="shared" si="74"/>
        <v>2.6460481099656319E-2</v>
      </c>
      <c r="I171" s="20">
        <f t="shared" si="75"/>
        <v>6.5082980800519271E-4</v>
      </c>
      <c r="J171" s="20">
        <f t="shared" si="72"/>
        <v>1.0141987829614604E-2</v>
      </c>
      <c r="L171" s="80">
        <f t="shared" si="57"/>
        <v>34624.193184250682</v>
      </c>
      <c r="M171" s="80">
        <f t="shared" si="58"/>
        <v>85790.888350249268</v>
      </c>
      <c r="N171" s="80">
        <f t="shared" si="59"/>
        <v>7173.9479709140069</v>
      </c>
      <c r="O171" s="80">
        <f t="shared" si="60"/>
        <v>7744.6967149823049</v>
      </c>
      <c r="P171" s="79">
        <f t="shared" si="61"/>
        <v>135333.72622039626</v>
      </c>
      <c r="R171" s="80">
        <f t="shared" si="62"/>
        <v>41340.891752163086</v>
      </c>
      <c r="S171" s="80">
        <f t="shared" si="63"/>
        <v>56695.38189300341</v>
      </c>
      <c r="T171" s="80">
        <f t="shared" si="64"/>
        <v>16800.931287761163</v>
      </c>
      <c r="U171" s="80">
        <f t="shared" si="65"/>
        <v>23848.175725363955</v>
      </c>
      <c r="V171" s="79">
        <f t="shared" si="66"/>
        <v>138685.38065829163</v>
      </c>
      <c r="X171" s="80">
        <f t="shared" si="67"/>
        <v>29403.00702592103</v>
      </c>
      <c r="Y171" s="80">
        <f t="shared" si="68"/>
        <v>35298.888370170767</v>
      </c>
      <c r="Z171" s="80">
        <f t="shared" si="69"/>
        <v>42110.45356539647</v>
      </c>
      <c r="AA171" s="80">
        <f t="shared" si="70"/>
        <v>34478.933439111162</v>
      </c>
      <c r="AB171" s="79">
        <f t="shared" si="71"/>
        <v>141291.28240059945</v>
      </c>
    </row>
    <row r="172" spans="1:28" x14ac:dyDescent="0.2">
      <c r="A172" s="22">
        <v>42977</v>
      </c>
      <c r="B172" s="21">
        <v>166</v>
      </c>
      <c r="C172" s="21">
        <v>302</v>
      </c>
      <c r="D172" s="21">
        <v>61.27</v>
      </c>
      <c r="E172" s="21">
        <v>1728.5</v>
      </c>
      <c r="G172" s="20">
        <f t="shared" si="73"/>
        <v>-2.4390243902439056E-2</v>
      </c>
      <c r="H172" s="20">
        <f t="shared" si="74"/>
        <v>1.104787412119187E-2</v>
      </c>
      <c r="I172" s="20">
        <f t="shared" si="75"/>
        <v>-3.739837398373933E-3</v>
      </c>
      <c r="J172" s="20">
        <f t="shared" si="72"/>
        <v>-8.3189902467010902E-3</v>
      </c>
      <c r="L172" s="80">
        <f t="shared" si="57"/>
        <v>33779.700667561643</v>
      </c>
      <c r="M172" s="80">
        <f t="shared" si="58"/>
        <v>86738.695285488051</v>
      </c>
      <c r="N172" s="80">
        <f t="shared" si="59"/>
        <v>7147.1185719983941</v>
      </c>
      <c r="O172" s="80">
        <f t="shared" si="60"/>
        <v>7680.268658546709</v>
      </c>
      <c r="P172" s="79">
        <f t="shared" si="61"/>
        <v>135345.78318359479</v>
      </c>
      <c r="R172" s="80">
        <f t="shared" si="62"/>
        <v>40332.577319183496</v>
      </c>
      <c r="S172" s="80">
        <f t="shared" si="63"/>
        <v>57321.745335410211</v>
      </c>
      <c r="T172" s="80">
        <f t="shared" si="64"/>
        <v>16738.098536603684</v>
      </c>
      <c r="U172" s="80">
        <f t="shared" si="65"/>
        <v>23649.78298410304</v>
      </c>
      <c r="V172" s="79">
        <f t="shared" si="66"/>
        <v>138042.20417530043</v>
      </c>
      <c r="X172" s="80">
        <f t="shared" si="67"/>
        <v>28685.860513093685</v>
      </c>
      <c r="Y172" s="80">
        <f t="shared" si="68"/>
        <v>35688.866045502415</v>
      </c>
      <c r="Z172" s="80">
        <f t="shared" si="69"/>
        <v>41952.967316290109</v>
      </c>
      <c r="AA172" s="80">
        <f t="shared" si="70"/>
        <v>34192.103528114538</v>
      </c>
      <c r="AB172" s="79">
        <f t="shared" si="71"/>
        <v>140519.79740300073</v>
      </c>
    </row>
    <row r="173" spans="1:28" x14ac:dyDescent="0.2">
      <c r="A173" s="22">
        <v>42978</v>
      </c>
      <c r="B173" s="21">
        <v>165.68</v>
      </c>
      <c r="C173" s="21">
        <v>303.10000000000002</v>
      </c>
      <c r="D173" s="21">
        <v>61.15</v>
      </c>
      <c r="E173" s="21">
        <v>1752</v>
      </c>
      <c r="G173" s="20">
        <f t="shared" si="73"/>
        <v>-1.9277108433734529E-3</v>
      </c>
      <c r="H173" s="20">
        <f t="shared" si="74"/>
        <v>3.6423841059603401E-3</v>
      </c>
      <c r="I173" s="20">
        <f t="shared" si="75"/>
        <v>-1.9585441488494293E-3</v>
      </c>
      <c r="J173" s="20">
        <f t="shared" si="72"/>
        <v>1.3595603124096037E-2</v>
      </c>
      <c r="L173" s="80">
        <f t="shared" si="57"/>
        <v>33714.583172298873</v>
      </c>
      <c r="M173" s="80">
        <f t="shared" si="58"/>
        <v>87054.630930567655</v>
      </c>
      <c r="N173" s="80">
        <f t="shared" si="59"/>
        <v>7133.1206247380733</v>
      </c>
      <c r="O173" s="80">
        <f t="shared" si="60"/>
        <v>7784.6865431147435</v>
      </c>
      <c r="P173" s="79">
        <f t="shared" si="61"/>
        <v>135687.02127071936</v>
      </c>
      <c r="R173" s="80">
        <f t="shared" si="62"/>
        <v>40254.827772544108</v>
      </c>
      <c r="S173" s="80">
        <f t="shared" si="63"/>
        <v>57530.533149545816</v>
      </c>
      <c r="T173" s="80">
        <f t="shared" si="64"/>
        <v>16705.316231651952</v>
      </c>
      <c r="U173" s="80">
        <f t="shared" si="65"/>
        <v>23971.316047525903</v>
      </c>
      <c r="V173" s="79">
        <f t="shared" si="66"/>
        <v>138461.99320126779</v>
      </c>
      <c r="X173" s="80">
        <f t="shared" si="67"/>
        <v>28630.562468731096</v>
      </c>
      <c r="Y173" s="80">
        <f t="shared" si="68"/>
        <v>35818.858603946297</v>
      </c>
      <c r="Z173" s="80">
        <f t="shared" si="69"/>
        <v>41870.800577625916</v>
      </c>
      <c r="AA173" s="80">
        <f t="shared" si="70"/>
        <v>34656.965797660785</v>
      </c>
      <c r="AB173" s="79">
        <f t="shared" si="71"/>
        <v>140977.1874479641</v>
      </c>
    </row>
    <row r="174" spans="1:28" x14ac:dyDescent="0.2">
      <c r="A174" s="22">
        <v>42979</v>
      </c>
      <c r="B174" s="21">
        <v>166.6</v>
      </c>
      <c r="C174" s="21">
        <v>300.39999999999998</v>
      </c>
      <c r="D174" s="21">
        <v>62.16</v>
      </c>
      <c r="E174" s="21">
        <v>1820</v>
      </c>
      <c r="G174" s="20">
        <f t="shared" si="73"/>
        <v>5.5528730082085188E-3</v>
      </c>
      <c r="H174" s="20">
        <f t="shared" si="74"/>
        <v>-8.9079511712307664E-3</v>
      </c>
      <c r="I174" s="20">
        <f t="shared" si="75"/>
        <v>1.6516762060506916E-2</v>
      </c>
      <c r="J174" s="20">
        <f t="shared" ref="J174:J178" si="76">(E174-E173)/E173</f>
        <v>3.8812785388127852E-2</v>
      </c>
      <c r="L174" s="80">
        <f t="shared" si="57"/>
        <v>33901.79597117933</v>
      </c>
      <c r="M174" s="80">
        <f t="shared" si="58"/>
        <v>86279.152529008643</v>
      </c>
      <c r="N174" s="80">
        <f t="shared" si="59"/>
        <v>7250.9366808457662</v>
      </c>
      <c r="O174" s="80">
        <f t="shared" si="60"/>
        <v>8086.8319112265026</v>
      </c>
      <c r="P174" s="79">
        <f t="shared" si="61"/>
        <v>135518.71709226025</v>
      </c>
      <c r="R174" s="80">
        <f t="shared" si="62"/>
        <v>40478.357719132349</v>
      </c>
      <c r="S174" s="80">
        <f t="shared" si="63"/>
        <v>57018.053969394787</v>
      </c>
      <c r="T174" s="80">
        <f t="shared" si="64"/>
        <v>16981.23396499567</v>
      </c>
      <c r="U174" s="80">
        <f t="shared" si="65"/>
        <v>24901.70959274951</v>
      </c>
      <c r="V174" s="79">
        <f t="shared" si="66"/>
        <v>139379.35524627232</v>
      </c>
      <c r="X174" s="80">
        <f t="shared" si="67"/>
        <v>28789.544346273542</v>
      </c>
      <c r="Y174" s="80">
        <f t="shared" si="68"/>
        <v>35499.785960493122</v>
      </c>
      <c r="Z174" s="80">
        <f t="shared" si="69"/>
        <v>42562.370628049495</v>
      </c>
      <c r="AA174" s="80">
        <f t="shared" si="70"/>
        <v>36002.099173369083</v>
      </c>
      <c r="AB174" s="79">
        <f t="shared" si="71"/>
        <v>142853.80010818524</v>
      </c>
    </row>
    <row r="175" spans="1:28" x14ac:dyDescent="0.2">
      <c r="A175" s="22">
        <v>42982</v>
      </c>
      <c r="B175" s="21">
        <v>163.65</v>
      </c>
      <c r="C175" s="21">
        <v>298.5</v>
      </c>
      <c r="D175" s="21">
        <v>61.2</v>
      </c>
      <c r="E175" s="21">
        <v>1833</v>
      </c>
      <c r="G175" s="20">
        <f t="shared" si="73"/>
        <v>-1.7707082833133186E-2</v>
      </c>
      <c r="H175" s="20">
        <f t="shared" si="74"/>
        <v>-6.324900133155717E-3</v>
      </c>
      <c r="I175" s="20">
        <f t="shared" si="75"/>
        <v>-1.5444015444015344E-2</v>
      </c>
      <c r="J175" s="20">
        <f t="shared" si="76"/>
        <v>7.1428571428571426E-3</v>
      </c>
      <c r="L175" s="80">
        <f t="shared" si="57"/>
        <v>33301.49406172568</v>
      </c>
      <c r="M175" s="80">
        <f t="shared" si="58"/>
        <v>85733.445505689349</v>
      </c>
      <c r="N175" s="80">
        <f t="shared" si="59"/>
        <v>7138.9531027632065</v>
      </c>
      <c r="O175" s="80">
        <f t="shared" si="60"/>
        <v>8144.5949963066923</v>
      </c>
      <c r="P175" s="79">
        <f t="shared" si="61"/>
        <v>134318.48766648493</v>
      </c>
      <c r="R175" s="80">
        <f t="shared" si="62"/>
        <v>39761.60408605048</v>
      </c>
      <c r="S175" s="80">
        <f t="shared" si="63"/>
        <v>56657.420472251484</v>
      </c>
      <c r="T175" s="80">
        <f t="shared" si="64"/>
        <v>16718.97552538184</v>
      </c>
      <c r="U175" s="80">
        <f t="shared" si="65"/>
        <v>25079.578946983434</v>
      </c>
      <c r="V175" s="79">
        <f t="shared" si="66"/>
        <v>138217.57903066723</v>
      </c>
      <c r="X175" s="80">
        <f t="shared" si="67"/>
        <v>28279.765499805915</v>
      </c>
      <c r="Y175" s="80">
        <f t="shared" si="68"/>
        <v>35275.2533595446</v>
      </c>
      <c r="Z175" s="80">
        <f t="shared" si="69"/>
        <v>41905.036718735995</v>
      </c>
      <c r="AA175" s="80">
        <f t="shared" si="70"/>
        <v>36259.257024607432</v>
      </c>
      <c r="AB175" s="79">
        <f t="shared" si="71"/>
        <v>141719.31260269394</v>
      </c>
    </row>
    <row r="176" spans="1:28" x14ac:dyDescent="0.2">
      <c r="A176" s="22">
        <v>42983</v>
      </c>
      <c r="B176" s="21">
        <v>163.65</v>
      </c>
      <c r="C176" s="21">
        <v>301.39999999999998</v>
      </c>
      <c r="D176" s="21">
        <v>61.25</v>
      </c>
      <c r="E176" s="21">
        <v>1863</v>
      </c>
      <c r="G176" s="20">
        <f t="shared" si="73"/>
        <v>0</v>
      </c>
      <c r="H176" s="20">
        <f t="shared" si="74"/>
        <v>9.7152428810719504E-3</v>
      </c>
      <c r="I176" s="20">
        <f t="shared" si="75"/>
        <v>8.1699346405224109E-4</v>
      </c>
      <c r="J176" s="20">
        <f t="shared" si="76"/>
        <v>1.6366612111292964E-2</v>
      </c>
      <c r="L176" s="80">
        <f t="shared" si="57"/>
        <v>33301.49406172568</v>
      </c>
      <c r="M176" s="80">
        <f t="shared" si="58"/>
        <v>86566.366751808266</v>
      </c>
      <c r="N176" s="80">
        <f t="shared" si="59"/>
        <v>7144.7855807883398</v>
      </c>
      <c r="O176" s="80">
        <f t="shared" si="60"/>
        <v>8277.8944234148221</v>
      </c>
      <c r="P176" s="79">
        <f t="shared" si="61"/>
        <v>135290.54081773711</v>
      </c>
      <c r="R176" s="80">
        <f t="shared" si="62"/>
        <v>39761.60408605048</v>
      </c>
      <c r="S176" s="80">
        <f t="shared" si="63"/>
        <v>57207.861073154425</v>
      </c>
      <c r="T176" s="80">
        <f t="shared" si="64"/>
        <v>16732.634819111725</v>
      </c>
      <c r="U176" s="80">
        <f t="shared" si="65"/>
        <v>25490.046687523263</v>
      </c>
      <c r="V176" s="79">
        <f t="shared" si="66"/>
        <v>139192.14666583989</v>
      </c>
      <c r="X176" s="80">
        <f t="shared" si="67"/>
        <v>28279.765499805915</v>
      </c>
      <c r="Y176" s="80">
        <f t="shared" si="68"/>
        <v>35617.961013623928</v>
      </c>
      <c r="Z176" s="80">
        <f t="shared" si="69"/>
        <v>41939.272859846074</v>
      </c>
      <c r="AA176" s="80">
        <f t="shared" si="70"/>
        <v>36852.698219772858</v>
      </c>
      <c r="AB176" s="79">
        <f t="shared" si="71"/>
        <v>142689.69759304877</v>
      </c>
    </row>
    <row r="177" spans="1:28" x14ac:dyDescent="0.2">
      <c r="A177" s="22">
        <v>42984</v>
      </c>
      <c r="B177" s="21">
        <v>168.8</v>
      </c>
      <c r="C177" s="21">
        <v>303.89999999999998</v>
      </c>
      <c r="D177" s="21">
        <v>62.65</v>
      </c>
      <c r="E177" s="21">
        <v>1843</v>
      </c>
      <c r="G177" s="20">
        <f t="shared" si="73"/>
        <v>3.1469599755575957E-2</v>
      </c>
      <c r="H177" s="20">
        <f t="shared" si="74"/>
        <v>8.2946250829462522E-3</v>
      </c>
      <c r="I177" s="20">
        <f t="shared" si="75"/>
        <v>2.2857142857142833E-2</v>
      </c>
      <c r="J177" s="20">
        <f t="shared" si="76"/>
        <v>-1.0735373054213635E-2</v>
      </c>
      <c r="L177" s="80">
        <f t="shared" si="57"/>
        <v>34349.478751110873</v>
      </c>
      <c r="M177" s="80">
        <f t="shared" si="58"/>
        <v>87284.402308807345</v>
      </c>
      <c r="N177" s="80">
        <f t="shared" si="59"/>
        <v>7308.0949654920732</v>
      </c>
      <c r="O177" s="80">
        <f t="shared" si="60"/>
        <v>8189.0281386760689</v>
      </c>
      <c r="P177" s="79">
        <f t="shared" si="61"/>
        <v>137131.00416408636</v>
      </c>
      <c r="R177" s="80">
        <f t="shared" si="62"/>
        <v>41012.885852278159</v>
      </c>
      <c r="S177" s="80">
        <f t="shared" si="63"/>
        <v>57682.378832553513</v>
      </c>
      <c r="T177" s="80">
        <f t="shared" si="64"/>
        <v>17115.095043548565</v>
      </c>
      <c r="U177" s="80">
        <f t="shared" si="65"/>
        <v>25216.40152716338</v>
      </c>
      <c r="V177" s="79">
        <f t="shared" si="66"/>
        <v>141026.76125554359</v>
      </c>
      <c r="X177" s="80">
        <f t="shared" si="67"/>
        <v>29169.718401266353</v>
      </c>
      <c r="Y177" s="80">
        <f t="shared" si="68"/>
        <v>35913.398646450936</v>
      </c>
      <c r="Z177" s="80">
        <f t="shared" si="69"/>
        <v>42897.88481092827</v>
      </c>
      <c r="AA177" s="80">
        <f t="shared" si="70"/>
        <v>36457.070756329238</v>
      </c>
      <c r="AB177" s="79">
        <f t="shared" si="71"/>
        <v>144438.07261497481</v>
      </c>
    </row>
    <row r="178" spans="1:28" x14ac:dyDescent="0.2">
      <c r="A178" s="22">
        <v>42985</v>
      </c>
      <c r="B178" s="21">
        <v>169.2</v>
      </c>
      <c r="C178" s="21">
        <v>309.39999999999998</v>
      </c>
      <c r="D178" s="21">
        <v>62.42</v>
      </c>
      <c r="E178" s="21">
        <v>1820</v>
      </c>
      <c r="G178" s="20">
        <f t="shared" si="73"/>
        <v>2.3696682464453629E-3</v>
      </c>
      <c r="H178" s="20">
        <f t="shared" si="74"/>
        <v>1.8098058571898654E-2</v>
      </c>
      <c r="I178" s="20">
        <f t="shared" si="75"/>
        <v>-3.6711891460494313E-3</v>
      </c>
      <c r="J178" s="20">
        <f t="shared" si="76"/>
        <v>-1.2479652740097666E-2</v>
      </c>
      <c r="L178" s="80">
        <f t="shared" si="57"/>
        <v>34430.875620189334</v>
      </c>
      <c r="M178" s="80">
        <f t="shared" si="58"/>
        <v>88864.080534205306</v>
      </c>
      <c r="N178" s="80">
        <f t="shared" si="59"/>
        <v>7281.2655665764605</v>
      </c>
      <c r="O178" s="80">
        <f t="shared" si="60"/>
        <v>8086.8319112265035</v>
      </c>
      <c r="P178" s="79">
        <f t="shared" si="61"/>
        <v>138663.05363219761</v>
      </c>
      <c r="R178" s="80">
        <f t="shared" si="62"/>
        <v>41110.072785577388</v>
      </c>
      <c r="S178" s="80">
        <f t="shared" si="63"/>
        <v>58726.317903231517</v>
      </c>
      <c r="T178" s="80">
        <f t="shared" si="64"/>
        <v>17052.262292391086</v>
      </c>
      <c r="U178" s="80">
        <f t="shared" si="65"/>
        <v>24901.709592749514</v>
      </c>
      <c r="V178" s="79">
        <f t="shared" si="66"/>
        <v>141790.3625739495</v>
      </c>
      <c r="X178" s="80">
        <f t="shared" si="67"/>
        <v>29238.840956719585</v>
      </c>
      <c r="Y178" s="80">
        <f t="shared" si="68"/>
        <v>36563.361438670348</v>
      </c>
      <c r="Z178" s="80">
        <f t="shared" si="69"/>
        <v>42740.398561821909</v>
      </c>
      <c r="AA178" s="80">
        <f t="shared" si="70"/>
        <v>36002.099173369083</v>
      </c>
      <c r="AB178" s="79">
        <f t="shared" si="71"/>
        <v>144544.70013058092</v>
      </c>
    </row>
    <row r="179" spans="1:28" x14ac:dyDescent="0.2">
      <c r="A179" s="22">
        <v>42986</v>
      </c>
      <c r="B179" s="21">
        <v>170.39</v>
      </c>
      <c r="C179" s="21">
        <v>321.39999999999998</v>
      </c>
      <c r="D179" s="21">
        <v>61.97</v>
      </c>
      <c r="E179" s="21">
        <v>1865.5</v>
      </c>
      <c r="G179" s="20">
        <f t="shared" si="73"/>
        <v>7.0330969267139347E-3</v>
      </c>
      <c r="H179" s="20">
        <f t="shared" si="74"/>
        <v>3.8784744667097609E-2</v>
      </c>
      <c r="I179" s="20">
        <f t="shared" si="75"/>
        <v>-7.2092278115988917E-3</v>
      </c>
      <c r="J179" s="20">
        <f t="shared" ref="J179:J195" si="77">(E179-E178)/E178</f>
        <v>2.5000000000000001E-2</v>
      </c>
      <c r="L179" s="80">
        <f t="shared" si="57"/>
        <v>34673.031305697754</v>
      </c>
      <c r="M179" s="80">
        <f t="shared" si="58"/>
        <v>92310.651207800853</v>
      </c>
      <c r="N179" s="80">
        <f t="shared" si="59"/>
        <v>7228.7732643502604</v>
      </c>
      <c r="O179" s="80">
        <f t="shared" si="60"/>
        <v>8289.0027090071653</v>
      </c>
      <c r="P179" s="79">
        <f t="shared" si="61"/>
        <v>142501.45848685602</v>
      </c>
      <c r="R179" s="80">
        <f t="shared" si="62"/>
        <v>41399.203912142621</v>
      </c>
      <c r="S179" s="80">
        <f t="shared" si="63"/>
        <v>61004.003148347154</v>
      </c>
      <c r="T179" s="80">
        <f t="shared" si="64"/>
        <v>16929.328648822102</v>
      </c>
      <c r="U179" s="80">
        <f t="shared" si="65"/>
        <v>25524.252332568252</v>
      </c>
      <c r="V179" s="79">
        <f t="shared" si="66"/>
        <v>144856.78804188012</v>
      </c>
      <c r="X179" s="80">
        <f t="shared" si="67"/>
        <v>29444.480559192965</v>
      </c>
      <c r="Y179" s="80">
        <f t="shared" si="68"/>
        <v>37981.462076239979</v>
      </c>
      <c r="Z179" s="80">
        <f t="shared" si="69"/>
        <v>42432.273291831203</v>
      </c>
      <c r="AA179" s="80">
        <f t="shared" si="70"/>
        <v>36902.151652703309</v>
      </c>
      <c r="AB179" s="79">
        <f t="shared" si="71"/>
        <v>146760.36757996748</v>
      </c>
    </row>
    <row r="180" spans="1:28" x14ac:dyDescent="0.2">
      <c r="A180" s="22">
        <v>42989</v>
      </c>
      <c r="B180" s="21">
        <v>169.16</v>
      </c>
      <c r="C180" s="21">
        <v>314</v>
      </c>
      <c r="D180" s="21">
        <v>62.24</v>
      </c>
      <c r="E180" s="21">
        <v>1867</v>
      </c>
      <c r="G180" s="20">
        <f t="shared" si="73"/>
        <v>-7.218733493749574E-3</v>
      </c>
      <c r="H180" s="20">
        <f t="shared" si="74"/>
        <v>-2.302426882389539E-2</v>
      </c>
      <c r="I180" s="20">
        <f t="shared" si="75"/>
        <v>4.3569469097951129E-3</v>
      </c>
      <c r="J180" s="20">
        <f t="shared" si="77"/>
        <v>8.0407397480568212E-4</v>
      </c>
      <c r="L180" s="80">
        <f t="shared" si="57"/>
        <v>34422.735933281489</v>
      </c>
      <c r="M180" s="80">
        <f t="shared" si="58"/>
        <v>90185.265959083597</v>
      </c>
      <c r="N180" s="80">
        <f t="shared" si="59"/>
        <v>7260.268645685981</v>
      </c>
      <c r="O180" s="80">
        <f t="shared" si="60"/>
        <v>8295.6676803625724</v>
      </c>
      <c r="P180" s="79">
        <f t="shared" si="61"/>
        <v>140163.93821841362</v>
      </c>
      <c r="R180" s="80">
        <f t="shared" si="62"/>
        <v>41100.354092247471</v>
      </c>
      <c r="S180" s="80">
        <f t="shared" si="63"/>
        <v>59599.430580525848</v>
      </c>
      <c r="T180" s="80">
        <f t="shared" si="64"/>
        <v>17003.088834963492</v>
      </c>
      <c r="U180" s="80">
        <f t="shared" si="65"/>
        <v>25544.775719595244</v>
      </c>
      <c r="V180" s="79">
        <f t="shared" si="66"/>
        <v>143247.64922733206</v>
      </c>
      <c r="X180" s="80">
        <f t="shared" si="67"/>
        <v>29231.92870117426</v>
      </c>
      <c r="Y180" s="80">
        <f t="shared" si="68"/>
        <v>37106.966683072045</v>
      </c>
      <c r="Z180" s="80">
        <f t="shared" si="69"/>
        <v>42617.148453825626</v>
      </c>
      <c r="AA180" s="80">
        <f t="shared" si="70"/>
        <v>36931.823712461577</v>
      </c>
      <c r="AB180" s="79">
        <f t="shared" si="71"/>
        <v>145887.8675505335</v>
      </c>
    </row>
    <row r="181" spans="1:28" x14ac:dyDescent="0.2">
      <c r="A181" s="22">
        <v>42990</v>
      </c>
      <c r="B181" s="21">
        <v>180.28</v>
      </c>
      <c r="C181" s="21">
        <v>321.5</v>
      </c>
      <c r="D181" s="21">
        <v>62.52</v>
      </c>
      <c r="E181" s="21">
        <v>1903.5</v>
      </c>
      <c r="G181" s="20">
        <f t="shared" si="73"/>
        <v>6.5736580751950838E-2</v>
      </c>
      <c r="H181" s="20">
        <f t="shared" si="74"/>
        <v>2.3885350318471339E-2</v>
      </c>
      <c r="I181" s="20">
        <f t="shared" si="75"/>
        <v>4.4987146529563166E-3</v>
      </c>
      <c r="J181" s="20">
        <f t="shared" si="77"/>
        <v>1.9550080342795928E-2</v>
      </c>
      <c r="L181" s="80">
        <f t="shared" si="57"/>
        <v>36685.568893662727</v>
      </c>
      <c r="M181" s="80">
        <f t="shared" si="58"/>
        <v>92339.372630080819</v>
      </c>
      <c r="N181" s="80">
        <f t="shared" si="59"/>
        <v>7292.9305226267279</v>
      </c>
      <c r="O181" s="80">
        <f t="shared" si="60"/>
        <v>8457.8486500107956</v>
      </c>
      <c r="P181" s="79">
        <f t="shared" si="61"/>
        <v>144775.72069638106</v>
      </c>
      <c r="R181" s="80">
        <f t="shared" si="62"/>
        <v>43802.15083796627</v>
      </c>
      <c r="S181" s="80">
        <f t="shared" si="63"/>
        <v>61022.983858723121</v>
      </c>
      <c r="T181" s="80">
        <f t="shared" si="64"/>
        <v>17079.580879850859</v>
      </c>
      <c r="U181" s="80">
        <f t="shared" si="65"/>
        <v>26044.178137252035</v>
      </c>
      <c r="V181" s="79">
        <f t="shared" si="66"/>
        <v>147948.89371379226</v>
      </c>
      <c r="X181" s="80">
        <f t="shared" si="67"/>
        <v>31153.535742774271</v>
      </c>
      <c r="Y181" s="80">
        <f t="shared" si="68"/>
        <v>37993.279581553063</v>
      </c>
      <c r="Z181" s="80">
        <f t="shared" si="69"/>
        <v>42808.870844042067</v>
      </c>
      <c r="AA181" s="80">
        <f t="shared" si="70"/>
        <v>37653.843833246174</v>
      </c>
      <c r="AB181" s="79">
        <f t="shared" si="71"/>
        <v>149609.53000161558</v>
      </c>
    </row>
    <row r="182" spans="1:28" x14ac:dyDescent="0.2">
      <c r="A182" s="22">
        <v>42991</v>
      </c>
      <c r="B182" s="21">
        <v>180.46</v>
      </c>
      <c r="C182" s="21">
        <v>317.8</v>
      </c>
      <c r="D182" s="21">
        <v>62.44</v>
      </c>
      <c r="E182" s="21">
        <v>1876</v>
      </c>
      <c r="G182" s="20">
        <f t="shared" si="73"/>
        <v>9.9844686043935437E-4</v>
      </c>
      <c r="H182" s="20">
        <f t="shared" si="74"/>
        <v>-1.1508553654743355E-2</v>
      </c>
      <c r="I182" s="20">
        <f t="shared" si="75"/>
        <v>-1.2795905310301566E-3</v>
      </c>
      <c r="J182" s="20">
        <f t="shared" si="77"/>
        <v>-1.4447071184659837E-2</v>
      </c>
      <c r="L182" s="80">
        <f t="shared" si="57"/>
        <v>36722.197484748038</v>
      </c>
      <c r="M182" s="80">
        <f t="shared" si="58"/>
        <v>91276.680005722199</v>
      </c>
      <c r="N182" s="80">
        <f t="shared" si="59"/>
        <v>7283.598557786514</v>
      </c>
      <c r="O182" s="80">
        <f t="shared" si="60"/>
        <v>8335.6575084950109</v>
      </c>
      <c r="P182" s="79">
        <f t="shared" si="61"/>
        <v>143618.13355675177</v>
      </c>
      <c r="R182" s="80">
        <f t="shared" si="62"/>
        <v>43845.884957950926</v>
      </c>
      <c r="S182" s="80">
        <f t="shared" si="63"/>
        <v>60320.697574812468</v>
      </c>
      <c r="T182" s="80">
        <f t="shared" si="64"/>
        <v>17057.726009883037</v>
      </c>
      <c r="U182" s="80">
        <f t="shared" si="65"/>
        <v>25667.916041757191</v>
      </c>
      <c r="V182" s="79">
        <f t="shared" si="66"/>
        <v>146892.22458440362</v>
      </c>
      <c r="X182" s="80">
        <f t="shared" si="67"/>
        <v>31184.640892728228</v>
      </c>
      <c r="Y182" s="80">
        <f t="shared" si="68"/>
        <v>37556.031884969096</v>
      </c>
      <c r="Z182" s="80">
        <f t="shared" si="69"/>
        <v>42754.093018265936</v>
      </c>
      <c r="AA182" s="80">
        <f t="shared" si="70"/>
        <v>37109.8560710112</v>
      </c>
      <c r="AB182" s="79">
        <f t="shared" si="71"/>
        <v>148604.62186697446</v>
      </c>
    </row>
    <row r="183" spans="1:28" x14ac:dyDescent="0.2">
      <c r="A183" s="22">
        <v>42992</v>
      </c>
      <c r="B183" s="21">
        <v>187.44</v>
      </c>
      <c r="C183" s="21">
        <v>307.8</v>
      </c>
      <c r="D183" s="21">
        <v>63</v>
      </c>
      <c r="E183" s="21">
        <v>1858</v>
      </c>
      <c r="G183" s="20">
        <f t="shared" si="73"/>
        <v>3.8678931619195334E-2</v>
      </c>
      <c r="H183" s="20">
        <f t="shared" si="74"/>
        <v>-3.1466331025802388E-2</v>
      </c>
      <c r="I183" s="20">
        <f t="shared" si="75"/>
        <v>8.9686098654708883E-3</v>
      </c>
      <c r="J183" s="20">
        <f t="shared" si="77"/>
        <v>-9.5948827292110881E-3</v>
      </c>
      <c r="L183" s="80">
        <f t="shared" si="57"/>
        <v>38142.572850167191</v>
      </c>
      <c r="M183" s="80">
        <f t="shared" si="58"/>
        <v>88404.537777725913</v>
      </c>
      <c r="N183" s="80">
        <f t="shared" si="59"/>
        <v>7348.9223116680078</v>
      </c>
      <c r="O183" s="80">
        <f t="shared" si="60"/>
        <v>8255.6778522301338</v>
      </c>
      <c r="P183" s="79">
        <f t="shared" si="61"/>
        <v>142151.71079179127</v>
      </c>
      <c r="R183" s="80">
        <f t="shared" si="62"/>
        <v>45541.796944022615</v>
      </c>
      <c r="S183" s="80">
        <f t="shared" si="63"/>
        <v>58422.6265372161</v>
      </c>
      <c r="T183" s="80">
        <f t="shared" si="64"/>
        <v>17210.710099657776</v>
      </c>
      <c r="U183" s="80">
        <f t="shared" si="65"/>
        <v>25421.635397433296</v>
      </c>
      <c r="V183" s="79">
        <f t="shared" si="66"/>
        <v>146596.76897832978</v>
      </c>
      <c r="X183" s="80">
        <f t="shared" si="67"/>
        <v>32390.829485387225</v>
      </c>
      <c r="Y183" s="80">
        <f t="shared" si="68"/>
        <v>36374.28135366107</v>
      </c>
      <c r="Z183" s="80">
        <f t="shared" si="69"/>
        <v>43137.537798698817</v>
      </c>
      <c r="AA183" s="80">
        <f t="shared" si="70"/>
        <v>36753.791353911947</v>
      </c>
      <c r="AB183" s="79">
        <f t="shared" si="71"/>
        <v>148656.43999165908</v>
      </c>
    </row>
    <row r="184" spans="1:28" x14ac:dyDescent="0.2">
      <c r="A184" s="22">
        <v>42993</v>
      </c>
      <c r="B184" s="21">
        <v>186.87</v>
      </c>
      <c r="C184" s="21">
        <v>310</v>
      </c>
      <c r="D184" s="21">
        <v>63.6</v>
      </c>
      <c r="E184" s="21">
        <v>1895</v>
      </c>
      <c r="G184" s="20">
        <f t="shared" si="73"/>
        <v>-3.0409731113956104E-3</v>
      </c>
      <c r="H184" s="20">
        <f t="shared" si="74"/>
        <v>7.1474983755685142E-3</v>
      </c>
      <c r="I184" s="20">
        <f t="shared" si="75"/>
        <v>9.5238095238095472E-3</v>
      </c>
      <c r="J184" s="20">
        <f t="shared" si="77"/>
        <v>1.9913885898815931E-2</v>
      </c>
      <c r="L184" s="80">
        <f t="shared" si="57"/>
        <v>38026.582311730388</v>
      </c>
      <c r="M184" s="80">
        <f t="shared" si="58"/>
        <v>89036.409067885092</v>
      </c>
      <c r="N184" s="80">
        <f t="shared" si="59"/>
        <v>7418.9120479696076</v>
      </c>
      <c r="O184" s="80">
        <f t="shared" si="60"/>
        <v>8420.0804789968261</v>
      </c>
      <c r="P184" s="79">
        <f t="shared" si="61"/>
        <v>142901.98390658191</v>
      </c>
      <c r="R184" s="80">
        <f t="shared" si="62"/>
        <v>45403.305564071205</v>
      </c>
      <c r="S184" s="80">
        <f t="shared" si="63"/>
        <v>58840.202165487295</v>
      </c>
      <c r="T184" s="80">
        <f t="shared" si="64"/>
        <v>17374.621624416421</v>
      </c>
      <c r="U184" s="80">
        <f t="shared" si="65"/>
        <v>25927.878944099084</v>
      </c>
      <c r="V184" s="79">
        <f t="shared" si="66"/>
        <v>147546.00829807401</v>
      </c>
      <c r="X184" s="80">
        <f t="shared" si="67"/>
        <v>32292.329843866362</v>
      </c>
      <c r="Y184" s="80">
        <f t="shared" si="68"/>
        <v>36634.266470548835</v>
      </c>
      <c r="Z184" s="80">
        <f t="shared" si="69"/>
        <v>43548.37149201976</v>
      </c>
      <c r="AA184" s="80">
        <f t="shared" si="70"/>
        <v>37485.702161282636</v>
      </c>
      <c r="AB184" s="79">
        <f t="shared" si="71"/>
        <v>149960.66996771761</v>
      </c>
    </row>
    <row r="185" spans="1:28" x14ac:dyDescent="0.2">
      <c r="A185" s="22">
        <v>42996</v>
      </c>
      <c r="B185" s="21">
        <v>182.02</v>
      </c>
      <c r="C185" s="21">
        <v>313.5</v>
      </c>
      <c r="D185" s="21">
        <v>64.739999999999995</v>
      </c>
      <c r="E185" s="21">
        <v>1893.5</v>
      </c>
      <c r="G185" s="20">
        <f t="shared" si="73"/>
        <v>-2.5953871675496305E-2</v>
      </c>
      <c r="H185" s="20">
        <f t="shared" si="74"/>
        <v>1.1290322580645161E-2</v>
      </c>
      <c r="I185" s="20">
        <f t="shared" si="75"/>
        <v>1.7924528301886688E-2</v>
      </c>
      <c r="J185" s="20">
        <f t="shared" si="77"/>
        <v>-7.9155672823218995E-4</v>
      </c>
      <c r="L185" s="80">
        <f t="shared" si="57"/>
        <v>37039.645274154042</v>
      </c>
      <c r="M185" s="80">
        <f t="shared" si="58"/>
        <v>90041.658847683793</v>
      </c>
      <c r="N185" s="80">
        <f t="shared" si="59"/>
        <v>7551.8925469426467</v>
      </c>
      <c r="O185" s="80">
        <f t="shared" si="60"/>
        <v>8413.415507641419</v>
      </c>
      <c r="P185" s="79">
        <f t="shared" si="61"/>
        <v>143046.61217642188</v>
      </c>
      <c r="R185" s="80">
        <f t="shared" si="62"/>
        <v>44224.913997817952</v>
      </c>
      <c r="S185" s="80">
        <f t="shared" si="63"/>
        <v>59504.527028646022</v>
      </c>
      <c r="T185" s="80">
        <f t="shared" si="64"/>
        <v>17686.053521457845</v>
      </c>
      <c r="U185" s="80">
        <f t="shared" si="65"/>
        <v>25907.355557072093</v>
      </c>
      <c r="V185" s="79">
        <f t="shared" si="66"/>
        <v>147322.85010499391</v>
      </c>
      <c r="X185" s="80">
        <f t="shared" si="67"/>
        <v>31454.218858995857</v>
      </c>
      <c r="Y185" s="80">
        <f t="shared" si="68"/>
        <v>37047.879156506642</v>
      </c>
      <c r="Z185" s="80">
        <f t="shared" si="69"/>
        <v>44328.955509329542</v>
      </c>
      <c r="AA185" s="80">
        <f t="shared" si="70"/>
        <v>37456.030101524368</v>
      </c>
      <c r="AB185" s="79">
        <f t="shared" si="71"/>
        <v>150287.08362635641</v>
      </c>
    </row>
    <row r="186" spans="1:28" x14ac:dyDescent="0.2">
      <c r="A186" s="22">
        <v>42997</v>
      </c>
      <c r="B186" s="21">
        <v>180.27</v>
      </c>
      <c r="C186" s="21">
        <v>316.8</v>
      </c>
      <c r="D186" s="21">
        <v>64.599999999999994</v>
      </c>
      <c r="E186" s="21">
        <v>1872.5</v>
      </c>
      <c r="G186" s="20">
        <f t="shared" si="73"/>
        <v>-9.6143280958136471E-3</v>
      </c>
      <c r="H186" s="20">
        <f t="shared" si="74"/>
        <v>1.052631578947372E-2</v>
      </c>
      <c r="I186" s="20">
        <f t="shared" si="75"/>
        <v>-2.162496138399762E-3</v>
      </c>
      <c r="J186" s="20">
        <f t="shared" si="77"/>
        <v>-1.1090573012939002E-2</v>
      </c>
      <c r="L186" s="80">
        <f t="shared" si="57"/>
        <v>36683.533971935773</v>
      </c>
      <c r="M186" s="80">
        <f t="shared" si="58"/>
        <v>90989.465782922576</v>
      </c>
      <c r="N186" s="80">
        <f t="shared" si="59"/>
        <v>7535.5616084722733</v>
      </c>
      <c r="O186" s="80">
        <f t="shared" si="60"/>
        <v>8320.1059086657278</v>
      </c>
      <c r="P186" s="79">
        <f t="shared" si="61"/>
        <v>143528.66727199635</v>
      </c>
      <c r="R186" s="80">
        <f t="shared" si="62"/>
        <v>43799.721164633789</v>
      </c>
      <c r="S186" s="80">
        <f t="shared" si="63"/>
        <v>60130.890471052822</v>
      </c>
      <c r="T186" s="80">
        <f t="shared" si="64"/>
        <v>17647.807499014161</v>
      </c>
      <c r="U186" s="80">
        <f t="shared" si="65"/>
        <v>25620.028138694215</v>
      </c>
      <c r="V186" s="79">
        <f t="shared" si="66"/>
        <v>147198.447273395</v>
      </c>
      <c r="X186" s="80">
        <f t="shared" si="67"/>
        <v>31151.807678887941</v>
      </c>
      <c r="Y186" s="80">
        <f t="shared" si="68"/>
        <v>37437.85683183829</v>
      </c>
      <c r="Z186" s="80">
        <f t="shared" si="69"/>
        <v>44233.094314221322</v>
      </c>
      <c r="AA186" s="80">
        <f t="shared" si="70"/>
        <v>37040.621264908572</v>
      </c>
      <c r="AB186" s="79">
        <f t="shared" si="71"/>
        <v>149863.38008985613</v>
      </c>
    </row>
    <row r="187" spans="1:28" x14ac:dyDescent="0.2">
      <c r="A187" s="22">
        <v>42998</v>
      </c>
      <c r="B187" s="21">
        <v>179.03</v>
      </c>
      <c r="C187" s="21">
        <v>324</v>
      </c>
      <c r="D187" s="21">
        <v>65.180000000000007</v>
      </c>
      <c r="E187" s="21">
        <v>1872</v>
      </c>
      <c r="G187" s="20">
        <f t="shared" si="73"/>
        <v>-6.8785710323404281E-3</v>
      </c>
      <c r="H187" s="20">
        <f t="shared" si="74"/>
        <v>2.272727272727269E-2</v>
      </c>
      <c r="I187" s="20">
        <f t="shared" si="75"/>
        <v>8.9783281733748065E-3</v>
      </c>
      <c r="J187" s="20">
        <f t="shared" si="77"/>
        <v>-2.6702269692923899E-4</v>
      </c>
      <c r="L187" s="80">
        <f t="shared" si="57"/>
        <v>36431.203677792539</v>
      </c>
      <c r="M187" s="80">
        <f t="shared" si="58"/>
        <v>93057.408187079898</v>
      </c>
      <c r="N187" s="80">
        <f t="shared" si="59"/>
        <v>7603.2183535638214</v>
      </c>
      <c r="O187" s="80">
        <f t="shared" si="60"/>
        <v>8317.8842515472588</v>
      </c>
      <c r="P187" s="79">
        <f t="shared" si="61"/>
        <v>145409.7144699835</v>
      </c>
      <c r="R187" s="80">
        <f t="shared" si="62"/>
        <v>43498.441671406152</v>
      </c>
      <c r="S187" s="80">
        <f t="shared" si="63"/>
        <v>61497.501618122202</v>
      </c>
      <c r="T187" s="80">
        <f t="shared" si="64"/>
        <v>17806.255306280855</v>
      </c>
      <c r="U187" s="80">
        <f t="shared" si="65"/>
        <v>25613.187009685218</v>
      </c>
      <c r="V187" s="79">
        <f t="shared" si="66"/>
        <v>148415.38560549443</v>
      </c>
      <c r="X187" s="80">
        <f t="shared" si="67"/>
        <v>30937.527756982901</v>
      </c>
      <c r="Y187" s="80">
        <f t="shared" si="68"/>
        <v>38288.717214380071</v>
      </c>
      <c r="Z187" s="80">
        <f t="shared" si="69"/>
        <v>44630.233551098238</v>
      </c>
      <c r="AA187" s="80">
        <f t="shared" si="70"/>
        <v>37030.73057832248</v>
      </c>
      <c r="AB187" s="79">
        <f t="shared" si="71"/>
        <v>150887.20910078369</v>
      </c>
    </row>
    <row r="188" spans="1:28" x14ac:dyDescent="0.2">
      <c r="A188" s="22">
        <v>42999</v>
      </c>
      <c r="B188" s="21">
        <v>179.05</v>
      </c>
      <c r="C188" s="21">
        <v>317.5</v>
      </c>
      <c r="D188" s="21">
        <v>65.239999999999995</v>
      </c>
      <c r="E188" s="21">
        <v>1872</v>
      </c>
      <c r="G188" s="20">
        <f t="shared" si="73"/>
        <v>1.1171312070608408E-4</v>
      </c>
      <c r="H188" s="20">
        <f t="shared" si="74"/>
        <v>-2.0061728395061727E-2</v>
      </c>
      <c r="I188" s="20">
        <f t="shared" si="75"/>
        <v>9.205277692541893E-4</v>
      </c>
      <c r="J188" s="20">
        <f t="shared" si="77"/>
        <v>0</v>
      </c>
      <c r="L188" s="80">
        <f t="shared" si="57"/>
        <v>36435.273521246461</v>
      </c>
      <c r="M188" s="80">
        <f t="shared" si="58"/>
        <v>91190.515738882314</v>
      </c>
      <c r="N188" s="80">
        <f t="shared" si="59"/>
        <v>7610.2173271939801</v>
      </c>
      <c r="O188" s="80">
        <f t="shared" si="60"/>
        <v>8317.8842515472588</v>
      </c>
      <c r="P188" s="79">
        <f t="shared" si="61"/>
        <v>143553.89083886999</v>
      </c>
      <c r="R188" s="80">
        <f t="shared" si="62"/>
        <v>43503.301018071114</v>
      </c>
      <c r="S188" s="80">
        <f t="shared" si="63"/>
        <v>60263.755443684568</v>
      </c>
      <c r="T188" s="80">
        <f t="shared" si="64"/>
        <v>17822.646458756717</v>
      </c>
      <c r="U188" s="80">
        <f t="shared" si="65"/>
        <v>25613.187009685218</v>
      </c>
      <c r="V188" s="79">
        <f t="shared" si="66"/>
        <v>147202.88993019762</v>
      </c>
      <c r="X188" s="80">
        <f t="shared" si="67"/>
        <v>30940.983884755566</v>
      </c>
      <c r="Y188" s="80">
        <f t="shared" si="68"/>
        <v>37520.579369029852</v>
      </c>
      <c r="Z188" s="80">
        <f t="shared" si="69"/>
        <v>44671.316920430327</v>
      </c>
      <c r="AA188" s="80">
        <f t="shared" si="70"/>
        <v>37030.73057832248</v>
      </c>
      <c r="AB188" s="79">
        <f t="shared" si="71"/>
        <v>150163.61075253822</v>
      </c>
    </row>
    <row r="189" spans="1:28" x14ac:dyDescent="0.2">
      <c r="A189" s="22">
        <v>43000</v>
      </c>
      <c r="B189" s="21">
        <v>171.17</v>
      </c>
      <c r="C189" s="21">
        <v>323.10000000000002</v>
      </c>
      <c r="D189" s="21">
        <v>63.57</v>
      </c>
      <c r="E189" s="21">
        <v>1922</v>
      </c>
      <c r="G189" s="20">
        <f t="shared" si="73"/>
        <v>-4.4010053057805212E-2</v>
      </c>
      <c r="H189" s="20">
        <f t="shared" si="74"/>
        <v>1.7637795275590624E-2</v>
      </c>
      <c r="I189" s="20">
        <f t="shared" si="75"/>
        <v>-2.5597792765174657E-2</v>
      </c>
      <c r="J189" s="20">
        <f t="shared" si="77"/>
        <v>2.6709401709401708E-2</v>
      </c>
      <c r="L189" s="80">
        <f t="shared" si="57"/>
        <v>34831.755200400759</v>
      </c>
      <c r="M189" s="80">
        <f t="shared" si="58"/>
        <v>92798.915386560242</v>
      </c>
      <c r="N189" s="80">
        <f t="shared" si="59"/>
        <v>7415.4125611545269</v>
      </c>
      <c r="O189" s="80">
        <f t="shared" si="60"/>
        <v>8540.0499633941399</v>
      </c>
      <c r="P189" s="79">
        <f t="shared" si="61"/>
        <v>143586.13311150967</v>
      </c>
      <c r="R189" s="80">
        <f t="shared" si="62"/>
        <v>41588.71843207613</v>
      </c>
      <c r="S189" s="80">
        <f t="shared" si="63"/>
        <v>61326.675224738538</v>
      </c>
      <c r="T189" s="80">
        <f t="shared" si="64"/>
        <v>17366.426048178488</v>
      </c>
      <c r="U189" s="80">
        <f t="shared" si="65"/>
        <v>26297.29991058493</v>
      </c>
      <c r="V189" s="79">
        <f t="shared" si="66"/>
        <v>146579.11961557809</v>
      </c>
      <c r="X189" s="80">
        <f t="shared" si="67"/>
        <v>29579.269542326776</v>
      </c>
      <c r="Y189" s="80">
        <f t="shared" si="68"/>
        <v>38182.359666562348</v>
      </c>
      <c r="Z189" s="80">
        <f t="shared" si="69"/>
        <v>43527.829807353708</v>
      </c>
      <c r="AA189" s="80">
        <f t="shared" si="70"/>
        <v>38019.799236931518</v>
      </c>
      <c r="AB189" s="79">
        <f t="shared" si="71"/>
        <v>149309.25825317434</v>
      </c>
    </row>
    <row r="190" spans="1:28" x14ac:dyDescent="0.2">
      <c r="A190" s="22">
        <v>43003</v>
      </c>
      <c r="B190" s="21">
        <v>171.74</v>
      </c>
      <c r="C190" s="21">
        <v>334.5</v>
      </c>
      <c r="D190" s="21">
        <v>62.83</v>
      </c>
      <c r="E190" s="21">
        <v>1853</v>
      </c>
      <c r="G190" s="20">
        <f t="shared" si="73"/>
        <v>3.3300227843665459E-3</v>
      </c>
      <c r="H190" s="20">
        <f t="shared" si="74"/>
        <v>3.5283194057567246E-2</v>
      </c>
      <c r="I190" s="20">
        <f t="shared" si="75"/>
        <v>-1.1640711027214127E-2</v>
      </c>
      <c r="J190" s="20">
        <f t="shared" si="77"/>
        <v>-3.5900104058272632E-2</v>
      </c>
      <c r="L190" s="80">
        <f t="shared" si="57"/>
        <v>34947.74573883757</v>
      </c>
      <c r="M190" s="80">
        <f t="shared" si="58"/>
        <v>96073.157526476003</v>
      </c>
      <c r="N190" s="80">
        <f t="shared" si="59"/>
        <v>7329.0918863825536</v>
      </c>
      <c r="O190" s="80">
        <f t="shared" si="60"/>
        <v>8233.4612810454437</v>
      </c>
      <c r="P190" s="79">
        <f t="shared" si="61"/>
        <v>146583.45643274157</v>
      </c>
      <c r="R190" s="80">
        <f t="shared" si="62"/>
        <v>41727.209812027548</v>
      </c>
      <c r="S190" s="80">
        <f t="shared" si="63"/>
        <v>63490.476207598389</v>
      </c>
      <c r="T190" s="80">
        <f t="shared" si="64"/>
        <v>17164.268500976159</v>
      </c>
      <c r="U190" s="80">
        <f t="shared" si="65"/>
        <v>25353.224107343329</v>
      </c>
      <c r="V190" s="79">
        <f t="shared" si="66"/>
        <v>147735.17862794542</v>
      </c>
      <c r="X190" s="80">
        <f t="shared" si="67"/>
        <v>29677.769183847642</v>
      </c>
      <c r="Y190" s="80">
        <f t="shared" si="68"/>
        <v>39529.555272253499</v>
      </c>
      <c r="Z190" s="80">
        <f t="shared" si="69"/>
        <v>43021.134918924545</v>
      </c>
      <c r="AA190" s="80">
        <f t="shared" si="70"/>
        <v>36654.884488051044</v>
      </c>
      <c r="AB190" s="79">
        <f t="shared" si="71"/>
        <v>148883.34386307671</v>
      </c>
    </row>
    <row r="191" spans="1:28" x14ac:dyDescent="0.2">
      <c r="A191" s="22">
        <v>43004</v>
      </c>
      <c r="B191" s="21">
        <v>175.67</v>
      </c>
      <c r="C191" s="21">
        <v>335.7</v>
      </c>
      <c r="D191" s="21">
        <v>63.46</v>
      </c>
      <c r="E191" s="21">
        <v>1848</v>
      </c>
      <c r="G191" s="20">
        <f t="shared" si="73"/>
        <v>2.2883428438336895E-2</v>
      </c>
      <c r="H191" s="20">
        <f t="shared" si="74"/>
        <v>3.587443946188307E-3</v>
      </c>
      <c r="I191" s="20">
        <f t="shared" si="75"/>
        <v>1.0027057138309765E-2</v>
      </c>
      <c r="J191" s="20">
        <f t="shared" si="77"/>
        <v>-2.6983270372369131E-3</v>
      </c>
      <c r="L191" s="80">
        <f t="shared" si="57"/>
        <v>35747.469977533452</v>
      </c>
      <c r="M191" s="80">
        <f t="shared" si="58"/>
        <v>96417.814593835559</v>
      </c>
      <c r="N191" s="80">
        <f t="shared" si="59"/>
        <v>7402.5811094992341</v>
      </c>
      <c r="O191" s="80">
        <f t="shared" si="60"/>
        <v>8211.2447098607554</v>
      </c>
      <c r="P191" s="79">
        <f t="shared" si="61"/>
        <v>147779.11039072901</v>
      </c>
      <c r="R191" s="80">
        <f t="shared" si="62"/>
        <v>42682.071431692551</v>
      </c>
      <c r="S191" s="80">
        <f t="shared" si="63"/>
        <v>63718.244732109953</v>
      </c>
      <c r="T191" s="80">
        <f t="shared" si="64"/>
        <v>17336.375601972737</v>
      </c>
      <c r="U191" s="80">
        <f t="shared" si="65"/>
        <v>25284.812817253358</v>
      </c>
      <c r="V191" s="79">
        <f t="shared" si="66"/>
        <v>149021.50458302858</v>
      </c>
      <c r="X191" s="80">
        <f t="shared" si="67"/>
        <v>30356.898291175701</v>
      </c>
      <c r="Y191" s="80">
        <f t="shared" si="68"/>
        <v>39671.365336010458</v>
      </c>
      <c r="Z191" s="80">
        <f t="shared" si="69"/>
        <v>43452.510296911532</v>
      </c>
      <c r="AA191" s="80">
        <f t="shared" si="70"/>
        <v>36555.977622190141</v>
      </c>
      <c r="AB191" s="79">
        <f t="shared" si="71"/>
        <v>150036.75154628782</v>
      </c>
    </row>
    <row r="192" spans="1:28" x14ac:dyDescent="0.2">
      <c r="A192" s="22">
        <v>43005</v>
      </c>
      <c r="B192" s="21">
        <v>175.5</v>
      </c>
      <c r="C192" s="21">
        <v>362.7</v>
      </c>
      <c r="D192" s="21">
        <v>63.91</v>
      </c>
      <c r="E192" s="21">
        <v>1867</v>
      </c>
      <c r="G192" s="20">
        <f t="shared" si="73"/>
        <v>-9.6772357260765929E-4</v>
      </c>
      <c r="H192" s="20">
        <f t="shared" si="74"/>
        <v>8.0428954423592491E-2</v>
      </c>
      <c r="I192" s="20">
        <f t="shared" si="75"/>
        <v>7.0910809959028641E-3</v>
      </c>
      <c r="J192" s="20">
        <f t="shared" si="77"/>
        <v>1.0281385281385282E-2</v>
      </c>
      <c r="L192" s="80">
        <f t="shared" si="57"/>
        <v>35712.876308175109</v>
      </c>
      <c r="M192" s="80">
        <f t="shared" si="58"/>
        <v>104172.59860942555</v>
      </c>
      <c r="N192" s="80">
        <f t="shared" si="59"/>
        <v>7455.0734117254333</v>
      </c>
      <c r="O192" s="80">
        <f t="shared" si="60"/>
        <v>8295.6676803625705</v>
      </c>
      <c r="P192" s="79">
        <f t="shared" si="61"/>
        <v>155636.21600968865</v>
      </c>
      <c r="R192" s="80">
        <f t="shared" si="62"/>
        <v>42640.766985040376</v>
      </c>
      <c r="S192" s="80">
        <f t="shared" si="63"/>
        <v>68843.036533620136</v>
      </c>
      <c r="T192" s="80">
        <f t="shared" si="64"/>
        <v>17459.309245541721</v>
      </c>
      <c r="U192" s="80">
        <f t="shared" si="65"/>
        <v>25544.775719595247</v>
      </c>
      <c r="V192" s="79">
        <f t="shared" si="66"/>
        <v>154487.88848379749</v>
      </c>
      <c r="X192" s="80">
        <f t="shared" si="67"/>
        <v>30327.521205108078</v>
      </c>
      <c r="Y192" s="80">
        <f t="shared" si="68"/>
        <v>42862.091770542131</v>
      </c>
      <c r="Z192" s="80">
        <f t="shared" si="69"/>
        <v>43760.635566902238</v>
      </c>
      <c r="AA192" s="80">
        <f t="shared" si="70"/>
        <v>36931.823712461577</v>
      </c>
      <c r="AB192" s="79">
        <f t="shared" si="71"/>
        <v>153882.07225501401</v>
      </c>
    </row>
    <row r="193" spans="1:28" x14ac:dyDescent="0.2">
      <c r="A193" s="22">
        <v>43006</v>
      </c>
      <c r="B193" s="21">
        <v>178.83</v>
      </c>
      <c r="C193" s="21">
        <v>353.3</v>
      </c>
      <c r="D193" s="21">
        <v>64.03</v>
      </c>
      <c r="E193" s="21">
        <v>1856.5</v>
      </c>
      <c r="G193" s="20">
        <f t="shared" si="73"/>
        <v>1.8974358974359045E-2</v>
      </c>
      <c r="H193" s="20">
        <f t="shared" si="74"/>
        <v>-2.5916735594154888E-2</v>
      </c>
      <c r="I193" s="20">
        <f t="shared" si="75"/>
        <v>1.8776404318573705E-3</v>
      </c>
      <c r="J193" s="20">
        <f t="shared" si="77"/>
        <v>-5.6239957150508836E-3</v>
      </c>
      <c r="L193" s="80">
        <f t="shared" si="57"/>
        <v>36390.505243253305</v>
      </c>
      <c r="M193" s="80">
        <f t="shared" si="58"/>
        <v>101472.78491510903</v>
      </c>
      <c r="N193" s="80">
        <f t="shared" si="59"/>
        <v>7469.0713589857542</v>
      </c>
      <c r="O193" s="80">
        <f t="shared" si="60"/>
        <v>8249.0128808747249</v>
      </c>
      <c r="P193" s="79">
        <f t="shared" si="61"/>
        <v>153581.37439822283</v>
      </c>
      <c r="R193" s="80">
        <f t="shared" si="62"/>
        <v>43449.848204756527</v>
      </c>
      <c r="S193" s="80">
        <f t="shared" si="63"/>
        <v>67058.849758279553</v>
      </c>
      <c r="T193" s="80">
        <f t="shared" si="64"/>
        <v>17492.091550493453</v>
      </c>
      <c r="U193" s="80">
        <f t="shared" si="65"/>
        <v>25401.112010406308</v>
      </c>
      <c r="V193" s="79">
        <f t="shared" si="66"/>
        <v>153401.90152393584</v>
      </c>
      <c r="X193" s="80">
        <f t="shared" si="67"/>
        <v>30902.966479256283</v>
      </c>
      <c r="Y193" s="80">
        <f t="shared" si="68"/>
        <v>41751.246271112585</v>
      </c>
      <c r="Z193" s="80">
        <f t="shared" si="69"/>
        <v>43842.802305566431</v>
      </c>
      <c r="AA193" s="80">
        <f t="shared" si="70"/>
        <v>36724.119294153679</v>
      </c>
      <c r="AB193" s="79">
        <f t="shared" si="71"/>
        <v>153221.13435008898</v>
      </c>
    </row>
    <row r="194" spans="1:28" x14ac:dyDescent="0.2">
      <c r="A194" s="22">
        <v>43007</v>
      </c>
      <c r="B194" s="21">
        <v>179.03</v>
      </c>
      <c r="C194" s="21">
        <v>375</v>
      </c>
      <c r="D194" s="21">
        <v>64</v>
      </c>
      <c r="E194" s="21">
        <v>1873</v>
      </c>
      <c r="G194" s="20">
        <f t="shared" si="73"/>
        <v>1.1183805849129822E-3</v>
      </c>
      <c r="H194" s="20">
        <f t="shared" si="74"/>
        <v>6.1420888763090827E-2</v>
      </c>
      <c r="I194" s="20">
        <f t="shared" si="75"/>
        <v>-4.6853037638608678E-4</v>
      </c>
      <c r="J194" s="20">
        <f t="shared" si="77"/>
        <v>8.8876918933476975E-3</v>
      </c>
      <c r="L194" s="80">
        <f t="shared" si="57"/>
        <v>36431.203677792531</v>
      </c>
      <c r="M194" s="80">
        <f t="shared" si="58"/>
        <v>107705.33354986098</v>
      </c>
      <c r="N194" s="80">
        <f t="shared" si="59"/>
        <v>7465.5718721706744</v>
      </c>
      <c r="O194" s="80">
        <f t="shared" si="60"/>
        <v>8322.3275657841968</v>
      </c>
      <c r="P194" s="79">
        <f t="shared" si="61"/>
        <v>159924.43666560837</v>
      </c>
      <c r="R194" s="80">
        <f t="shared" si="62"/>
        <v>43498.441671406144</v>
      </c>
      <c r="S194" s="80">
        <f t="shared" si="63"/>
        <v>71177.663909863666</v>
      </c>
      <c r="T194" s="80">
        <f t="shared" si="64"/>
        <v>17483.89597425552</v>
      </c>
      <c r="U194" s="80">
        <f t="shared" si="65"/>
        <v>25626.869267703212</v>
      </c>
      <c r="V194" s="79">
        <f t="shared" si="66"/>
        <v>157786.87082322853</v>
      </c>
      <c r="X194" s="80">
        <f t="shared" si="67"/>
        <v>30937.527756982901</v>
      </c>
      <c r="Y194" s="80">
        <f t="shared" si="68"/>
        <v>44315.644924050997</v>
      </c>
      <c r="Z194" s="80">
        <f t="shared" si="69"/>
        <v>43822.260620900386</v>
      </c>
      <c r="AA194" s="80">
        <f t="shared" si="70"/>
        <v>37050.511951494664</v>
      </c>
      <c r="AB194" s="79">
        <f t="shared" si="71"/>
        <v>156125.94525342894</v>
      </c>
    </row>
    <row r="195" spans="1:28" x14ac:dyDescent="0.2">
      <c r="A195" s="22">
        <v>43010</v>
      </c>
      <c r="B195" s="21">
        <v>178.92</v>
      </c>
      <c r="C195" s="21">
        <v>400</v>
      </c>
      <c r="D195" s="21">
        <v>64.180000000000007</v>
      </c>
      <c r="E195" s="21">
        <v>1906.5</v>
      </c>
      <c r="G195" s="20">
        <f t="shared" si="73"/>
        <v>-6.1442216388322426E-4</v>
      </c>
      <c r="H195" s="20">
        <f t="shared" si="74"/>
        <v>6.6666666666666666E-2</v>
      </c>
      <c r="I195" s="20">
        <f t="shared" si="75"/>
        <v>2.8125000000001066E-3</v>
      </c>
      <c r="J195" s="20">
        <f t="shared" si="77"/>
        <v>1.7885744794447409E-2</v>
      </c>
      <c r="L195" s="80">
        <f t="shared" si="57"/>
        <v>36408.819538795949</v>
      </c>
      <c r="M195" s="80">
        <f t="shared" si="58"/>
        <v>114885.68911985171</v>
      </c>
      <c r="N195" s="80">
        <f t="shared" si="59"/>
        <v>7486.5687930611548</v>
      </c>
      <c r="O195" s="80">
        <f t="shared" si="60"/>
        <v>8471.1785927216079</v>
      </c>
      <c r="P195" s="79">
        <f t="shared" si="61"/>
        <v>167252.25604443043</v>
      </c>
      <c r="R195" s="80">
        <f t="shared" si="62"/>
        <v>43471.715264748847</v>
      </c>
      <c r="S195" s="80">
        <f t="shared" si="63"/>
        <v>75922.841503854579</v>
      </c>
      <c r="T195" s="80">
        <f t="shared" si="64"/>
        <v>17533.069431683114</v>
      </c>
      <c r="U195" s="80">
        <f t="shared" si="65"/>
        <v>26085.224911306021</v>
      </c>
      <c r="V195" s="79">
        <f t="shared" si="66"/>
        <v>163012.85111159255</v>
      </c>
      <c r="X195" s="80">
        <f t="shared" si="67"/>
        <v>30918.51905423326</v>
      </c>
      <c r="Y195" s="80">
        <f t="shared" si="68"/>
        <v>47270.021252321065</v>
      </c>
      <c r="Z195" s="80">
        <f t="shared" si="69"/>
        <v>43945.510728896676</v>
      </c>
      <c r="AA195" s="80">
        <f t="shared" si="70"/>
        <v>37713.187952762724</v>
      </c>
      <c r="AB195" s="79">
        <f t="shared" si="71"/>
        <v>159847.23898821374</v>
      </c>
    </row>
  </sheetData>
  <mergeCells count="16">
    <mergeCell ref="B5:E5"/>
    <mergeCell ref="G6:J6"/>
    <mergeCell ref="L1:P1"/>
    <mergeCell ref="L4:P4"/>
    <mergeCell ref="L2:P2"/>
    <mergeCell ref="A1:E1"/>
    <mergeCell ref="G1:J1"/>
    <mergeCell ref="A2:A5"/>
    <mergeCell ref="B3:E3"/>
    <mergeCell ref="B4:E4"/>
    <mergeCell ref="R1:V1"/>
    <mergeCell ref="R2:V2"/>
    <mergeCell ref="R4:V4"/>
    <mergeCell ref="X1:AB1"/>
    <mergeCell ref="X2:AB2"/>
    <mergeCell ref="X4:A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1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6.83203125" bestFit="1" customWidth="1"/>
    <col min="2" max="2" width="11.33203125" bestFit="1" customWidth="1"/>
    <col min="4" max="4" width="11" bestFit="1" customWidth="1"/>
    <col min="5" max="5" width="10.5" bestFit="1" customWidth="1"/>
  </cols>
  <sheetData>
    <row r="1" spans="1:8" x14ac:dyDescent="0.2">
      <c r="A1" t="s">
        <v>60</v>
      </c>
      <c r="B1" t="s">
        <v>66</v>
      </c>
      <c r="C1" s="36" t="s">
        <v>73</v>
      </c>
      <c r="D1" s="81" t="s">
        <v>39</v>
      </c>
      <c r="E1" t="s">
        <v>74</v>
      </c>
      <c r="F1" s="98" t="s">
        <v>84</v>
      </c>
      <c r="G1" s="98"/>
    </row>
    <row r="2" spans="1:8" x14ac:dyDescent="0.2">
      <c r="A2">
        <v>100000.00297124141</v>
      </c>
      <c r="C2" s="82">
        <f>AVERAGE(B3:B191)</f>
        <v>2.6836468400225242E-3</v>
      </c>
      <c r="D2">
        <f>_xlfn.STDEV.S(B3:B191)</f>
        <v>1.385119680705362E-2</v>
      </c>
      <c r="E2">
        <f>_xlfn.NORM.S.INV(99.75%)</f>
        <v>2.8070337683438114</v>
      </c>
      <c r="F2" s="36" t="s">
        <v>93</v>
      </c>
      <c r="G2" s="36" t="s">
        <v>94</v>
      </c>
    </row>
    <row r="3" spans="1:8" x14ac:dyDescent="0.2">
      <c r="A3">
        <v>101267.65759346628</v>
      </c>
      <c r="B3" s="20">
        <f>(A3-A2)/A2</f>
        <v>1.2676545845597947E-2</v>
      </c>
      <c r="F3" s="20">
        <f>C2-D2*E2</f>
        <v>-3.6197130329352969E-2</v>
      </c>
      <c r="G3" s="20">
        <f>C2+D2*E2</f>
        <v>4.1564424009398013E-2</v>
      </c>
    </row>
    <row r="4" spans="1:8" x14ac:dyDescent="0.2">
      <c r="A4">
        <v>102348.01104766283</v>
      </c>
      <c r="B4" s="20">
        <f t="shared" ref="B4:B67" si="0">(A4-A3)/A3</f>
        <v>1.06682970641384E-2</v>
      </c>
      <c r="D4">
        <f>_xlfn.STDEV.P(B3:B191)</f>
        <v>1.3814504830527406E-2</v>
      </c>
    </row>
    <row r="5" spans="1:8" x14ac:dyDescent="0.2">
      <c r="A5">
        <v>105172.46365265058</v>
      </c>
      <c r="B5" s="20">
        <f t="shared" si="0"/>
        <v>2.7596555869292036E-2</v>
      </c>
      <c r="D5" s="83">
        <f>D2-D4</f>
        <v>3.6691976526214212E-5</v>
      </c>
    </row>
    <row r="6" spans="1:8" x14ac:dyDescent="0.2">
      <c r="A6">
        <v>109096.75092784688</v>
      </c>
      <c r="B6" s="20">
        <f t="shared" si="0"/>
        <v>3.7312877714426346E-2</v>
      </c>
    </row>
    <row r="7" spans="1:8" x14ac:dyDescent="0.2">
      <c r="A7">
        <v>108062.24546903602</v>
      </c>
      <c r="B7" s="20">
        <f t="shared" si="0"/>
        <v>-9.4824589184608291E-3</v>
      </c>
    </row>
    <row r="8" spans="1:8" x14ac:dyDescent="0.2">
      <c r="A8">
        <v>105780.00156964637</v>
      </c>
      <c r="B8" s="20">
        <f t="shared" si="0"/>
        <v>-2.1119715673903895E-2</v>
      </c>
    </row>
    <row r="9" spans="1:8" x14ac:dyDescent="0.2">
      <c r="A9">
        <v>105012.77202300177</v>
      </c>
      <c r="B9" s="20">
        <f t="shared" si="0"/>
        <v>-7.2530680209854613E-3</v>
      </c>
      <c r="H9">
        <v>99.5</v>
      </c>
    </row>
    <row r="10" spans="1:8" x14ac:dyDescent="0.2">
      <c r="A10">
        <v>104730.38080339206</v>
      </c>
      <c r="B10" s="20">
        <f t="shared" si="0"/>
        <v>-2.6891130875761823E-3</v>
      </c>
      <c r="H10">
        <f>100-H9</f>
        <v>0.5</v>
      </c>
    </row>
    <row r="11" spans="1:8" x14ac:dyDescent="0.2">
      <c r="A11">
        <v>103491.90711087824</v>
      </c>
      <c r="B11" s="20">
        <f t="shared" si="0"/>
        <v>-1.1825352710583435E-2</v>
      </c>
      <c r="H11">
        <f>H10/2</f>
        <v>0.25</v>
      </c>
    </row>
    <row r="12" spans="1:8" x14ac:dyDescent="0.2">
      <c r="A12">
        <v>103271.26533335441</v>
      </c>
      <c r="B12" s="20">
        <f t="shared" si="0"/>
        <v>-2.1319713172106604E-3</v>
      </c>
      <c r="H12">
        <f>100-H11</f>
        <v>99.75</v>
      </c>
    </row>
    <row r="13" spans="1:8" x14ac:dyDescent="0.2">
      <c r="A13">
        <v>105949.13962507484</v>
      </c>
      <c r="B13" s="20">
        <f t="shared" si="0"/>
        <v>2.5930487857163162E-2</v>
      </c>
    </row>
    <row r="14" spans="1:8" x14ac:dyDescent="0.2">
      <c r="A14">
        <v>105946.97443379869</v>
      </c>
      <c r="B14" s="20">
        <f t="shared" si="0"/>
        <v>-2.0436138356635002E-5</v>
      </c>
    </row>
    <row r="15" spans="1:8" x14ac:dyDescent="0.2">
      <c r="A15">
        <v>104529.22696582411</v>
      </c>
      <c r="B15" s="20">
        <f t="shared" si="0"/>
        <v>-1.3381670175588292E-2</v>
      </c>
    </row>
    <row r="16" spans="1:8" x14ac:dyDescent="0.2">
      <c r="A16">
        <v>104213.0021893325</v>
      </c>
      <c r="B16" s="20">
        <f t="shared" si="0"/>
        <v>-3.0252283085858843E-3</v>
      </c>
    </row>
    <row r="17" spans="1:2" x14ac:dyDescent="0.2">
      <c r="A17">
        <v>105819.87876881313</v>
      </c>
      <c r="B17" s="20">
        <f t="shared" si="0"/>
        <v>1.5419156398174544E-2</v>
      </c>
    </row>
    <row r="18" spans="1:2" x14ac:dyDescent="0.2">
      <c r="A18">
        <v>105467.63630512616</v>
      </c>
      <c r="B18" s="20">
        <f t="shared" si="0"/>
        <v>-3.3286984240127556E-3</v>
      </c>
    </row>
    <row r="19" spans="1:2" x14ac:dyDescent="0.2">
      <c r="A19">
        <v>105570.77726048544</v>
      </c>
      <c r="B19" s="20">
        <f t="shared" si="0"/>
        <v>9.7793938475009717E-4</v>
      </c>
    </row>
    <row r="20" spans="1:2" x14ac:dyDescent="0.2">
      <c r="A20">
        <v>105792.64222582545</v>
      </c>
      <c r="B20" s="20">
        <f t="shared" si="0"/>
        <v>2.1015755599921022E-3</v>
      </c>
    </row>
    <row r="21" spans="1:2" x14ac:dyDescent="0.2">
      <c r="A21">
        <v>106145.95697838225</v>
      </c>
      <c r="B21" s="20">
        <f t="shared" si="0"/>
        <v>3.339691164935822E-3</v>
      </c>
    </row>
    <row r="22" spans="1:2" x14ac:dyDescent="0.2">
      <c r="A22">
        <v>106044.72178790721</v>
      </c>
      <c r="B22" s="20">
        <f t="shared" si="0"/>
        <v>-9.5373571784422313E-4</v>
      </c>
    </row>
    <row r="23" spans="1:2" x14ac:dyDescent="0.2">
      <c r="A23">
        <v>108976.70010024696</v>
      </c>
      <c r="B23" s="20">
        <f t="shared" si="0"/>
        <v>2.7648507751322118E-2</v>
      </c>
    </row>
    <row r="24" spans="1:2" x14ac:dyDescent="0.2">
      <c r="A24">
        <v>110112.84035532779</v>
      </c>
      <c r="B24" s="20">
        <f t="shared" si="0"/>
        <v>1.0425533660275077E-2</v>
      </c>
    </row>
    <row r="25" spans="1:2" x14ac:dyDescent="0.2">
      <c r="A25">
        <v>109166.90748467777</v>
      </c>
      <c r="B25" s="20">
        <f t="shared" si="0"/>
        <v>-8.5905773350097303E-3</v>
      </c>
    </row>
    <row r="26" spans="1:2" x14ac:dyDescent="0.2">
      <c r="A26">
        <v>109359.63024851448</v>
      </c>
      <c r="B26" s="20">
        <f t="shared" si="0"/>
        <v>1.7653954689864995E-3</v>
      </c>
    </row>
    <row r="27" spans="1:2" x14ac:dyDescent="0.2">
      <c r="A27">
        <v>107631.37305652938</v>
      </c>
      <c r="B27" s="20">
        <f t="shared" si="0"/>
        <v>-1.5803429364727388E-2</v>
      </c>
    </row>
    <row r="28" spans="1:2" x14ac:dyDescent="0.2">
      <c r="A28">
        <v>108405.58000047007</v>
      </c>
      <c r="B28" s="20">
        <f t="shared" si="0"/>
        <v>7.1931345104560545E-3</v>
      </c>
    </row>
    <row r="29" spans="1:2" x14ac:dyDescent="0.2">
      <c r="A29">
        <v>107833.81654727737</v>
      </c>
      <c r="B29" s="20">
        <f t="shared" si="0"/>
        <v>-5.2742991014874327E-3</v>
      </c>
    </row>
    <row r="30" spans="1:2" x14ac:dyDescent="0.2">
      <c r="A30">
        <v>107536.06106625638</v>
      </c>
      <c r="B30" s="20">
        <f t="shared" si="0"/>
        <v>-2.7612440193141049E-3</v>
      </c>
    </row>
    <row r="31" spans="1:2" x14ac:dyDescent="0.2">
      <c r="A31">
        <v>107042.37618043974</v>
      </c>
      <c r="B31" s="20">
        <f t="shared" si="0"/>
        <v>-4.5908775244471126E-3</v>
      </c>
    </row>
    <row r="32" spans="1:2" x14ac:dyDescent="0.2">
      <c r="A32">
        <v>106387.46656549496</v>
      </c>
      <c r="B32" s="20">
        <f t="shared" si="0"/>
        <v>-6.118227549814486E-3</v>
      </c>
    </row>
    <row r="33" spans="1:2" x14ac:dyDescent="0.2">
      <c r="A33">
        <v>105155.35485617437</v>
      </c>
      <c r="B33" s="20">
        <f t="shared" si="0"/>
        <v>-1.1581361499590525E-2</v>
      </c>
    </row>
    <row r="34" spans="1:2" x14ac:dyDescent="0.2">
      <c r="A34">
        <v>104534.00498195652</v>
      </c>
      <c r="B34" s="20">
        <f t="shared" si="0"/>
        <v>-5.9088752547856145E-3</v>
      </c>
    </row>
    <row r="35" spans="1:2" x14ac:dyDescent="0.2">
      <c r="A35">
        <v>106630.06839916893</v>
      </c>
      <c r="B35" s="20">
        <f t="shared" si="0"/>
        <v>2.0051498242836967E-2</v>
      </c>
    </row>
    <row r="36" spans="1:2" x14ac:dyDescent="0.2">
      <c r="A36">
        <v>105848.73943429513</v>
      </c>
      <c r="B36" s="20">
        <f t="shared" si="0"/>
        <v>-7.3274731659075699E-3</v>
      </c>
    </row>
    <row r="37" spans="1:2" x14ac:dyDescent="0.2">
      <c r="A37">
        <v>106395.82643872633</v>
      </c>
      <c r="B37" s="20">
        <f t="shared" si="0"/>
        <v>5.1685736396587289E-3</v>
      </c>
    </row>
    <row r="38" spans="1:2" x14ac:dyDescent="0.2">
      <c r="A38">
        <v>106305.34627329992</v>
      </c>
      <c r="B38" s="20">
        <f t="shared" si="0"/>
        <v>-8.5041085214487637E-4</v>
      </c>
    </row>
    <row r="39" spans="1:2" x14ac:dyDescent="0.2">
      <c r="A39">
        <v>106492.62752201864</v>
      </c>
      <c r="B39" s="20">
        <f t="shared" si="0"/>
        <v>1.7617293511959214E-3</v>
      </c>
    </row>
    <row r="40" spans="1:2" x14ac:dyDescent="0.2">
      <c r="A40">
        <v>106055.78632243208</v>
      </c>
      <c r="B40" s="20">
        <f t="shared" si="0"/>
        <v>-4.1020792683159092E-3</v>
      </c>
    </row>
    <row r="41" spans="1:2" x14ac:dyDescent="0.2">
      <c r="A41">
        <v>106455.87721486905</v>
      </c>
      <c r="B41" s="20">
        <f t="shared" si="0"/>
        <v>3.7724569899525444E-3</v>
      </c>
    </row>
    <row r="42" spans="1:2" x14ac:dyDescent="0.2">
      <c r="A42">
        <v>106024.91224927269</v>
      </c>
      <c r="B42" s="20">
        <f t="shared" si="0"/>
        <v>-4.0482965982846101E-3</v>
      </c>
    </row>
    <row r="43" spans="1:2" x14ac:dyDescent="0.2">
      <c r="A43">
        <v>105908.61023436251</v>
      </c>
      <c r="B43" s="20">
        <f t="shared" si="0"/>
        <v>-1.0969310178417736E-3</v>
      </c>
    </row>
    <row r="44" spans="1:2" x14ac:dyDescent="0.2">
      <c r="A44">
        <v>106529.17619497818</v>
      </c>
      <c r="B44" s="20">
        <f t="shared" si="0"/>
        <v>5.8594476808111707E-3</v>
      </c>
    </row>
    <row r="45" spans="1:2" x14ac:dyDescent="0.2">
      <c r="A45">
        <v>105949.790743822</v>
      </c>
      <c r="B45" s="20">
        <f t="shared" si="0"/>
        <v>-5.4387490061477894E-3</v>
      </c>
    </row>
    <row r="46" spans="1:2" x14ac:dyDescent="0.2">
      <c r="A46">
        <v>105784.89072761576</v>
      </c>
      <c r="B46" s="20">
        <f t="shared" si="0"/>
        <v>-1.5563977526388774E-3</v>
      </c>
    </row>
    <row r="47" spans="1:2" x14ac:dyDescent="0.2">
      <c r="A47">
        <v>105822.07919471551</v>
      </c>
      <c r="B47" s="20">
        <f t="shared" si="0"/>
        <v>3.5154800315963328E-4</v>
      </c>
    </row>
    <row r="48" spans="1:2" x14ac:dyDescent="0.2">
      <c r="A48">
        <v>106051.40451258273</v>
      </c>
      <c r="B48" s="20">
        <f t="shared" si="0"/>
        <v>2.1670838412204303E-3</v>
      </c>
    </row>
    <row r="49" spans="1:2" x14ac:dyDescent="0.2">
      <c r="A49">
        <v>104992.4894568265</v>
      </c>
      <c r="B49" s="20">
        <f t="shared" si="0"/>
        <v>-9.9849225064302365E-3</v>
      </c>
    </row>
    <row r="50" spans="1:2" x14ac:dyDescent="0.2">
      <c r="A50">
        <v>104352.14000069241</v>
      </c>
      <c r="B50" s="20">
        <f t="shared" si="0"/>
        <v>-6.0990025043401556E-3</v>
      </c>
    </row>
    <row r="51" spans="1:2" x14ac:dyDescent="0.2">
      <c r="A51">
        <v>106103.19210004419</v>
      </c>
      <c r="B51" s="20">
        <f t="shared" si="0"/>
        <v>1.6780222229655924E-2</v>
      </c>
    </row>
    <row r="52" spans="1:2" x14ac:dyDescent="0.2">
      <c r="A52">
        <v>107128.55310285532</v>
      </c>
      <c r="B52" s="20">
        <f t="shared" si="0"/>
        <v>9.6638091891177117E-3</v>
      </c>
    </row>
    <row r="53" spans="1:2" x14ac:dyDescent="0.2">
      <c r="A53">
        <v>108841.44533902366</v>
      </c>
      <c r="B53" s="20">
        <f t="shared" si="0"/>
        <v>1.5989128822861718E-2</v>
      </c>
    </row>
    <row r="54" spans="1:2" x14ac:dyDescent="0.2">
      <c r="A54">
        <v>110839.24807925928</v>
      </c>
      <c r="B54" s="20">
        <f t="shared" si="0"/>
        <v>1.835516547959087E-2</v>
      </c>
    </row>
    <row r="55" spans="1:2" x14ac:dyDescent="0.2">
      <c r="A55">
        <v>110253.2342927281</v>
      </c>
      <c r="B55" s="20">
        <f t="shared" si="0"/>
        <v>-5.2870602849284564E-3</v>
      </c>
    </row>
    <row r="56" spans="1:2" x14ac:dyDescent="0.2">
      <c r="A56">
        <v>109686.59585406377</v>
      </c>
      <c r="B56" s="20">
        <f t="shared" si="0"/>
        <v>-5.1394269047915497E-3</v>
      </c>
    </row>
    <row r="57" spans="1:2" x14ac:dyDescent="0.2">
      <c r="A57">
        <v>111857.21275006246</v>
      </c>
      <c r="B57" s="20">
        <f t="shared" si="0"/>
        <v>1.9789263027969867E-2</v>
      </c>
    </row>
    <row r="58" spans="1:2" x14ac:dyDescent="0.2">
      <c r="A58">
        <v>114325.44264206174</v>
      </c>
      <c r="B58" s="20">
        <f t="shared" si="0"/>
        <v>2.2065898401333956E-2</v>
      </c>
    </row>
    <row r="59" spans="1:2" x14ac:dyDescent="0.2">
      <c r="A59">
        <v>120186.64405467446</v>
      </c>
      <c r="B59" s="20">
        <f t="shared" si="0"/>
        <v>5.1267690525925939E-2</v>
      </c>
    </row>
    <row r="60" spans="1:2" x14ac:dyDescent="0.2">
      <c r="A60">
        <v>119868.06400167944</v>
      </c>
      <c r="B60" s="20">
        <f t="shared" si="0"/>
        <v>-2.6507109463019445E-3</v>
      </c>
    </row>
    <row r="61" spans="1:2" x14ac:dyDescent="0.2">
      <c r="A61">
        <v>121074.55611757303</v>
      </c>
      <c r="B61" s="20">
        <f t="shared" si="0"/>
        <v>1.0065167281559553E-2</v>
      </c>
    </row>
    <row r="62" spans="1:2" x14ac:dyDescent="0.2">
      <c r="A62">
        <v>122633.09849283888</v>
      </c>
      <c r="B62" s="20">
        <f t="shared" si="0"/>
        <v>1.2872583846207826E-2</v>
      </c>
    </row>
    <row r="63" spans="1:2" x14ac:dyDescent="0.2">
      <c r="A63">
        <v>121537.89531808859</v>
      </c>
      <c r="B63" s="20">
        <f t="shared" si="0"/>
        <v>-8.9307306772016815E-3</v>
      </c>
    </row>
    <row r="64" spans="1:2" x14ac:dyDescent="0.2">
      <c r="A64">
        <v>125338.57861652579</v>
      </c>
      <c r="B64" s="20">
        <f t="shared" si="0"/>
        <v>3.1271590547870404E-2</v>
      </c>
    </row>
    <row r="65" spans="1:2" x14ac:dyDescent="0.2">
      <c r="A65">
        <v>120889.36093540405</v>
      </c>
      <c r="B65" s="20">
        <f t="shared" si="0"/>
        <v>-3.5497591645219997E-2</v>
      </c>
    </row>
    <row r="66" spans="1:2" x14ac:dyDescent="0.2">
      <c r="A66">
        <v>118894.62646926955</v>
      </c>
      <c r="B66" s="20">
        <f t="shared" si="0"/>
        <v>-1.6500496410104797E-2</v>
      </c>
    </row>
    <row r="67" spans="1:2" x14ac:dyDescent="0.2">
      <c r="A67">
        <v>120164.05448994062</v>
      </c>
      <c r="B67" s="20">
        <f t="shared" si="0"/>
        <v>1.0676916681336936E-2</v>
      </c>
    </row>
    <row r="68" spans="1:2" x14ac:dyDescent="0.2">
      <c r="A68">
        <v>118180.1893927128</v>
      </c>
      <c r="B68" s="20">
        <f t="shared" ref="B68:B131" si="1">(A68-A67)/A67</f>
        <v>-1.6509638474240258E-2</v>
      </c>
    </row>
    <row r="69" spans="1:2" x14ac:dyDescent="0.2">
      <c r="A69">
        <v>116470.02614437605</v>
      </c>
      <c r="B69" s="20">
        <f t="shared" si="1"/>
        <v>-1.4470811538927816E-2</v>
      </c>
    </row>
    <row r="70" spans="1:2" x14ac:dyDescent="0.2">
      <c r="A70">
        <v>120449.85683589426</v>
      </c>
      <c r="B70" s="20">
        <f t="shared" si="1"/>
        <v>3.4170428420654875E-2</v>
      </c>
    </row>
    <row r="71" spans="1:2" x14ac:dyDescent="0.2">
      <c r="A71">
        <v>120039.30229015436</v>
      </c>
      <c r="B71" s="20">
        <f t="shared" si="1"/>
        <v>-3.4085100350036493E-3</v>
      </c>
    </row>
    <row r="72" spans="1:2" x14ac:dyDescent="0.2">
      <c r="A72">
        <v>121247.03577249921</v>
      </c>
      <c r="B72" s="20">
        <f t="shared" si="1"/>
        <v>1.0061150467415752E-2</v>
      </c>
    </row>
    <row r="73" spans="1:2" x14ac:dyDescent="0.2">
      <c r="A73">
        <v>122054.94809557889</v>
      </c>
      <c r="B73" s="20">
        <f t="shared" si="1"/>
        <v>6.6633573178283894E-3</v>
      </c>
    </row>
    <row r="74" spans="1:2" x14ac:dyDescent="0.2">
      <c r="A74">
        <v>123782.81774789406</v>
      </c>
      <c r="B74" s="20">
        <f t="shared" si="1"/>
        <v>1.4156490001225614E-2</v>
      </c>
    </row>
    <row r="75" spans="1:2" x14ac:dyDescent="0.2">
      <c r="A75">
        <v>125106.35456014707</v>
      </c>
      <c r="B75" s="20">
        <f t="shared" si="1"/>
        <v>1.0692411405180853E-2</v>
      </c>
    </row>
    <row r="76" spans="1:2" x14ac:dyDescent="0.2">
      <c r="A76">
        <v>121056.78185968906</v>
      </c>
      <c r="B76" s="20">
        <f t="shared" si="1"/>
        <v>-3.2369040842854295E-2</v>
      </c>
    </row>
    <row r="77" spans="1:2" x14ac:dyDescent="0.2">
      <c r="A77">
        <v>122651.03540173956</v>
      </c>
      <c r="B77" s="20">
        <f t="shared" si="1"/>
        <v>1.3169469050468577E-2</v>
      </c>
    </row>
    <row r="78" spans="1:2" x14ac:dyDescent="0.2">
      <c r="A78">
        <v>122984.93814477412</v>
      </c>
      <c r="B78" s="20">
        <f t="shared" si="1"/>
        <v>2.7223801408677206E-3</v>
      </c>
    </row>
    <row r="79" spans="1:2" x14ac:dyDescent="0.2">
      <c r="A79">
        <v>120589.97258459247</v>
      </c>
      <c r="B79" s="20">
        <f t="shared" si="1"/>
        <v>-1.947364934527485E-2</v>
      </c>
    </row>
    <row r="80" spans="1:2" x14ac:dyDescent="0.2">
      <c r="A80">
        <v>120412.0877323958</v>
      </c>
      <c r="B80" s="20">
        <f t="shared" si="1"/>
        <v>-1.4751214249749318E-3</v>
      </c>
    </row>
    <row r="81" spans="1:2" x14ac:dyDescent="0.2">
      <c r="A81">
        <v>119409.93632740434</v>
      </c>
      <c r="B81" s="20">
        <f t="shared" si="1"/>
        <v>-8.322681085130252E-3</v>
      </c>
    </row>
    <row r="82" spans="1:2" x14ac:dyDescent="0.2">
      <c r="A82">
        <v>125179.484533184</v>
      </c>
      <c r="B82" s="20">
        <f t="shared" si="1"/>
        <v>4.8317153356153004E-2</v>
      </c>
    </row>
    <row r="83" spans="1:2" x14ac:dyDescent="0.2">
      <c r="A83">
        <v>126165.58282859664</v>
      </c>
      <c r="B83" s="20">
        <f t="shared" si="1"/>
        <v>7.8774752835096655E-3</v>
      </c>
    </row>
    <row r="84" spans="1:2" x14ac:dyDescent="0.2">
      <c r="A84">
        <v>126343.92906914238</v>
      </c>
      <c r="B84" s="20">
        <f t="shared" si="1"/>
        <v>1.4135886867659721E-3</v>
      </c>
    </row>
    <row r="85" spans="1:2" x14ac:dyDescent="0.2">
      <c r="A85">
        <v>126290.66727401287</v>
      </c>
      <c r="B85" s="20">
        <f t="shared" si="1"/>
        <v>-4.2156196599175554E-4</v>
      </c>
    </row>
    <row r="86" spans="1:2" x14ac:dyDescent="0.2">
      <c r="A86">
        <v>124770.26505793195</v>
      </c>
      <c r="B86" s="20">
        <f t="shared" si="1"/>
        <v>-1.203891189189862E-2</v>
      </c>
    </row>
    <row r="87" spans="1:2" x14ac:dyDescent="0.2">
      <c r="A87">
        <v>123032.35123548313</v>
      </c>
      <c r="B87" s="20">
        <f t="shared" si="1"/>
        <v>-1.3928910238684542E-2</v>
      </c>
    </row>
    <row r="88" spans="1:2" x14ac:dyDescent="0.2">
      <c r="A88">
        <v>123294.37981690484</v>
      </c>
      <c r="B88" s="20">
        <f t="shared" si="1"/>
        <v>2.12975350621549E-3</v>
      </c>
    </row>
    <row r="89" spans="1:2" x14ac:dyDescent="0.2">
      <c r="A89">
        <v>125149.62332341712</v>
      </c>
      <c r="B89" s="20">
        <f t="shared" si="1"/>
        <v>1.504726743641816E-2</v>
      </c>
    </row>
    <row r="90" spans="1:2" x14ac:dyDescent="0.2">
      <c r="A90">
        <v>124636.27105319883</v>
      </c>
      <c r="B90" s="20">
        <f t="shared" si="1"/>
        <v>-4.1019082326094495E-3</v>
      </c>
    </row>
    <row r="91" spans="1:2" x14ac:dyDescent="0.2">
      <c r="A91">
        <v>125909.41757497915</v>
      </c>
      <c r="B91" s="20">
        <f t="shared" si="1"/>
        <v>1.0214895800572365E-2</v>
      </c>
    </row>
    <row r="92" spans="1:2" x14ac:dyDescent="0.2">
      <c r="A92">
        <v>128069.11520835536</v>
      </c>
      <c r="B92" s="20">
        <f t="shared" si="1"/>
        <v>1.7152788687074282E-2</v>
      </c>
    </row>
    <row r="93" spans="1:2" x14ac:dyDescent="0.2">
      <c r="A93">
        <v>130617.8553877754</v>
      </c>
      <c r="B93" s="20">
        <f t="shared" si="1"/>
        <v>1.9901286701899217E-2</v>
      </c>
    </row>
    <row r="94" spans="1:2" x14ac:dyDescent="0.2">
      <c r="A94">
        <v>133032.02981859783</v>
      </c>
      <c r="B94" s="20">
        <f t="shared" si="1"/>
        <v>1.8482729054578963E-2</v>
      </c>
    </row>
    <row r="95" spans="1:2" x14ac:dyDescent="0.2">
      <c r="A95">
        <v>128437.48322079716</v>
      </c>
      <c r="B95" s="20">
        <f t="shared" si="1"/>
        <v>-3.4537145708937782E-2</v>
      </c>
    </row>
    <row r="96" spans="1:2" x14ac:dyDescent="0.2">
      <c r="A96">
        <v>127961.09028958413</v>
      </c>
      <c r="B96" s="20">
        <f t="shared" si="1"/>
        <v>-3.7091425280738862E-3</v>
      </c>
    </row>
    <row r="97" spans="1:2" x14ac:dyDescent="0.2">
      <c r="A97">
        <v>128119.30219296904</v>
      </c>
      <c r="B97" s="20">
        <f t="shared" si="1"/>
        <v>1.2364063406061338E-3</v>
      </c>
    </row>
    <row r="98" spans="1:2" x14ac:dyDescent="0.2">
      <c r="A98">
        <v>129318.12175458271</v>
      </c>
      <c r="B98" s="20">
        <f t="shared" si="1"/>
        <v>9.3570565956411726E-3</v>
      </c>
    </row>
    <row r="99" spans="1:2" x14ac:dyDescent="0.2">
      <c r="A99">
        <v>126374.70142734304</v>
      </c>
      <c r="B99" s="20">
        <f t="shared" si="1"/>
        <v>-2.2761081643496439E-2</v>
      </c>
    </row>
    <row r="100" spans="1:2" x14ac:dyDescent="0.2">
      <c r="A100">
        <v>127252.71991066111</v>
      </c>
      <c r="B100" s="20">
        <f t="shared" si="1"/>
        <v>6.9477393291636769E-3</v>
      </c>
    </row>
    <row r="101" spans="1:2" x14ac:dyDescent="0.2">
      <c r="A101">
        <v>127606.23032143051</v>
      </c>
      <c r="B101" s="20">
        <f t="shared" si="1"/>
        <v>2.7780185053615444E-3</v>
      </c>
    </row>
    <row r="102" spans="1:2" x14ac:dyDescent="0.2">
      <c r="A102">
        <v>129111.00916366783</v>
      </c>
      <c r="B102" s="20">
        <f t="shared" si="1"/>
        <v>1.1792361849784978E-2</v>
      </c>
    </row>
    <row r="103" spans="1:2" x14ac:dyDescent="0.2">
      <c r="A103">
        <v>130615.40843001811</v>
      </c>
      <c r="B103" s="20">
        <f t="shared" si="1"/>
        <v>1.1651982864166386E-2</v>
      </c>
    </row>
    <row r="104" spans="1:2" x14ac:dyDescent="0.2">
      <c r="A104">
        <v>128981.19471592661</v>
      </c>
      <c r="B104" s="20">
        <f t="shared" si="1"/>
        <v>-1.251164570654073E-2</v>
      </c>
    </row>
    <row r="105" spans="1:2" x14ac:dyDescent="0.2">
      <c r="A105">
        <v>130360.00033381062</v>
      </c>
      <c r="B105" s="20">
        <f t="shared" si="1"/>
        <v>1.0689973999083682E-2</v>
      </c>
    </row>
    <row r="106" spans="1:2" x14ac:dyDescent="0.2">
      <c r="A106">
        <v>130304.63043507931</v>
      </c>
      <c r="B106" s="20">
        <f t="shared" si="1"/>
        <v>-4.2474607693714496E-4</v>
      </c>
    </row>
    <row r="107" spans="1:2" x14ac:dyDescent="0.2">
      <c r="A107">
        <v>129554.43454319749</v>
      </c>
      <c r="B107" s="20">
        <f t="shared" si="1"/>
        <v>-5.7572466103234694E-3</v>
      </c>
    </row>
    <row r="108" spans="1:2" x14ac:dyDescent="0.2">
      <c r="A108">
        <v>128854.78998201404</v>
      </c>
      <c r="B108" s="20">
        <f t="shared" si="1"/>
        <v>-5.4003906824985322E-3</v>
      </c>
    </row>
    <row r="109" spans="1:2" x14ac:dyDescent="0.2">
      <c r="A109">
        <v>126632.99719313608</v>
      </c>
      <c r="B109" s="20">
        <f t="shared" si="1"/>
        <v>-1.7242609212960509E-2</v>
      </c>
    </row>
    <row r="110" spans="1:2" x14ac:dyDescent="0.2">
      <c r="A110">
        <v>125872.94919624308</v>
      </c>
      <c r="B110" s="20">
        <f t="shared" si="1"/>
        <v>-6.0019743174348425E-3</v>
      </c>
    </row>
    <row r="111" spans="1:2" x14ac:dyDescent="0.2">
      <c r="A111">
        <v>125956.80570385689</v>
      </c>
      <c r="B111" s="20">
        <f t="shared" si="1"/>
        <v>6.6619959371160312E-4</v>
      </c>
    </row>
    <row r="112" spans="1:2" x14ac:dyDescent="0.2">
      <c r="A112">
        <v>124211.96880659545</v>
      </c>
      <c r="B112" s="20">
        <f t="shared" si="1"/>
        <v>-1.3852660739617443E-2</v>
      </c>
    </row>
    <row r="113" spans="1:2" x14ac:dyDescent="0.2">
      <c r="A113">
        <v>122605.36375194939</v>
      </c>
      <c r="B113" s="20">
        <f t="shared" si="1"/>
        <v>-1.2934382009093096E-2</v>
      </c>
    </row>
    <row r="114" spans="1:2" x14ac:dyDescent="0.2">
      <c r="A114">
        <v>123007.3440009147</v>
      </c>
      <c r="B114" s="20">
        <f t="shared" si="1"/>
        <v>3.2786514118467109E-3</v>
      </c>
    </row>
    <row r="115" spans="1:2" x14ac:dyDescent="0.2">
      <c r="A115">
        <v>120320.53486415467</v>
      </c>
      <c r="B115" s="20">
        <f t="shared" si="1"/>
        <v>-2.1842672554087898E-2</v>
      </c>
    </row>
    <row r="116" spans="1:2" x14ac:dyDescent="0.2">
      <c r="A116">
        <v>121100.7743850408</v>
      </c>
      <c r="B116" s="20">
        <f t="shared" si="1"/>
        <v>6.4846746381824177E-3</v>
      </c>
    </row>
    <row r="117" spans="1:2" x14ac:dyDescent="0.2">
      <c r="A117">
        <v>121241.11202632054</v>
      </c>
      <c r="B117" s="20">
        <f t="shared" si="1"/>
        <v>1.1588500733573548E-3</v>
      </c>
    </row>
    <row r="118" spans="1:2" x14ac:dyDescent="0.2">
      <c r="A118">
        <v>123841.96504760477</v>
      </c>
      <c r="B118" s="20">
        <f t="shared" si="1"/>
        <v>2.1451906682607835E-2</v>
      </c>
    </row>
    <row r="119" spans="1:2" x14ac:dyDescent="0.2">
      <c r="A119">
        <v>125599.7680248011</v>
      </c>
      <c r="B119" s="20">
        <f t="shared" si="1"/>
        <v>1.4193920263786476E-2</v>
      </c>
    </row>
    <row r="120" spans="1:2" x14ac:dyDescent="0.2">
      <c r="A120">
        <v>128497.33279132706</v>
      </c>
      <c r="B120" s="20">
        <f t="shared" si="1"/>
        <v>2.306982578147599E-2</v>
      </c>
    </row>
    <row r="121" spans="1:2" x14ac:dyDescent="0.2">
      <c r="A121">
        <v>130640.9121407702</v>
      </c>
      <c r="B121" s="20">
        <f t="shared" si="1"/>
        <v>1.6681897615137293E-2</v>
      </c>
    </row>
    <row r="122" spans="1:2" x14ac:dyDescent="0.2">
      <c r="A122">
        <v>132068.8688485614</v>
      </c>
      <c r="B122" s="20">
        <f t="shared" si="1"/>
        <v>1.0930394501934575E-2</v>
      </c>
    </row>
    <row r="123" spans="1:2" x14ac:dyDescent="0.2">
      <c r="A123">
        <v>132089.84958002766</v>
      </c>
      <c r="B123" s="20">
        <f t="shared" si="1"/>
        <v>1.5886205166426503E-4</v>
      </c>
    </row>
    <row r="124" spans="1:2" x14ac:dyDescent="0.2">
      <c r="A124">
        <v>131961.41418767214</v>
      </c>
      <c r="B124" s="20">
        <f t="shared" si="1"/>
        <v>-9.7233354995762699E-4</v>
      </c>
    </row>
    <row r="125" spans="1:2" x14ac:dyDescent="0.2">
      <c r="A125">
        <v>130473.22261973962</v>
      </c>
      <c r="B125" s="20">
        <f t="shared" si="1"/>
        <v>-1.1277475139937872E-2</v>
      </c>
    </row>
    <row r="126" spans="1:2" x14ac:dyDescent="0.2">
      <c r="A126">
        <v>130235.91402451225</v>
      </c>
      <c r="B126" s="20">
        <f t="shared" si="1"/>
        <v>-1.8188298752993752E-3</v>
      </c>
    </row>
    <row r="127" spans="1:2" x14ac:dyDescent="0.2">
      <c r="A127">
        <v>130915.8390953771</v>
      </c>
      <c r="B127" s="20">
        <f t="shared" si="1"/>
        <v>5.2207186931315687E-3</v>
      </c>
    </row>
    <row r="128" spans="1:2" x14ac:dyDescent="0.2">
      <c r="A128">
        <v>130242.22957124218</v>
      </c>
      <c r="B128" s="20">
        <f t="shared" si="1"/>
        <v>-5.145363072868326E-3</v>
      </c>
    </row>
    <row r="129" spans="1:2" x14ac:dyDescent="0.2">
      <c r="A129">
        <v>130298.48975202849</v>
      </c>
      <c r="B129" s="20">
        <f t="shared" si="1"/>
        <v>4.3196573777582679E-4</v>
      </c>
    </row>
    <row r="130" spans="1:2" x14ac:dyDescent="0.2">
      <c r="A130">
        <v>130839.86451932578</v>
      </c>
      <c r="B130" s="20">
        <f t="shared" si="1"/>
        <v>4.1548813676013357E-3</v>
      </c>
    </row>
    <row r="131" spans="1:2" x14ac:dyDescent="0.2">
      <c r="A131">
        <v>130869.61132159826</v>
      </c>
      <c r="B131" s="20">
        <f t="shared" si="1"/>
        <v>2.2735274437772783E-4</v>
      </c>
    </row>
    <row r="132" spans="1:2" x14ac:dyDescent="0.2">
      <c r="A132">
        <v>130355.44078292916</v>
      </c>
      <c r="B132" s="20">
        <f t="shared" ref="B132:B191" si="2">(A132-A131)/A131</f>
        <v>-3.928876486120089E-3</v>
      </c>
    </row>
    <row r="133" spans="1:2" x14ac:dyDescent="0.2">
      <c r="A133">
        <v>131718.30285684849</v>
      </c>
      <c r="B133" s="20">
        <f t="shared" si="2"/>
        <v>1.0454968858482841E-2</v>
      </c>
    </row>
    <row r="134" spans="1:2" x14ac:dyDescent="0.2">
      <c r="A134">
        <v>133920.28970761425</v>
      </c>
      <c r="B134" s="20">
        <f t="shared" si="2"/>
        <v>1.6717394644530814E-2</v>
      </c>
    </row>
    <row r="135" spans="1:2" x14ac:dyDescent="0.2">
      <c r="A135">
        <v>132188.99504200247</v>
      </c>
      <c r="B135" s="20">
        <f t="shared" si="2"/>
        <v>-1.2927799584302646E-2</v>
      </c>
    </row>
    <row r="136" spans="1:2" x14ac:dyDescent="0.2">
      <c r="A136">
        <v>132866.22544874443</v>
      </c>
      <c r="B136" s="20">
        <f t="shared" si="2"/>
        <v>5.1231980886667153E-3</v>
      </c>
    </row>
    <row r="137" spans="1:2" x14ac:dyDescent="0.2">
      <c r="A137">
        <v>133710.46640616798</v>
      </c>
      <c r="B137" s="20">
        <f t="shared" si="2"/>
        <v>6.3540674431910556E-3</v>
      </c>
    </row>
    <row r="138" spans="1:2" x14ac:dyDescent="0.2">
      <c r="A138">
        <v>132138.93256475328</v>
      </c>
      <c r="B138" s="20">
        <f t="shared" si="2"/>
        <v>-1.1753259738402973E-2</v>
      </c>
    </row>
    <row r="139" spans="1:2" x14ac:dyDescent="0.2">
      <c r="A139">
        <v>133138.37817093448</v>
      </c>
      <c r="B139" s="20">
        <f t="shared" si="2"/>
        <v>7.5635967900030262E-3</v>
      </c>
    </row>
    <row r="140" spans="1:2" x14ac:dyDescent="0.2">
      <c r="A140">
        <v>133204.37404210356</v>
      </c>
      <c r="B140" s="20">
        <f t="shared" si="2"/>
        <v>4.9569381928593105E-4</v>
      </c>
    </row>
    <row r="141" spans="1:2" x14ac:dyDescent="0.2">
      <c r="A141">
        <v>134521.62303870352</v>
      </c>
      <c r="B141" s="20">
        <f t="shared" si="2"/>
        <v>9.8889319969597735E-3</v>
      </c>
    </row>
    <row r="142" spans="1:2" x14ac:dyDescent="0.2">
      <c r="A142">
        <v>134308.19869179669</v>
      </c>
      <c r="B142" s="20">
        <f t="shared" si="2"/>
        <v>-1.5865430559474196E-3</v>
      </c>
    </row>
    <row r="143" spans="1:2" x14ac:dyDescent="0.2">
      <c r="A143">
        <v>134409.58054588846</v>
      </c>
      <c r="B143" s="20">
        <f t="shared" si="2"/>
        <v>7.5484486486500075E-4</v>
      </c>
    </row>
    <row r="144" spans="1:2" x14ac:dyDescent="0.2">
      <c r="A144">
        <v>135292.09781226382</v>
      </c>
      <c r="B144" s="20">
        <f t="shared" si="2"/>
        <v>6.5658806670709294E-3</v>
      </c>
    </row>
    <row r="145" spans="1:2" x14ac:dyDescent="0.2">
      <c r="A145">
        <v>132659.24377920944</v>
      </c>
      <c r="B145" s="20">
        <f t="shared" si="2"/>
        <v>-1.9460515991908258E-2</v>
      </c>
    </row>
    <row r="146" spans="1:2" x14ac:dyDescent="0.2">
      <c r="A146">
        <v>133777.48526267349</v>
      </c>
      <c r="B146" s="20">
        <f t="shared" si="2"/>
        <v>8.4294275438897368E-3</v>
      </c>
    </row>
    <row r="147" spans="1:2" x14ac:dyDescent="0.2">
      <c r="A147">
        <v>130822.04070783347</v>
      </c>
      <c r="B147" s="20">
        <f t="shared" si="2"/>
        <v>-2.2092241822583066E-2</v>
      </c>
    </row>
    <row r="148" spans="1:2" x14ac:dyDescent="0.2">
      <c r="A148">
        <v>129669.74367022325</v>
      </c>
      <c r="B148" s="20">
        <f t="shared" si="2"/>
        <v>-8.808126148893031E-3</v>
      </c>
    </row>
    <row r="149" spans="1:2" x14ac:dyDescent="0.2">
      <c r="A149">
        <v>129162.5275004197</v>
      </c>
      <c r="B149" s="20">
        <f t="shared" si="2"/>
        <v>-3.9116000035714082E-3</v>
      </c>
    </row>
    <row r="150" spans="1:2" x14ac:dyDescent="0.2">
      <c r="A150">
        <v>132574.6373655491</v>
      </c>
      <c r="B150" s="20">
        <f t="shared" si="2"/>
        <v>2.6417180982451077E-2</v>
      </c>
    </row>
    <row r="151" spans="1:2" x14ac:dyDescent="0.2">
      <c r="A151">
        <v>132695.16406338738</v>
      </c>
      <c r="B151" s="20">
        <f t="shared" si="2"/>
        <v>9.0912334540989368E-4</v>
      </c>
    </row>
    <row r="152" spans="1:2" x14ac:dyDescent="0.2">
      <c r="A152">
        <v>131780.25514672507</v>
      </c>
      <c r="B152" s="20">
        <f t="shared" si="2"/>
        <v>-6.8948173290268311E-3</v>
      </c>
    </row>
    <row r="153" spans="1:2" x14ac:dyDescent="0.2">
      <c r="A153">
        <v>129840.5568971858</v>
      </c>
      <c r="B153" s="20">
        <f t="shared" si="2"/>
        <v>-1.4719187236203172E-2</v>
      </c>
    </row>
    <row r="154" spans="1:2" x14ac:dyDescent="0.2">
      <c r="A154">
        <v>130751.72659093654</v>
      </c>
      <c r="B154" s="20">
        <f t="shared" si="2"/>
        <v>7.0176046339068474E-3</v>
      </c>
    </row>
    <row r="155" spans="1:2" x14ac:dyDescent="0.2">
      <c r="A155">
        <v>132051.81639819153</v>
      </c>
      <c r="B155" s="20">
        <f t="shared" si="2"/>
        <v>9.9431941829906945E-3</v>
      </c>
    </row>
    <row r="156" spans="1:2" x14ac:dyDescent="0.2">
      <c r="A156">
        <v>131978.10394206538</v>
      </c>
      <c r="B156" s="20">
        <f t="shared" si="2"/>
        <v>-5.5820857400302971E-4</v>
      </c>
    </row>
    <row r="157" spans="1:2" x14ac:dyDescent="0.2">
      <c r="A157">
        <v>133640.72141825806</v>
      </c>
      <c r="B157" s="20">
        <f t="shared" si="2"/>
        <v>1.2597676633712838E-2</v>
      </c>
    </row>
    <row r="158" spans="1:2" x14ac:dyDescent="0.2">
      <c r="A158">
        <v>135254.25432949414</v>
      </c>
      <c r="B158" s="20">
        <f t="shared" si="2"/>
        <v>1.2073662085272432E-2</v>
      </c>
    </row>
    <row r="159" spans="1:2" x14ac:dyDescent="0.2">
      <c r="A159">
        <v>135179.45663037096</v>
      </c>
      <c r="B159" s="20">
        <f t="shared" si="2"/>
        <v>-5.5301550028118943E-4</v>
      </c>
    </row>
    <row r="160" spans="1:2" x14ac:dyDescent="0.2">
      <c r="A160">
        <v>133952.38554173126</v>
      </c>
      <c r="B160" s="20">
        <f t="shared" si="2"/>
        <v>-9.0773488755392095E-3</v>
      </c>
    </row>
    <row r="161" spans="1:2" x14ac:dyDescent="0.2">
      <c r="A161">
        <v>133044.69871978665</v>
      </c>
      <c r="B161" s="20">
        <f t="shared" si="2"/>
        <v>-6.7761900489769567E-3</v>
      </c>
    </row>
    <row r="162" spans="1:2" x14ac:dyDescent="0.2">
      <c r="A162">
        <v>134120.26257772144</v>
      </c>
      <c r="B162" s="20">
        <f t="shared" si="2"/>
        <v>8.0842293476126835E-3</v>
      </c>
    </row>
    <row r="163" spans="1:2" x14ac:dyDescent="0.2">
      <c r="A163">
        <v>134098.16473483189</v>
      </c>
      <c r="B163" s="20">
        <f t="shared" si="2"/>
        <v>-1.6476140491256038E-4</v>
      </c>
    </row>
    <row r="164" spans="1:2" x14ac:dyDescent="0.2">
      <c r="A164">
        <v>136183.25962951418</v>
      </c>
      <c r="B164" s="20">
        <f t="shared" si="2"/>
        <v>1.5549018875876444E-2</v>
      </c>
    </row>
    <row r="165" spans="1:2" x14ac:dyDescent="0.2">
      <c r="A165">
        <v>137734.71404307912</v>
      </c>
      <c r="B165" s="20">
        <f t="shared" si="2"/>
        <v>1.1392401810513694E-2</v>
      </c>
    </row>
    <row r="166" spans="1:2" x14ac:dyDescent="0.2">
      <c r="A166">
        <v>136937.05390905641</v>
      </c>
      <c r="B166" s="20">
        <f t="shared" si="2"/>
        <v>-5.7912788331140903E-3</v>
      </c>
    </row>
    <row r="167" spans="1:2" x14ac:dyDescent="0.2">
      <c r="A167">
        <v>138685.38065829163</v>
      </c>
      <c r="B167" s="20">
        <f t="shared" si="2"/>
        <v>1.276737522333676E-2</v>
      </c>
    </row>
    <row r="168" spans="1:2" x14ac:dyDescent="0.2">
      <c r="A168">
        <v>138042.20417530043</v>
      </c>
      <c r="B168" s="20">
        <f t="shared" si="2"/>
        <v>-4.6376660606782215E-3</v>
      </c>
    </row>
    <row r="169" spans="1:2" x14ac:dyDescent="0.2">
      <c r="A169">
        <v>138461.99320126779</v>
      </c>
      <c r="B169" s="20">
        <f t="shared" si="2"/>
        <v>3.0410194365939462E-3</v>
      </c>
    </row>
    <row r="170" spans="1:2" x14ac:dyDescent="0.2">
      <c r="A170">
        <v>139379.35524627232</v>
      </c>
      <c r="B170" s="20">
        <f t="shared" si="2"/>
        <v>6.6253707880042836E-3</v>
      </c>
    </row>
    <row r="171" spans="1:2" x14ac:dyDescent="0.2">
      <c r="A171">
        <v>138217.57903066723</v>
      </c>
      <c r="B171" s="20">
        <f t="shared" si="2"/>
        <v>-8.3353536365003388E-3</v>
      </c>
    </row>
    <row r="172" spans="1:2" x14ac:dyDescent="0.2">
      <c r="A172">
        <v>139192.14666583989</v>
      </c>
      <c r="B172" s="20">
        <f t="shared" si="2"/>
        <v>7.050967337204078E-3</v>
      </c>
    </row>
    <row r="173" spans="1:2" x14ac:dyDescent="0.2">
      <c r="A173">
        <v>141026.76125554359</v>
      </c>
      <c r="B173" s="20">
        <f t="shared" si="2"/>
        <v>1.3180446121777871E-2</v>
      </c>
    </row>
    <row r="174" spans="1:2" x14ac:dyDescent="0.2">
      <c r="A174">
        <v>141790.3625739495</v>
      </c>
      <c r="B174" s="20">
        <f t="shared" si="2"/>
        <v>5.4145845200419063E-3</v>
      </c>
    </row>
    <row r="175" spans="1:2" x14ac:dyDescent="0.2">
      <c r="A175">
        <v>144856.78804188012</v>
      </c>
      <c r="B175" s="20">
        <f t="shared" si="2"/>
        <v>2.1626473141510946E-2</v>
      </c>
    </row>
    <row r="176" spans="1:2" x14ac:dyDescent="0.2">
      <c r="A176">
        <v>143247.64922733206</v>
      </c>
      <c r="B176" s="20">
        <f t="shared" si="2"/>
        <v>-1.1108480564147502E-2</v>
      </c>
    </row>
    <row r="177" spans="1:2" x14ac:dyDescent="0.2">
      <c r="A177">
        <v>147948.89371379226</v>
      </c>
      <c r="B177" s="20">
        <f t="shared" si="2"/>
        <v>3.2818999207445208E-2</v>
      </c>
    </row>
    <row r="178" spans="1:2" x14ac:dyDescent="0.2">
      <c r="A178">
        <v>146892.22458440362</v>
      </c>
      <c r="B178" s="20">
        <f t="shared" si="2"/>
        <v>-7.1421225455917938E-3</v>
      </c>
    </row>
    <row r="179" spans="1:2" x14ac:dyDescent="0.2">
      <c r="A179">
        <v>146596.76897832978</v>
      </c>
      <c r="B179" s="20">
        <f t="shared" si="2"/>
        <v>-2.0113767553712287E-3</v>
      </c>
    </row>
    <row r="180" spans="1:2" x14ac:dyDescent="0.2">
      <c r="A180">
        <v>147546.00829807401</v>
      </c>
      <c r="B180" s="20">
        <f t="shared" si="2"/>
        <v>6.4751721771204055E-3</v>
      </c>
    </row>
    <row r="181" spans="1:2" x14ac:dyDescent="0.2">
      <c r="A181">
        <v>147322.85010499391</v>
      </c>
      <c r="B181" s="20">
        <f t="shared" si="2"/>
        <v>-1.5124651331080228E-3</v>
      </c>
    </row>
    <row r="182" spans="1:2" x14ac:dyDescent="0.2">
      <c r="A182">
        <v>147198.447273395</v>
      </c>
      <c r="B182" s="20">
        <f t="shared" si="2"/>
        <v>-8.4442319375611658E-4</v>
      </c>
    </row>
    <row r="183" spans="1:2" x14ac:dyDescent="0.2">
      <c r="A183">
        <v>148415.38560549443</v>
      </c>
      <c r="B183" s="20">
        <f t="shared" si="2"/>
        <v>8.2673313111733537E-3</v>
      </c>
    </row>
    <row r="184" spans="1:2" x14ac:dyDescent="0.2">
      <c r="A184">
        <v>147202.88993019762</v>
      </c>
      <c r="B184" s="20">
        <f t="shared" si="2"/>
        <v>-8.1696090358163408E-3</v>
      </c>
    </row>
    <row r="185" spans="1:2" x14ac:dyDescent="0.2">
      <c r="A185">
        <v>146579.11961557809</v>
      </c>
      <c r="B185" s="20">
        <f t="shared" si="2"/>
        <v>-4.2374868789282188E-3</v>
      </c>
    </row>
    <row r="186" spans="1:2" x14ac:dyDescent="0.2">
      <c r="A186">
        <v>147735.17862794542</v>
      </c>
      <c r="B186" s="20">
        <f t="shared" si="2"/>
        <v>7.8869283387650296E-3</v>
      </c>
    </row>
    <row r="187" spans="1:2" x14ac:dyDescent="0.2">
      <c r="A187">
        <v>149021.50458302858</v>
      </c>
      <c r="B187" s="20">
        <f t="shared" si="2"/>
        <v>8.7069712645938286E-3</v>
      </c>
    </row>
    <row r="188" spans="1:2" x14ac:dyDescent="0.2">
      <c r="A188">
        <v>154487.88848379749</v>
      </c>
      <c r="B188" s="20">
        <f t="shared" si="2"/>
        <v>3.6681846127269956E-2</v>
      </c>
    </row>
    <row r="189" spans="1:2" x14ac:dyDescent="0.2">
      <c r="A189">
        <v>153401.90152393584</v>
      </c>
      <c r="B189" s="20">
        <f t="shared" si="2"/>
        <v>-7.0295928730720316E-3</v>
      </c>
    </row>
    <row r="190" spans="1:2" x14ac:dyDescent="0.2">
      <c r="A190">
        <v>157786.87082322853</v>
      </c>
      <c r="B190" s="20">
        <f t="shared" si="2"/>
        <v>2.8584843184675156E-2</v>
      </c>
    </row>
    <row r="191" spans="1:2" x14ac:dyDescent="0.2">
      <c r="A191">
        <v>163012.85111159255</v>
      </c>
      <c r="B191" s="20">
        <f t="shared" si="2"/>
        <v>3.3120501478344049E-2</v>
      </c>
    </row>
  </sheetData>
  <mergeCells count="1"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0.6640625" bestFit="1" customWidth="1"/>
    <col min="6" max="8" width="12" bestFit="1" customWidth="1"/>
  </cols>
  <sheetData>
    <row r="1" spans="1:8" x14ac:dyDescent="0.2">
      <c r="B1" s="36" t="s">
        <v>73</v>
      </c>
      <c r="C1" s="81" t="s">
        <v>39</v>
      </c>
      <c r="D1" s="81"/>
      <c r="F1" s="98" t="s">
        <v>78</v>
      </c>
      <c r="G1" s="98"/>
      <c r="H1" s="98"/>
    </row>
    <row r="2" spans="1:8" x14ac:dyDescent="0.2">
      <c r="A2" t="s">
        <v>75</v>
      </c>
      <c r="B2" s="82">
        <v>3.4022520000000001E-3</v>
      </c>
      <c r="C2">
        <v>1.985E-2</v>
      </c>
      <c r="E2" s="36" t="s">
        <v>79</v>
      </c>
      <c r="F2" s="36" t="s">
        <v>75</v>
      </c>
      <c r="G2" s="36" t="s">
        <v>76</v>
      </c>
      <c r="H2" s="36" t="s">
        <v>77</v>
      </c>
    </row>
    <row r="3" spans="1:8" x14ac:dyDescent="0.2">
      <c r="A3" t="s">
        <v>76</v>
      </c>
      <c r="B3" s="36">
        <v>2.68352E-3</v>
      </c>
      <c r="C3">
        <v>1.3860000000000001E-2</v>
      </c>
      <c r="E3">
        <f>B7</f>
        <v>-7.7417799999999995E-2</v>
      </c>
      <c r="F3">
        <f>_xlfn.NORM.DIST(E3,$B$2,$C$2,FALSE)</f>
        <v>5.0513347676403178E-3</v>
      </c>
      <c r="G3">
        <f>_xlfn.NORM.DIST(E3,$B$3,$C$3,FALSE)</f>
        <v>1.6081323844037421E-6</v>
      </c>
      <c r="H3">
        <f>_xlfn.NORM.DIST(E3,$B$4,$C$4,FALSE)</f>
        <v>2.4214543262833016E-13</v>
      </c>
    </row>
    <row r="4" spans="1:8" x14ac:dyDescent="0.2">
      <c r="A4" t="s">
        <v>77</v>
      </c>
      <c r="B4" s="36">
        <v>1.9821999999999999E-3</v>
      </c>
      <c r="C4">
        <v>9.8099999999999993E-3</v>
      </c>
      <c r="E4">
        <f>E3+$B$9</f>
        <v>-7.2077131599999997E-2</v>
      </c>
      <c r="F4">
        <f t="shared" ref="F4:F33" si="0">_xlfn.NORM.DIST(E4,$B$2,$C$2,FALSE)</f>
        <v>1.4569220749384101E-2</v>
      </c>
      <c r="G4">
        <f t="shared" ref="G4:G33" si="1">_xlfn.NORM.DIST(E4,$B$3,$C$3,FALSE)</f>
        <v>1.3842943814435791E-5</v>
      </c>
      <c r="H4">
        <f t="shared" ref="H4:H33" si="2">_xlfn.NORM.DIST(E4,$B$4,$C$4,FALSE)</f>
        <v>1.7114614231363675E-11</v>
      </c>
    </row>
    <row r="5" spans="1:8" x14ac:dyDescent="0.2">
      <c r="E5">
        <f t="shared" ref="E5:E33" si="3">E4+$B$9</f>
        <v>-6.6736463199999999E-2</v>
      </c>
      <c r="F5">
        <f t="shared" si="0"/>
        <v>3.9086656693223233E-2</v>
      </c>
      <c r="G5">
        <f t="shared" si="1"/>
        <v>1.0271918001942609E-4</v>
      </c>
      <c r="H5">
        <f t="shared" si="2"/>
        <v>8.9937429033316317E-10</v>
      </c>
    </row>
    <row r="6" spans="1:8" x14ac:dyDescent="0.2">
      <c r="A6" t="s">
        <v>80</v>
      </c>
      <c r="B6">
        <f>MAX(B2:B4)+4*MAX(C2:C4)</f>
        <v>8.2802251999999993E-2</v>
      </c>
      <c r="E6">
        <f t="shared" si="3"/>
        <v>-6.13957948E-2</v>
      </c>
      <c r="F6">
        <f t="shared" si="0"/>
        <v>9.7540000485011311E-2</v>
      </c>
      <c r="G6">
        <f t="shared" si="1"/>
        <v>6.5703886691198705E-4</v>
      </c>
      <c r="H6">
        <f t="shared" si="2"/>
        <v>3.5139562022516672E-8</v>
      </c>
    </row>
    <row r="7" spans="1:8" x14ac:dyDescent="0.2">
      <c r="A7" t="s">
        <v>81</v>
      </c>
      <c r="B7">
        <f>MIN(B2:B4)-4*MAX(C2:C4)</f>
        <v>-7.7417799999999995E-2</v>
      </c>
      <c r="E7">
        <f t="shared" si="3"/>
        <v>-5.6055126400000002E-2</v>
      </c>
      <c r="F7">
        <f t="shared" si="0"/>
        <v>0.22641177579293309</v>
      </c>
      <c r="G7">
        <f t="shared" si="1"/>
        <v>3.6228220897847338E-3</v>
      </c>
      <c r="H7">
        <f t="shared" si="2"/>
        <v>1.0207860848171443E-6</v>
      </c>
    </row>
    <row r="8" spans="1:8" x14ac:dyDescent="0.2">
      <c r="A8" t="s">
        <v>83</v>
      </c>
      <c r="B8">
        <v>30</v>
      </c>
      <c r="E8">
        <f t="shared" si="3"/>
        <v>-5.0714458000000004E-2</v>
      </c>
      <c r="F8">
        <f t="shared" si="0"/>
        <v>0.48885188822543885</v>
      </c>
      <c r="G8">
        <f t="shared" si="1"/>
        <v>1.7219454243341047E-2</v>
      </c>
      <c r="H8">
        <f t="shared" si="2"/>
        <v>2.2047312590585304E-5</v>
      </c>
    </row>
    <row r="9" spans="1:8" x14ac:dyDescent="0.2">
      <c r="A9" t="s">
        <v>82</v>
      </c>
      <c r="B9">
        <f>(B6-B7)/B8</f>
        <v>5.3406683999999999E-3</v>
      </c>
      <c r="E9">
        <f t="shared" si="3"/>
        <v>-4.5373789600000006E-2</v>
      </c>
      <c r="F9">
        <f t="shared" si="0"/>
        <v>0.9817877556897594</v>
      </c>
      <c r="G9">
        <f t="shared" si="1"/>
        <v>7.0551814480935046E-2</v>
      </c>
      <c r="H9">
        <f>_xlfn.NORM.DIST(E9,$B$4,$C$4,FALSE)</f>
        <v>3.5404551692798641E-4</v>
      </c>
    </row>
    <row r="10" spans="1:8" x14ac:dyDescent="0.2">
      <c r="E10">
        <f t="shared" si="3"/>
        <v>-4.0033121200000008E-2</v>
      </c>
      <c r="F10">
        <f t="shared" si="0"/>
        <v>1.8340870924240873</v>
      </c>
      <c r="G10">
        <f t="shared" si="1"/>
        <v>0.24918013786295487</v>
      </c>
      <c r="H10">
        <f t="shared" si="2"/>
        <v>4.2271247115495854E-3</v>
      </c>
    </row>
    <row r="11" spans="1:8" x14ac:dyDescent="0.2">
      <c r="E11">
        <f t="shared" si="3"/>
        <v>-3.4692452800000009E-2</v>
      </c>
      <c r="F11">
        <f t="shared" si="0"/>
        <v>3.1870166026421654</v>
      </c>
      <c r="G11">
        <f t="shared" si="1"/>
        <v>0.75863886053106655</v>
      </c>
      <c r="H11">
        <f t="shared" si="2"/>
        <v>3.7524381584792134E-2</v>
      </c>
    </row>
    <row r="12" spans="1:8" x14ac:dyDescent="0.2">
      <c r="E12">
        <f t="shared" si="3"/>
        <v>-2.9351784400000011E-2</v>
      </c>
      <c r="F12">
        <f t="shared" si="0"/>
        <v>5.1512274434814289</v>
      </c>
      <c r="G12">
        <f t="shared" si="1"/>
        <v>1.9910087929252589</v>
      </c>
      <c r="H12">
        <f t="shared" si="2"/>
        <v>0.24766494947441042</v>
      </c>
    </row>
    <row r="13" spans="1:8" x14ac:dyDescent="0.2">
      <c r="E13">
        <f t="shared" si="3"/>
        <v>-2.4011116000000013E-2</v>
      </c>
      <c r="F13">
        <f t="shared" si="0"/>
        <v>7.7446028949755688</v>
      </c>
      <c r="G13">
        <f t="shared" si="1"/>
        <v>4.5043040650939989</v>
      </c>
      <c r="H13">
        <f t="shared" si="2"/>
        <v>1.2153407880611735</v>
      </c>
    </row>
    <row r="14" spans="1:8" x14ac:dyDescent="0.2">
      <c r="E14">
        <f t="shared" si="3"/>
        <v>-1.8670447600000015E-2</v>
      </c>
      <c r="F14">
        <f t="shared" si="0"/>
        <v>10.830527539952222</v>
      </c>
      <c r="G14">
        <f t="shared" si="1"/>
        <v>8.7841279163742136</v>
      </c>
      <c r="H14">
        <f t="shared" si="2"/>
        <v>4.4341881866411175</v>
      </c>
    </row>
    <row r="15" spans="1:8" x14ac:dyDescent="0.2">
      <c r="E15">
        <f t="shared" si="3"/>
        <v>-1.3329779200000015E-2</v>
      </c>
      <c r="F15">
        <f t="shared" si="0"/>
        <v>14.088413710084412</v>
      </c>
      <c r="G15">
        <f t="shared" si="1"/>
        <v>14.766787732907249</v>
      </c>
      <c r="H15">
        <f t="shared" si="2"/>
        <v>12.028533695613799</v>
      </c>
    </row>
    <row r="16" spans="1:8" x14ac:dyDescent="0.2">
      <c r="E16">
        <f t="shared" si="3"/>
        <v>-7.9891108000000148E-3</v>
      </c>
      <c r="F16">
        <f t="shared" si="0"/>
        <v>17.046554451893922</v>
      </c>
      <c r="G16">
        <f t="shared" si="1"/>
        <v>21.398820810559624</v>
      </c>
      <c r="H16">
        <f t="shared" si="2"/>
        <v>24.26016660862858</v>
      </c>
    </row>
    <row r="17" spans="5:8" x14ac:dyDescent="0.2">
      <c r="E17">
        <f t="shared" si="3"/>
        <v>-2.6484424000000149E-3</v>
      </c>
      <c r="F17">
        <f t="shared" si="0"/>
        <v>19.185501340290781</v>
      </c>
      <c r="G17">
        <f t="shared" si="1"/>
        <v>26.730684581138362</v>
      </c>
      <c r="H17">
        <f t="shared" si="2"/>
        <v>36.379555677839853</v>
      </c>
    </row>
    <row r="18" spans="5:8" x14ac:dyDescent="0.2">
      <c r="E18">
        <f t="shared" si="3"/>
        <v>2.6922259999999851E-3</v>
      </c>
      <c r="F18">
        <f t="shared" si="0"/>
        <v>20.084994771876307</v>
      </c>
      <c r="G18">
        <f t="shared" si="1"/>
        <v>28.783708636255714</v>
      </c>
      <c r="H18">
        <f t="shared" si="2"/>
        <v>40.56052085698709</v>
      </c>
    </row>
    <row r="19" spans="5:8" x14ac:dyDescent="0.2">
      <c r="E19">
        <f t="shared" si="3"/>
        <v>8.032894399999985E-3</v>
      </c>
      <c r="F19">
        <f t="shared" si="0"/>
        <v>19.55835488858699</v>
      </c>
      <c r="G19">
        <f t="shared" si="1"/>
        <v>26.717747902785877</v>
      </c>
      <c r="H19">
        <f t="shared" si="2"/>
        <v>33.622668414655251</v>
      </c>
    </row>
    <row r="20" spans="5:8" x14ac:dyDescent="0.2">
      <c r="E20">
        <f t="shared" si="3"/>
        <v>1.3373562799999985E-2</v>
      </c>
      <c r="F20">
        <f t="shared" si="0"/>
        <v>17.715562635607245</v>
      </c>
      <c r="G20">
        <f t="shared" si="1"/>
        <v>21.378113321877944</v>
      </c>
      <c r="H20">
        <f t="shared" si="2"/>
        <v>20.722557499030824</v>
      </c>
    </row>
    <row r="21" spans="5:8" x14ac:dyDescent="0.2">
      <c r="E21">
        <f t="shared" si="3"/>
        <v>1.8714231199999987E-2</v>
      </c>
      <c r="F21">
        <f t="shared" si="0"/>
        <v>14.92586832273056</v>
      </c>
      <c r="G21">
        <f t="shared" si="1"/>
        <v>14.74535834402332</v>
      </c>
      <c r="H21">
        <f t="shared" si="2"/>
        <v>9.4959200729755029</v>
      </c>
    </row>
    <row r="22" spans="5:8" x14ac:dyDescent="0.2">
      <c r="E22">
        <f t="shared" si="3"/>
        <v>2.4054899599999985E-2</v>
      </c>
      <c r="F22">
        <f t="shared" si="0"/>
        <v>11.697317833237136</v>
      </c>
      <c r="G22">
        <f t="shared" si="1"/>
        <v>8.7671354642498383</v>
      </c>
      <c r="H22">
        <f t="shared" si="2"/>
        <v>3.2352904002976626</v>
      </c>
    </row>
    <row r="23" spans="5:8" x14ac:dyDescent="0.2">
      <c r="E23">
        <f t="shared" si="3"/>
        <v>2.9395567999999983E-2</v>
      </c>
      <c r="F23">
        <f t="shared" si="0"/>
        <v>8.5269752714844369</v>
      </c>
      <c r="G23">
        <f t="shared" si="1"/>
        <v>4.4934150139405089</v>
      </c>
      <c r="H23">
        <f t="shared" si="2"/>
        <v>0.81954349812631955</v>
      </c>
    </row>
    <row r="24" spans="5:8" x14ac:dyDescent="0.2">
      <c r="E24">
        <f t="shared" si="3"/>
        <v>3.4736236399999981E-2</v>
      </c>
      <c r="F24">
        <f t="shared" si="0"/>
        <v>5.7818356822841466</v>
      </c>
      <c r="G24">
        <f t="shared" si="1"/>
        <v>1.9852343287434342</v>
      </c>
      <c r="H24">
        <f t="shared" si="2"/>
        <v>0.15435235876728548</v>
      </c>
    </row>
    <row r="25" spans="5:8" x14ac:dyDescent="0.2">
      <c r="E25">
        <f t="shared" si="3"/>
        <v>4.0076904799999979E-2</v>
      </c>
      <c r="F25">
        <f t="shared" si="0"/>
        <v>3.6466872194962119</v>
      </c>
      <c r="G25">
        <f t="shared" si="1"/>
        <v>0.75607251383047458</v>
      </c>
      <c r="H25">
        <f t="shared" si="2"/>
        <v>2.1614094878779834E-2</v>
      </c>
    </row>
    <row r="26" spans="5:8" x14ac:dyDescent="0.2">
      <c r="E26">
        <f t="shared" si="3"/>
        <v>4.5417573199999978E-2</v>
      </c>
      <c r="F26">
        <f t="shared" si="0"/>
        <v>2.1394065121041219</v>
      </c>
      <c r="G26">
        <f t="shared" si="1"/>
        <v>0.24821701751726213</v>
      </c>
      <c r="H26">
        <f t="shared" si="2"/>
        <v>2.2503152218682049E-3</v>
      </c>
    </row>
    <row r="27" spans="5:8" x14ac:dyDescent="0.2">
      <c r="E27">
        <f t="shared" si="3"/>
        <v>5.0758241599999976E-2</v>
      </c>
      <c r="F27">
        <f t="shared" si="0"/>
        <v>1.1674818572130994</v>
      </c>
      <c r="G27">
        <f t="shared" si="1"/>
        <v>7.0245108107454587E-2</v>
      </c>
      <c r="H27">
        <f t="shared" si="2"/>
        <v>1.7419359559931748E-4</v>
      </c>
    </row>
    <row r="28" spans="5:8" x14ac:dyDescent="0.2">
      <c r="E28">
        <f t="shared" si="3"/>
        <v>5.6098909999999974E-2</v>
      </c>
      <c r="F28">
        <f t="shared" si="0"/>
        <v>0.59261002724271794</v>
      </c>
      <c r="G28">
        <f t="shared" si="1"/>
        <v>1.7136299610496512E-2</v>
      </c>
      <c r="H28">
        <f t="shared" si="2"/>
        <v>1.0025442048804441E-5</v>
      </c>
    </row>
    <row r="29" spans="5:8" x14ac:dyDescent="0.2">
      <c r="E29">
        <f t="shared" si="3"/>
        <v>6.1439578399999972E-2</v>
      </c>
      <c r="F29">
        <f t="shared" si="0"/>
        <v>0.27980139763621864</v>
      </c>
      <c r="G29">
        <f t="shared" si="1"/>
        <v>3.6035822375540053E-3</v>
      </c>
      <c r="H29">
        <f t="shared" si="2"/>
        <v>4.2900010610881086E-7</v>
      </c>
    </row>
    <row r="30" spans="5:8" x14ac:dyDescent="0.2">
      <c r="E30">
        <f t="shared" si="3"/>
        <v>6.678024679999997E-2</v>
      </c>
      <c r="F30">
        <f t="shared" si="0"/>
        <v>0.12288327908749584</v>
      </c>
      <c r="G30">
        <f t="shared" si="1"/>
        <v>6.5323321267829015E-4</v>
      </c>
      <c r="H30">
        <f t="shared" si="2"/>
        <v>1.3648778621466011E-8</v>
      </c>
    </row>
    <row r="31" spans="5:8" x14ac:dyDescent="0.2">
      <c r="E31">
        <f t="shared" si="3"/>
        <v>7.2120915199999969E-2</v>
      </c>
      <c r="F31">
        <f t="shared" si="0"/>
        <v>5.019930824886118E-2</v>
      </c>
      <c r="G31">
        <f t="shared" si="1"/>
        <v>1.0207479281806768E-4</v>
      </c>
      <c r="H31">
        <f t="shared" si="2"/>
        <v>3.2285885428024836E-10</v>
      </c>
    </row>
    <row r="32" spans="5:8" x14ac:dyDescent="0.2">
      <c r="E32">
        <f t="shared" si="3"/>
        <v>7.7461583599999967E-2</v>
      </c>
      <c r="F32">
        <f t="shared" si="0"/>
        <v>1.9075006815421781E-2</v>
      </c>
      <c r="G32">
        <f t="shared" si="1"/>
        <v>1.3749445560758373E-5</v>
      </c>
      <c r="H32">
        <f t="shared" si="2"/>
        <v>5.6782450927969855E-12</v>
      </c>
    </row>
    <row r="33" spans="5:8" x14ac:dyDescent="0.2">
      <c r="E33">
        <f t="shared" si="3"/>
        <v>8.2802251999999965E-2</v>
      </c>
      <c r="F33">
        <f t="shared" si="0"/>
        <v>6.742076864729777E-3</v>
      </c>
      <c r="G33">
        <f t="shared" si="1"/>
        <v>1.5964976875911774E-6</v>
      </c>
      <c r="H33">
        <f t="shared" si="2"/>
        <v>7.4250278795079249E-14</v>
      </c>
    </row>
  </sheetData>
  <mergeCells count="1"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12-1</vt:lpstr>
      <vt:lpstr>12-2</vt:lpstr>
      <vt:lpstr>12-3</vt:lpstr>
      <vt:lpstr>12-4</vt:lpstr>
      <vt:lpstr>13-1</vt:lpstr>
      <vt:lpstr>13-2</vt:lpstr>
      <vt:lpstr>14</vt:lpstr>
      <vt:lpstr>15-1</vt:lpstr>
      <vt:lpstr>15-2</vt:lpstr>
      <vt:lpstr>16</vt:lpstr>
      <vt:lpstr>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2019-04-22T10:36:05Z</dcterms:created>
  <dcterms:modified xsi:type="dcterms:W3CDTF">2019-12-17T19:02:58Z</dcterms:modified>
  <cp:category/>
</cp:coreProperties>
</file>