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Факультет ПМиИТ\ПИ18-1\Гриднев Дмитрий Владимирович - 184146\БИС\"/>
    </mc:Choice>
  </mc:AlternateContent>
  <bookViews>
    <workbookView xWindow="0" yWindow="0" windowWidth="28800" windowHeight="12330" activeTab="4"/>
  </bookViews>
  <sheets>
    <sheet name="1" sheetId="1" r:id="rId1"/>
    <sheet name="2" sheetId="2" r:id="rId2"/>
    <sheet name="3" sheetId="3" r:id="rId3"/>
    <sheet name="4" sheetId="4" r:id="rId4"/>
    <sheet name="4.1" sheetId="7" r:id="rId5"/>
  </sheets>
  <definedNames>
    <definedName name="_xlnm._FilterDatabase" localSheetId="0" hidden="1">'1'!$A$46:$B$48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" i="7" l="1"/>
  <c r="N37" i="7"/>
  <c r="N31" i="7"/>
  <c r="N29" i="7"/>
  <c r="N27" i="7"/>
  <c r="B37" i="2" l="1"/>
  <c r="N121" i="4" l="1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J128" i="7" l="1"/>
  <c r="E128" i="7"/>
  <c r="A128" i="7"/>
  <c r="J127" i="7"/>
  <c r="L127" i="7" s="1"/>
  <c r="E127" i="7"/>
  <c r="A127" i="7"/>
  <c r="K126" i="7"/>
  <c r="J126" i="7"/>
  <c r="L126" i="7" s="1"/>
  <c r="E126" i="7"/>
  <c r="F126" i="7" s="1"/>
  <c r="M126" i="7" s="1"/>
  <c r="N126" i="7" s="1"/>
  <c r="A126" i="7"/>
  <c r="K125" i="7"/>
  <c r="J125" i="7"/>
  <c r="L125" i="7" s="1"/>
  <c r="E125" i="7"/>
  <c r="F125" i="7" s="1"/>
  <c r="M125" i="7" s="1"/>
  <c r="N125" i="7" s="1"/>
  <c r="A125" i="7"/>
  <c r="J124" i="7"/>
  <c r="L124" i="7" s="1"/>
  <c r="I124" i="7"/>
  <c r="K124" i="7" s="1"/>
  <c r="E124" i="7"/>
  <c r="F124" i="7" s="1"/>
  <c r="M124" i="7" s="1"/>
  <c r="A124" i="7"/>
  <c r="J123" i="7"/>
  <c r="L123" i="7" s="1"/>
  <c r="I123" i="7"/>
  <c r="K123" i="7" s="1"/>
  <c r="E123" i="7"/>
  <c r="F123" i="7" s="1"/>
  <c r="M123" i="7" s="1"/>
  <c r="A123" i="7"/>
  <c r="J122" i="7"/>
  <c r="L122" i="7" s="1"/>
  <c r="I122" i="7"/>
  <c r="K122" i="7" s="1"/>
  <c r="E122" i="7"/>
  <c r="F122" i="7" s="1"/>
  <c r="M122" i="7" s="1"/>
  <c r="A122" i="7"/>
  <c r="J121" i="7"/>
  <c r="L121" i="7" s="1"/>
  <c r="I121" i="7"/>
  <c r="K121" i="7" s="1"/>
  <c r="E121" i="7"/>
  <c r="F121" i="7" s="1"/>
  <c r="M121" i="7" s="1"/>
  <c r="A121" i="7"/>
  <c r="J120" i="7"/>
  <c r="L120" i="7" s="1"/>
  <c r="I120" i="7"/>
  <c r="K120" i="7" s="1"/>
  <c r="E120" i="7"/>
  <c r="F120" i="7" s="1"/>
  <c r="M120" i="7" s="1"/>
  <c r="A120" i="7"/>
  <c r="J119" i="7"/>
  <c r="L119" i="7" s="1"/>
  <c r="I119" i="7"/>
  <c r="K119" i="7" s="1"/>
  <c r="E119" i="7"/>
  <c r="F119" i="7" s="1"/>
  <c r="M119" i="7" s="1"/>
  <c r="A119" i="7"/>
  <c r="J118" i="7"/>
  <c r="L118" i="7" s="1"/>
  <c r="I118" i="7"/>
  <c r="K118" i="7" s="1"/>
  <c r="E118" i="7"/>
  <c r="F118" i="7" s="1"/>
  <c r="M118" i="7" s="1"/>
  <c r="A118" i="7"/>
  <c r="J117" i="7"/>
  <c r="L117" i="7" s="1"/>
  <c r="I117" i="7"/>
  <c r="K117" i="7" s="1"/>
  <c r="E117" i="7"/>
  <c r="F117" i="7" s="1"/>
  <c r="M117" i="7" s="1"/>
  <c r="A117" i="7"/>
  <c r="J116" i="7"/>
  <c r="L116" i="7" s="1"/>
  <c r="I116" i="7"/>
  <c r="K116" i="7" s="1"/>
  <c r="E116" i="7"/>
  <c r="F116" i="7" s="1"/>
  <c r="M116" i="7" s="1"/>
  <c r="A116" i="7"/>
  <c r="J115" i="7"/>
  <c r="L115" i="7" s="1"/>
  <c r="I115" i="7"/>
  <c r="K115" i="7" s="1"/>
  <c r="E115" i="7"/>
  <c r="F115" i="7" s="1"/>
  <c r="M115" i="7" s="1"/>
  <c r="A115" i="7"/>
  <c r="J114" i="7"/>
  <c r="L114" i="7" s="1"/>
  <c r="I114" i="7"/>
  <c r="K114" i="7" s="1"/>
  <c r="E114" i="7"/>
  <c r="F114" i="7" s="1"/>
  <c r="M114" i="7" s="1"/>
  <c r="A114" i="7"/>
  <c r="J113" i="7"/>
  <c r="L113" i="7" s="1"/>
  <c r="I113" i="7"/>
  <c r="K113" i="7" s="1"/>
  <c r="E113" i="7"/>
  <c r="F113" i="7" s="1"/>
  <c r="M113" i="7" s="1"/>
  <c r="A113" i="7"/>
  <c r="J112" i="7"/>
  <c r="L112" i="7" s="1"/>
  <c r="I112" i="7"/>
  <c r="K112" i="7" s="1"/>
  <c r="E112" i="7"/>
  <c r="F112" i="7" s="1"/>
  <c r="M112" i="7" s="1"/>
  <c r="A112" i="7"/>
  <c r="J111" i="7"/>
  <c r="L111" i="7" s="1"/>
  <c r="I111" i="7"/>
  <c r="K111" i="7" s="1"/>
  <c r="E111" i="7"/>
  <c r="F111" i="7" s="1"/>
  <c r="M111" i="7" s="1"/>
  <c r="A111" i="7"/>
  <c r="J110" i="7"/>
  <c r="L110" i="7" s="1"/>
  <c r="I110" i="7"/>
  <c r="K110" i="7" s="1"/>
  <c r="E110" i="7"/>
  <c r="F110" i="7" s="1"/>
  <c r="M110" i="7" s="1"/>
  <c r="A110" i="7"/>
  <c r="J109" i="7"/>
  <c r="L109" i="7" s="1"/>
  <c r="I109" i="7"/>
  <c r="K109" i="7" s="1"/>
  <c r="E109" i="7"/>
  <c r="F109" i="7" s="1"/>
  <c r="M109" i="7" s="1"/>
  <c r="A109" i="7"/>
  <c r="J108" i="7"/>
  <c r="L108" i="7" s="1"/>
  <c r="I108" i="7"/>
  <c r="K108" i="7" s="1"/>
  <c r="E108" i="7"/>
  <c r="F108" i="7" s="1"/>
  <c r="M108" i="7" s="1"/>
  <c r="A108" i="7"/>
  <c r="J107" i="7"/>
  <c r="L107" i="7" s="1"/>
  <c r="I107" i="7"/>
  <c r="K107" i="7" s="1"/>
  <c r="E107" i="7"/>
  <c r="F107" i="7" s="1"/>
  <c r="M107" i="7" s="1"/>
  <c r="A107" i="7"/>
  <c r="J106" i="7"/>
  <c r="L106" i="7" s="1"/>
  <c r="I106" i="7"/>
  <c r="K106" i="7" s="1"/>
  <c r="E106" i="7"/>
  <c r="F106" i="7" s="1"/>
  <c r="M106" i="7" s="1"/>
  <c r="A106" i="7"/>
  <c r="J105" i="7"/>
  <c r="L105" i="7" s="1"/>
  <c r="I105" i="7"/>
  <c r="K105" i="7" s="1"/>
  <c r="E105" i="7"/>
  <c r="F105" i="7" s="1"/>
  <c r="M105" i="7" s="1"/>
  <c r="A105" i="7"/>
  <c r="J104" i="7"/>
  <c r="L104" i="7" s="1"/>
  <c r="I104" i="7"/>
  <c r="K104" i="7" s="1"/>
  <c r="E104" i="7"/>
  <c r="F104" i="7" s="1"/>
  <c r="M104" i="7" s="1"/>
  <c r="A104" i="7"/>
  <c r="J103" i="7"/>
  <c r="L103" i="7" s="1"/>
  <c r="I103" i="7"/>
  <c r="K103" i="7" s="1"/>
  <c r="E103" i="7"/>
  <c r="F103" i="7" s="1"/>
  <c r="M103" i="7" s="1"/>
  <c r="A103" i="7"/>
  <c r="J102" i="7"/>
  <c r="L102" i="7" s="1"/>
  <c r="I102" i="7"/>
  <c r="K102" i="7" s="1"/>
  <c r="E102" i="7"/>
  <c r="F102" i="7" s="1"/>
  <c r="M102" i="7" s="1"/>
  <c r="A102" i="7"/>
  <c r="J101" i="7"/>
  <c r="L101" i="7" s="1"/>
  <c r="I101" i="7"/>
  <c r="K101" i="7" s="1"/>
  <c r="E101" i="7"/>
  <c r="F101" i="7" s="1"/>
  <c r="M101" i="7" s="1"/>
  <c r="A101" i="7"/>
  <c r="J100" i="7"/>
  <c r="L100" i="7" s="1"/>
  <c r="I100" i="7"/>
  <c r="K100" i="7" s="1"/>
  <c r="E100" i="7"/>
  <c r="F100" i="7" s="1"/>
  <c r="M100" i="7" s="1"/>
  <c r="A100" i="7"/>
  <c r="J99" i="7"/>
  <c r="L99" i="7" s="1"/>
  <c r="I99" i="7"/>
  <c r="K99" i="7" s="1"/>
  <c r="E99" i="7"/>
  <c r="F99" i="7" s="1"/>
  <c r="M99" i="7" s="1"/>
  <c r="A99" i="7"/>
  <c r="J98" i="7"/>
  <c r="L98" i="7" s="1"/>
  <c r="I98" i="7"/>
  <c r="K98" i="7" s="1"/>
  <c r="E98" i="7"/>
  <c r="F98" i="7" s="1"/>
  <c r="M98" i="7" s="1"/>
  <c r="A98" i="7"/>
  <c r="J97" i="7"/>
  <c r="L97" i="7" s="1"/>
  <c r="I97" i="7"/>
  <c r="K97" i="7" s="1"/>
  <c r="E97" i="7"/>
  <c r="F97" i="7" s="1"/>
  <c r="M97" i="7" s="1"/>
  <c r="A97" i="7"/>
  <c r="J96" i="7"/>
  <c r="L96" i="7" s="1"/>
  <c r="I96" i="7"/>
  <c r="K96" i="7" s="1"/>
  <c r="E96" i="7"/>
  <c r="F96" i="7" s="1"/>
  <c r="M96" i="7" s="1"/>
  <c r="A96" i="7"/>
  <c r="J95" i="7"/>
  <c r="L95" i="7" s="1"/>
  <c r="I95" i="7"/>
  <c r="K95" i="7" s="1"/>
  <c r="E95" i="7"/>
  <c r="F95" i="7" s="1"/>
  <c r="M95" i="7" s="1"/>
  <c r="A95" i="7"/>
  <c r="J94" i="7"/>
  <c r="L94" i="7" s="1"/>
  <c r="I94" i="7"/>
  <c r="K94" i="7" s="1"/>
  <c r="E94" i="7"/>
  <c r="F94" i="7" s="1"/>
  <c r="M94" i="7" s="1"/>
  <c r="A94" i="7"/>
  <c r="J93" i="7"/>
  <c r="L93" i="7" s="1"/>
  <c r="I93" i="7"/>
  <c r="K93" i="7" s="1"/>
  <c r="E93" i="7"/>
  <c r="F93" i="7" s="1"/>
  <c r="M93" i="7" s="1"/>
  <c r="A93" i="7"/>
  <c r="J92" i="7"/>
  <c r="L92" i="7" s="1"/>
  <c r="I92" i="7"/>
  <c r="K92" i="7" s="1"/>
  <c r="E92" i="7"/>
  <c r="F92" i="7" s="1"/>
  <c r="M92" i="7" s="1"/>
  <c r="A92" i="7"/>
  <c r="J91" i="7"/>
  <c r="L91" i="7" s="1"/>
  <c r="I91" i="7"/>
  <c r="K91" i="7" s="1"/>
  <c r="E91" i="7"/>
  <c r="F91" i="7" s="1"/>
  <c r="M91" i="7" s="1"/>
  <c r="A91" i="7"/>
  <c r="J90" i="7"/>
  <c r="L90" i="7" s="1"/>
  <c r="I90" i="7"/>
  <c r="K90" i="7" s="1"/>
  <c r="E90" i="7"/>
  <c r="F90" i="7" s="1"/>
  <c r="M90" i="7" s="1"/>
  <c r="A90" i="7"/>
  <c r="J89" i="7"/>
  <c r="L89" i="7" s="1"/>
  <c r="I89" i="7"/>
  <c r="K89" i="7" s="1"/>
  <c r="E89" i="7"/>
  <c r="F89" i="7" s="1"/>
  <c r="M89" i="7" s="1"/>
  <c r="A89" i="7"/>
  <c r="J88" i="7"/>
  <c r="L88" i="7" s="1"/>
  <c r="I88" i="7"/>
  <c r="K88" i="7" s="1"/>
  <c r="E88" i="7"/>
  <c r="F88" i="7" s="1"/>
  <c r="M88" i="7" s="1"/>
  <c r="A88" i="7"/>
  <c r="J87" i="7"/>
  <c r="L87" i="7" s="1"/>
  <c r="I87" i="7"/>
  <c r="K87" i="7" s="1"/>
  <c r="E87" i="7"/>
  <c r="F87" i="7" s="1"/>
  <c r="M87" i="7" s="1"/>
  <c r="A87" i="7"/>
  <c r="J86" i="7"/>
  <c r="L86" i="7" s="1"/>
  <c r="I86" i="7"/>
  <c r="K86" i="7" s="1"/>
  <c r="E86" i="7"/>
  <c r="F86" i="7" s="1"/>
  <c r="M86" i="7" s="1"/>
  <c r="A86" i="7"/>
  <c r="J85" i="7"/>
  <c r="L85" i="7" s="1"/>
  <c r="I85" i="7"/>
  <c r="K85" i="7" s="1"/>
  <c r="E85" i="7"/>
  <c r="F85" i="7" s="1"/>
  <c r="M85" i="7" s="1"/>
  <c r="A85" i="7"/>
  <c r="J84" i="7"/>
  <c r="L84" i="7" s="1"/>
  <c r="I84" i="7"/>
  <c r="K84" i="7" s="1"/>
  <c r="E84" i="7"/>
  <c r="F84" i="7" s="1"/>
  <c r="M84" i="7" s="1"/>
  <c r="A84" i="7"/>
  <c r="J83" i="7"/>
  <c r="L83" i="7" s="1"/>
  <c r="I83" i="7"/>
  <c r="K83" i="7" s="1"/>
  <c r="E83" i="7"/>
  <c r="F83" i="7" s="1"/>
  <c r="M83" i="7" s="1"/>
  <c r="A83" i="7"/>
  <c r="J82" i="7"/>
  <c r="L82" i="7" s="1"/>
  <c r="I82" i="7"/>
  <c r="K82" i="7" s="1"/>
  <c r="E82" i="7"/>
  <c r="F82" i="7" s="1"/>
  <c r="M82" i="7" s="1"/>
  <c r="A82" i="7"/>
  <c r="J81" i="7"/>
  <c r="L81" i="7" s="1"/>
  <c r="I81" i="7"/>
  <c r="K81" i="7" s="1"/>
  <c r="E81" i="7"/>
  <c r="F81" i="7" s="1"/>
  <c r="M81" i="7" s="1"/>
  <c r="A81" i="7"/>
  <c r="J80" i="7"/>
  <c r="L80" i="7" s="1"/>
  <c r="I80" i="7"/>
  <c r="K80" i="7" s="1"/>
  <c r="E80" i="7"/>
  <c r="F80" i="7" s="1"/>
  <c r="M80" i="7" s="1"/>
  <c r="A80" i="7"/>
  <c r="J79" i="7"/>
  <c r="L79" i="7" s="1"/>
  <c r="I79" i="7"/>
  <c r="K79" i="7" s="1"/>
  <c r="E79" i="7"/>
  <c r="F79" i="7" s="1"/>
  <c r="M79" i="7" s="1"/>
  <c r="A79" i="7"/>
  <c r="J78" i="7"/>
  <c r="L78" i="7" s="1"/>
  <c r="I78" i="7"/>
  <c r="K78" i="7" s="1"/>
  <c r="E78" i="7"/>
  <c r="F78" i="7" s="1"/>
  <c r="M78" i="7" s="1"/>
  <c r="A78" i="7"/>
  <c r="J77" i="7"/>
  <c r="L77" i="7" s="1"/>
  <c r="I77" i="7"/>
  <c r="K77" i="7" s="1"/>
  <c r="E77" i="7"/>
  <c r="F77" i="7" s="1"/>
  <c r="M77" i="7" s="1"/>
  <c r="A77" i="7"/>
  <c r="J76" i="7"/>
  <c r="L76" i="7" s="1"/>
  <c r="I76" i="7"/>
  <c r="K76" i="7" s="1"/>
  <c r="E76" i="7"/>
  <c r="F76" i="7" s="1"/>
  <c r="M76" i="7" s="1"/>
  <c r="A76" i="7"/>
  <c r="J75" i="7"/>
  <c r="L75" i="7" s="1"/>
  <c r="I75" i="7"/>
  <c r="K75" i="7" s="1"/>
  <c r="E75" i="7"/>
  <c r="F75" i="7" s="1"/>
  <c r="M75" i="7" s="1"/>
  <c r="A75" i="7"/>
  <c r="J74" i="7"/>
  <c r="L74" i="7" s="1"/>
  <c r="I74" i="7"/>
  <c r="K74" i="7" s="1"/>
  <c r="E74" i="7"/>
  <c r="F74" i="7" s="1"/>
  <c r="M74" i="7" s="1"/>
  <c r="A74" i="7"/>
  <c r="J73" i="7"/>
  <c r="L73" i="7" s="1"/>
  <c r="I73" i="7"/>
  <c r="K73" i="7" s="1"/>
  <c r="E73" i="7"/>
  <c r="F73" i="7" s="1"/>
  <c r="M73" i="7" s="1"/>
  <c r="A73" i="7"/>
  <c r="J72" i="7"/>
  <c r="L72" i="7" s="1"/>
  <c r="I72" i="7"/>
  <c r="K72" i="7" s="1"/>
  <c r="E72" i="7"/>
  <c r="F72" i="7" s="1"/>
  <c r="M72" i="7" s="1"/>
  <c r="A72" i="7"/>
  <c r="J71" i="7"/>
  <c r="L71" i="7" s="1"/>
  <c r="I71" i="7"/>
  <c r="K71" i="7" s="1"/>
  <c r="E71" i="7"/>
  <c r="F71" i="7" s="1"/>
  <c r="M71" i="7" s="1"/>
  <c r="A71" i="7"/>
  <c r="J70" i="7"/>
  <c r="L70" i="7" s="1"/>
  <c r="I70" i="7"/>
  <c r="K70" i="7" s="1"/>
  <c r="E70" i="7"/>
  <c r="F70" i="7" s="1"/>
  <c r="M70" i="7" s="1"/>
  <c r="A70" i="7"/>
  <c r="J69" i="7"/>
  <c r="L69" i="7" s="1"/>
  <c r="I69" i="7"/>
  <c r="K69" i="7" s="1"/>
  <c r="E69" i="7"/>
  <c r="F69" i="7" s="1"/>
  <c r="M69" i="7" s="1"/>
  <c r="A69" i="7"/>
  <c r="J68" i="7"/>
  <c r="L68" i="7" s="1"/>
  <c r="I68" i="7"/>
  <c r="K68" i="7" s="1"/>
  <c r="E68" i="7"/>
  <c r="F68" i="7" s="1"/>
  <c r="M68" i="7" s="1"/>
  <c r="A68" i="7"/>
  <c r="J67" i="7"/>
  <c r="L67" i="7" s="1"/>
  <c r="I67" i="7"/>
  <c r="K67" i="7" s="1"/>
  <c r="E67" i="7"/>
  <c r="F67" i="7" s="1"/>
  <c r="M67" i="7" s="1"/>
  <c r="A67" i="7"/>
  <c r="J66" i="7"/>
  <c r="L66" i="7" s="1"/>
  <c r="I66" i="7"/>
  <c r="K66" i="7" s="1"/>
  <c r="E66" i="7"/>
  <c r="F66" i="7" s="1"/>
  <c r="M66" i="7" s="1"/>
  <c r="A66" i="7"/>
  <c r="J65" i="7"/>
  <c r="L65" i="7" s="1"/>
  <c r="I65" i="7"/>
  <c r="K65" i="7" s="1"/>
  <c r="E65" i="7"/>
  <c r="F65" i="7" s="1"/>
  <c r="M65" i="7" s="1"/>
  <c r="A65" i="7"/>
  <c r="J64" i="7"/>
  <c r="L64" i="7" s="1"/>
  <c r="I64" i="7"/>
  <c r="K64" i="7" s="1"/>
  <c r="E64" i="7"/>
  <c r="F64" i="7" s="1"/>
  <c r="M64" i="7" s="1"/>
  <c r="A64" i="7"/>
  <c r="J63" i="7"/>
  <c r="L63" i="7" s="1"/>
  <c r="I63" i="7"/>
  <c r="K63" i="7" s="1"/>
  <c r="E63" i="7"/>
  <c r="F63" i="7" s="1"/>
  <c r="M63" i="7" s="1"/>
  <c r="A63" i="7"/>
  <c r="J62" i="7"/>
  <c r="L62" i="7" s="1"/>
  <c r="I62" i="7"/>
  <c r="K62" i="7" s="1"/>
  <c r="E62" i="7"/>
  <c r="F62" i="7" s="1"/>
  <c r="M62" i="7" s="1"/>
  <c r="A62" i="7"/>
  <c r="J61" i="7"/>
  <c r="L61" i="7" s="1"/>
  <c r="I61" i="7"/>
  <c r="K61" i="7" s="1"/>
  <c r="E61" i="7"/>
  <c r="F61" i="7" s="1"/>
  <c r="M61" i="7" s="1"/>
  <c r="A61" i="7"/>
  <c r="J60" i="7"/>
  <c r="L60" i="7" s="1"/>
  <c r="I60" i="7"/>
  <c r="K60" i="7" s="1"/>
  <c r="E60" i="7"/>
  <c r="F60" i="7" s="1"/>
  <c r="M60" i="7" s="1"/>
  <c r="A60" i="7"/>
  <c r="J59" i="7"/>
  <c r="L59" i="7" s="1"/>
  <c r="I59" i="7"/>
  <c r="K59" i="7" s="1"/>
  <c r="E59" i="7"/>
  <c r="F59" i="7" s="1"/>
  <c r="M59" i="7" s="1"/>
  <c r="A59" i="7"/>
  <c r="J58" i="7"/>
  <c r="L58" i="7" s="1"/>
  <c r="I58" i="7"/>
  <c r="K58" i="7" s="1"/>
  <c r="E58" i="7"/>
  <c r="F58" i="7" s="1"/>
  <c r="M58" i="7" s="1"/>
  <c r="A58" i="7"/>
  <c r="J57" i="7"/>
  <c r="L57" i="7" s="1"/>
  <c r="I57" i="7"/>
  <c r="K57" i="7" s="1"/>
  <c r="E57" i="7"/>
  <c r="F57" i="7" s="1"/>
  <c r="M57" i="7" s="1"/>
  <c r="A57" i="7"/>
  <c r="J56" i="7"/>
  <c r="L56" i="7" s="1"/>
  <c r="I56" i="7"/>
  <c r="K56" i="7" s="1"/>
  <c r="E56" i="7"/>
  <c r="F56" i="7" s="1"/>
  <c r="M56" i="7" s="1"/>
  <c r="A56" i="7"/>
  <c r="J55" i="7"/>
  <c r="L55" i="7" s="1"/>
  <c r="I55" i="7"/>
  <c r="K55" i="7" s="1"/>
  <c r="E55" i="7"/>
  <c r="F55" i="7" s="1"/>
  <c r="M55" i="7" s="1"/>
  <c r="A55" i="7"/>
  <c r="J54" i="7"/>
  <c r="L54" i="7" s="1"/>
  <c r="I54" i="7"/>
  <c r="K54" i="7" s="1"/>
  <c r="E54" i="7"/>
  <c r="F54" i="7" s="1"/>
  <c r="M54" i="7" s="1"/>
  <c r="A54" i="7"/>
  <c r="J53" i="7"/>
  <c r="L53" i="7" s="1"/>
  <c r="I53" i="7"/>
  <c r="K53" i="7" s="1"/>
  <c r="E53" i="7"/>
  <c r="F53" i="7" s="1"/>
  <c r="M53" i="7" s="1"/>
  <c r="A53" i="7"/>
  <c r="J52" i="7"/>
  <c r="L52" i="7" s="1"/>
  <c r="I52" i="7"/>
  <c r="K52" i="7" s="1"/>
  <c r="E52" i="7"/>
  <c r="F52" i="7" s="1"/>
  <c r="M52" i="7" s="1"/>
  <c r="A52" i="7"/>
  <c r="J51" i="7"/>
  <c r="L51" i="7" s="1"/>
  <c r="I51" i="7"/>
  <c r="K51" i="7" s="1"/>
  <c r="E51" i="7"/>
  <c r="F51" i="7" s="1"/>
  <c r="M51" i="7" s="1"/>
  <c r="A51" i="7"/>
  <c r="J50" i="7"/>
  <c r="L50" i="7" s="1"/>
  <c r="I50" i="7"/>
  <c r="K50" i="7" s="1"/>
  <c r="E50" i="7"/>
  <c r="F50" i="7" s="1"/>
  <c r="M50" i="7" s="1"/>
  <c r="A50" i="7"/>
  <c r="J49" i="7"/>
  <c r="L49" i="7" s="1"/>
  <c r="I49" i="7"/>
  <c r="K49" i="7" s="1"/>
  <c r="E49" i="7"/>
  <c r="F49" i="7" s="1"/>
  <c r="M49" i="7" s="1"/>
  <c r="A49" i="7"/>
  <c r="J48" i="7"/>
  <c r="L48" i="7" s="1"/>
  <c r="I48" i="7"/>
  <c r="K48" i="7" s="1"/>
  <c r="E48" i="7"/>
  <c r="F48" i="7" s="1"/>
  <c r="M48" i="7" s="1"/>
  <c r="A48" i="7"/>
  <c r="J47" i="7"/>
  <c r="L47" i="7" s="1"/>
  <c r="I47" i="7"/>
  <c r="K47" i="7" s="1"/>
  <c r="E47" i="7"/>
  <c r="F47" i="7" s="1"/>
  <c r="M47" i="7" s="1"/>
  <c r="A47" i="7"/>
  <c r="M46" i="7"/>
  <c r="M45" i="7"/>
  <c r="M44" i="7"/>
  <c r="M43" i="7"/>
  <c r="M42" i="7"/>
  <c r="M41" i="7"/>
  <c r="J40" i="7"/>
  <c r="L40" i="7" s="1"/>
  <c r="I40" i="7"/>
  <c r="K40" i="7" s="1"/>
  <c r="E40" i="7"/>
  <c r="F40" i="7" s="1"/>
  <c r="M40" i="7" s="1"/>
  <c r="A40" i="7"/>
  <c r="L36" i="4"/>
  <c r="L37" i="4"/>
  <c r="L38" i="4"/>
  <c r="L44" i="4"/>
  <c r="L45" i="4"/>
  <c r="L46" i="4"/>
  <c r="L52" i="4"/>
  <c r="L53" i="4"/>
  <c r="L54" i="4"/>
  <c r="L60" i="4"/>
  <c r="L61" i="4"/>
  <c r="L62" i="4"/>
  <c r="L68" i="4"/>
  <c r="L69" i="4"/>
  <c r="L70" i="4"/>
  <c r="L76" i="4"/>
  <c r="L77" i="4"/>
  <c r="L78" i="4"/>
  <c r="L84" i="4"/>
  <c r="L85" i="4"/>
  <c r="L86" i="4"/>
  <c r="L92" i="4"/>
  <c r="L93" i="4"/>
  <c r="L94" i="4"/>
  <c r="L100" i="4"/>
  <c r="L101" i="4"/>
  <c r="L102" i="4"/>
  <c r="L108" i="4"/>
  <c r="L109" i="4"/>
  <c r="L110" i="4"/>
  <c r="L116" i="4"/>
  <c r="L117" i="4"/>
  <c r="L118" i="4"/>
  <c r="K40" i="4"/>
  <c r="K41" i="4"/>
  <c r="K43" i="4"/>
  <c r="K48" i="4"/>
  <c r="K49" i="4"/>
  <c r="K51" i="4"/>
  <c r="K56" i="4"/>
  <c r="K57" i="4"/>
  <c r="K59" i="4"/>
  <c r="K64" i="4"/>
  <c r="K65" i="4"/>
  <c r="K67" i="4"/>
  <c r="K72" i="4"/>
  <c r="K73" i="4"/>
  <c r="K75" i="4"/>
  <c r="K80" i="4"/>
  <c r="K81" i="4"/>
  <c r="K83" i="4"/>
  <c r="K88" i="4"/>
  <c r="K89" i="4"/>
  <c r="K91" i="4"/>
  <c r="K96" i="4"/>
  <c r="K97" i="4"/>
  <c r="K99" i="4"/>
  <c r="K104" i="4"/>
  <c r="K105" i="4"/>
  <c r="K107" i="4"/>
  <c r="K112" i="4"/>
  <c r="K113" i="4"/>
  <c r="K115" i="4"/>
  <c r="K117" i="4"/>
  <c r="K118" i="4"/>
  <c r="J30" i="4"/>
  <c r="L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J37" i="4"/>
  <c r="J38" i="4"/>
  <c r="J39" i="4"/>
  <c r="L39" i="4" s="1"/>
  <c r="J40" i="4"/>
  <c r="L40" i="4" s="1"/>
  <c r="J41" i="4"/>
  <c r="L41" i="4" s="1"/>
  <c r="J42" i="4"/>
  <c r="L42" i="4" s="1"/>
  <c r="J43" i="4"/>
  <c r="L43" i="4" s="1"/>
  <c r="J44" i="4"/>
  <c r="J45" i="4"/>
  <c r="J46" i="4"/>
  <c r="J47" i="4"/>
  <c r="L47" i="4" s="1"/>
  <c r="J48" i="4"/>
  <c r="L48" i="4" s="1"/>
  <c r="J49" i="4"/>
  <c r="L49" i="4" s="1"/>
  <c r="J50" i="4"/>
  <c r="L50" i="4" s="1"/>
  <c r="J51" i="4"/>
  <c r="L51" i="4" s="1"/>
  <c r="J52" i="4"/>
  <c r="J53" i="4"/>
  <c r="J54" i="4"/>
  <c r="J55" i="4"/>
  <c r="L55" i="4" s="1"/>
  <c r="J56" i="4"/>
  <c r="L56" i="4" s="1"/>
  <c r="J57" i="4"/>
  <c r="L57" i="4" s="1"/>
  <c r="J58" i="4"/>
  <c r="L58" i="4" s="1"/>
  <c r="J59" i="4"/>
  <c r="L59" i="4" s="1"/>
  <c r="J60" i="4"/>
  <c r="J61" i="4"/>
  <c r="J62" i="4"/>
  <c r="J63" i="4"/>
  <c r="L63" i="4" s="1"/>
  <c r="J64" i="4"/>
  <c r="L64" i="4" s="1"/>
  <c r="J65" i="4"/>
  <c r="L65" i="4" s="1"/>
  <c r="J66" i="4"/>
  <c r="L66" i="4" s="1"/>
  <c r="J67" i="4"/>
  <c r="L67" i="4" s="1"/>
  <c r="J68" i="4"/>
  <c r="J69" i="4"/>
  <c r="J70" i="4"/>
  <c r="J71" i="4"/>
  <c r="L71" i="4" s="1"/>
  <c r="J72" i="4"/>
  <c r="L72" i="4" s="1"/>
  <c r="J73" i="4"/>
  <c r="L73" i="4" s="1"/>
  <c r="J74" i="4"/>
  <c r="L74" i="4" s="1"/>
  <c r="J75" i="4"/>
  <c r="L75" i="4" s="1"/>
  <c r="J76" i="4"/>
  <c r="J77" i="4"/>
  <c r="J78" i="4"/>
  <c r="J79" i="4"/>
  <c r="L79" i="4" s="1"/>
  <c r="J80" i="4"/>
  <c r="L80" i="4" s="1"/>
  <c r="J81" i="4"/>
  <c r="L81" i="4" s="1"/>
  <c r="J82" i="4"/>
  <c r="L82" i="4" s="1"/>
  <c r="J83" i="4"/>
  <c r="L83" i="4" s="1"/>
  <c r="J84" i="4"/>
  <c r="J85" i="4"/>
  <c r="J86" i="4"/>
  <c r="J87" i="4"/>
  <c r="L87" i="4" s="1"/>
  <c r="J88" i="4"/>
  <c r="L88" i="4" s="1"/>
  <c r="J89" i="4"/>
  <c r="L89" i="4" s="1"/>
  <c r="J90" i="4"/>
  <c r="L90" i="4" s="1"/>
  <c r="J91" i="4"/>
  <c r="L91" i="4" s="1"/>
  <c r="J92" i="4"/>
  <c r="J93" i="4"/>
  <c r="J94" i="4"/>
  <c r="J95" i="4"/>
  <c r="L95" i="4" s="1"/>
  <c r="J96" i="4"/>
  <c r="L96" i="4" s="1"/>
  <c r="J97" i="4"/>
  <c r="L97" i="4" s="1"/>
  <c r="J98" i="4"/>
  <c r="L98" i="4" s="1"/>
  <c r="J99" i="4"/>
  <c r="L99" i="4" s="1"/>
  <c r="J100" i="4"/>
  <c r="J101" i="4"/>
  <c r="J102" i="4"/>
  <c r="J103" i="4"/>
  <c r="L103" i="4" s="1"/>
  <c r="J104" i="4"/>
  <c r="L104" i="4" s="1"/>
  <c r="J105" i="4"/>
  <c r="L105" i="4" s="1"/>
  <c r="J106" i="4"/>
  <c r="L106" i="4" s="1"/>
  <c r="J107" i="4"/>
  <c r="L107" i="4" s="1"/>
  <c r="J108" i="4"/>
  <c r="J109" i="4"/>
  <c r="J110" i="4"/>
  <c r="J111" i="4"/>
  <c r="L111" i="4" s="1"/>
  <c r="J112" i="4"/>
  <c r="L112" i="4" s="1"/>
  <c r="J113" i="4"/>
  <c r="L113" i="4" s="1"/>
  <c r="J114" i="4"/>
  <c r="L114" i="4" s="1"/>
  <c r="J115" i="4"/>
  <c r="L115" i="4" s="1"/>
  <c r="J116" i="4"/>
  <c r="J117" i="4"/>
  <c r="J118" i="4"/>
  <c r="J119" i="4"/>
  <c r="L119" i="4" s="1"/>
  <c r="J120" i="4"/>
  <c r="I30" i="4"/>
  <c r="K30" i="4" s="1"/>
  <c r="I31" i="4"/>
  <c r="K31" i="4" s="1"/>
  <c r="I32" i="4"/>
  <c r="K32" i="4" s="1"/>
  <c r="I33" i="4"/>
  <c r="K33" i="4" s="1"/>
  <c r="I34" i="4"/>
  <c r="K34" i="4" s="1"/>
  <c r="I35" i="4"/>
  <c r="K35" i="4" s="1"/>
  <c r="I36" i="4"/>
  <c r="K36" i="4" s="1"/>
  <c r="I37" i="4"/>
  <c r="K37" i="4" s="1"/>
  <c r="I38" i="4"/>
  <c r="K38" i="4" s="1"/>
  <c r="I39" i="4"/>
  <c r="K39" i="4" s="1"/>
  <c r="I40" i="4"/>
  <c r="I41" i="4"/>
  <c r="I42" i="4"/>
  <c r="K42" i="4" s="1"/>
  <c r="I43" i="4"/>
  <c r="I44" i="4"/>
  <c r="K44" i="4" s="1"/>
  <c r="I45" i="4"/>
  <c r="K45" i="4" s="1"/>
  <c r="I46" i="4"/>
  <c r="K46" i="4" s="1"/>
  <c r="I47" i="4"/>
  <c r="K47" i="4" s="1"/>
  <c r="I48" i="4"/>
  <c r="I49" i="4"/>
  <c r="I50" i="4"/>
  <c r="K50" i="4" s="1"/>
  <c r="I51" i="4"/>
  <c r="I52" i="4"/>
  <c r="K52" i="4" s="1"/>
  <c r="I53" i="4"/>
  <c r="K53" i="4" s="1"/>
  <c r="I54" i="4"/>
  <c r="K54" i="4" s="1"/>
  <c r="I55" i="4"/>
  <c r="K55" i="4" s="1"/>
  <c r="I56" i="4"/>
  <c r="I57" i="4"/>
  <c r="I58" i="4"/>
  <c r="K58" i="4" s="1"/>
  <c r="I59" i="4"/>
  <c r="I60" i="4"/>
  <c r="K60" i="4" s="1"/>
  <c r="I61" i="4"/>
  <c r="K61" i="4" s="1"/>
  <c r="I62" i="4"/>
  <c r="K62" i="4" s="1"/>
  <c r="I63" i="4"/>
  <c r="K63" i="4" s="1"/>
  <c r="I64" i="4"/>
  <c r="I65" i="4"/>
  <c r="I66" i="4"/>
  <c r="K66" i="4" s="1"/>
  <c r="I67" i="4"/>
  <c r="I68" i="4"/>
  <c r="K68" i="4" s="1"/>
  <c r="I69" i="4"/>
  <c r="K69" i="4" s="1"/>
  <c r="I70" i="4"/>
  <c r="K70" i="4" s="1"/>
  <c r="I71" i="4"/>
  <c r="K71" i="4" s="1"/>
  <c r="I72" i="4"/>
  <c r="I73" i="4"/>
  <c r="I74" i="4"/>
  <c r="K74" i="4" s="1"/>
  <c r="I75" i="4"/>
  <c r="I76" i="4"/>
  <c r="K76" i="4" s="1"/>
  <c r="I77" i="4"/>
  <c r="K77" i="4" s="1"/>
  <c r="I78" i="4"/>
  <c r="K78" i="4" s="1"/>
  <c r="I79" i="4"/>
  <c r="K79" i="4" s="1"/>
  <c r="I80" i="4"/>
  <c r="I81" i="4"/>
  <c r="I82" i="4"/>
  <c r="K82" i="4" s="1"/>
  <c r="I83" i="4"/>
  <c r="I84" i="4"/>
  <c r="K84" i="4" s="1"/>
  <c r="I85" i="4"/>
  <c r="K85" i="4" s="1"/>
  <c r="I86" i="4"/>
  <c r="K86" i="4" s="1"/>
  <c r="I87" i="4"/>
  <c r="K87" i="4" s="1"/>
  <c r="I88" i="4"/>
  <c r="I89" i="4"/>
  <c r="I90" i="4"/>
  <c r="K90" i="4" s="1"/>
  <c r="I91" i="4"/>
  <c r="I92" i="4"/>
  <c r="K92" i="4" s="1"/>
  <c r="I93" i="4"/>
  <c r="K93" i="4" s="1"/>
  <c r="I94" i="4"/>
  <c r="K94" i="4" s="1"/>
  <c r="I95" i="4"/>
  <c r="K95" i="4" s="1"/>
  <c r="I96" i="4"/>
  <c r="I97" i="4"/>
  <c r="I98" i="4"/>
  <c r="K98" i="4" s="1"/>
  <c r="I99" i="4"/>
  <c r="I100" i="4"/>
  <c r="K100" i="4" s="1"/>
  <c r="I101" i="4"/>
  <c r="K101" i="4" s="1"/>
  <c r="I102" i="4"/>
  <c r="K102" i="4" s="1"/>
  <c r="I103" i="4"/>
  <c r="K103" i="4" s="1"/>
  <c r="I104" i="4"/>
  <c r="I105" i="4"/>
  <c r="I106" i="4"/>
  <c r="K106" i="4" s="1"/>
  <c r="I107" i="4"/>
  <c r="I108" i="4"/>
  <c r="K108" i="4" s="1"/>
  <c r="I109" i="4"/>
  <c r="K109" i="4" s="1"/>
  <c r="I110" i="4"/>
  <c r="K110" i="4" s="1"/>
  <c r="I111" i="4"/>
  <c r="K111" i="4" s="1"/>
  <c r="I112" i="4"/>
  <c r="I113" i="4"/>
  <c r="I114" i="4"/>
  <c r="K114" i="4" s="1"/>
  <c r="I115" i="4"/>
  <c r="I116" i="4"/>
  <c r="K116" i="4" s="1"/>
  <c r="E30" i="4"/>
  <c r="F30" i="4" s="1"/>
  <c r="M30" i="4" s="1"/>
  <c r="E31" i="4"/>
  <c r="F31" i="4" s="1"/>
  <c r="E32" i="4"/>
  <c r="E33" i="4"/>
  <c r="F33" i="4" s="1"/>
  <c r="M33" i="4" s="1"/>
  <c r="E34" i="4"/>
  <c r="F34" i="4" s="1"/>
  <c r="M34" i="4" s="1"/>
  <c r="E35" i="4"/>
  <c r="F35" i="4" s="1"/>
  <c r="M35" i="4" s="1"/>
  <c r="E36" i="4"/>
  <c r="F36" i="4" s="1"/>
  <c r="M36" i="4" s="1"/>
  <c r="E37" i="4"/>
  <c r="F37" i="4" s="1"/>
  <c r="M37" i="4" s="1"/>
  <c r="E38" i="4"/>
  <c r="F38" i="4" s="1"/>
  <c r="M38" i="4" s="1"/>
  <c r="E39" i="4"/>
  <c r="F39" i="4" s="1"/>
  <c r="M39" i="4" s="1"/>
  <c r="E40" i="4"/>
  <c r="F40" i="4" s="1"/>
  <c r="M40" i="4" s="1"/>
  <c r="E41" i="4"/>
  <c r="F41" i="4" s="1"/>
  <c r="M41" i="4" s="1"/>
  <c r="E42" i="4"/>
  <c r="F42" i="4" s="1"/>
  <c r="M42" i="4" s="1"/>
  <c r="E43" i="4"/>
  <c r="F43" i="4" s="1"/>
  <c r="M43" i="4" s="1"/>
  <c r="E44" i="4"/>
  <c r="F44" i="4" s="1"/>
  <c r="M44" i="4" s="1"/>
  <c r="E45" i="4"/>
  <c r="F45" i="4" s="1"/>
  <c r="M45" i="4" s="1"/>
  <c r="E46" i="4"/>
  <c r="F46" i="4" s="1"/>
  <c r="M46" i="4" s="1"/>
  <c r="E47" i="4"/>
  <c r="F47" i="4" s="1"/>
  <c r="M47" i="4" s="1"/>
  <c r="E48" i="4"/>
  <c r="F48" i="4" s="1"/>
  <c r="M48" i="4" s="1"/>
  <c r="E49" i="4"/>
  <c r="F49" i="4" s="1"/>
  <c r="M49" i="4" s="1"/>
  <c r="E50" i="4"/>
  <c r="F50" i="4" s="1"/>
  <c r="M50" i="4" s="1"/>
  <c r="E51" i="4"/>
  <c r="F51" i="4" s="1"/>
  <c r="M51" i="4" s="1"/>
  <c r="E52" i="4"/>
  <c r="F52" i="4" s="1"/>
  <c r="M52" i="4" s="1"/>
  <c r="E53" i="4"/>
  <c r="F53" i="4" s="1"/>
  <c r="M53" i="4" s="1"/>
  <c r="E54" i="4"/>
  <c r="F54" i="4" s="1"/>
  <c r="M54" i="4" s="1"/>
  <c r="E55" i="4"/>
  <c r="F55" i="4" s="1"/>
  <c r="M55" i="4" s="1"/>
  <c r="E56" i="4"/>
  <c r="F56" i="4" s="1"/>
  <c r="M56" i="4" s="1"/>
  <c r="E57" i="4"/>
  <c r="F57" i="4" s="1"/>
  <c r="M57" i="4" s="1"/>
  <c r="E58" i="4"/>
  <c r="F58" i="4" s="1"/>
  <c r="M58" i="4" s="1"/>
  <c r="E59" i="4"/>
  <c r="F59" i="4" s="1"/>
  <c r="M59" i="4" s="1"/>
  <c r="E60" i="4"/>
  <c r="F60" i="4" s="1"/>
  <c r="M60" i="4" s="1"/>
  <c r="E61" i="4"/>
  <c r="F61" i="4" s="1"/>
  <c r="M61" i="4" s="1"/>
  <c r="E62" i="4"/>
  <c r="F62" i="4" s="1"/>
  <c r="M62" i="4" s="1"/>
  <c r="E63" i="4"/>
  <c r="F63" i="4" s="1"/>
  <c r="M63" i="4" s="1"/>
  <c r="E64" i="4"/>
  <c r="F64" i="4" s="1"/>
  <c r="M64" i="4" s="1"/>
  <c r="E65" i="4"/>
  <c r="F65" i="4" s="1"/>
  <c r="M65" i="4" s="1"/>
  <c r="E66" i="4"/>
  <c r="F66" i="4" s="1"/>
  <c r="M66" i="4" s="1"/>
  <c r="E67" i="4"/>
  <c r="F67" i="4" s="1"/>
  <c r="M67" i="4" s="1"/>
  <c r="E68" i="4"/>
  <c r="F68" i="4" s="1"/>
  <c r="M68" i="4" s="1"/>
  <c r="E69" i="4"/>
  <c r="F69" i="4" s="1"/>
  <c r="M69" i="4" s="1"/>
  <c r="E70" i="4"/>
  <c r="F70" i="4" s="1"/>
  <c r="M70" i="4" s="1"/>
  <c r="E71" i="4"/>
  <c r="F71" i="4" s="1"/>
  <c r="M71" i="4" s="1"/>
  <c r="E72" i="4"/>
  <c r="F72" i="4" s="1"/>
  <c r="M72" i="4" s="1"/>
  <c r="E73" i="4"/>
  <c r="F73" i="4" s="1"/>
  <c r="M73" i="4" s="1"/>
  <c r="E74" i="4"/>
  <c r="F74" i="4" s="1"/>
  <c r="M74" i="4" s="1"/>
  <c r="E75" i="4"/>
  <c r="F75" i="4" s="1"/>
  <c r="M75" i="4" s="1"/>
  <c r="E76" i="4"/>
  <c r="F76" i="4" s="1"/>
  <c r="M76" i="4" s="1"/>
  <c r="E77" i="4"/>
  <c r="F77" i="4" s="1"/>
  <c r="M77" i="4" s="1"/>
  <c r="E78" i="4"/>
  <c r="F78" i="4" s="1"/>
  <c r="M78" i="4" s="1"/>
  <c r="E79" i="4"/>
  <c r="F79" i="4" s="1"/>
  <c r="M79" i="4" s="1"/>
  <c r="E80" i="4"/>
  <c r="F80" i="4" s="1"/>
  <c r="M80" i="4" s="1"/>
  <c r="E81" i="4"/>
  <c r="F81" i="4" s="1"/>
  <c r="M81" i="4" s="1"/>
  <c r="E82" i="4"/>
  <c r="F82" i="4" s="1"/>
  <c r="M82" i="4" s="1"/>
  <c r="E83" i="4"/>
  <c r="F83" i="4" s="1"/>
  <c r="M83" i="4" s="1"/>
  <c r="E84" i="4"/>
  <c r="F84" i="4" s="1"/>
  <c r="M84" i="4" s="1"/>
  <c r="E85" i="4"/>
  <c r="F85" i="4" s="1"/>
  <c r="M85" i="4" s="1"/>
  <c r="E86" i="4"/>
  <c r="F86" i="4" s="1"/>
  <c r="M86" i="4" s="1"/>
  <c r="E87" i="4"/>
  <c r="F87" i="4" s="1"/>
  <c r="M87" i="4" s="1"/>
  <c r="E88" i="4"/>
  <c r="F88" i="4" s="1"/>
  <c r="M88" i="4" s="1"/>
  <c r="E89" i="4"/>
  <c r="F89" i="4" s="1"/>
  <c r="M89" i="4" s="1"/>
  <c r="E90" i="4"/>
  <c r="F90" i="4" s="1"/>
  <c r="M90" i="4" s="1"/>
  <c r="E91" i="4"/>
  <c r="F91" i="4" s="1"/>
  <c r="M91" i="4" s="1"/>
  <c r="E92" i="4"/>
  <c r="F92" i="4" s="1"/>
  <c r="M92" i="4" s="1"/>
  <c r="E93" i="4"/>
  <c r="F93" i="4" s="1"/>
  <c r="M93" i="4" s="1"/>
  <c r="E94" i="4"/>
  <c r="F94" i="4" s="1"/>
  <c r="M94" i="4" s="1"/>
  <c r="E95" i="4"/>
  <c r="F95" i="4" s="1"/>
  <c r="M95" i="4" s="1"/>
  <c r="E96" i="4"/>
  <c r="F96" i="4" s="1"/>
  <c r="M96" i="4" s="1"/>
  <c r="E97" i="4"/>
  <c r="F97" i="4" s="1"/>
  <c r="M97" i="4" s="1"/>
  <c r="E98" i="4"/>
  <c r="F98" i="4" s="1"/>
  <c r="M98" i="4" s="1"/>
  <c r="E99" i="4"/>
  <c r="F99" i="4" s="1"/>
  <c r="M99" i="4" s="1"/>
  <c r="E100" i="4"/>
  <c r="F100" i="4" s="1"/>
  <c r="M100" i="4" s="1"/>
  <c r="E101" i="4"/>
  <c r="F101" i="4" s="1"/>
  <c r="M101" i="4" s="1"/>
  <c r="E102" i="4"/>
  <c r="F102" i="4" s="1"/>
  <c r="M102" i="4" s="1"/>
  <c r="E103" i="4"/>
  <c r="F103" i="4" s="1"/>
  <c r="M103" i="4" s="1"/>
  <c r="E104" i="4"/>
  <c r="F104" i="4" s="1"/>
  <c r="M104" i="4" s="1"/>
  <c r="E105" i="4"/>
  <c r="F105" i="4" s="1"/>
  <c r="M105" i="4" s="1"/>
  <c r="E106" i="4"/>
  <c r="F106" i="4" s="1"/>
  <c r="M106" i="4" s="1"/>
  <c r="E107" i="4"/>
  <c r="F107" i="4" s="1"/>
  <c r="M107" i="4" s="1"/>
  <c r="E108" i="4"/>
  <c r="F108" i="4" s="1"/>
  <c r="M108" i="4" s="1"/>
  <c r="E109" i="4"/>
  <c r="F109" i="4" s="1"/>
  <c r="M109" i="4" s="1"/>
  <c r="E110" i="4"/>
  <c r="F110" i="4" s="1"/>
  <c r="M110" i="4" s="1"/>
  <c r="E111" i="4"/>
  <c r="F111" i="4" s="1"/>
  <c r="M111" i="4" s="1"/>
  <c r="E112" i="4"/>
  <c r="F112" i="4" s="1"/>
  <c r="M112" i="4" s="1"/>
  <c r="E113" i="4"/>
  <c r="F113" i="4" s="1"/>
  <c r="M113" i="4" s="1"/>
  <c r="E114" i="4"/>
  <c r="F114" i="4" s="1"/>
  <c r="M114" i="4" s="1"/>
  <c r="E27" i="4"/>
  <c r="I29" i="4"/>
  <c r="E29" i="4"/>
  <c r="J27" i="4"/>
  <c r="L27" i="4" s="1"/>
  <c r="J29" i="4"/>
  <c r="L28" i="4"/>
  <c r="I28" i="4"/>
  <c r="K28" i="4" s="1"/>
  <c r="J28" i="4"/>
  <c r="N41" i="7" l="1"/>
  <c r="N44" i="7"/>
  <c r="N49" i="7"/>
  <c r="N50" i="7"/>
  <c r="N52" i="7"/>
  <c r="N92" i="7"/>
  <c r="N93" i="7"/>
  <c r="N94" i="7"/>
  <c r="N108" i="7"/>
  <c r="N109" i="7"/>
  <c r="N110" i="7"/>
  <c r="N112" i="7"/>
  <c r="N114" i="7"/>
  <c r="N116" i="7"/>
  <c r="N117" i="7"/>
  <c r="N118" i="7"/>
  <c r="F32" i="4"/>
  <c r="M32" i="4" s="1"/>
  <c r="M31" i="4"/>
  <c r="N124" i="7"/>
  <c r="N120" i="7"/>
  <c r="N121" i="7"/>
  <c r="N122" i="7"/>
  <c r="N60" i="7"/>
  <c r="N61" i="7"/>
  <c r="N63" i="7"/>
  <c r="N75" i="7"/>
  <c r="N76" i="7"/>
  <c r="N79" i="7"/>
  <c r="N80" i="7"/>
  <c r="N83" i="7"/>
  <c r="N84" i="7"/>
  <c r="N85" i="7"/>
  <c r="N86" i="7"/>
  <c r="N88" i="7"/>
  <c r="N89" i="7"/>
  <c r="N90" i="7"/>
  <c r="N64" i="7"/>
  <c r="N65" i="7"/>
  <c r="N96" i="7"/>
  <c r="N98" i="7"/>
  <c r="N67" i="7"/>
  <c r="N68" i="7"/>
  <c r="N71" i="7"/>
  <c r="N72" i="7"/>
  <c r="N100" i="7"/>
  <c r="N101" i="7"/>
  <c r="N102" i="7"/>
  <c r="N104" i="7"/>
  <c r="N105" i="7"/>
  <c r="N106" i="7"/>
  <c r="N40" i="7"/>
  <c r="N56" i="7"/>
  <c r="N107" i="7"/>
  <c r="N115" i="7"/>
  <c r="N123" i="7"/>
  <c r="N45" i="7"/>
  <c r="N46" i="7"/>
  <c r="N48" i="7"/>
  <c r="N111" i="7"/>
  <c r="N119" i="7"/>
  <c r="N53" i="7"/>
  <c r="N54" i="7"/>
  <c r="N57" i="7"/>
  <c r="N58" i="7"/>
  <c r="N62" i="7"/>
  <c r="N66" i="7"/>
  <c r="N70" i="7"/>
  <c r="N74" i="7"/>
  <c r="N78" i="7"/>
  <c r="N82" i="7"/>
  <c r="N87" i="7"/>
  <c r="N91" i="7"/>
  <c r="N95" i="7"/>
  <c r="N99" i="7"/>
  <c r="N103" i="7"/>
  <c r="N43" i="7"/>
  <c r="N47" i="7"/>
  <c r="N51" i="7"/>
  <c r="N55" i="7"/>
  <c r="N59" i="7"/>
  <c r="N42" i="7"/>
  <c r="N69" i="7"/>
  <c r="N73" i="7"/>
  <c r="N77" i="7"/>
  <c r="N81" i="7"/>
  <c r="N97" i="7"/>
  <c r="N113" i="7"/>
  <c r="L29" i="4"/>
  <c r="K29" i="4"/>
  <c r="I27" i="4"/>
  <c r="K27" i="4" s="1"/>
  <c r="E115" i="4" l="1"/>
  <c r="F115" i="4" s="1"/>
  <c r="M115" i="4" s="1"/>
  <c r="E116" i="4"/>
  <c r="F116" i="4" s="1"/>
  <c r="M116" i="4" s="1"/>
  <c r="E117" i="4"/>
  <c r="F117" i="4" s="1"/>
  <c r="M117" i="4" s="1"/>
  <c r="E118" i="4"/>
  <c r="F118" i="4" s="1"/>
  <c r="M118" i="4" s="1"/>
  <c r="A120" i="4"/>
  <c r="N120" i="4" s="1"/>
  <c r="A119" i="4"/>
  <c r="N119" i="4" s="1"/>
  <c r="A118" i="4"/>
  <c r="A117" i="4"/>
  <c r="A116" i="4"/>
  <c r="A115" i="4"/>
  <c r="A114" i="4"/>
  <c r="N114" i="4" s="1"/>
  <c r="A113" i="4"/>
  <c r="N113" i="4" s="1"/>
  <c r="A112" i="4"/>
  <c r="N112" i="4" s="1"/>
  <c r="A111" i="4"/>
  <c r="N111" i="4" s="1"/>
  <c r="A110" i="4"/>
  <c r="N110" i="4" s="1"/>
  <c r="A109" i="4"/>
  <c r="N109" i="4" s="1"/>
  <c r="A108" i="4"/>
  <c r="N108" i="4" s="1"/>
  <c r="A107" i="4"/>
  <c r="N107" i="4" s="1"/>
  <c r="A106" i="4"/>
  <c r="N106" i="4" s="1"/>
  <c r="A105" i="4"/>
  <c r="N105" i="4" s="1"/>
  <c r="A104" i="4"/>
  <c r="N104" i="4" s="1"/>
  <c r="A103" i="4"/>
  <c r="N103" i="4" s="1"/>
  <c r="A102" i="4"/>
  <c r="N102" i="4" s="1"/>
  <c r="A101" i="4"/>
  <c r="N101" i="4" s="1"/>
  <c r="A100" i="4"/>
  <c r="N100" i="4" s="1"/>
  <c r="A99" i="4"/>
  <c r="N99" i="4" s="1"/>
  <c r="A98" i="4"/>
  <c r="N98" i="4" s="1"/>
  <c r="A97" i="4"/>
  <c r="N97" i="4" s="1"/>
  <c r="A96" i="4"/>
  <c r="N96" i="4" s="1"/>
  <c r="A95" i="4"/>
  <c r="N95" i="4" s="1"/>
  <c r="A94" i="4"/>
  <c r="N94" i="4" s="1"/>
  <c r="A93" i="4"/>
  <c r="N93" i="4" s="1"/>
  <c r="A92" i="4"/>
  <c r="N92" i="4" s="1"/>
  <c r="A91" i="4"/>
  <c r="N91" i="4" s="1"/>
  <c r="A90" i="4"/>
  <c r="N90" i="4" s="1"/>
  <c r="A89" i="4"/>
  <c r="N89" i="4" s="1"/>
  <c r="A88" i="4"/>
  <c r="N88" i="4" s="1"/>
  <c r="A87" i="4"/>
  <c r="N87" i="4" s="1"/>
  <c r="A86" i="4"/>
  <c r="N86" i="4" s="1"/>
  <c r="A85" i="4"/>
  <c r="N85" i="4" s="1"/>
  <c r="A84" i="4"/>
  <c r="N84" i="4" s="1"/>
  <c r="A83" i="4"/>
  <c r="N83" i="4" s="1"/>
  <c r="A82" i="4"/>
  <c r="N82" i="4" s="1"/>
  <c r="A81" i="4"/>
  <c r="N81" i="4" s="1"/>
  <c r="A80" i="4"/>
  <c r="N80" i="4" s="1"/>
  <c r="A79" i="4"/>
  <c r="N79" i="4" s="1"/>
  <c r="A78" i="4"/>
  <c r="N78" i="4" s="1"/>
  <c r="A77" i="4"/>
  <c r="N77" i="4" s="1"/>
  <c r="A76" i="4"/>
  <c r="N76" i="4" s="1"/>
  <c r="A75" i="4"/>
  <c r="N75" i="4" s="1"/>
  <c r="A74" i="4"/>
  <c r="N74" i="4" s="1"/>
  <c r="A73" i="4"/>
  <c r="N73" i="4" s="1"/>
  <c r="A72" i="4"/>
  <c r="N72" i="4" s="1"/>
  <c r="A71" i="4"/>
  <c r="N71" i="4" s="1"/>
  <c r="A70" i="4"/>
  <c r="N70" i="4" s="1"/>
  <c r="A69" i="4"/>
  <c r="N69" i="4" s="1"/>
  <c r="A68" i="4"/>
  <c r="N68" i="4" s="1"/>
  <c r="A67" i="4"/>
  <c r="N67" i="4" s="1"/>
  <c r="A66" i="4"/>
  <c r="N66" i="4" s="1"/>
  <c r="A65" i="4"/>
  <c r="N65" i="4" s="1"/>
  <c r="A64" i="4"/>
  <c r="N64" i="4" s="1"/>
  <c r="A63" i="4"/>
  <c r="N63" i="4" s="1"/>
  <c r="A62" i="4"/>
  <c r="N62" i="4" s="1"/>
  <c r="A61" i="4"/>
  <c r="N61" i="4" s="1"/>
  <c r="A60" i="4"/>
  <c r="N60" i="4" s="1"/>
  <c r="A59" i="4"/>
  <c r="N59" i="4" s="1"/>
  <c r="A58" i="4"/>
  <c r="N58" i="4" s="1"/>
  <c r="A57" i="4"/>
  <c r="N57" i="4" s="1"/>
  <c r="A56" i="4"/>
  <c r="N56" i="4" s="1"/>
  <c r="A55" i="4"/>
  <c r="N55" i="4" s="1"/>
  <c r="A54" i="4"/>
  <c r="N54" i="4" s="1"/>
  <c r="A53" i="4"/>
  <c r="N53" i="4" s="1"/>
  <c r="A52" i="4"/>
  <c r="N52" i="4" s="1"/>
  <c r="A51" i="4"/>
  <c r="N51" i="4" s="1"/>
  <c r="A50" i="4"/>
  <c r="N50" i="4" s="1"/>
  <c r="A49" i="4"/>
  <c r="N49" i="4" s="1"/>
  <c r="A48" i="4"/>
  <c r="N48" i="4" s="1"/>
  <c r="A47" i="4"/>
  <c r="N47" i="4" s="1"/>
  <c r="A46" i="4"/>
  <c r="N46" i="4" s="1"/>
  <c r="A45" i="4"/>
  <c r="N45" i="4" s="1"/>
  <c r="A44" i="4"/>
  <c r="N44" i="4" s="1"/>
  <c r="A43" i="4"/>
  <c r="N43" i="4" s="1"/>
  <c r="A42" i="4"/>
  <c r="N42" i="4" s="1"/>
  <c r="A41" i="4"/>
  <c r="N41" i="4" s="1"/>
  <c r="A40" i="4"/>
  <c r="N40" i="4" s="1"/>
  <c r="A39" i="4"/>
  <c r="N39" i="4" s="1"/>
  <c r="A38" i="4"/>
  <c r="N38" i="4" s="1"/>
  <c r="A37" i="4"/>
  <c r="N37" i="4" s="1"/>
  <c r="A36" i="4"/>
  <c r="A35" i="4"/>
  <c r="A34" i="4"/>
  <c r="A33" i="4"/>
  <c r="N118" i="4" l="1"/>
  <c r="N117" i="4"/>
  <c r="N116" i="4"/>
  <c r="N115" i="4"/>
  <c r="A32" i="4"/>
  <c r="B41" i="3"/>
  <c r="B40" i="3"/>
  <c r="B39" i="3"/>
  <c r="B38" i="3"/>
  <c r="B32" i="3"/>
  <c r="B31" i="3"/>
  <c r="B30" i="3"/>
  <c r="B29" i="3"/>
  <c r="B28" i="3"/>
  <c r="B27" i="3"/>
  <c r="B21" i="3"/>
  <c r="B19" i="3"/>
  <c r="B18" i="3"/>
  <c r="E119" i="4" l="1"/>
  <c r="E120" i="4"/>
  <c r="E28" i="4"/>
  <c r="F28" i="4" s="1"/>
  <c r="F29" i="4"/>
  <c r="A28" i="4"/>
  <c r="A29" i="4" s="1"/>
  <c r="A30" i="4" s="1"/>
  <c r="B12" i="3"/>
  <c r="A31" i="4" l="1"/>
  <c r="N31" i="4" s="1"/>
  <c r="N30" i="4"/>
  <c r="M28" i="4"/>
  <c r="N28" i="4" s="1"/>
  <c r="M29" i="4"/>
  <c r="F27" i="4"/>
  <c r="B6" i="3"/>
  <c r="S20" i="4" l="1"/>
  <c r="M27" i="4"/>
  <c r="N27" i="4" s="1"/>
  <c r="C60" i="2"/>
  <c r="B70" i="2"/>
  <c r="B65" i="2"/>
  <c r="B60" i="2"/>
  <c r="E44" i="2"/>
  <c r="C51" i="2"/>
  <c r="B51" i="2"/>
  <c r="C28" i="2"/>
  <c r="C27" i="2"/>
  <c r="N29" i="4" l="1"/>
  <c r="N35" i="4" s="1"/>
  <c r="R22" i="4"/>
  <c r="N32" i="4"/>
  <c r="N33" i="4" s="1"/>
  <c r="N34" i="4" s="1"/>
  <c r="B64" i="2"/>
  <c r="B69" i="2"/>
  <c r="B19" i="2"/>
  <c r="B9" i="2"/>
  <c r="B10" i="2" s="1"/>
  <c r="C9" i="2"/>
  <c r="C19" i="2"/>
  <c r="B42" i="2"/>
  <c r="R20" i="4" l="1"/>
  <c r="N36" i="4"/>
  <c r="F5" i="1"/>
  <c r="B50" i="1"/>
  <c r="B84" i="1"/>
  <c r="B104" i="1" l="1"/>
  <c r="C24" i="1" l="1"/>
  <c r="C28" i="1" s="1"/>
  <c r="B24" i="1"/>
  <c r="B28" i="1" s="1"/>
  <c r="C59" i="1"/>
  <c r="B59" i="1"/>
  <c r="B18" i="1"/>
  <c r="B17" i="1"/>
  <c r="A60" i="1" l="1"/>
  <c r="B72" i="1"/>
  <c r="B92" i="1"/>
  <c r="B40" i="1" l="1"/>
  <c r="B7" i="1"/>
</calcChain>
</file>

<file path=xl/sharedStrings.xml><?xml version="1.0" encoding="utf-8"?>
<sst xmlns="http://schemas.openxmlformats.org/spreadsheetml/2006/main" count="321" uniqueCount="167">
  <si>
    <t>Первоначальный взнос</t>
  </si>
  <si>
    <t>Ставка, годовая</t>
  </si>
  <si>
    <t>Срок, лет</t>
  </si>
  <si>
    <t>Начисление процентов, в год</t>
  </si>
  <si>
    <t>Будущее значение вклада</t>
  </si>
  <si>
    <t>Задача 1</t>
  </si>
  <si>
    <t>Задача 2</t>
  </si>
  <si>
    <t>Задача 3</t>
  </si>
  <si>
    <t>Задача 4</t>
  </si>
  <si>
    <t>Срок, лет/месяцев</t>
  </si>
  <si>
    <t>Начисление процентов, в год(квартал)</t>
  </si>
  <si>
    <t>Задача 5</t>
  </si>
  <si>
    <t>Начисление процентов, в год(ежемес)</t>
  </si>
  <si>
    <t>Задача 6</t>
  </si>
  <si>
    <t>Задача 9</t>
  </si>
  <si>
    <t>Займ</t>
  </si>
  <si>
    <t>Будущее значение долга</t>
  </si>
  <si>
    <t>Задача 7</t>
  </si>
  <si>
    <t>Задача 10</t>
  </si>
  <si>
    <t>Номинал</t>
  </si>
  <si>
    <t>Ставки</t>
  </si>
  <si>
    <t>Задача 8</t>
  </si>
  <si>
    <t>Сумма накопления</t>
  </si>
  <si>
    <t>Число отчислений</t>
  </si>
  <si>
    <t>Периодичный платеж</t>
  </si>
  <si>
    <t>Будущее значение вклада 1</t>
  </si>
  <si>
    <t>Будущее значение вклада 2</t>
  </si>
  <si>
    <t>Ставка конце года</t>
  </si>
  <si>
    <t>Ставка начале года</t>
  </si>
  <si>
    <t>Начисление процентов, в год, квартал</t>
  </si>
  <si>
    <t>2 способ</t>
  </si>
  <si>
    <t>1 способ</t>
  </si>
  <si>
    <t>Начислено процентов</t>
  </si>
  <si>
    <t>Задание 1</t>
  </si>
  <si>
    <t>Ставка</t>
  </si>
  <si>
    <t>Показатели</t>
  </si>
  <si>
    <t>Проект 1</t>
  </si>
  <si>
    <t>Проект 2</t>
  </si>
  <si>
    <t>Инвестиции</t>
  </si>
  <si>
    <t>Доходы</t>
  </si>
  <si>
    <t>1 год</t>
  </si>
  <si>
    <t>2 год</t>
  </si>
  <si>
    <t>3 год</t>
  </si>
  <si>
    <t>Задание 2</t>
  </si>
  <si>
    <t>Убыток 1 год</t>
  </si>
  <si>
    <t>Доход 2 год</t>
  </si>
  <si>
    <t>Доход 3 год</t>
  </si>
  <si>
    <t>Доход 4 год</t>
  </si>
  <si>
    <t>Задание 3</t>
  </si>
  <si>
    <t>Единовременная оплата</t>
  </si>
  <si>
    <t>Ежемесячная оплата</t>
  </si>
  <si>
    <t>Лет</t>
  </si>
  <si>
    <t>Задание 4</t>
  </si>
  <si>
    <t>Ежеквартальные платежи</t>
  </si>
  <si>
    <t>Задание 5</t>
  </si>
  <si>
    <t>Ежегодно платит</t>
  </si>
  <si>
    <t>Задание 6</t>
  </si>
  <si>
    <t>Инвестиции 1-го года</t>
  </si>
  <si>
    <t>Годовая ставка</t>
  </si>
  <si>
    <t>Чистая текущая стоимость</t>
  </si>
  <si>
    <t>Задание 7</t>
  </si>
  <si>
    <t>Накопления</t>
  </si>
  <si>
    <t>Проценты годовых</t>
  </si>
  <si>
    <t>Ежемесячный платеж</t>
  </si>
  <si>
    <t>а) Ставка, годовых</t>
  </si>
  <si>
    <t>б) Ставка, годовых</t>
  </si>
  <si>
    <t xml:space="preserve">Возможная стоимость квартиры </t>
  </si>
  <si>
    <t>А)</t>
  </si>
  <si>
    <t>Ссуда</t>
  </si>
  <si>
    <t>Б)</t>
  </si>
  <si>
    <t>Платежи в год</t>
  </si>
  <si>
    <t>Кредит</t>
  </si>
  <si>
    <t>Ставка годовых</t>
  </si>
  <si>
    <t>Периодичность</t>
  </si>
  <si>
    <t>Основная сумма</t>
  </si>
  <si>
    <t>Депозит</t>
  </si>
  <si>
    <t>Год</t>
  </si>
  <si>
    <t>Процент, год</t>
  </si>
  <si>
    <t>Проценты за два года</t>
  </si>
  <si>
    <t>Процент, год(для удвоения)</t>
  </si>
  <si>
    <t>Период, год</t>
  </si>
  <si>
    <t>Процент</t>
  </si>
  <si>
    <t xml:space="preserve">Сумма по процентам
и основной платеж 
за последний </t>
  </si>
  <si>
    <t>Постановка задачи</t>
  </si>
  <si>
    <t>В банке N в таблице учитываются вклады в разных валютах. Необходимо рассчитать срок размещения в месяцах, определить валюту вклада, определить будущую стоимость вклада в зависимости от годовой процентной ставки, получить стоимость вклада в рублевом эквиваленте.</t>
  </si>
  <si>
    <t>Пояснения.</t>
  </si>
  <si>
    <t xml:space="preserve">Данные граф  2, 3, 4 и 8 Таблицы 1 задайте самостоятельно. </t>
  </si>
  <si>
    <t xml:space="preserve">Расчетный счет вкладчика (графа 4)  состоит из 20 символов. При вводе расчетного счета предусмотрите ограничение на ввод данных ячейки по количеству символов. </t>
  </si>
  <si>
    <r>
      <t>Значение граф 5 и 6 вычислите с помощью функций даты и времени</t>
    </r>
    <r>
      <rPr>
        <sz val="12"/>
        <color theme="1"/>
        <rFont val="Arial"/>
        <family val="2"/>
        <charset val="204"/>
      </rPr>
      <t>.</t>
    </r>
  </si>
  <si>
    <t xml:space="preserve">Данные графы 7 ввести с использованием выпадающего списка. </t>
  </si>
  <si>
    <t xml:space="preserve">Код валюты определяется исходя из расчетного счета вкладчика. При этом код валюты занимает место с 6 по 8 символ в счете клиента. </t>
  </si>
  <si>
    <t>Значение граф 11 и 12 вычислите с помощью функций ВПР и Просмотр  соответственно, ссылаясь на «Информационный справочник Банка России».</t>
  </si>
  <si>
    <t>Значение графы 13 рассчитайте с помощью финансовых функций.</t>
  </si>
  <si>
    <t>Отдельно, рассчитайте рублевый эквивалент по каждой валюте ( 1 вариант - с помощью функции СУММЕСЛИ; 2 вариант - с помощью инструмента промежуточные итоги). С помощью функции СУММЕСЛИМН рассчитайте суммарную стоимость вклада по валюте (840) и на срок более 25 месяцев. Определите сколько таких вкладчиков.</t>
  </si>
  <si>
    <t>Таблица 1</t>
  </si>
  <si>
    <t>№ п/п</t>
  </si>
  <si>
    <t>ФИО вкладчика</t>
  </si>
  <si>
    <t>Дата начала вклада</t>
  </si>
  <si>
    <t>Расчетный счет</t>
  </si>
  <si>
    <t>Текущая дата</t>
  </si>
  <si>
    <t>Срок вклада в месяцах</t>
  </si>
  <si>
    <t>Процентная ставка</t>
  </si>
  <si>
    <t>Сумма вклада</t>
  </si>
  <si>
    <t>Валюта вклада 1</t>
  </si>
  <si>
    <t>Валюта вклада 2</t>
  </si>
  <si>
    <t>Наименование валюты 1</t>
  </si>
  <si>
    <t>Наименование валюты 2</t>
  </si>
  <si>
    <t>Будущая стоимость вклада</t>
  </si>
  <si>
    <t>Будущая стоимость вклада в рублях</t>
  </si>
  <si>
    <t>Амосов Михаил</t>
  </si>
  <si>
    <t>Белоусов Валерий</t>
  </si>
  <si>
    <t>Конькова Диана</t>
  </si>
  <si>
    <t>Цифровой код валюты</t>
  </si>
  <si>
    <t>Буквенный код валюты</t>
  </si>
  <si>
    <t>Наименование валюты</t>
  </si>
  <si>
    <t>Курс, руб.</t>
  </si>
  <si>
    <t>AUD</t>
  </si>
  <si>
    <t>Австралийский доллар</t>
  </si>
  <si>
    <t>GBP</t>
  </si>
  <si>
    <t>Английский фунт стерлингов</t>
  </si>
  <si>
    <t>USD</t>
  </si>
  <si>
    <t>Доллар США</t>
  </si>
  <si>
    <t>EUR</t>
  </si>
  <si>
    <t>ЕВРО</t>
  </si>
  <si>
    <t>CAD</t>
  </si>
  <si>
    <t>Канадский доллар</t>
  </si>
  <si>
    <t>TRY</t>
  </si>
  <si>
    <t>Турецкая лира</t>
  </si>
  <si>
    <t>SGD</t>
  </si>
  <si>
    <t>Сингапурский доллар</t>
  </si>
  <si>
    <t>CHF</t>
  </si>
  <si>
    <t>Швейцарский франк</t>
  </si>
  <si>
    <t>BRL</t>
  </si>
  <si>
    <t>Бразильский реал</t>
  </si>
  <si>
    <t>LVL</t>
  </si>
  <si>
    <t>Латвийский лат</t>
  </si>
  <si>
    <t>XDR</t>
  </si>
  <si>
    <r>
      <t xml:space="preserve">СДР </t>
    </r>
    <r>
      <rPr>
        <i/>
        <sz val="11"/>
        <color theme="1"/>
        <rFont val="Arial"/>
        <family val="2"/>
        <charset val="204"/>
      </rPr>
      <t>(специальные права заимствования)</t>
    </r>
  </si>
  <si>
    <t>AZN</t>
  </si>
  <si>
    <t>Азербайджанский манат</t>
  </si>
  <si>
    <t>BGN</t>
  </si>
  <si>
    <t>Болгарский лев</t>
  </si>
  <si>
    <t>RUB</t>
  </si>
  <si>
    <t>Российский рубль</t>
  </si>
  <si>
    <t>Сумма по процентам 1 месяц</t>
  </si>
  <si>
    <t>Основной платеж за 1 месяц</t>
  </si>
  <si>
    <t>Сумма по процентам последний месяц</t>
  </si>
  <si>
    <t>Основной платеж за последний месяц</t>
  </si>
  <si>
    <t>Cумма по процентам 
и основной платеж 
за первый</t>
  </si>
  <si>
    <t>Сумма процента 
на первом году займа</t>
  </si>
  <si>
    <t>Основной капитал 
на первом году займа</t>
  </si>
  <si>
    <t>Сумма процента 
на третьем году займа</t>
  </si>
  <si>
    <t>Основной капитал 
на третьем году займа</t>
  </si>
  <si>
    <t>20301810123456700000</t>
  </si>
  <si>
    <t>20301944123456700000</t>
  </si>
  <si>
    <t>20301124123456700000</t>
  </si>
  <si>
    <t>Валюта</t>
  </si>
  <si>
    <t>БС</t>
  </si>
  <si>
    <t>Кол-во</t>
  </si>
  <si>
    <t>СУММЕСЛИМН &gt; 25</t>
  </si>
  <si>
    <t>лолол</t>
  </si>
  <si>
    <t>лололо</t>
  </si>
  <si>
    <t>лолдлол</t>
  </si>
  <si>
    <t>810 Итог</t>
  </si>
  <si>
    <t>944 Итог</t>
  </si>
  <si>
    <t>124 Итог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</si>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</sst>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#,##0.00\ &quot;₽&quot;"/>
    <numFmt numFmtId="165" formatCode="0.0%"/>
    <numFmt numFmtId="166" formatCode="_-[$€-2]\ * #,##0.00_-;\-[$€-2]\ * #,##0.00_-;_-[$€-2]\ * &quot;-&quot;??_-;_-@_-"/>
    <numFmt numFmtId="167" formatCode="_-[$$-409]* #,##0.00_ ;_-[$$-409]* \-#,##0.00\ ;_-[$$-409]* &quot;-&quot;??_ ;_-@_ "/>
    <numFmt numFmtId="168" formatCode="#,##0\ &quot;₽&quot;"/>
    <numFmt numFmtId="169" formatCode="#,##0.00\ _₽"/>
    <numFmt numFmtId="170" formatCode="_-[$$-1009]* #,##0.00_-;\-[$$-1009]* #,##0.00_-;_-[$$-1009]* &quot;-&quot;??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i/>
      <u/>
      <sz val="14"/>
      <color theme="1"/>
      <name val="Times New Roman"/>
      <family val="1"/>
      <charset val="204"/>
    </font>
    <font>
      <sz val="14"/>
      <color theme="1"/>
      <name val="Cambria"/>
      <family val="1"/>
      <charset val="204"/>
    </font>
    <font>
      <b/>
      <i/>
      <u/>
      <sz val="14"/>
      <color theme="1"/>
      <name val="Cambria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mbria"/>
      <family val="1"/>
      <charset val="204"/>
    </font>
    <font>
      <i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 wrapText="1"/>
    </xf>
    <xf numFmtId="8" fontId="1" fillId="0" borderId="0" xfId="0" applyNumberFormat="1" applyFont="1"/>
    <xf numFmtId="0" fontId="3" fillId="0" borderId="0" xfId="0" applyFont="1"/>
    <xf numFmtId="0" fontId="2" fillId="3" borderId="0" xfId="0" applyFont="1" applyFill="1"/>
    <xf numFmtId="8" fontId="3" fillId="0" borderId="0" xfId="0" applyNumberFormat="1" applyFont="1"/>
    <xf numFmtId="164" fontId="0" fillId="0" borderId="0" xfId="0" applyNumberFormat="1" applyAlignment="1">
      <alignment horizontal="right" vertical="top" wrapText="1"/>
    </xf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8" fontId="0" fillId="2" borderId="1" xfId="0" applyNumberFormat="1" applyFill="1" applyBorder="1"/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vertical="center"/>
    </xf>
    <xf numFmtId="44" fontId="0" fillId="0" borderId="0" xfId="1" applyFont="1"/>
    <xf numFmtId="8" fontId="3" fillId="0" borderId="1" xfId="0" applyNumberFormat="1" applyFont="1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164" fontId="0" fillId="0" borderId="2" xfId="0" applyNumberFormat="1" applyBorder="1"/>
    <xf numFmtId="9" fontId="0" fillId="0" borderId="3" xfId="0" applyNumberFormat="1" applyBorder="1"/>
    <xf numFmtId="8" fontId="7" fillId="3" borderId="0" xfId="0" applyNumberFormat="1" applyFont="1" applyFill="1"/>
    <xf numFmtId="0" fontId="0" fillId="0" borderId="0" xfId="0" applyFill="1"/>
    <xf numFmtId="9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167" fontId="3" fillId="0" borderId="0" xfId="1" applyNumberFormat="1" applyFont="1"/>
    <xf numFmtId="9" fontId="0" fillId="0" borderId="0" xfId="0" applyNumberFormat="1"/>
    <xf numFmtId="168" fontId="0" fillId="0" borderId="0" xfId="0" applyNumberFormat="1"/>
    <xf numFmtId="3" fontId="0" fillId="0" borderId="0" xfId="0" applyNumberFormat="1"/>
    <xf numFmtId="169" fontId="0" fillId="0" borderId="0" xfId="0" applyNumberFormat="1"/>
    <xf numFmtId="167" fontId="0" fillId="0" borderId="0" xfId="0" applyNumberFormat="1"/>
    <xf numFmtId="44" fontId="0" fillId="0" borderId="0" xfId="3" applyFont="1"/>
    <xf numFmtId="0" fontId="0" fillId="0" borderId="0" xfId="0" applyAlignment="1">
      <alignment wrapText="1"/>
    </xf>
    <xf numFmtId="170" fontId="0" fillId="0" borderId="0" xfId="0" applyNumberForma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15" fillId="0" borderId="0" xfId="0" applyFont="1"/>
    <xf numFmtId="9" fontId="0" fillId="0" borderId="0" xfId="4" applyFon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quotePrefix="1" applyFont="1"/>
    <xf numFmtId="0" fontId="13" fillId="0" borderId="4" xfId="0" applyFont="1" applyFill="1" applyBorder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8" fontId="7" fillId="4" borderId="0" xfId="0" applyNumberFormat="1" applyFont="1" applyFill="1"/>
    <xf numFmtId="0" fontId="3" fillId="2" borderId="1" xfId="0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7" fillId="3" borderId="0" xfId="0" applyFont="1" applyFill="1" applyAlignment="1">
      <alignment horizontal="center"/>
    </xf>
    <xf numFmtId="9" fontId="0" fillId="0" borderId="0" xfId="0" applyNumberForma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</cellXfs>
  <cellStyles count="5">
    <cellStyle name="Денежный" xfId="1" builtinId="4"/>
    <cellStyle name="Денежный 2" xfId="3"/>
    <cellStyle name="Обычный" xfId="0" builtinId="0"/>
    <cellStyle name="Обычный 2" xfId="2"/>
    <cellStyle name="Процентный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zoomScale="85" zoomScaleNormal="85" workbookViewId="0">
      <selection activeCell="E18" sqref="E18"/>
    </sheetView>
  </sheetViews>
  <sheetFormatPr defaultColWidth="8.85546875" defaultRowHeight="15" x14ac:dyDescent="0.25"/>
  <cols>
    <col min="1" max="1" width="33.28515625" customWidth="1"/>
    <col min="2" max="2" width="14.85546875" bestFit="1" customWidth="1"/>
    <col min="3" max="3" width="13.85546875" bestFit="1" customWidth="1"/>
    <col min="4" max="4" width="3.28515625" customWidth="1"/>
    <col min="5" max="5" width="31.7109375" customWidth="1"/>
    <col min="6" max="6" width="20.140625" customWidth="1"/>
    <col min="7" max="7" width="15.42578125" customWidth="1"/>
    <col min="8" max="8" width="12.42578125" customWidth="1"/>
    <col min="9" max="15" width="12.7109375" bestFit="1" customWidth="1"/>
  </cols>
  <sheetData>
    <row r="1" spans="1:15" x14ac:dyDescent="0.25">
      <c r="A1" s="10" t="s">
        <v>5</v>
      </c>
      <c r="B1" s="10"/>
      <c r="C1" s="13"/>
      <c r="D1" s="13"/>
      <c r="E1" s="24" t="s">
        <v>0</v>
      </c>
      <c r="F1" s="22">
        <v>400000</v>
      </c>
    </row>
    <row r="2" spans="1:15" x14ac:dyDescent="0.25">
      <c r="D2" s="13"/>
      <c r="E2" s="24" t="s">
        <v>1</v>
      </c>
      <c r="F2" s="23">
        <v>7.0000000000000007E-2</v>
      </c>
    </row>
    <row r="3" spans="1:15" x14ac:dyDescent="0.25">
      <c r="A3" t="s">
        <v>0</v>
      </c>
      <c r="B3" s="4">
        <v>30000</v>
      </c>
      <c r="D3" s="13"/>
      <c r="E3" s="24" t="s">
        <v>2</v>
      </c>
      <c r="F3" s="24">
        <v>4</v>
      </c>
    </row>
    <row r="4" spans="1:15" x14ac:dyDescent="0.25">
      <c r="A4" t="s">
        <v>1</v>
      </c>
      <c r="B4" s="2">
        <v>0.12</v>
      </c>
      <c r="D4" s="13"/>
      <c r="E4" s="24" t="s">
        <v>3</v>
      </c>
      <c r="F4" s="24">
        <v>12</v>
      </c>
    </row>
    <row r="5" spans="1:15" x14ac:dyDescent="0.25">
      <c r="A5" t="s">
        <v>2</v>
      </c>
      <c r="B5">
        <v>2</v>
      </c>
      <c r="D5" s="13"/>
      <c r="E5" s="24" t="s">
        <v>4</v>
      </c>
      <c r="F5" s="21">
        <f>FV(F2/F4,F3*F4,,-F1)</f>
        <v>528821.55115414283</v>
      </c>
      <c r="G5" s="25">
        <v>200000</v>
      </c>
      <c r="H5" s="22">
        <v>230000</v>
      </c>
      <c r="I5" s="22">
        <v>260000</v>
      </c>
      <c r="J5" s="22">
        <v>290000</v>
      </c>
      <c r="K5" s="22">
        <v>320000</v>
      </c>
      <c r="L5" s="22">
        <v>350000</v>
      </c>
      <c r="M5" s="22">
        <v>380000</v>
      </c>
      <c r="N5" s="22">
        <v>410000</v>
      </c>
      <c r="O5" s="22">
        <v>440000</v>
      </c>
    </row>
    <row r="6" spans="1:15" x14ac:dyDescent="0.25">
      <c r="A6" t="s">
        <v>3</v>
      </c>
      <c r="B6">
        <v>4</v>
      </c>
      <c r="D6" s="13"/>
      <c r="F6" s="26">
        <v>0.05</v>
      </c>
      <c r="G6" s="24">
        <f t="dataTable" ref="G6:O12" dt2D="1" dtr="1" r1="F1" r2="F2"/>
        <v>244179.07100508417</v>
      </c>
      <c r="H6" s="24">
        <v>280805.93165584683</v>
      </c>
      <c r="I6" s="24">
        <v>317432.79230660945</v>
      </c>
      <c r="J6" s="24">
        <v>354059.65295737208</v>
      </c>
      <c r="K6" s="24">
        <v>390686.5136081347</v>
      </c>
      <c r="L6" s="24">
        <v>427313.37425889733</v>
      </c>
      <c r="M6" s="24">
        <v>463940.23490965995</v>
      </c>
      <c r="N6" s="24">
        <v>500567.09556042257</v>
      </c>
      <c r="O6" s="24">
        <v>537193.9562111852</v>
      </c>
    </row>
    <row r="7" spans="1:15" x14ac:dyDescent="0.25">
      <c r="A7" t="s">
        <v>4</v>
      </c>
      <c r="B7" s="11">
        <f>FV(B4/B6,B5*B6,,-B3)</f>
        <v>38003.102441628478</v>
      </c>
      <c r="D7" s="13"/>
      <c r="F7" s="23">
        <v>0.06</v>
      </c>
      <c r="G7" s="24">
        <v>254097.83221907591</v>
      </c>
      <c r="H7" s="24">
        <v>292212.50705193728</v>
      </c>
      <c r="I7" s="24">
        <v>330327.18188479869</v>
      </c>
      <c r="J7" s="24">
        <v>368441.85671766003</v>
      </c>
      <c r="K7" s="24">
        <v>406556.53155052144</v>
      </c>
      <c r="L7" s="24">
        <v>444671.20638338279</v>
      </c>
      <c r="M7" s="24">
        <v>482785.88121624419</v>
      </c>
      <c r="N7" s="24">
        <v>520900.55604910559</v>
      </c>
      <c r="O7" s="24">
        <v>559015.230881967</v>
      </c>
    </row>
    <row r="8" spans="1:15" x14ac:dyDescent="0.25">
      <c r="D8" s="13"/>
      <c r="F8" s="23">
        <v>7.0000000000000007E-2</v>
      </c>
      <c r="G8" s="24">
        <v>264410.77557707141</v>
      </c>
      <c r="H8" s="24">
        <v>304072.39191363211</v>
      </c>
      <c r="I8" s="24">
        <v>343734.0082501928</v>
      </c>
      <c r="J8" s="24">
        <v>383395.62458675355</v>
      </c>
      <c r="K8" s="24">
        <v>423057.24092331424</v>
      </c>
      <c r="L8" s="24">
        <v>462718.85725987493</v>
      </c>
      <c r="M8" s="24">
        <v>502380.47359643568</v>
      </c>
      <c r="N8" s="24">
        <v>542042.08993299631</v>
      </c>
      <c r="O8" s="24">
        <v>581703.70626955712</v>
      </c>
    </row>
    <row r="9" spans="1:15" x14ac:dyDescent="0.25">
      <c r="D9" s="13"/>
      <c r="F9" s="23">
        <v>0.08</v>
      </c>
      <c r="G9" s="24">
        <v>275133.2200867582</v>
      </c>
      <c r="H9" s="24">
        <v>316403.20309977193</v>
      </c>
      <c r="I9" s="24">
        <v>357673.18611278565</v>
      </c>
      <c r="J9" s="24">
        <v>398943.16912579938</v>
      </c>
      <c r="K9" s="24">
        <v>440213.15213881311</v>
      </c>
      <c r="L9" s="24">
        <v>481483.13515182683</v>
      </c>
      <c r="M9" s="24">
        <v>522753.11816484056</v>
      </c>
      <c r="N9" s="24">
        <v>564023.10117785423</v>
      </c>
      <c r="O9" s="24">
        <v>605293.08419086796</v>
      </c>
    </row>
    <row r="10" spans="1:15" x14ac:dyDescent="0.25">
      <c r="D10" s="13"/>
      <c r="F10" s="23">
        <v>0.09</v>
      </c>
      <c r="G10" s="24">
        <v>286281.06666274247</v>
      </c>
      <c r="H10" s="24">
        <v>329223.22666215384</v>
      </c>
      <c r="I10" s="24">
        <v>372165.38666156522</v>
      </c>
      <c r="J10" s="24">
        <v>415107.5466609766</v>
      </c>
      <c r="K10" s="24">
        <v>458049.70666038798</v>
      </c>
      <c r="L10" s="24">
        <v>500991.86665979936</v>
      </c>
      <c r="M10" s="24">
        <v>543934.02665921068</v>
      </c>
      <c r="N10" s="24">
        <v>586876.18665862211</v>
      </c>
      <c r="O10" s="24">
        <v>629818.34665803344</v>
      </c>
    </row>
    <row r="11" spans="1:15" x14ac:dyDescent="0.25">
      <c r="A11" s="10" t="s">
        <v>6</v>
      </c>
      <c r="B11" s="10"/>
      <c r="C11" s="13"/>
      <c r="D11" s="13"/>
      <c r="F11" s="23">
        <v>0.11</v>
      </c>
      <c r="G11" s="24">
        <v>309919.60955849977</v>
      </c>
      <c r="H11" s="24">
        <v>356407.55099227472</v>
      </c>
      <c r="I11" s="24">
        <v>402895.49242604972</v>
      </c>
      <c r="J11" s="24">
        <v>449383.43385982467</v>
      </c>
      <c r="K11" s="24">
        <v>495871.37529359962</v>
      </c>
      <c r="L11" s="24">
        <v>542359.31672737456</v>
      </c>
      <c r="M11" s="24">
        <v>588847.25816114957</v>
      </c>
      <c r="N11" s="24">
        <v>635335.19959492458</v>
      </c>
      <c r="O11" s="24">
        <v>681823.14102869947</v>
      </c>
    </row>
    <row r="12" spans="1:15" x14ac:dyDescent="0.25">
      <c r="D12" s="13"/>
      <c r="F12" s="23">
        <v>0.12</v>
      </c>
      <c r="G12" s="24">
        <v>322445.21553649305</v>
      </c>
      <c r="H12" s="24">
        <v>370811.99786696699</v>
      </c>
      <c r="I12" s="24">
        <v>419178.780197441</v>
      </c>
      <c r="J12" s="24">
        <v>467545.56252791494</v>
      </c>
      <c r="K12" s="24">
        <v>515912.34485838888</v>
      </c>
      <c r="L12" s="24">
        <v>564279.12718886288</v>
      </c>
      <c r="M12" s="24">
        <v>612645.90951933677</v>
      </c>
      <c r="N12" s="24">
        <v>661012.69184981077</v>
      </c>
      <c r="O12" s="24">
        <v>709379.47418028477</v>
      </c>
    </row>
    <row r="13" spans="1:15" x14ac:dyDescent="0.25">
      <c r="A13" t="s">
        <v>0</v>
      </c>
      <c r="B13" s="4">
        <v>50000</v>
      </c>
      <c r="D13" s="13"/>
    </row>
    <row r="14" spans="1:15" x14ac:dyDescent="0.25">
      <c r="A14" t="s">
        <v>2</v>
      </c>
      <c r="B14">
        <v>3</v>
      </c>
      <c r="D14" s="13"/>
    </row>
    <row r="15" spans="1:15" x14ac:dyDescent="0.25">
      <c r="A15" t="s">
        <v>28</v>
      </c>
      <c r="B15" s="2">
        <v>0.19</v>
      </c>
      <c r="D15" s="13"/>
    </row>
    <row r="16" spans="1:15" x14ac:dyDescent="0.25">
      <c r="A16" t="s">
        <v>27</v>
      </c>
      <c r="B16" s="2">
        <v>0.27</v>
      </c>
      <c r="D16" s="13"/>
    </row>
    <row r="17" spans="1:32" x14ac:dyDescent="0.25">
      <c r="A17" t="s">
        <v>25</v>
      </c>
      <c r="B17" s="8">
        <f>FV(B15,B14,,-B13,)</f>
        <v>84257.95</v>
      </c>
      <c r="D17" s="13"/>
    </row>
    <row r="18" spans="1:32" x14ac:dyDescent="0.25">
      <c r="A18" t="s">
        <v>26</v>
      </c>
      <c r="B18" s="11">
        <f>FV(B16,B14,,-B13,)</f>
        <v>102419.15</v>
      </c>
      <c r="D18" s="13"/>
    </row>
    <row r="19" spans="1:32" x14ac:dyDescent="0.25">
      <c r="D19" s="13"/>
    </row>
    <row r="20" spans="1:32" x14ac:dyDescent="0.25">
      <c r="D20" s="13"/>
      <c r="G20" s="6"/>
    </row>
    <row r="21" spans="1:32" x14ac:dyDescent="0.25">
      <c r="D21" s="13"/>
    </row>
    <row r="22" spans="1:32" x14ac:dyDescent="0.25">
      <c r="A22" s="10" t="s">
        <v>7</v>
      </c>
      <c r="B22" s="10"/>
      <c r="C22" s="13"/>
      <c r="D22" s="13"/>
    </row>
    <row r="23" spans="1:32" x14ac:dyDescent="0.25">
      <c r="D23" s="13"/>
    </row>
    <row r="24" spans="1:32" x14ac:dyDescent="0.25">
      <c r="A24" s="7" t="s">
        <v>24</v>
      </c>
      <c r="B24" s="12">
        <f>12000/B27</f>
        <v>3000</v>
      </c>
      <c r="C24" s="12">
        <f>12000/C27</f>
        <v>1000</v>
      </c>
      <c r="D24" s="1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25">
      <c r="A25" t="s">
        <v>1</v>
      </c>
      <c r="B25" s="2">
        <v>0.14000000000000001</v>
      </c>
      <c r="C25" s="2">
        <v>0.14000000000000001</v>
      </c>
      <c r="D25" s="13"/>
    </row>
    <row r="26" spans="1:32" x14ac:dyDescent="0.25">
      <c r="A26" t="s">
        <v>2</v>
      </c>
      <c r="B26">
        <v>5</v>
      </c>
      <c r="C26">
        <v>5</v>
      </c>
      <c r="D26" s="13"/>
    </row>
    <row r="27" spans="1:32" x14ac:dyDescent="0.25">
      <c r="A27" t="s">
        <v>29</v>
      </c>
      <c r="B27">
        <v>4</v>
      </c>
      <c r="C27">
        <v>12</v>
      </c>
      <c r="D27" s="13"/>
    </row>
    <row r="28" spans="1:32" x14ac:dyDescent="0.25">
      <c r="A28" t="s">
        <v>25</v>
      </c>
      <c r="B28" s="3">
        <f>FV(B25/B27,B27*B26,-B24,,1)</f>
        <v>87808.412030326886</v>
      </c>
      <c r="C28" s="3">
        <f>FV(C25/C27,C27*C26,-C24,,0)</f>
        <v>86195.125101050202</v>
      </c>
      <c r="D28" s="13"/>
    </row>
    <row r="29" spans="1:32" x14ac:dyDescent="0.25">
      <c r="B29" s="11"/>
      <c r="D29" s="13"/>
    </row>
    <row r="30" spans="1:32" x14ac:dyDescent="0.25">
      <c r="D30" s="13"/>
    </row>
    <row r="31" spans="1:32" x14ac:dyDescent="0.25">
      <c r="D31" s="13"/>
    </row>
    <row r="32" spans="1:32" x14ac:dyDescent="0.25">
      <c r="D32" s="13"/>
    </row>
    <row r="33" spans="1:32" s="7" customFormat="1" ht="18.95" customHeight="1" x14ac:dyDescent="0.25">
      <c r="A33"/>
      <c r="B33"/>
      <c r="C33"/>
      <c r="D33" s="1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x14ac:dyDescent="0.25">
      <c r="A34" s="10" t="s">
        <v>8</v>
      </c>
      <c r="B34" s="10"/>
      <c r="C34" s="13"/>
      <c r="D34" s="13"/>
    </row>
    <row r="35" spans="1:32" x14ac:dyDescent="0.25">
      <c r="D35" s="13"/>
    </row>
    <row r="36" spans="1:32" x14ac:dyDescent="0.25">
      <c r="A36" s="1" t="s">
        <v>0</v>
      </c>
      <c r="B36" s="4">
        <v>7000</v>
      </c>
      <c r="D36" s="13"/>
    </row>
    <row r="37" spans="1:32" x14ac:dyDescent="0.25">
      <c r="A37" t="s">
        <v>1</v>
      </c>
      <c r="B37" s="2">
        <v>0.11</v>
      </c>
      <c r="D37" s="13"/>
    </row>
    <row r="38" spans="1:32" x14ac:dyDescent="0.25">
      <c r="A38" t="s">
        <v>9</v>
      </c>
      <c r="B38">
        <v>2.25</v>
      </c>
      <c r="C38">
        <v>27</v>
      </c>
      <c r="D38" s="13"/>
    </row>
    <row r="39" spans="1:32" x14ac:dyDescent="0.25">
      <c r="A39" t="s">
        <v>10</v>
      </c>
      <c r="B39">
        <v>4</v>
      </c>
      <c r="D39" s="13"/>
    </row>
    <row r="40" spans="1:32" x14ac:dyDescent="0.25">
      <c r="A40" t="s">
        <v>4</v>
      </c>
      <c r="B40" s="11">
        <f>FV(B37/B39,B38*B39,,-B36)</f>
        <v>8935.8221198125648</v>
      </c>
      <c r="D40" s="13"/>
    </row>
    <row r="41" spans="1:32" x14ac:dyDescent="0.25">
      <c r="D41" s="13"/>
    </row>
    <row r="42" spans="1:32" x14ac:dyDescent="0.25">
      <c r="D42" s="13"/>
    </row>
    <row r="43" spans="1:32" x14ac:dyDescent="0.25">
      <c r="D43" s="13"/>
    </row>
    <row r="44" spans="1:32" x14ac:dyDescent="0.25">
      <c r="A44" s="10" t="s">
        <v>11</v>
      </c>
      <c r="B44" s="10"/>
      <c r="C44" s="13"/>
      <c r="D44" s="13"/>
    </row>
    <row r="45" spans="1:32" x14ac:dyDescent="0.25">
      <c r="D45" s="13"/>
    </row>
    <row r="46" spans="1:32" x14ac:dyDescent="0.25">
      <c r="A46" t="s">
        <v>24</v>
      </c>
      <c r="B46" s="4">
        <v>1000</v>
      </c>
      <c r="D46" s="13"/>
    </row>
    <row r="47" spans="1:32" ht="15" customHeight="1" x14ac:dyDescent="0.25">
      <c r="A47" t="s">
        <v>1</v>
      </c>
      <c r="B47" s="6">
        <v>0.13500000000000001</v>
      </c>
      <c r="D47" s="19"/>
    </row>
    <row r="48" spans="1:32" ht="15" customHeight="1" x14ac:dyDescent="0.25">
      <c r="A48" t="s">
        <v>2</v>
      </c>
      <c r="B48">
        <v>3</v>
      </c>
      <c r="D48" s="19"/>
    </row>
    <row r="49" spans="1:6" x14ac:dyDescent="0.25">
      <c r="A49" t="s">
        <v>12</v>
      </c>
      <c r="B49">
        <v>12</v>
      </c>
      <c r="D49" s="13"/>
    </row>
    <row r="50" spans="1:6" x14ac:dyDescent="0.25">
      <c r="A50" t="s">
        <v>4</v>
      </c>
      <c r="B50" s="11">
        <f>FV($B47/$B49,$B48*$B49,-$B46,,1)</f>
        <v>44577.350299590304</v>
      </c>
      <c r="D50" s="13"/>
    </row>
    <row r="51" spans="1:6" x14ac:dyDescent="0.25">
      <c r="D51" s="13"/>
    </row>
    <row r="52" spans="1:6" x14ac:dyDescent="0.25">
      <c r="D52" s="13"/>
    </row>
    <row r="53" spans="1:6" x14ac:dyDescent="0.25">
      <c r="D53" s="13"/>
    </row>
    <row r="54" spans="1:6" x14ac:dyDescent="0.25">
      <c r="A54" s="10" t="s">
        <v>13</v>
      </c>
      <c r="B54" s="10"/>
      <c r="C54" s="13"/>
      <c r="D54" s="13"/>
    </row>
    <row r="55" spans="1:6" x14ac:dyDescent="0.25">
      <c r="A55" s="14"/>
      <c r="B55" s="15" t="s">
        <v>31</v>
      </c>
      <c r="C55" s="15" t="s">
        <v>30</v>
      </c>
      <c r="D55" s="13"/>
      <c r="F55" s="2"/>
    </row>
    <row r="56" spans="1:6" x14ac:dyDescent="0.25">
      <c r="A56" s="14" t="s">
        <v>1</v>
      </c>
      <c r="B56" s="16">
        <v>0.15</v>
      </c>
      <c r="C56" s="16">
        <v>0.17</v>
      </c>
      <c r="D56" s="13"/>
    </row>
    <row r="57" spans="1:6" x14ac:dyDescent="0.25">
      <c r="A57" s="14" t="s">
        <v>2</v>
      </c>
      <c r="B57" s="14">
        <v>0.5</v>
      </c>
      <c r="C57" s="14">
        <v>0.5</v>
      </c>
      <c r="D57" s="13"/>
    </row>
    <row r="58" spans="1:6" x14ac:dyDescent="0.25">
      <c r="A58" s="14" t="s">
        <v>3</v>
      </c>
      <c r="B58" s="14">
        <v>4</v>
      </c>
      <c r="C58" s="14">
        <v>2</v>
      </c>
      <c r="D58" s="13"/>
    </row>
    <row r="59" spans="1:6" x14ac:dyDescent="0.25">
      <c r="A59" s="14" t="s">
        <v>4</v>
      </c>
      <c r="B59" s="17">
        <f>FV(B56/B58,B57*B58,,-10000)</f>
        <v>10764.062500000002</v>
      </c>
      <c r="C59" s="17">
        <f>FV(C56/C58,C57*C58,,-10000)</f>
        <v>10850</v>
      </c>
      <c r="D59" s="13"/>
    </row>
    <row r="60" spans="1:6" x14ac:dyDescent="0.25">
      <c r="A60" s="60" t="str">
        <f>IF(B59&gt;C59, "Выгоднее дважды на 3 месяца", "Выгоднее один раз на 6 месяцев")</f>
        <v>Выгоднее один раз на 6 месяцев</v>
      </c>
      <c r="B60" s="60"/>
      <c r="C60" s="60"/>
      <c r="D60" s="13"/>
    </row>
    <row r="61" spans="1:6" x14ac:dyDescent="0.25">
      <c r="D61" s="13"/>
    </row>
    <row r="62" spans="1:6" x14ac:dyDescent="0.25">
      <c r="D62" s="13"/>
    </row>
    <row r="63" spans="1:6" x14ac:dyDescent="0.25">
      <c r="D63" s="13"/>
    </row>
    <row r="64" spans="1:6" x14ac:dyDescent="0.25">
      <c r="D64" s="13"/>
    </row>
    <row r="65" spans="1:4" x14ac:dyDescent="0.25">
      <c r="A65" s="10" t="s">
        <v>17</v>
      </c>
      <c r="B65" s="10"/>
      <c r="C65" s="13"/>
      <c r="D65" s="13"/>
    </row>
    <row r="66" spans="1:4" x14ac:dyDescent="0.25">
      <c r="D66" s="13"/>
    </row>
    <row r="67" spans="1:4" x14ac:dyDescent="0.25">
      <c r="A67" t="s">
        <v>19</v>
      </c>
      <c r="B67" s="4">
        <v>100000</v>
      </c>
      <c r="D67" s="13"/>
    </row>
    <row r="68" spans="1:4" x14ac:dyDescent="0.25">
      <c r="A68" t="s">
        <v>20</v>
      </c>
      <c r="B68" s="6">
        <v>0.125</v>
      </c>
      <c r="D68" s="13"/>
    </row>
    <row r="69" spans="1:4" x14ac:dyDescent="0.25">
      <c r="B69" s="2">
        <v>0.14000000000000001</v>
      </c>
      <c r="D69" s="13"/>
    </row>
    <row r="70" spans="1:4" x14ac:dyDescent="0.25">
      <c r="B70" s="2">
        <v>0.14000000000000001</v>
      </c>
      <c r="D70" s="13"/>
    </row>
    <row r="71" spans="1:4" x14ac:dyDescent="0.25">
      <c r="B71" s="2">
        <v>0.17</v>
      </c>
      <c r="D71" s="13"/>
    </row>
    <row r="72" spans="1:4" x14ac:dyDescent="0.25">
      <c r="A72" t="s">
        <v>4</v>
      </c>
      <c r="B72" s="9">
        <f>FVSCHEDULE(B67,B68:B71)</f>
        <v>171059.85000000003</v>
      </c>
      <c r="D72" s="13"/>
    </row>
    <row r="73" spans="1:4" x14ac:dyDescent="0.25">
      <c r="D73" s="13"/>
    </row>
    <row r="74" spans="1:4" x14ac:dyDescent="0.25">
      <c r="D74" s="13"/>
    </row>
    <row r="75" spans="1:4" x14ac:dyDescent="0.25">
      <c r="D75" s="13"/>
    </row>
    <row r="76" spans="1:4" x14ac:dyDescent="0.25">
      <c r="D76" s="13"/>
    </row>
    <row r="77" spans="1:4" x14ac:dyDescent="0.25">
      <c r="D77" s="13"/>
    </row>
    <row r="78" spans="1:4" x14ac:dyDescent="0.25">
      <c r="A78" s="10" t="s">
        <v>21</v>
      </c>
      <c r="B78" s="13"/>
      <c r="C78" s="13"/>
      <c r="D78" s="13"/>
    </row>
    <row r="79" spans="1:4" x14ac:dyDescent="0.25">
      <c r="D79" s="13"/>
    </row>
    <row r="80" spans="1:4" x14ac:dyDescent="0.25">
      <c r="A80" t="s">
        <v>23</v>
      </c>
      <c r="B80" s="20">
        <v>2000</v>
      </c>
      <c r="D80" s="13"/>
    </row>
    <row r="81" spans="1:4" x14ac:dyDescent="0.25">
      <c r="A81" t="s">
        <v>1</v>
      </c>
      <c r="B81" s="2">
        <v>0.1</v>
      </c>
      <c r="D81" s="13"/>
    </row>
    <row r="82" spans="1:4" x14ac:dyDescent="0.25">
      <c r="A82" t="s">
        <v>2</v>
      </c>
      <c r="B82">
        <v>8</v>
      </c>
      <c r="D82" s="13"/>
    </row>
    <row r="83" spans="1:4" x14ac:dyDescent="0.25">
      <c r="A83" t="s">
        <v>32</v>
      </c>
      <c r="B83">
        <v>4</v>
      </c>
      <c r="D83" s="13"/>
    </row>
    <row r="84" spans="1:4" x14ac:dyDescent="0.25">
      <c r="A84" t="s">
        <v>22</v>
      </c>
      <c r="B84" s="3">
        <f>FV(B81/B83,B82*B83,-B80)</f>
        <v>96300.555021824301</v>
      </c>
      <c r="D84" s="13"/>
    </row>
    <row r="85" spans="1:4" x14ac:dyDescent="0.25">
      <c r="D85" s="13"/>
    </row>
    <row r="86" spans="1:4" x14ac:dyDescent="0.25">
      <c r="D86" s="13"/>
    </row>
    <row r="87" spans="1:4" x14ac:dyDescent="0.25">
      <c r="A87" s="10" t="s">
        <v>14</v>
      </c>
      <c r="B87" s="10"/>
      <c r="C87" s="13"/>
      <c r="D87" s="13"/>
    </row>
    <row r="88" spans="1:4" x14ac:dyDescent="0.25">
      <c r="D88" s="13"/>
    </row>
    <row r="89" spans="1:4" x14ac:dyDescent="0.25">
      <c r="A89" t="s">
        <v>15</v>
      </c>
      <c r="B89" s="4">
        <v>30000</v>
      </c>
      <c r="D89" s="13"/>
    </row>
    <row r="90" spans="1:4" x14ac:dyDescent="0.25">
      <c r="A90" t="s">
        <v>1</v>
      </c>
      <c r="B90" s="2">
        <v>0.08</v>
      </c>
      <c r="D90" s="13"/>
    </row>
    <row r="91" spans="1:4" x14ac:dyDescent="0.25">
      <c r="A91" t="s">
        <v>2</v>
      </c>
      <c r="B91">
        <v>2</v>
      </c>
      <c r="D91" s="13"/>
    </row>
    <row r="92" spans="1:4" x14ac:dyDescent="0.25">
      <c r="A92" t="s">
        <v>16</v>
      </c>
      <c r="B92" s="11">
        <f>FV(B90,B91,,-B89)</f>
        <v>34992</v>
      </c>
      <c r="D92" s="13"/>
    </row>
    <row r="93" spans="1:4" x14ac:dyDescent="0.25">
      <c r="D93" s="13"/>
    </row>
    <row r="94" spans="1:4" x14ac:dyDescent="0.25">
      <c r="D94" s="13"/>
    </row>
    <row r="95" spans="1:4" x14ac:dyDescent="0.25">
      <c r="D95" s="13"/>
    </row>
    <row r="96" spans="1:4" x14ac:dyDescent="0.25">
      <c r="D96" s="13"/>
    </row>
    <row r="97" spans="1:4" x14ac:dyDescent="0.25">
      <c r="A97" s="10" t="s">
        <v>18</v>
      </c>
      <c r="B97" s="10"/>
      <c r="C97" s="13"/>
      <c r="D97" s="13"/>
    </row>
    <row r="98" spans="1:4" x14ac:dyDescent="0.25">
      <c r="D98" s="13"/>
    </row>
    <row r="99" spans="1:4" x14ac:dyDescent="0.25">
      <c r="A99" t="s">
        <v>0</v>
      </c>
      <c r="B99" s="4">
        <v>6000</v>
      </c>
      <c r="D99" s="13"/>
    </row>
    <row r="100" spans="1:4" x14ac:dyDescent="0.25">
      <c r="A100" t="s">
        <v>24</v>
      </c>
      <c r="B100" s="4">
        <v>500</v>
      </c>
      <c r="D100" s="13"/>
    </row>
    <row r="101" spans="1:4" x14ac:dyDescent="0.25">
      <c r="A101" t="s">
        <v>1</v>
      </c>
      <c r="B101" s="5">
        <v>7.4999999999999997E-3</v>
      </c>
      <c r="D101" s="13"/>
    </row>
    <row r="102" spans="1:4" x14ac:dyDescent="0.25">
      <c r="A102" t="s">
        <v>2</v>
      </c>
      <c r="B102">
        <v>3</v>
      </c>
      <c r="D102" s="13"/>
    </row>
    <row r="103" spans="1:4" x14ac:dyDescent="0.25">
      <c r="A103" t="s">
        <v>12</v>
      </c>
      <c r="B103">
        <v>12</v>
      </c>
      <c r="D103" s="13"/>
    </row>
    <row r="104" spans="1:4" x14ac:dyDescent="0.25">
      <c r="A104" t="s">
        <v>4</v>
      </c>
      <c r="B104" s="11">
        <f>FV(B101,B102*B103,-B100,-B99,0)</f>
        <v>28428.230286601727</v>
      </c>
      <c r="D104" s="13"/>
    </row>
    <row r="105" spans="1:4" x14ac:dyDescent="0.25">
      <c r="D105" s="13"/>
    </row>
    <row r="106" spans="1:4" x14ac:dyDescent="0.25">
      <c r="A106" s="13"/>
      <c r="B106" s="13"/>
      <c r="C106" s="13"/>
      <c r="D106" s="13"/>
    </row>
  </sheetData>
  <mergeCells count="1">
    <mergeCell ref="A60:C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opLeftCell="A58" zoomScale="70" zoomScaleNormal="70" workbookViewId="0">
      <selection activeCell="B37" sqref="B37"/>
    </sheetView>
  </sheetViews>
  <sheetFormatPr defaultRowHeight="15" x14ac:dyDescent="0.25"/>
  <cols>
    <col min="1" max="1" width="31.85546875" customWidth="1"/>
    <col min="2" max="2" width="14.5703125" bestFit="1" customWidth="1"/>
    <col min="3" max="3" width="16.28515625" bestFit="1" customWidth="1"/>
    <col min="4" max="8" width="11.42578125" bestFit="1" customWidth="1"/>
    <col min="9" max="17" width="10" bestFit="1" customWidth="1"/>
  </cols>
  <sheetData>
    <row r="1" spans="1:4" ht="15.75" x14ac:dyDescent="0.25">
      <c r="A1" s="27" t="s">
        <v>33</v>
      </c>
      <c r="B1" s="13"/>
      <c r="C1" s="13"/>
      <c r="D1" s="13"/>
    </row>
    <row r="2" spans="1:4" x14ac:dyDescent="0.25">
      <c r="A2" t="s">
        <v>34</v>
      </c>
      <c r="B2" s="2">
        <v>0.13</v>
      </c>
      <c r="D2" s="28"/>
    </row>
    <row r="3" spans="1:4" x14ac:dyDescent="0.25">
      <c r="A3" t="s">
        <v>35</v>
      </c>
      <c r="B3" t="s">
        <v>36</v>
      </c>
      <c r="C3" t="s">
        <v>37</v>
      </c>
      <c r="D3" s="28"/>
    </row>
    <row r="4" spans="1:4" x14ac:dyDescent="0.25">
      <c r="A4" t="s">
        <v>38</v>
      </c>
      <c r="B4" s="20">
        <v>740000</v>
      </c>
      <c r="C4" s="20">
        <v>800000</v>
      </c>
      <c r="D4" s="28"/>
    </row>
    <row r="5" spans="1:4" x14ac:dyDescent="0.25">
      <c r="A5" t="s">
        <v>39</v>
      </c>
      <c r="D5" s="28"/>
    </row>
    <row r="6" spans="1:4" x14ac:dyDescent="0.25">
      <c r="A6" t="s">
        <v>40</v>
      </c>
      <c r="B6" s="20">
        <v>280000</v>
      </c>
      <c r="C6" s="20">
        <v>320000</v>
      </c>
      <c r="D6" s="28"/>
    </row>
    <row r="7" spans="1:4" x14ac:dyDescent="0.25">
      <c r="A7" t="s">
        <v>41</v>
      </c>
      <c r="B7" s="20">
        <v>340000</v>
      </c>
      <c r="C7" s="20">
        <v>340000</v>
      </c>
      <c r="D7" s="28"/>
    </row>
    <row r="8" spans="1:4" x14ac:dyDescent="0.25">
      <c r="A8" t="s">
        <v>42</v>
      </c>
      <c r="B8" s="20">
        <v>350000</v>
      </c>
      <c r="C8" s="20">
        <v>380000</v>
      </c>
      <c r="D8" s="28"/>
    </row>
    <row r="9" spans="1:4" x14ac:dyDescent="0.25">
      <c r="B9" s="3">
        <f>NPV(B2,B6,B7,B8)-B4</f>
        <v>16625.039763753302</v>
      </c>
      <c r="C9" s="3">
        <f>NPV(B2,C6,C7,C8)-C4</f>
        <v>12814.774720579619</v>
      </c>
      <c r="D9" s="28"/>
    </row>
    <row r="10" spans="1:4" ht="15.75" x14ac:dyDescent="0.25">
      <c r="A10" s="13"/>
      <c r="B10" s="62" t="str">
        <f>IF(B9&gt;C9,"Первый проект лучше","Второй проект лучше")</f>
        <v>Первый проект лучше</v>
      </c>
      <c r="C10" s="62"/>
      <c r="D10" s="13"/>
    </row>
    <row r="12" spans="1:4" ht="15.75" x14ac:dyDescent="0.25">
      <c r="A12" s="27" t="s">
        <v>43</v>
      </c>
      <c r="B12" s="13"/>
      <c r="C12" s="13"/>
      <c r="D12" s="13"/>
    </row>
    <row r="13" spans="1:4" x14ac:dyDescent="0.25">
      <c r="A13" t="s">
        <v>34</v>
      </c>
      <c r="B13" s="63">
        <v>0.12</v>
      </c>
      <c r="C13" s="63"/>
    </row>
    <row r="14" spans="1:4" x14ac:dyDescent="0.25">
      <c r="A14" t="s">
        <v>38</v>
      </c>
      <c r="B14" s="61">
        <v>5000000</v>
      </c>
      <c r="C14" s="61"/>
    </row>
    <row r="15" spans="1:4" x14ac:dyDescent="0.25">
      <c r="A15" t="s">
        <v>44</v>
      </c>
      <c r="B15" s="20">
        <v>900000</v>
      </c>
      <c r="C15" s="20">
        <v>1100000</v>
      </c>
    </row>
    <row r="16" spans="1:4" x14ac:dyDescent="0.25">
      <c r="A16" t="s">
        <v>45</v>
      </c>
      <c r="B16" s="61">
        <v>1500000</v>
      </c>
      <c r="C16" s="61"/>
    </row>
    <row r="17" spans="1:4" x14ac:dyDescent="0.25">
      <c r="A17" t="s">
        <v>46</v>
      </c>
      <c r="B17" s="61">
        <v>3200000</v>
      </c>
      <c r="C17" s="61"/>
    </row>
    <row r="18" spans="1:4" x14ac:dyDescent="0.25">
      <c r="A18" t="s">
        <v>47</v>
      </c>
      <c r="B18" s="61">
        <v>3800000</v>
      </c>
      <c r="C18" s="61"/>
    </row>
    <row r="19" spans="1:4" x14ac:dyDescent="0.25">
      <c r="B19" s="3">
        <f>NPV(B13,-B15,B16,B17,B18)-B14</f>
        <v>84884.878696374595</v>
      </c>
      <c r="C19" s="3">
        <f>NPV(B13,-C15,B16,B17,B18)-B14</f>
        <v>-93686.549875054508</v>
      </c>
    </row>
    <row r="22" spans="1:4" ht="15.75" x14ac:dyDescent="0.25">
      <c r="A22" s="59" t="s">
        <v>48</v>
      </c>
      <c r="B22" s="13"/>
      <c r="C22" s="13"/>
      <c r="D22" s="13"/>
    </row>
    <row r="24" spans="1:4" x14ac:dyDescent="0.25">
      <c r="A24" t="s">
        <v>49</v>
      </c>
      <c r="B24" s="30">
        <v>700000</v>
      </c>
    </row>
    <row r="25" spans="1:4" x14ac:dyDescent="0.25">
      <c r="A25" t="s">
        <v>50</v>
      </c>
      <c r="B25" s="30">
        <v>9000</v>
      </c>
    </row>
    <row r="26" spans="1:4" x14ac:dyDescent="0.25">
      <c r="A26" t="s">
        <v>51</v>
      </c>
      <c r="B26">
        <v>13</v>
      </c>
    </row>
    <row r="27" spans="1:4" x14ac:dyDescent="0.25">
      <c r="A27" t="s">
        <v>64</v>
      </c>
      <c r="B27" s="2">
        <v>0.1</v>
      </c>
      <c r="C27" s="3">
        <f>PV(B27/12,B26*12,-B25,)</f>
        <v>784075.87676946982</v>
      </c>
    </row>
    <row r="28" spans="1:4" x14ac:dyDescent="0.25">
      <c r="A28" t="s">
        <v>65</v>
      </c>
      <c r="B28" s="2">
        <v>0.13</v>
      </c>
      <c r="C28" s="3">
        <f>PV(B28/12,B26*12,-B25,)</f>
        <v>676076.51946279523</v>
      </c>
    </row>
    <row r="29" spans="1:4" x14ac:dyDescent="0.25">
      <c r="C29" s="3"/>
    </row>
    <row r="30" spans="1:4" x14ac:dyDescent="0.25">
      <c r="C30" s="3"/>
    </row>
    <row r="31" spans="1:4" ht="15.75" x14ac:dyDescent="0.25">
      <c r="A31" s="27" t="s">
        <v>52</v>
      </c>
      <c r="B31" s="13"/>
      <c r="C31" s="13"/>
      <c r="D31" s="13"/>
    </row>
    <row r="33" spans="1:18" x14ac:dyDescent="0.25">
      <c r="A33" t="s">
        <v>53</v>
      </c>
      <c r="B33" s="20">
        <v>80000</v>
      </c>
    </row>
    <row r="34" spans="1:18" x14ac:dyDescent="0.25">
      <c r="A34" t="s">
        <v>34</v>
      </c>
      <c r="B34" s="2">
        <v>0.15</v>
      </c>
    </row>
    <row r="35" spans="1:18" x14ac:dyDescent="0.25">
      <c r="A35" t="s">
        <v>51</v>
      </c>
      <c r="B35">
        <v>7</v>
      </c>
    </row>
    <row r="36" spans="1:18" x14ac:dyDescent="0.25">
      <c r="A36" t="s">
        <v>70</v>
      </c>
      <c r="B36">
        <v>4</v>
      </c>
    </row>
    <row r="37" spans="1:18" x14ac:dyDescent="0.25">
      <c r="B37" s="3">
        <f>-PV(B34/B36,B36*B35,B33,,1)</f>
        <v>1423782.9042493817</v>
      </c>
    </row>
    <row r="38" spans="1:18" ht="15.75" x14ac:dyDescent="0.25">
      <c r="A38" s="27" t="s">
        <v>54</v>
      </c>
      <c r="B38" s="13"/>
      <c r="C38" s="13"/>
      <c r="D38" s="13"/>
    </row>
    <row r="39" spans="1:18" x14ac:dyDescent="0.25">
      <c r="A39" t="s">
        <v>34</v>
      </c>
      <c r="B39" s="2">
        <v>0.12</v>
      </c>
    </row>
    <row r="40" spans="1:18" x14ac:dyDescent="0.25">
      <c r="A40" t="s">
        <v>51</v>
      </c>
      <c r="B40">
        <v>7</v>
      </c>
    </row>
    <row r="41" spans="1:18" x14ac:dyDescent="0.25">
      <c r="A41" t="s">
        <v>55</v>
      </c>
      <c r="B41" s="20">
        <v>253000</v>
      </c>
    </row>
    <row r="42" spans="1:18" x14ac:dyDescent="0.25">
      <c r="B42" s="3">
        <f>-PV(B39,B40,B41,0,0)</f>
        <v>1154630.4043313828</v>
      </c>
    </row>
    <row r="44" spans="1:18" ht="15.75" x14ac:dyDescent="0.25">
      <c r="A44" s="27" t="s">
        <v>56</v>
      </c>
      <c r="B44" s="13"/>
      <c r="C44" s="13"/>
      <c r="D44" s="13"/>
      <c r="E44" s="34">
        <f>H37</f>
        <v>0</v>
      </c>
      <c r="F44" s="35">
        <v>12000</v>
      </c>
      <c r="G44" s="36">
        <v>11000</v>
      </c>
      <c r="H44" s="36">
        <v>10000</v>
      </c>
      <c r="I44" s="36">
        <v>9000</v>
      </c>
      <c r="J44" s="36">
        <v>8000</v>
      </c>
      <c r="K44" s="36">
        <v>7000</v>
      </c>
      <c r="L44" s="36">
        <v>6000</v>
      </c>
      <c r="M44" s="36">
        <v>5000</v>
      </c>
      <c r="N44" s="36">
        <v>4000</v>
      </c>
      <c r="O44" s="36">
        <v>3000</v>
      </c>
      <c r="P44" s="4">
        <v>2000</v>
      </c>
      <c r="Q44" s="36">
        <v>1000</v>
      </c>
      <c r="R44" s="36">
        <v>500</v>
      </c>
    </row>
    <row r="45" spans="1:18" x14ac:dyDescent="0.25">
      <c r="A45" t="s">
        <v>57</v>
      </c>
      <c r="B45" s="20">
        <v>34000</v>
      </c>
      <c r="C45" s="20">
        <v>10000</v>
      </c>
      <c r="E45" s="5">
        <v>0.12</v>
      </c>
      <c r="F45">
        <v>-10382.957296438992</v>
      </c>
      <c r="G45">
        <v>-9382.9572964389918</v>
      </c>
      <c r="H45">
        <v>-8382.9572964389918</v>
      </c>
      <c r="I45">
        <v>-7382.9572964389918</v>
      </c>
      <c r="J45">
        <v>-6382.9572964389918</v>
      </c>
      <c r="K45">
        <v>-5382.9572964389918</v>
      </c>
      <c r="L45">
        <v>-4382.9572964389918</v>
      </c>
      <c r="M45">
        <v>-3382.9572964389918</v>
      </c>
      <c r="N45">
        <v>-2382.9572964389918</v>
      </c>
      <c r="O45">
        <v>-1382.957296438992</v>
      </c>
      <c r="P45">
        <v>-382.95729643899199</v>
      </c>
      <c r="Q45">
        <v>617.04270356100801</v>
      </c>
      <c r="R45">
        <v>1117.042703561008</v>
      </c>
    </row>
    <row r="46" spans="1:18" x14ac:dyDescent="0.25">
      <c r="A46" t="s">
        <v>58</v>
      </c>
      <c r="B46" s="2">
        <v>0.12</v>
      </c>
      <c r="E46" s="5">
        <v>0.11</v>
      </c>
      <c r="F46">
        <v>-9673.9906286692003</v>
      </c>
      <c r="G46">
        <v>-8673.9906286692003</v>
      </c>
      <c r="H46">
        <v>-7673.9906286692003</v>
      </c>
      <c r="I46">
        <v>-6673.9906286692003</v>
      </c>
      <c r="J46">
        <v>-5673.9906286692003</v>
      </c>
      <c r="K46">
        <v>-4673.9906286692003</v>
      </c>
      <c r="L46">
        <v>-3673.9906286691999</v>
      </c>
      <c r="M46">
        <v>-2673.9906286691999</v>
      </c>
      <c r="N46">
        <v>-1673.9906286691999</v>
      </c>
      <c r="O46">
        <v>-673.99062866919985</v>
      </c>
      <c r="P46">
        <v>326.00937133080015</v>
      </c>
      <c r="Q46">
        <v>1326.0093713308001</v>
      </c>
      <c r="R46">
        <v>1826.0093713308001</v>
      </c>
    </row>
    <row r="47" spans="1:18" x14ac:dyDescent="0.25">
      <c r="A47" t="s">
        <v>39</v>
      </c>
      <c r="E47" s="5">
        <v>0.1</v>
      </c>
      <c r="F47">
        <v>-8929.1715046786503</v>
      </c>
      <c r="G47">
        <v>-7929.1715046786503</v>
      </c>
      <c r="H47">
        <v>-6929.1715046786503</v>
      </c>
      <c r="I47">
        <v>-5929.1715046786503</v>
      </c>
      <c r="J47">
        <v>-4929.1715046786503</v>
      </c>
      <c r="K47">
        <v>-3929.1715046786508</v>
      </c>
      <c r="L47">
        <v>-2929.1715046786508</v>
      </c>
      <c r="M47">
        <v>-1929.1715046786508</v>
      </c>
      <c r="N47">
        <v>-929.17150467865076</v>
      </c>
      <c r="O47">
        <v>70.828495321349237</v>
      </c>
      <c r="P47">
        <v>1070.8284953213492</v>
      </c>
      <c r="Q47">
        <v>2070.8284953213492</v>
      </c>
      <c r="R47">
        <v>2570.8284953213492</v>
      </c>
    </row>
    <row r="48" spans="1:18" x14ac:dyDescent="0.25">
      <c r="A48" t="s">
        <v>40</v>
      </c>
      <c r="B48" s="20">
        <v>5000</v>
      </c>
      <c r="E48" s="5">
        <v>0.09</v>
      </c>
      <c r="F48">
        <v>-8146.5111464579149</v>
      </c>
      <c r="G48">
        <v>-7146.5111464579149</v>
      </c>
      <c r="H48">
        <v>-6146.5111464579149</v>
      </c>
      <c r="I48">
        <v>-5146.5111464579149</v>
      </c>
      <c r="J48">
        <v>-4146.5111464579149</v>
      </c>
      <c r="K48">
        <v>-3146.5111464579149</v>
      </c>
      <c r="L48">
        <v>-2146.5111464579149</v>
      </c>
      <c r="M48">
        <v>-1146.5111464579149</v>
      </c>
      <c r="N48">
        <v>-146.51114645791495</v>
      </c>
      <c r="O48">
        <v>853.48885354208505</v>
      </c>
      <c r="P48">
        <v>1853.4888535420851</v>
      </c>
      <c r="Q48">
        <v>2853.4888535420851</v>
      </c>
      <c r="R48">
        <v>3353.4888535420851</v>
      </c>
    </row>
    <row r="49" spans="1:18" x14ac:dyDescent="0.25">
      <c r="A49" t="s">
        <v>41</v>
      </c>
      <c r="B49" s="20">
        <v>17000</v>
      </c>
      <c r="E49" s="5">
        <v>0.08</v>
      </c>
      <c r="F49">
        <v>-7323.8929627183506</v>
      </c>
      <c r="G49">
        <v>-6323.8929627183506</v>
      </c>
      <c r="H49">
        <v>-5323.8929627183506</v>
      </c>
      <c r="I49">
        <v>-4323.8929627183506</v>
      </c>
      <c r="J49">
        <v>-3323.8929627183506</v>
      </c>
      <c r="K49">
        <v>-2323.8929627183506</v>
      </c>
      <c r="L49">
        <v>-1323.8929627183506</v>
      </c>
      <c r="M49">
        <v>-323.89296271835065</v>
      </c>
      <c r="N49">
        <v>676.10703728164935</v>
      </c>
      <c r="O49">
        <v>1676.1070372816494</v>
      </c>
      <c r="P49">
        <v>2676.1070372816494</v>
      </c>
      <c r="Q49">
        <v>3676.1070372816494</v>
      </c>
      <c r="R49">
        <v>4176.1070372816494</v>
      </c>
    </row>
    <row r="50" spans="1:18" x14ac:dyDescent="0.25">
      <c r="A50" t="s">
        <v>42</v>
      </c>
      <c r="B50" s="20">
        <v>25000</v>
      </c>
      <c r="E50" s="5">
        <v>7.0000000000000007E-2</v>
      </c>
      <c r="F50">
        <v>-6459.0630848807696</v>
      </c>
      <c r="G50">
        <v>-5459.0630848807696</v>
      </c>
      <c r="H50">
        <v>-4459.0630848807696</v>
      </c>
      <c r="I50">
        <v>-3459.0630848807696</v>
      </c>
      <c r="J50">
        <v>-2459.0630848807696</v>
      </c>
      <c r="K50">
        <v>-1459.0630848807696</v>
      </c>
      <c r="L50">
        <v>-459.06308488076957</v>
      </c>
      <c r="M50">
        <v>540.93691511923043</v>
      </c>
      <c r="N50">
        <v>1540.9369151192304</v>
      </c>
      <c r="O50">
        <v>2540.9369151192304</v>
      </c>
      <c r="P50">
        <v>3540.9369151192304</v>
      </c>
      <c r="Q50">
        <v>4540.9369151192304</v>
      </c>
      <c r="R50">
        <v>5040.9369151192304</v>
      </c>
    </row>
    <row r="51" spans="1:18" x14ac:dyDescent="0.25">
      <c r="A51" t="s">
        <v>59</v>
      </c>
      <c r="B51" s="3">
        <f>NPV(B46,-B45,B48:B50)</f>
        <v>1617.042703561008</v>
      </c>
      <c r="C51" s="3">
        <f>NPV(B46,-B45,B48:B50)-C45</f>
        <v>-8382.9572964389918</v>
      </c>
      <c r="E51" s="5">
        <v>0.06</v>
      </c>
      <c r="F51">
        <v>-5549.6201055423699</v>
      </c>
      <c r="G51">
        <v>-4549.6201055423699</v>
      </c>
      <c r="H51">
        <v>-3549.6201055423699</v>
      </c>
      <c r="I51">
        <v>-2549.6201055423699</v>
      </c>
      <c r="J51">
        <v>-1549.6201055423699</v>
      </c>
      <c r="K51">
        <v>-549.62010554236986</v>
      </c>
      <c r="L51">
        <v>450.37989445763014</v>
      </c>
      <c r="M51">
        <v>1450.3798944576301</v>
      </c>
      <c r="N51">
        <v>2450.3798944576301</v>
      </c>
      <c r="O51">
        <v>3450.3798944576301</v>
      </c>
      <c r="P51">
        <v>4450.3798944576301</v>
      </c>
      <c r="Q51">
        <v>5450.3798944576301</v>
      </c>
      <c r="R51">
        <v>5950.3798944576301</v>
      </c>
    </row>
    <row r="52" spans="1:18" x14ac:dyDescent="0.25">
      <c r="E52" s="5">
        <v>0.05</v>
      </c>
      <c r="F52">
        <v>-4593.0039438299909</v>
      </c>
      <c r="G52">
        <v>-3593.0039438299909</v>
      </c>
      <c r="H52">
        <v>-2593.0039438299909</v>
      </c>
      <c r="I52">
        <v>-1593.0039438299909</v>
      </c>
      <c r="J52">
        <v>-593.00394382999093</v>
      </c>
      <c r="K52">
        <v>406.99605617000907</v>
      </c>
      <c r="L52">
        <v>1406.9960561700091</v>
      </c>
      <c r="M52">
        <v>2406.9960561700091</v>
      </c>
      <c r="N52">
        <v>3406.9960561700091</v>
      </c>
      <c r="O52">
        <v>4406.9960561700091</v>
      </c>
      <c r="P52">
        <v>5406.9960561700091</v>
      </c>
      <c r="Q52">
        <v>6406.9960561700091</v>
      </c>
      <c r="R52">
        <v>6906.9960561700091</v>
      </c>
    </row>
    <row r="53" spans="1:18" x14ac:dyDescent="0.25">
      <c r="E53" s="5">
        <v>0.04</v>
      </c>
      <c r="F53">
        <v>-3586.4837540702392</v>
      </c>
      <c r="G53">
        <v>-2586.4837540702392</v>
      </c>
      <c r="H53">
        <v>-1586.4837540702392</v>
      </c>
      <c r="I53">
        <v>-586.48375407023923</v>
      </c>
      <c r="J53">
        <v>413.51624592976077</v>
      </c>
      <c r="K53">
        <v>1413.5162459297608</v>
      </c>
      <c r="L53">
        <v>2413.5162459297608</v>
      </c>
      <c r="M53">
        <v>3413.5162459297608</v>
      </c>
      <c r="N53">
        <v>4413.5162459297608</v>
      </c>
      <c r="O53">
        <v>5413.5162459297608</v>
      </c>
      <c r="P53">
        <v>6413.5162459297608</v>
      </c>
      <c r="Q53">
        <v>7413.5162459297608</v>
      </c>
      <c r="R53">
        <v>7913.5162459297608</v>
      </c>
    </row>
    <row r="54" spans="1:18" x14ac:dyDescent="0.25">
      <c r="E54" s="5">
        <v>0.03</v>
      </c>
      <c r="F54">
        <v>-2527.144785299366</v>
      </c>
      <c r="G54">
        <v>-1527.144785299366</v>
      </c>
      <c r="H54">
        <v>-527.14478529936605</v>
      </c>
      <c r="I54">
        <v>472.85521470063395</v>
      </c>
      <c r="J54">
        <v>1472.855214700634</v>
      </c>
      <c r="K54">
        <v>2472.855214700634</v>
      </c>
      <c r="L54">
        <v>3472.855214700634</v>
      </c>
      <c r="M54">
        <v>4472.855214700634</v>
      </c>
      <c r="N54">
        <v>5472.855214700634</v>
      </c>
      <c r="O54">
        <v>6472.855214700634</v>
      </c>
      <c r="P54">
        <v>7472.855214700634</v>
      </c>
      <c r="Q54">
        <v>8472.855214700634</v>
      </c>
      <c r="R54">
        <v>8972.855214700634</v>
      </c>
    </row>
    <row r="55" spans="1:18" ht="15.75" x14ac:dyDescent="0.25">
      <c r="A55" s="27" t="s">
        <v>60</v>
      </c>
      <c r="B55" s="13"/>
      <c r="C55" s="13"/>
      <c r="D55" s="13"/>
      <c r="E55" s="5">
        <v>0.02</v>
      </c>
      <c r="F55">
        <v>-1411.8740891807902</v>
      </c>
      <c r="G55">
        <v>-411.87408918079018</v>
      </c>
      <c r="H55">
        <v>588.12591081920982</v>
      </c>
      <c r="I55">
        <v>1588.1259108192098</v>
      </c>
      <c r="J55">
        <v>2588.1259108192098</v>
      </c>
      <c r="K55">
        <v>3588.1259108192098</v>
      </c>
      <c r="L55">
        <v>4588.1259108192098</v>
      </c>
      <c r="M55">
        <v>5588.1259108192098</v>
      </c>
      <c r="N55">
        <v>6588.1259108192098</v>
      </c>
      <c r="O55">
        <v>7588.1259108192098</v>
      </c>
      <c r="P55">
        <v>8588.1259108192098</v>
      </c>
      <c r="Q55">
        <v>9588.1259108192098</v>
      </c>
      <c r="R55">
        <v>10088.12591081921</v>
      </c>
    </row>
    <row r="56" spans="1:18" x14ac:dyDescent="0.25">
      <c r="A56" t="s">
        <v>61</v>
      </c>
      <c r="B56" s="31">
        <v>12000</v>
      </c>
      <c r="E56" s="5">
        <v>0.01</v>
      </c>
      <c r="F56">
        <v>-237.34496275869606</v>
      </c>
      <c r="G56">
        <v>762.65503724130394</v>
      </c>
      <c r="H56">
        <v>1762.6550372413039</v>
      </c>
      <c r="I56">
        <v>2762.6550372413039</v>
      </c>
      <c r="J56">
        <v>3762.6550372413039</v>
      </c>
      <c r="K56">
        <v>4762.6550372413039</v>
      </c>
      <c r="L56">
        <v>5762.6550372413039</v>
      </c>
      <c r="M56">
        <v>6762.6550372413039</v>
      </c>
      <c r="N56">
        <v>7762.6550372413039</v>
      </c>
      <c r="O56">
        <v>8762.6550372413039</v>
      </c>
      <c r="P56">
        <v>9762.6550372413039</v>
      </c>
      <c r="Q56">
        <v>10762.655037241304</v>
      </c>
      <c r="R56">
        <v>11262.655037241304</v>
      </c>
    </row>
    <row r="57" spans="1:18" x14ac:dyDescent="0.25">
      <c r="A57" t="s">
        <v>51</v>
      </c>
      <c r="B57">
        <v>20</v>
      </c>
    </row>
    <row r="58" spans="1:18" x14ac:dyDescent="0.25">
      <c r="A58" t="s">
        <v>62</v>
      </c>
      <c r="B58" s="5">
        <v>0.115</v>
      </c>
    </row>
    <row r="59" spans="1:18" x14ac:dyDescent="0.25">
      <c r="A59" t="s">
        <v>63</v>
      </c>
      <c r="B59" s="31">
        <v>700</v>
      </c>
      <c r="D59" s="3"/>
    </row>
    <row r="60" spans="1:18" x14ac:dyDescent="0.25">
      <c r="A60" t="s">
        <v>66</v>
      </c>
      <c r="B60" s="32">
        <f>PV(B58,B57,-B59*12)</f>
        <v>64762.45321763894</v>
      </c>
      <c r="C60" s="37">
        <f>B60+B56</f>
        <v>76762.453217638948</v>
      </c>
      <c r="D60" s="35">
        <v>12000</v>
      </c>
      <c r="E60" s="35">
        <v>11000</v>
      </c>
      <c r="F60" s="35">
        <v>10000</v>
      </c>
      <c r="G60" s="35">
        <v>9000</v>
      </c>
      <c r="H60" s="35">
        <v>8000</v>
      </c>
      <c r="I60" s="35">
        <v>7000</v>
      </c>
      <c r="J60" s="35">
        <v>6000</v>
      </c>
    </row>
    <row r="61" spans="1:18" x14ac:dyDescent="0.25">
      <c r="A61" t="s">
        <v>67</v>
      </c>
      <c r="C61">
        <v>20</v>
      </c>
      <c r="D61">
        <v>77639.58645888012</v>
      </c>
      <c r="E61">
        <v>76639.58645888012</v>
      </c>
      <c r="F61">
        <v>75639.58645888012</v>
      </c>
      <c r="G61">
        <v>74639.58645888012</v>
      </c>
      <c r="H61">
        <v>73639.58645888012</v>
      </c>
      <c r="I61">
        <v>72639.58645888012</v>
      </c>
      <c r="J61">
        <v>71639.58645888012</v>
      </c>
    </row>
    <row r="62" spans="1:18" x14ac:dyDescent="0.25">
      <c r="A62" t="s">
        <v>51</v>
      </c>
      <c r="B62">
        <v>10</v>
      </c>
      <c r="C62">
        <v>17</v>
      </c>
      <c r="D62">
        <v>74606.416081103162</v>
      </c>
      <c r="E62">
        <v>73606.416081103162</v>
      </c>
      <c r="F62">
        <v>72606.416081103162</v>
      </c>
      <c r="G62">
        <v>71606.416081103162</v>
      </c>
      <c r="H62">
        <v>70606.416081103162</v>
      </c>
      <c r="I62">
        <v>69606.416081103162</v>
      </c>
      <c r="J62">
        <v>68606.416081103162</v>
      </c>
    </row>
    <row r="63" spans="1:18" x14ac:dyDescent="0.25">
      <c r="A63" t="s">
        <v>62</v>
      </c>
      <c r="B63" s="5">
        <v>0.105</v>
      </c>
      <c r="C63">
        <v>14</v>
      </c>
      <c r="D63">
        <v>70330.639411031152</v>
      </c>
      <c r="E63">
        <v>69330.639411031152</v>
      </c>
      <c r="F63">
        <v>68330.639411031152</v>
      </c>
      <c r="G63">
        <v>67330.639411031152</v>
      </c>
      <c r="H63">
        <v>66330.639411031152</v>
      </c>
      <c r="I63">
        <v>65330.639411031145</v>
      </c>
      <c r="J63">
        <v>64330.639411031145</v>
      </c>
    </row>
    <row r="64" spans="1:18" x14ac:dyDescent="0.25">
      <c r="A64" t="s">
        <v>68</v>
      </c>
      <c r="B64" s="31">
        <f>PV(B63,B62,-B59*12)</f>
        <v>50524.091019626176</v>
      </c>
      <c r="C64">
        <v>11</v>
      </c>
      <c r="D64">
        <v>64303.194904029442</v>
      </c>
      <c r="E64">
        <v>63303.194904029442</v>
      </c>
      <c r="F64">
        <v>62303.194904029442</v>
      </c>
      <c r="G64">
        <v>61303.194904029442</v>
      </c>
      <c r="H64">
        <v>60303.194904029442</v>
      </c>
      <c r="I64">
        <v>59303.194904029442</v>
      </c>
      <c r="J64">
        <v>58303.194904029442</v>
      </c>
    </row>
    <row r="65" spans="1:10" x14ac:dyDescent="0.25">
      <c r="A65" t="s">
        <v>66</v>
      </c>
      <c r="B65" s="32">
        <f>PV(B63/12,B62*12,-B59)+B56</f>
        <v>63876.830824281627</v>
      </c>
      <c r="C65">
        <v>8</v>
      </c>
      <c r="D65">
        <v>55806.472533266999</v>
      </c>
      <c r="E65">
        <v>54806.472533266999</v>
      </c>
      <c r="F65">
        <v>53806.472533266999</v>
      </c>
      <c r="G65">
        <v>52806.472533266999</v>
      </c>
      <c r="H65">
        <v>51806.472533266999</v>
      </c>
      <c r="I65">
        <v>50806.472533266999</v>
      </c>
      <c r="J65">
        <v>49806.472533266999</v>
      </c>
    </row>
    <row r="66" spans="1:10" x14ac:dyDescent="0.25">
      <c r="A66" t="s">
        <v>69</v>
      </c>
      <c r="C66">
        <v>5</v>
      </c>
      <c r="D66">
        <v>43828.877225346478</v>
      </c>
      <c r="E66">
        <v>42828.877225346478</v>
      </c>
      <c r="F66">
        <v>41828.877225346478</v>
      </c>
      <c r="G66">
        <v>40828.877225346478</v>
      </c>
      <c r="H66">
        <v>39828.877225346478</v>
      </c>
      <c r="I66">
        <v>38828.877225346478</v>
      </c>
      <c r="J66">
        <v>37828.877225346478</v>
      </c>
    </row>
    <row r="67" spans="1:10" x14ac:dyDescent="0.25">
      <c r="A67" t="s">
        <v>51</v>
      </c>
      <c r="B67">
        <v>15</v>
      </c>
      <c r="C67">
        <v>3</v>
      </c>
      <c r="D67">
        <v>33227.555296180537</v>
      </c>
      <c r="E67">
        <v>32227.555296180533</v>
      </c>
      <c r="F67">
        <v>31227.555296180533</v>
      </c>
      <c r="G67">
        <v>30227.555296180533</v>
      </c>
      <c r="H67">
        <v>29227.555296180533</v>
      </c>
      <c r="I67">
        <v>28227.555296180533</v>
      </c>
      <c r="J67">
        <v>27227.555296180533</v>
      </c>
    </row>
    <row r="68" spans="1:10" x14ac:dyDescent="0.25">
      <c r="A68" t="s">
        <v>62</v>
      </c>
      <c r="B68" s="5">
        <v>0.11</v>
      </c>
    </row>
    <row r="69" spans="1:10" x14ac:dyDescent="0.25">
      <c r="A69" t="s">
        <v>68</v>
      </c>
      <c r="B69" s="31">
        <f>PV(B68,B67,-B59*12)</f>
        <v>60403.304437612031</v>
      </c>
      <c r="D69" s="3"/>
    </row>
    <row r="70" spans="1:10" x14ac:dyDescent="0.25">
      <c r="A70" t="s">
        <v>66</v>
      </c>
      <c r="B70" s="32">
        <f>PV(B68/12,B67*12,-B59)+B56</f>
        <v>73587.355967434138</v>
      </c>
      <c r="C70" s="35">
        <v>1700</v>
      </c>
      <c r="D70" s="35">
        <v>1400</v>
      </c>
      <c r="E70" s="35">
        <v>1100</v>
      </c>
      <c r="F70" s="35">
        <v>800</v>
      </c>
      <c r="G70" s="35">
        <v>500</v>
      </c>
      <c r="H70" s="35">
        <v>200</v>
      </c>
      <c r="I70" s="35">
        <v>100</v>
      </c>
    </row>
    <row r="71" spans="1:10" x14ac:dyDescent="0.25">
      <c r="B71">
        <v>20</v>
      </c>
      <c r="C71">
        <v>176698.6163142827</v>
      </c>
      <c r="D71">
        <v>147634.15461176223</v>
      </c>
      <c r="E71">
        <v>118569.69290924174</v>
      </c>
      <c r="F71">
        <v>89505.231206721277</v>
      </c>
      <c r="G71">
        <v>60440.769504200791</v>
      </c>
      <c r="H71">
        <v>31376.307801680319</v>
      </c>
      <c r="I71">
        <v>21688.15390084016</v>
      </c>
    </row>
    <row r="72" spans="1:10" x14ac:dyDescent="0.25">
      <c r="B72">
        <v>17</v>
      </c>
      <c r="C72">
        <v>168627.0790423507</v>
      </c>
      <c r="D72">
        <v>140987.00627017117</v>
      </c>
      <c r="E72">
        <v>113346.93349799163</v>
      </c>
      <c r="F72">
        <v>85706.86072581209</v>
      </c>
      <c r="G72">
        <v>58066.787953632556</v>
      </c>
      <c r="H72">
        <v>30426.715181453023</v>
      </c>
      <c r="I72">
        <v>21213.357590726511</v>
      </c>
    </row>
    <row r="73" spans="1:10" x14ac:dyDescent="0.25">
      <c r="B73">
        <v>14</v>
      </c>
      <c r="C73">
        <v>157416.69342053635</v>
      </c>
      <c r="D73">
        <v>131754.92399338289</v>
      </c>
      <c r="E73">
        <v>106093.15456622941</v>
      </c>
      <c r="F73">
        <v>80431.385139075923</v>
      </c>
      <c r="G73">
        <v>54769.615711922459</v>
      </c>
      <c r="H73">
        <v>29107.846284768981</v>
      </c>
      <c r="I73">
        <v>20553.92314238449</v>
      </c>
    </row>
    <row r="74" spans="1:10" x14ac:dyDescent="0.25">
      <c r="B74">
        <v>11</v>
      </c>
      <c r="C74">
        <v>141846.82840525656</v>
      </c>
      <c r="D74">
        <v>118932.68221609363</v>
      </c>
      <c r="E74">
        <v>96018.536026930698</v>
      </c>
      <c r="F74">
        <v>73104.389837767783</v>
      </c>
      <c r="G74">
        <v>50190.243648604868</v>
      </c>
      <c r="H74">
        <v>27276.097459441946</v>
      </c>
      <c r="I74">
        <v>19638.048729720973</v>
      </c>
    </row>
    <row r="75" spans="1:10" x14ac:dyDescent="0.25">
      <c r="B75">
        <v>8</v>
      </c>
      <c r="C75">
        <v>120222.17562593491</v>
      </c>
      <c r="D75">
        <v>101124.14463312287</v>
      </c>
      <c r="E75">
        <v>82026.113640310825</v>
      </c>
      <c r="F75">
        <v>62928.082647498777</v>
      </c>
      <c r="G75">
        <v>43830.051654686744</v>
      </c>
      <c r="H75">
        <v>24732.020661874696</v>
      </c>
      <c r="I75">
        <v>18366.010330937348</v>
      </c>
    </row>
    <row r="76" spans="1:10" x14ac:dyDescent="0.25">
      <c r="B76">
        <v>5</v>
      </c>
      <c r="C76">
        <v>90188.1575167665</v>
      </c>
      <c r="D76">
        <v>76390.247366748881</v>
      </c>
      <c r="E76">
        <v>62592.337216731263</v>
      </c>
      <c r="F76">
        <v>48794.427066713644</v>
      </c>
      <c r="G76">
        <v>34996.516916696026</v>
      </c>
      <c r="H76">
        <v>21198.606766678411</v>
      </c>
      <c r="I76">
        <v>16599.303383339204</v>
      </c>
    </row>
    <row r="77" spans="1:10" x14ac:dyDescent="0.25">
      <c r="B77">
        <v>3</v>
      </c>
      <c r="C77">
        <v>63926.286357664321</v>
      </c>
      <c r="D77">
        <v>54762.824059252969</v>
      </c>
      <c r="E77">
        <v>45599.361760841617</v>
      </c>
      <c r="F77">
        <v>36435.899462430272</v>
      </c>
      <c r="G77">
        <v>27272.43716401892</v>
      </c>
      <c r="H77">
        <v>18108.974865607568</v>
      </c>
      <c r="I77">
        <v>15054.487432803784</v>
      </c>
    </row>
  </sheetData>
  <mergeCells count="6">
    <mergeCell ref="B18:C18"/>
    <mergeCell ref="B10:C10"/>
    <mergeCell ref="B13:C13"/>
    <mergeCell ref="B14:C14"/>
    <mergeCell ref="B16:C16"/>
    <mergeCell ref="B17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31" workbookViewId="0">
      <selection activeCell="B21" sqref="B21"/>
    </sheetView>
  </sheetViews>
  <sheetFormatPr defaultRowHeight="15" x14ac:dyDescent="0.25"/>
  <cols>
    <col min="1" max="1" width="32.28515625" customWidth="1"/>
    <col min="2" max="2" width="19" customWidth="1"/>
    <col min="3" max="3" width="21.140625" customWidth="1"/>
  </cols>
  <sheetData>
    <row r="1" spans="1:3" ht="15.75" x14ac:dyDescent="0.25">
      <c r="A1" s="27" t="s">
        <v>5</v>
      </c>
      <c r="B1" s="13"/>
      <c r="C1" s="13"/>
    </row>
    <row r="2" spans="1:3" x14ac:dyDescent="0.25">
      <c r="A2" t="s">
        <v>71</v>
      </c>
      <c r="B2" s="3">
        <v>2200000</v>
      </c>
    </row>
    <row r="3" spans="1:3" x14ac:dyDescent="0.25">
      <c r="A3" t="s">
        <v>72</v>
      </c>
      <c r="B3">
        <v>0.12</v>
      </c>
    </row>
    <row r="4" spans="1:3" x14ac:dyDescent="0.25">
      <c r="A4" t="s">
        <v>73</v>
      </c>
      <c r="B4">
        <v>12</v>
      </c>
    </row>
    <row r="5" spans="1:3" x14ac:dyDescent="0.25">
      <c r="A5" t="s">
        <v>51</v>
      </c>
      <c r="B5">
        <v>30</v>
      </c>
    </row>
    <row r="6" spans="1:3" x14ac:dyDescent="0.25">
      <c r="A6" t="s">
        <v>74</v>
      </c>
      <c r="B6" s="3">
        <f>B2+CUMPRINC(B3/B4,B4*B5,B2,1,B4*8,0)</f>
        <v>2099329.4264956135</v>
      </c>
    </row>
    <row r="8" spans="1:3" ht="15.75" x14ac:dyDescent="0.25">
      <c r="A8" s="27" t="s">
        <v>6</v>
      </c>
      <c r="B8" s="27"/>
      <c r="C8" s="27"/>
    </row>
    <row r="9" spans="1:3" x14ac:dyDescent="0.25">
      <c r="A9" t="s">
        <v>71</v>
      </c>
      <c r="B9" s="3">
        <v>5000000</v>
      </c>
    </row>
    <row r="10" spans="1:3" x14ac:dyDescent="0.25">
      <c r="A10" t="s">
        <v>72</v>
      </c>
      <c r="B10" s="29">
        <v>0.2</v>
      </c>
    </row>
    <row r="11" spans="1:3" x14ac:dyDescent="0.25">
      <c r="A11" t="s">
        <v>51</v>
      </c>
      <c r="B11">
        <v>10</v>
      </c>
    </row>
    <row r="12" spans="1:3" x14ac:dyDescent="0.25">
      <c r="A12" t="s">
        <v>74</v>
      </c>
      <c r="B12" s="3">
        <f>CUMPRINC(B10/12,B11*12,B9,1,24,0)+B9</f>
        <v>4611602.7358847493</v>
      </c>
    </row>
    <row r="14" spans="1:3" ht="15.75" x14ac:dyDescent="0.25">
      <c r="A14" s="27" t="s">
        <v>7</v>
      </c>
      <c r="B14" s="27"/>
      <c r="C14" s="27"/>
    </row>
    <row r="15" spans="1:3" x14ac:dyDescent="0.25">
      <c r="A15" t="s">
        <v>75</v>
      </c>
      <c r="B15" s="38">
        <v>750000</v>
      </c>
      <c r="C15" s="3"/>
    </row>
    <row r="16" spans="1:3" x14ac:dyDescent="0.25">
      <c r="A16" t="s">
        <v>76</v>
      </c>
      <c r="B16">
        <v>2</v>
      </c>
    </row>
    <row r="17" spans="1:3" x14ac:dyDescent="0.25">
      <c r="A17" t="s">
        <v>77</v>
      </c>
      <c r="B17" s="33">
        <v>0.28000000000000003</v>
      </c>
    </row>
    <row r="18" spans="1:3" x14ac:dyDescent="0.25">
      <c r="A18" t="s">
        <v>78</v>
      </c>
      <c r="B18">
        <f>CUMIPMT(B17/4,B16*4,B15,1,2*4,0)</f>
        <v>-254806.57494452782</v>
      </c>
    </row>
    <row r="19" spans="1:3" x14ac:dyDescent="0.25">
      <c r="A19" t="s">
        <v>79</v>
      </c>
      <c r="B19" s="38">
        <f>FV(B20/12,B16*12,,-B15,0)</f>
        <v>1500000.0000749447</v>
      </c>
    </row>
    <row r="20" spans="1:3" x14ac:dyDescent="0.25">
      <c r="B20" s="33">
        <v>0.35162683974761755</v>
      </c>
    </row>
    <row r="21" spans="1:3" x14ac:dyDescent="0.25">
      <c r="B21" s="50">
        <f>RATE(B16*4,,-B15,1500000,0,0)*4</f>
        <v>0.36203093066103065</v>
      </c>
    </row>
    <row r="23" spans="1:3" ht="15.75" x14ac:dyDescent="0.25">
      <c r="A23" s="27" t="s">
        <v>8</v>
      </c>
      <c r="B23" s="27"/>
      <c r="C23" s="27"/>
    </row>
    <row r="24" spans="1:3" x14ac:dyDescent="0.25">
      <c r="A24" t="s">
        <v>15</v>
      </c>
      <c r="B24" s="31">
        <v>20000</v>
      </c>
    </row>
    <row r="25" spans="1:3" x14ac:dyDescent="0.25">
      <c r="A25" t="s">
        <v>80</v>
      </c>
      <c r="B25">
        <v>3</v>
      </c>
    </row>
    <row r="26" spans="1:3" x14ac:dyDescent="0.25">
      <c r="A26" t="s">
        <v>81</v>
      </c>
      <c r="B26" s="33">
        <v>0.08</v>
      </c>
    </row>
    <row r="27" spans="1:3" ht="45" x14ac:dyDescent="0.25">
      <c r="A27" s="39" t="s">
        <v>148</v>
      </c>
      <c r="B27" s="31">
        <f>IPMT(B26/12,1,B25*12,B24)+PPMT(B26/12,1,B25*12,B24)</f>
        <v>-626.72730922861695</v>
      </c>
    </row>
    <row r="28" spans="1:3" ht="45" x14ac:dyDescent="0.25">
      <c r="A28" s="39" t="s">
        <v>82</v>
      </c>
      <c r="B28" s="31">
        <f>IPMT(B26/12,3*12,3*12,B24,,0)+PPMT(B26/12,3*12,3*12,B24,,0)</f>
        <v>-626.72730922861695</v>
      </c>
    </row>
    <row r="29" spans="1:3" x14ac:dyDescent="0.25">
      <c r="A29" t="s">
        <v>144</v>
      </c>
      <c r="B29" s="31">
        <f>PPMT(B26/12,1,B25*12,B24)</f>
        <v>-493.39397589528363</v>
      </c>
    </row>
    <row r="30" spans="1:3" x14ac:dyDescent="0.25">
      <c r="A30" t="s">
        <v>145</v>
      </c>
      <c r="B30" s="31">
        <f>IPMT(B26/12,1,B25*12,B24)</f>
        <v>-133.33333333333334</v>
      </c>
    </row>
    <row r="31" spans="1:3" x14ac:dyDescent="0.25">
      <c r="A31" t="s">
        <v>146</v>
      </c>
      <c r="B31" s="31">
        <f>IPMT(B26/12,3*12,3*12,B24,,0)</f>
        <v>-4.1505119816464706</v>
      </c>
    </row>
    <row r="32" spans="1:3" x14ac:dyDescent="0.25">
      <c r="A32" t="s">
        <v>147</v>
      </c>
      <c r="B32" s="31">
        <f>PPMT(B26/12,3*12,3*12,B24,,0)</f>
        <v>-622.5767972469705</v>
      </c>
    </row>
    <row r="34" spans="1:14" ht="15.75" x14ac:dyDescent="0.25">
      <c r="A34" s="27" t="s">
        <v>11</v>
      </c>
      <c r="B34" s="27"/>
      <c r="C34" s="27"/>
    </row>
    <row r="35" spans="1:14" x14ac:dyDescent="0.25">
      <c r="A35" s="39" t="s">
        <v>15</v>
      </c>
      <c r="B35" s="31">
        <v>250000</v>
      </c>
      <c r="M35" s="40"/>
      <c r="N35" s="40"/>
    </row>
    <row r="36" spans="1:14" x14ac:dyDescent="0.25">
      <c r="A36" s="39" t="s">
        <v>2</v>
      </c>
      <c r="B36" s="31">
        <v>10</v>
      </c>
      <c r="M36" s="40"/>
      <c r="N36" s="40"/>
    </row>
    <row r="37" spans="1:14" x14ac:dyDescent="0.25">
      <c r="A37" s="39" t="s">
        <v>34</v>
      </c>
      <c r="B37" s="33">
        <v>0.12</v>
      </c>
    </row>
    <row r="38" spans="1:14" ht="30" x14ac:dyDescent="0.25">
      <c r="A38" s="39" t="s">
        <v>149</v>
      </c>
      <c r="B38" s="31">
        <f>CUMIPMT(B37/12,10*12,B35,1,12,0)</f>
        <v>-29258.2736682176</v>
      </c>
    </row>
    <row r="39" spans="1:14" ht="30" x14ac:dyDescent="0.25">
      <c r="A39" s="39" t="s">
        <v>150</v>
      </c>
      <c r="B39" s="31">
        <f>CUMPRINC(B37/12,10*12,B35,1,12,0)</f>
        <v>-13783.010852558615</v>
      </c>
    </row>
    <row r="40" spans="1:14" ht="30" x14ac:dyDescent="0.25">
      <c r="A40" s="39" t="s">
        <v>151</v>
      </c>
      <c r="B40" s="31">
        <f>CUMIPMT(B37/12,10*12,B35,25,36,0)</f>
        <v>-25540.518080191141</v>
      </c>
    </row>
    <row r="41" spans="1:14" ht="30" x14ac:dyDescent="0.25">
      <c r="A41" s="39" t="s">
        <v>152</v>
      </c>
      <c r="B41" s="31">
        <f>CUMPRINC(B37/12,10*12,B35,25,36,0)</f>
        <v>-17500.766440585074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1"/>
  <sheetViews>
    <sheetView topLeftCell="A13" zoomScale="85" zoomScaleNormal="85" workbookViewId="0">
      <selection activeCell="A25" sqref="A25:N34"/>
    </sheetView>
  </sheetViews>
  <sheetFormatPr defaultRowHeight="15" x14ac:dyDescent="0.25"/>
  <cols>
    <col min="2" max="2" width="20.7109375" customWidth="1"/>
    <col min="3" max="3" width="11.5703125" customWidth="1"/>
    <col min="4" max="4" width="32.42578125" customWidth="1"/>
    <col min="5" max="5" width="13.85546875" customWidth="1"/>
    <col min="6" max="6" width="13.28515625" customWidth="1"/>
    <col min="7" max="7" width="12.7109375" customWidth="1"/>
    <col min="8" max="8" width="15.5703125" customWidth="1"/>
    <col min="11" max="11" width="28.7109375" customWidth="1"/>
    <col min="12" max="12" width="24.28515625" customWidth="1"/>
    <col min="13" max="13" width="20" customWidth="1"/>
    <col min="14" max="14" width="26.28515625" customWidth="1"/>
    <col min="17" max="17" width="24.140625" customWidth="1"/>
    <col min="18" max="18" width="30.42578125" customWidth="1"/>
    <col min="19" max="19" width="36.7109375" customWidth="1"/>
    <col min="20" max="20" width="13.140625" customWidth="1"/>
    <col min="21" max="21" width="13.5703125" customWidth="1"/>
  </cols>
  <sheetData>
    <row r="1" spans="1:14" ht="19.5" x14ac:dyDescent="0.25">
      <c r="A1" s="65" t="s">
        <v>83</v>
      </c>
      <c r="B1" s="65"/>
      <c r="C1" s="65"/>
    </row>
    <row r="2" spans="1:14" ht="15" customHeight="1" x14ac:dyDescent="0.25">
      <c r="A2" s="66" t="s">
        <v>84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4" ht="15" customHeight="1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1:14" ht="15" customHeight="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4" ht="1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4" ht="15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8" spans="1:14" ht="18" x14ac:dyDescent="0.25">
      <c r="A8" s="67" t="s">
        <v>85</v>
      </c>
      <c r="B8" s="67"/>
      <c r="C8" s="67"/>
    </row>
    <row r="9" spans="1:14" ht="18" x14ac:dyDescent="0.25">
      <c r="A9" s="68" t="s">
        <v>86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</row>
    <row r="10" spans="1:14" ht="18" customHeight="1" x14ac:dyDescent="0.25">
      <c r="A10" s="66" t="s">
        <v>87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41"/>
      <c r="M10" s="41"/>
      <c r="N10" s="41"/>
    </row>
    <row r="11" spans="1:14" ht="18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41"/>
      <c r="M11" s="41"/>
      <c r="N11" s="41"/>
    </row>
    <row r="12" spans="1:14" ht="18" x14ac:dyDescent="0.25">
      <c r="A12" s="68" t="s">
        <v>88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42"/>
      <c r="M12" s="42"/>
      <c r="N12" s="42"/>
    </row>
    <row r="13" spans="1:14" ht="18" customHeight="1" x14ac:dyDescent="0.25">
      <c r="A13" s="66" t="s">
        <v>89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41"/>
      <c r="M13" s="41"/>
      <c r="N13" s="41"/>
    </row>
    <row r="14" spans="1:14" ht="18" x14ac:dyDescent="0.2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41"/>
      <c r="M14" s="41"/>
      <c r="N14" s="41"/>
    </row>
    <row r="15" spans="1:14" ht="18" customHeight="1" x14ac:dyDescent="0.25">
      <c r="A15" s="66" t="s">
        <v>90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41"/>
      <c r="M15" s="41"/>
      <c r="N15" s="41"/>
    </row>
    <row r="16" spans="1:14" ht="18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41"/>
      <c r="M16" s="41">
        <v>0</v>
      </c>
      <c r="N16" s="41"/>
    </row>
    <row r="17" spans="1:20" ht="18" customHeight="1" x14ac:dyDescent="0.25">
      <c r="A17" s="66" t="s">
        <v>91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41"/>
      <c r="M17" s="41"/>
      <c r="N17" s="41"/>
    </row>
    <row r="18" spans="1:20" ht="18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41"/>
      <c r="M18" s="41"/>
      <c r="N18" s="41"/>
    </row>
    <row r="19" spans="1:20" ht="18" x14ac:dyDescent="0.25">
      <c r="A19" s="68" t="s">
        <v>92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42"/>
      <c r="M19" s="42"/>
      <c r="N19" s="42"/>
      <c r="Q19" s="44" t="s">
        <v>156</v>
      </c>
      <c r="R19" s="44" t="s">
        <v>157</v>
      </c>
      <c r="S19" s="44" t="s">
        <v>158</v>
      </c>
    </row>
    <row r="20" spans="1:20" ht="18" customHeight="1" x14ac:dyDescent="0.25">
      <c r="A20" s="66" t="s">
        <v>93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41"/>
      <c r="M20" s="41"/>
      <c r="N20" s="41"/>
      <c r="Q20">
        <v>810</v>
      </c>
      <c r="R20" s="20">
        <f ca="1">SUMIF(I27:I300,Q20,N27:N310)</f>
        <v>690496.12911887746</v>
      </c>
      <c r="S20">
        <f ca="1">COUNTIFS(I27:I99,Q20,$F27:$F99,"&gt;25")</f>
        <v>2</v>
      </c>
    </row>
    <row r="21" spans="1:20" ht="18" x14ac:dyDescent="0.2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41"/>
      <c r="M21" s="41"/>
      <c r="N21" s="41"/>
      <c r="R21" s="44" t="s">
        <v>159</v>
      </c>
    </row>
    <row r="22" spans="1:20" x14ac:dyDescent="0.25">
      <c r="R22" s="20">
        <f ca="1">SUMIFS(M27:M41,I27:I41,Q20,F27:F41,"&gt;25")</f>
        <v>677479.10458128853</v>
      </c>
    </row>
    <row r="23" spans="1:20" ht="19.5" x14ac:dyDescent="0.25">
      <c r="A23" s="64" t="s">
        <v>94</v>
      </c>
      <c r="B23" s="64"/>
      <c r="C23" s="64"/>
    </row>
    <row r="25" spans="1:20" ht="25.5" x14ac:dyDescent="0.25">
      <c r="A25" s="44" t="s">
        <v>95</v>
      </c>
      <c r="B25" s="45" t="s">
        <v>96</v>
      </c>
      <c r="C25" s="46" t="s">
        <v>97</v>
      </c>
      <c r="D25" s="45" t="s">
        <v>98</v>
      </c>
      <c r="E25" s="47" t="s">
        <v>99</v>
      </c>
      <c r="F25" s="47" t="s">
        <v>100</v>
      </c>
      <c r="G25" s="46" t="s">
        <v>101</v>
      </c>
      <c r="H25" s="46" t="s">
        <v>102</v>
      </c>
      <c r="I25" s="47" t="s">
        <v>103</v>
      </c>
      <c r="J25" s="47" t="s">
        <v>104</v>
      </c>
      <c r="K25" s="47" t="s">
        <v>105</v>
      </c>
      <c r="L25" s="47" t="s">
        <v>106</v>
      </c>
      <c r="M25" s="44" t="s">
        <v>107</v>
      </c>
      <c r="N25" s="44" t="s">
        <v>108</v>
      </c>
      <c r="O25" s="55"/>
      <c r="Q25" s="44" t="s">
        <v>112</v>
      </c>
      <c r="R25" s="44" t="s">
        <v>113</v>
      </c>
      <c r="S25" s="44" t="s">
        <v>114</v>
      </c>
      <c r="T25" s="44" t="s">
        <v>115</v>
      </c>
    </row>
    <row r="26" spans="1:20" x14ac:dyDescent="0.25">
      <c r="A26" s="43">
        <v>1</v>
      </c>
      <c r="B26" s="43">
        <v>2</v>
      </c>
      <c r="C26" s="43">
        <v>3</v>
      </c>
      <c r="D26" s="43">
        <v>4</v>
      </c>
      <c r="E26" s="43">
        <v>5</v>
      </c>
      <c r="F26" s="43">
        <v>6</v>
      </c>
      <c r="G26" s="43">
        <v>7</v>
      </c>
      <c r="H26" s="43">
        <v>8</v>
      </c>
      <c r="I26" s="43">
        <v>9</v>
      </c>
      <c r="J26" s="43">
        <v>10</v>
      </c>
      <c r="K26" s="43">
        <v>11</v>
      </c>
      <c r="L26" s="43">
        <v>12</v>
      </c>
      <c r="M26" s="43">
        <v>13</v>
      </c>
      <c r="N26" s="43">
        <v>14</v>
      </c>
      <c r="Q26" s="52">
        <v>36</v>
      </c>
      <c r="R26" t="s">
        <v>116</v>
      </c>
      <c r="S26" t="s">
        <v>117</v>
      </c>
      <c r="T26">
        <v>49.4</v>
      </c>
    </row>
    <row r="27" spans="1:20" x14ac:dyDescent="0.25">
      <c r="A27">
        <v>1</v>
      </c>
      <c r="B27" t="s">
        <v>109</v>
      </c>
      <c r="C27" s="48">
        <v>41515</v>
      </c>
      <c r="D27" s="54" t="s">
        <v>153</v>
      </c>
      <c r="E27" s="48">
        <f ca="1">IF(B27&lt;&gt;"",TODAY(),"")</f>
        <v>43822</v>
      </c>
      <c r="F27">
        <f ca="1">IF(AND(C27&lt;&gt;"",E27&lt;&gt;""),DATEDIF(C27,E27,"M"),"")</f>
        <v>75</v>
      </c>
      <c r="G27" s="29">
        <v>0.11</v>
      </c>
      <c r="H27">
        <v>5553</v>
      </c>
      <c r="I27">
        <f t="shared" ref="I27:I28" si="0">IF(D27 &gt; 0,MID(D27,6,3)*1,"")</f>
        <v>810</v>
      </c>
      <c r="J27" s="53">
        <f t="shared" ref="J27:J28" si="1">IF(D27 &gt; 0,LEFT(RIGHT(D27,15),3)*1,"")</f>
        <v>810</v>
      </c>
      <c r="K27" t="str">
        <f>IF(I27&lt;&gt;"",IF(I27 &gt; 0,VLOOKUP(I27,$Q$26:$T$39,3,0),""),"")</f>
        <v>Российский рубль</v>
      </c>
      <c r="L27" t="str">
        <f t="shared" ref="L27:L28" si="2">IF(J27&lt;&gt;"",LOOKUP(J27,$Q$26:$T$39,$S$26:$S$39),"")</f>
        <v>Российский рубль</v>
      </c>
      <c r="M27" s="51">
        <f t="shared" ref="M27:M28" ca="1" si="3">IF(AND(F27&lt;&gt;"",G27&lt;&gt;"",H27&lt;&gt;""),FV(G27/12,F27,-H27),"")</f>
        <v>595191.93597010721</v>
      </c>
      <c r="N27" s="20">
        <f ca="1">IF(AND(L27&lt;&gt;"",M27&lt;&gt;""),M27*VLOOKUP(L27,S23:T36,2,0),IF(A27="Итого",SUM(N26:N$27),""))</f>
        <v>595191.93597010721</v>
      </c>
      <c r="Q27">
        <v>124</v>
      </c>
      <c r="R27" t="s">
        <v>124</v>
      </c>
      <c r="S27" t="s">
        <v>125</v>
      </c>
      <c r="T27">
        <v>52.57</v>
      </c>
    </row>
    <row r="28" spans="1:20" x14ac:dyDescent="0.25">
      <c r="A28">
        <f>IF(A27,A27+1,IF(B28,A29="Итого",""))</f>
        <v>2</v>
      </c>
      <c r="B28" t="s">
        <v>110</v>
      </c>
      <c r="C28" s="48">
        <v>41515</v>
      </c>
      <c r="D28" s="54" t="s">
        <v>154</v>
      </c>
      <c r="E28" s="48">
        <f t="shared" ref="E28:E91" ca="1" si="4">IF(B28&lt;&gt;"",TODAY(),"")</f>
        <v>43822</v>
      </c>
      <c r="F28">
        <f t="shared" ref="F28:F91" ca="1" si="5">IF(AND(C28&lt;&gt;"",E28&lt;&gt;""),DATEDIF(C28,E28,"M"),"")</f>
        <v>75</v>
      </c>
      <c r="G28" s="29">
        <v>0.15</v>
      </c>
      <c r="H28">
        <v>15376</v>
      </c>
      <c r="I28">
        <f t="shared" si="0"/>
        <v>944</v>
      </c>
      <c r="J28" s="53">
        <f t="shared" si="1"/>
        <v>944</v>
      </c>
      <c r="K28" t="str">
        <f>IF(I28&lt;&gt;"",IF(I28 &gt; 0,VLOOKUP(I28,$Q$26:$T$39,3,0),""),"")</f>
        <v>Азербайджанский манат</v>
      </c>
      <c r="L28" t="str">
        <f t="shared" si="2"/>
        <v>Азербайджанский манат</v>
      </c>
      <c r="M28" s="51">
        <f t="shared" ca="1" si="3"/>
        <v>1892839.2075064452</v>
      </c>
      <c r="N28" s="20">
        <f ca="1">IF(AND(L28&lt;&gt;"",M28&lt;&gt;""),M28*VLOOKUP(L28,S24:T37,2,0),IF(A28="Итого",SUM(N$27:N27),""))</f>
        <v>77019627.35343726</v>
      </c>
      <c r="Q28">
        <v>428</v>
      </c>
      <c r="R28" t="s">
        <v>134</v>
      </c>
      <c r="S28" t="s">
        <v>135</v>
      </c>
      <c r="T28">
        <v>85.68</v>
      </c>
    </row>
    <row r="29" spans="1:20" x14ac:dyDescent="0.25">
      <c r="A29">
        <f>IF(B29&lt;&gt;"",A28+1,IF(AND(B28="",B27&lt;&gt;""),"ИТОГО",""))</f>
        <v>3</v>
      </c>
      <c r="B29" t="s">
        <v>111</v>
      </c>
      <c r="C29" s="48">
        <v>42559</v>
      </c>
      <c r="D29" s="54" t="s">
        <v>155</v>
      </c>
      <c r="E29" s="48">
        <f t="shared" ca="1" si="4"/>
        <v>43822</v>
      </c>
      <c r="F29">
        <f t="shared" ca="1" si="5"/>
        <v>41</v>
      </c>
      <c r="G29" s="29">
        <v>0.16</v>
      </c>
      <c r="H29">
        <v>13000</v>
      </c>
      <c r="I29">
        <f>IF(D29 &gt; 0,MID(D29,6,3)*1,"")</f>
        <v>124</v>
      </c>
      <c r="J29" s="53">
        <f>IF(D29 &gt; 0,LEFT(RIGHT(D29,15),3)*1,"")</f>
        <v>124</v>
      </c>
      <c r="K29" t="str">
        <f>IF(I29&lt;&gt;"",IF(I29 &gt; 0,VLOOKUP(I29,$Q$26:$T$39,3,0),""),"")</f>
        <v>Канадский доллар</v>
      </c>
      <c r="L29" t="str">
        <f>IF(J29&lt;&gt;"",LOOKUP(J29,$Q$26:$T$39,$S$26:$S$39),"")</f>
        <v>Канадский доллар</v>
      </c>
      <c r="M29" s="51">
        <f ca="1">IF(AND(F29&lt;&gt;"",G29&lt;&gt;"",H29&lt;&gt;""),FV(G29/12,F29,-H29),"")</f>
        <v>703224.66688970116</v>
      </c>
      <c r="N29" s="20">
        <f ca="1">IF(AND(L29&lt;&gt;"",M29&lt;&gt;""),M29*VLOOKUP(L29,S25:T38,2,0),IF(A29="Итого",SUM(N$27:N28),""))</f>
        <v>36968520.738391593</v>
      </c>
      <c r="Q29">
        <v>702</v>
      </c>
      <c r="R29" t="s">
        <v>128</v>
      </c>
      <c r="S29" t="s">
        <v>129</v>
      </c>
      <c r="T29">
        <v>50.2</v>
      </c>
    </row>
    <row r="30" spans="1:20" x14ac:dyDescent="0.25">
      <c r="A30">
        <f t="shared" ref="A30:A93" si="6">IF(B30&lt;&gt;"",A29+1,IF(AND(B29="",B28&lt;&gt;""),"ИТОГО",""))</f>
        <v>4</v>
      </c>
      <c r="B30">
        <v>1</v>
      </c>
      <c r="C30" s="48">
        <v>38718</v>
      </c>
      <c r="D30" s="54" t="s">
        <v>153</v>
      </c>
      <c r="E30" s="48">
        <f t="shared" ca="1" si="4"/>
        <v>43822</v>
      </c>
      <c r="F30">
        <f t="shared" ca="1" si="5"/>
        <v>167</v>
      </c>
      <c r="G30" s="33">
        <v>0.17</v>
      </c>
      <c r="H30">
        <v>123</v>
      </c>
      <c r="I30">
        <f t="shared" ref="I30:I93" si="7">IF(D30 &gt; 0,MID(D30,6,3)*1,"")</f>
        <v>810</v>
      </c>
      <c r="J30" s="53">
        <f t="shared" ref="J30:J93" si="8">IF(D30 &gt; 0,LEFT(RIGHT(D30,15),3)*1,"")</f>
        <v>810</v>
      </c>
      <c r="K30" t="str">
        <f t="shared" ref="K30:K93" si="9">IF(I30&lt;&gt;"",IF(I30 &gt; 0,VLOOKUP(I30,$Q$26:$T$39,3,0),""),"")</f>
        <v>Российский рубль</v>
      </c>
      <c r="L30" t="str">
        <f t="shared" ref="L30:L93" si="10">IF(J30&lt;&gt;"",LOOKUP(J30,$Q$26:$T$39,$S$26:$S$39),"")</f>
        <v>Российский рубль</v>
      </c>
      <c r="M30" s="51">
        <f t="shared" ref="M30:M93" ca="1" si="11">IF(AND(F30&lt;&gt;"",G30&lt;&gt;"",H30&lt;&gt;""),FV(G30/12,F30,-H30),"")</f>
        <v>82287.168611181361</v>
      </c>
      <c r="N30" s="20">
        <f ca="1">IF(AND(L30&lt;&gt;"",M30&lt;&gt;""),M30*VLOOKUP(L30,S26:T39,2,0),IF(A30="Итого",SUM(N$27:N29),""))</f>
        <v>82287.168611181361</v>
      </c>
      <c r="Q30">
        <v>756</v>
      </c>
      <c r="R30" t="s">
        <v>130</v>
      </c>
      <c r="S30" t="s">
        <v>131</v>
      </c>
      <c r="T30">
        <v>71.52</v>
      </c>
    </row>
    <row r="31" spans="1:20" x14ac:dyDescent="0.25">
      <c r="A31">
        <f t="shared" si="6"/>
        <v>5</v>
      </c>
      <c r="B31">
        <v>1</v>
      </c>
      <c r="C31" s="48">
        <v>43102</v>
      </c>
      <c r="D31" s="54" t="s">
        <v>153</v>
      </c>
      <c r="E31" s="48">
        <f t="shared" ca="1" si="4"/>
        <v>43822</v>
      </c>
      <c r="F31">
        <f t="shared" ca="1" si="5"/>
        <v>23</v>
      </c>
      <c r="G31" s="33">
        <v>0.15</v>
      </c>
      <c r="H31">
        <v>123</v>
      </c>
      <c r="I31">
        <f t="shared" si="7"/>
        <v>810</v>
      </c>
      <c r="J31" s="53">
        <f t="shared" si="8"/>
        <v>810</v>
      </c>
      <c r="K31" t="str">
        <f t="shared" si="9"/>
        <v>Российский рубль</v>
      </c>
      <c r="L31" t="str">
        <f t="shared" si="10"/>
        <v>Российский рубль</v>
      </c>
      <c r="M31" s="51">
        <f t="shared" ca="1" si="11"/>
        <v>3254.2561343972461</v>
      </c>
      <c r="N31" s="20">
        <f ca="1">IF(AND(L31&lt;&gt;"",M31&lt;&gt;""),M31*VLOOKUP(L31,S27:T40,2,0),IF(A31="Итого",SUM(N$27:N30),""))</f>
        <v>3254.2561343972461</v>
      </c>
      <c r="Q31" s="52">
        <v>810</v>
      </c>
      <c r="R31" t="s">
        <v>142</v>
      </c>
      <c r="S31" t="s">
        <v>143</v>
      </c>
      <c r="T31">
        <v>1</v>
      </c>
    </row>
    <row r="32" spans="1:20" x14ac:dyDescent="0.25">
      <c r="A32">
        <f t="shared" si="6"/>
        <v>6</v>
      </c>
      <c r="B32" t="s">
        <v>160</v>
      </c>
      <c r="C32" s="48">
        <v>43103</v>
      </c>
      <c r="D32" s="54" t="s">
        <v>153</v>
      </c>
      <c r="E32" s="48">
        <f t="shared" ca="1" si="4"/>
        <v>43822</v>
      </c>
      <c r="F32">
        <f t="shared" ca="1" si="5"/>
        <v>23</v>
      </c>
      <c r="G32" s="57">
        <v>0.15</v>
      </c>
      <c r="H32">
        <v>123</v>
      </c>
      <c r="I32">
        <f t="shared" si="7"/>
        <v>810</v>
      </c>
      <c r="J32" s="53">
        <f t="shared" si="8"/>
        <v>810</v>
      </c>
      <c r="K32" t="str">
        <f t="shared" si="9"/>
        <v>Российский рубль</v>
      </c>
      <c r="L32" t="str">
        <f t="shared" si="10"/>
        <v>Российский рубль</v>
      </c>
      <c r="M32" s="51">
        <f t="shared" ca="1" si="11"/>
        <v>3254.2561343972461</v>
      </c>
      <c r="N32" s="20">
        <f ca="1">IF(AND(L32&lt;&gt;"",M32&lt;&gt;""),M32*VLOOKUP(L32,S28:T41,2,0),IF(A32="Итого",SUM(N$27:N31),""))</f>
        <v>3254.2561343972461</v>
      </c>
      <c r="Q32">
        <v>826</v>
      </c>
      <c r="R32" t="s">
        <v>118</v>
      </c>
      <c r="S32" t="s">
        <v>119</v>
      </c>
      <c r="T32">
        <v>89.3</v>
      </c>
    </row>
    <row r="33" spans="1:20" x14ac:dyDescent="0.25">
      <c r="A33">
        <f t="shared" si="6"/>
        <v>7</v>
      </c>
      <c r="B33" t="s">
        <v>161</v>
      </c>
      <c r="C33" s="48">
        <v>43104</v>
      </c>
      <c r="D33" s="54" t="s">
        <v>153</v>
      </c>
      <c r="E33" s="48">
        <f t="shared" ca="1" si="4"/>
        <v>43822</v>
      </c>
      <c r="F33">
        <f t="shared" ca="1" si="5"/>
        <v>23</v>
      </c>
      <c r="G33" s="57">
        <v>0.15</v>
      </c>
      <c r="H33">
        <v>123</v>
      </c>
      <c r="I33">
        <f t="shared" si="7"/>
        <v>810</v>
      </c>
      <c r="J33" s="53">
        <f t="shared" si="8"/>
        <v>810</v>
      </c>
      <c r="K33" t="str">
        <f t="shared" si="9"/>
        <v>Российский рубль</v>
      </c>
      <c r="L33" t="str">
        <f t="shared" si="10"/>
        <v>Российский рубль</v>
      </c>
      <c r="M33" s="51">
        <f t="shared" ca="1" si="11"/>
        <v>3254.2561343972461</v>
      </c>
      <c r="N33" s="20">
        <f ca="1">IF(AND(L33&lt;&gt;"",M33&lt;&gt;""),M33*VLOOKUP(L33,S29:T42,2,0),IF(A33="Итого",SUM(N$27:N32),""))</f>
        <v>3254.2561343972461</v>
      </c>
      <c r="Q33">
        <v>840</v>
      </c>
      <c r="R33" t="s">
        <v>120</v>
      </c>
      <c r="S33" t="s">
        <v>121</v>
      </c>
      <c r="T33">
        <v>69.03</v>
      </c>
    </row>
    <row r="34" spans="1:20" x14ac:dyDescent="0.25">
      <c r="A34">
        <f t="shared" si="6"/>
        <v>8</v>
      </c>
      <c r="B34" t="s">
        <v>162</v>
      </c>
      <c r="C34" s="48">
        <v>43105</v>
      </c>
      <c r="D34" s="54" t="s">
        <v>153</v>
      </c>
      <c r="E34" s="48">
        <f t="shared" ca="1" si="4"/>
        <v>43822</v>
      </c>
      <c r="F34">
        <f t="shared" ca="1" si="5"/>
        <v>23</v>
      </c>
      <c r="G34" s="57">
        <v>0.15</v>
      </c>
      <c r="H34">
        <v>123</v>
      </c>
      <c r="I34">
        <f t="shared" si="7"/>
        <v>810</v>
      </c>
      <c r="J34" s="53">
        <f t="shared" si="8"/>
        <v>810</v>
      </c>
      <c r="K34" t="str">
        <f t="shared" si="9"/>
        <v>Российский рубль</v>
      </c>
      <c r="L34" t="str">
        <f t="shared" si="10"/>
        <v>Российский рубль</v>
      </c>
      <c r="M34" s="51">
        <f t="shared" ca="1" si="11"/>
        <v>3254.2561343972461</v>
      </c>
      <c r="N34" s="20">
        <f ca="1">IF(AND(L34&lt;&gt;"",M34&lt;&gt;""),M34*VLOOKUP(L34,S30:T43,2,0),IF(A34="Итого",SUM(N$27:N33),""))</f>
        <v>3254.2561343972461</v>
      </c>
      <c r="Q34">
        <v>944</v>
      </c>
      <c r="R34" t="s">
        <v>138</v>
      </c>
      <c r="S34" t="s">
        <v>139</v>
      </c>
      <c r="T34">
        <v>40.69</v>
      </c>
    </row>
    <row r="35" spans="1:20" x14ac:dyDescent="0.25">
      <c r="A35" t="str">
        <f t="shared" si="6"/>
        <v/>
      </c>
      <c r="E35" s="48" t="str">
        <f t="shared" ca="1" si="4"/>
        <v/>
      </c>
      <c r="F35" t="str">
        <f t="shared" ca="1" si="5"/>
        <v/>
      </c>
      <c r="G35" s="33"/>
      <c r="I35" t="str">
        <f t="shared" si="7"/>
        <v/>
      </c>
      <c r="J35" s="53" t="str">
        <f t="shared" si="8"/>
        <v/>
      </c>
      <c r="K35" t="str">
        <f t="shared" si="9"/>
        <v/>
      </c>
      <c r="L35" t="str">
        <f t="shared" si="10"/>
        <v/>
      </c>
      <c r="M35" s="51" t="str">
        <f t="shared" ca="1" si="11"/>
        <v/>
      </c>
      <c r="N35" s="20" t="str">
        <f ca="1">IF(AND(L35&lt;&gt;"",M35&lt;&gt;""),M35*VLOOKUP(L35,S31:T44,2,0),IF(A35="Итого",SUM(N$27:N34),""))</f>
        <v/>
      </c>
      <c r="Q35">
        <v>949</v>
      </c>
      <c r="R35" t="s">
        <v>126</v>
      </c>
      <c r="S35" t="s">
        <v>127</v>
      </c>
      <c r="T35">
        <v>10.62</v>
      </c>
    </row>
    <row r="36" spans="1:20" x14ac:dyDescent="0.25">
      <c r="A36" t="str">
        <f t="shared" si="6"/>
        <v>ИТОГО</v>
      </c>
      <c r="E36" s="48" t="str">
        <f t="shared" ca="1" si="4"/>
        <v/>
      </c>
      <c r="F36" t="str">
        <f t="shared" ca="1" si="5"/>
        <v/>
      </c>
      <c r="G36" s="33"/>
      <c r="I36" t="str">
        <f t="shared" si="7"/>
        <v/>
      </c>
      <c r="J36" s="53" t="str">
        <f t="shared" si="8"/>
        <v/>
      </c>
      <c r="K36" t="str">
        <f t="shared" si="9"/>
        <v/>
      </c>
      <c r="L36" t="str">
        <f t="shared" si="10"/>
        <v/>
      </c>
      <c r="M36" s="51" t="str">
        <f t="shared" ca="1" si="11"/>
        <v/>
      </c>
      <c r="N36" s="20">
        <f ca="1">IF(AND(L36&lt;&gt;"",M36&lt;&gt;""),M36*VLOOKUP(L36,S32:T45,2,0),IF(A36="Итого",SUM(N$27:N35),""))</f>
        <v>114678644.22094771</v>
      </c>
      <c r="Q36">
        <v>960</v>
      </c>
      <c r="R36" t="s">
        <v>136</v>
      </c>
      <c r="S36" t="s">
        <v>137</v>
      </c>
      <c r="T36">
        <v>49.57</v>
      </c>
    </row>
    <row r="37" spans="1:20" x14ac:dyDescent="0.25">
      <c r="A37" t="str">
        <f t="shared" si="6"/>
        <v/>
      </c>
      <c r="E37" s="48" t="str">
        <f t="shared" ca="1" si="4"/>
        <v/>
      </c>
      <c r="F37" t="str">
        <f t="shared" ca="1" si="5"/>
        <v/>
      </c>
      <c r="G37" s="33"/>
      <c r="I37" t="str">
        <f t="shared" si="7"/>
        <v/>
      </c>
      <c r="J37" s="53" t="str">
        <f t="shared" si="8"/>
        <v/>
      </c>
      <c r="K37" t="str">
        <f t="shared" si="9"/>
        <v/>
      </c>
      <c r="L37" t="str">
        <f t="shared" si="10"/>
        <v/>
      </c>
      <c r="M37" s="51" t="str">
        <f t="shared" ca="1" si="11"/>
        <v/>
      </c>
      <c r="N37" s="20" t="str">
        <f ca="1">IF(AND(L37&lt;&gt;"",M37&lt;&gt;""),M37*VLOOKUP(L37,S33:T46,2,0),IF(A37="Итого",SUM(N$27:N36),""))</f>
        <v/>
      </c>
      <c r="Q37">
        <v>975</v>
      </c>
      <c r="R37" t="s">
        <v>140</v>
      </c>
      <c r="S37" t="s">
        <v>141</v>
      </c>
      <c r="T37">
        <v>41.1</v>
      </c>
    </row>
    <row r="38" spans="1:20" x14ac:dyDescent="0.25">
      <c r="A38" t="str">
        <f t="shared" si="6"/>
        <v/>
      </c>
      <c r="E38" s="48" t="str">
        <f t="shared" ca="1" si="4"/>
        <v/>
      </c>
      <c r="F38" t="str">
        <f t="shared" ca="1" si="5"/>
        <v/>
      </c>
      <c r="G38" s="33"/>
      <c r="I38" t="str">
        <f t="shared" si="7"/>
        <v/>
      </c>
      <c r="J38" s="53" t="str">
        <f t="shared" si="8"/>
        <v/>
      </c>
      <c r="K38" t="str">
        <f t="shared" si="9"/>
        <v/>
      </c>
      <c r="L38" t="str">
        <f t="shared" si="10"/>
        <v/>
      </c>
      <c r="M38" s="51" t="str">
        <f t="shared" ca="1" si="11"/>
        <v/>
      </c>
      <c r="N38" s="20" t="str">
        <f ca="1">IF(AND(L38&lt;&gt;"",M38&lt;&gt;""),M38*VLOOKUP(L38,S34:T47,2,0),IF(A38="Итого",SUM(N$27:N37),""))</f>
        <v/>
      </c>
      <c r="Q38">
        <v>978</v>
      </c>
      <c r="R38" t="s">
        <v>122</v>
      </c>
      <c r="S38" t="s">
        <v>123</v>
      </c>
      <c r="T38">
        <v>80.36</v>
      </c>
    </row>
    <row r="39" spans="1:20" x14ac:dyDescent="0.25">
      <c r="A39" t="str">
        <f t="shared" si="6"/>
        <v/>
      </c>
      <c r="E39" s="48" t="str">
        <f t="shared" ca="1" si="4"/>
        <v/>
      </c>
      <c r="F39" t="str">
        <f t="shared" ca="1" si="5"/>
        <v/>
      </c>
      <c r="G39" s="33"/>
      <c r="I39" t="str">
        <f t="shared" si="7"/>
        <v/>
      </c>
      <c r="J39" s="53" t="str">
        <f t="shared" si="8"/>
        <v/>
      </c>
      <c r="K39" t="str">
        <f t="shared" si="9"/>
        <v/>
      </c>
      <c r="L39" t="str">
        <f t="shared" si="10"/>
        <v/>
      </c>
      <c r="M39" s="51" t="str">
        <f t="shared" ca="1" si="11"/>
        <v/>
      </c>
      <c r="N39" s="20" t="str">
        <f ca="1">IF(AND(L39&lt;&gt;"",M39&lt;&gt;""),M39*VLOOKUP(L39,S35:T48,2,0),IF(A39="Итого",SUM(N$27:N38),""))</f>
        <v/>
      </c>
      <c r="Q39">
        <v>986</v>
      </c>
      <c r="R39" t="s">
        <v>132</v>
      </c>
      <c r="S39" t="s">
        <v>133</v>
      </c>
      <c r="T39">
        <v>17.8</v>
      </c>
    </row>
    <row r="40" spans="1:20" x14ac:dyDescent="0.25">
      <c r="A40" t="str">
        <f t="shared" si="6"/>
        <v/>
      </c>
      <c r="E40" s="48" t="str">
        <f t="shared" ca="1" si="4"/>
        <v/>
      </c>
      <c r="F40" t="str">
        <f t="shared" ca="1" si="5"/>
        <v/>
      </c>
      <c r="G40" s="33"/>
      <c r="I40" t="str">
        <f t="shared" si="7"/>
        <v/>
      </c>
      <c r="J40" s="53" t="str">
        <f t="shared" si="8"/>
        <v/>
      </c>
      <c r="K40" t="str">
        <f t="shared" si="9"/>
        <v/>
      </c>
      <c r="L40" t="str">
        <f t="shared" si="10"/>
        <v/>
      </c>
      <c r="M40" s="51" t="str">
        <f t="shared" ca="1" si="11"/>
        <v/>
      </c>
      <c r="N40" s="20" t="str">
        <f ca="1">IF(AND(L40&lt;&gt;"",M40&lt;&gt;""),M40*VLOOKUP(L40,S36:T49,2,0),IF(A40="Итого",SUM(N$27:N39),""))</f>
        <v/>
      </c>
    </row>
    <row r="41" spans="1:20" x14ac:dyDescent="0.25">
      <c r="A41" t="str">
        <f t="shared" si="6"/>
        <v/>
      </c>
      <c r="E41" s="48" t="str">
        <f t="shared" ca="1" si="4"/>
        <v/>
      </c>
      <c r="F41" t="str">
        <f t="shared" ca="1" si="5"/>
        <v/>
      </c>
      <c r="G41" s="33"/>
      <c r="I41" t="str">
        <f t="shared" si="7"/>
        <v/>
      </c>
      <c r="J41" s="53" t="str">
        <f t="shared" si="8"/>
        <v/>
      </c>
      <c r="K41" t="str">
        <f t="shared" si="9"/>
        <v/>
      </c>
      <c r="L41" t="str">
        <f t="shared" si="10"/>
        <v/>
      </c>
      <c r="M41" s="51" t="str">
        <f t="shared" ca="1" si="11"/>
        <v/>
      </c>
      <c r="N41" s="20" t="str">
        <f ca="1">IF(AND(L41&lt;&gt;"",M41&lt;&gt;""),M41*VLOOKUP(L41,S37:T50,2,0),IF(A41="Итого",SUM(N$27:N40),""))</f>
        <v/>
      </c>
    </row>
    <row r="42" spans="1:20" x14ac:dyDescent="0.25">
      <c r="A42" t="str">
        <f t="shared" si="6"/>
        <v/>
      </c>
      <c r="E42" s="48" t="str">
        <f t="shared" ca="1" si="4"/>
        <v/>
      </c>
      <c r="F42" t="str">
        <f t="shared" ca="1" si="5"/>
        <v/>
      </c>
      <c r="G42" s="33"/>
      <c r="I42" t="str">
        <f t="shared" si="7"/>
        <v/>
      </c>
      <c r="J42" s="53" t="str">
        <f t="shared" si="8"/>
        <v/>
      </c>
      <c r="K42" t="str">
        <f t="shared" si="9"/>
        <v/>
      </c>
      <c r="L42" t="str">
        <f t="shared" si="10"/>
        <v/>
      </c>
      <c r="M42" s="51" t="str">
        <f t="shared" ca="1" si="11"/>
        <v/>
      </c>
      <c r="N42" s="20" t="str">
        <f ca="1">IF(AND(L42&lt;&gt;"",M42&lt;&gt;""),M42*VLOOKUP(L42,S38:T51,2,0),IF(A42="Итого",SUM(N$27:N41),""))</f>
        <v/>
      </c>
    </row>
    <row r="43" spans="1:20" x14ac:dyDescent="0.25">
      <c r="A43" t="str">
        <f t="shared" si="6"/>
        <v/>
      </c>
      <c r="E43" s="48" t="str">
        <f t="shared" ca="1" si="4"/>
        <v/>
      </c>
      <c r="F43" t="str">
        <f t="shared" ca="1" si="5"/>
        <v/>
      </c>
      <c r="G43" s="33"/>
      <c r="I43" t="str">
        <f t="shared" si="7"/>
        <v/>
      </c>
      <c r="J43" s="53" t="str">
        <f t="shared" si="8"/>
        <v/>
      </c>
      <c r="K43" t="str">
        <f t="shared" si="9"/>
        <v/>
      </c>
      <c r="L43" t="str">
        <f t="shared" si="10"/>
        <v/>
      </c>
      <c r="M43" s="51" t="str">
        <f t="shared" ca="1" si="11"/>
        <v/>
      </c>
      <c r="N43" s="20" t="str">
        <f ca="1">IF(AND(L43&lt;&gt;"",M43&lt;&gt;""),M43*VLOOKUP(L43,S39:T52,2,0),IF(A43="Итого",SUM(N$27:N42),""))</f>
        <v/>
      </c>
    </row>
    <row r="44" spans="1:20" x14ac:dyDescent="0.25">
      <c r="A44" t="str">
        <f t="shared" si="6"/>
        <v/>
      </c>
      <c r="E44" s="48" t="str">
        <f t="shared" ca="1" si="4"/>
        <v/>
      </c>
      <c r="F44" t="str">
        <f t="shared" ca="1" si="5"/>
        <v/>
      </c>
      <c r="G44" s="33"/>
      <c r="I44" t="str">
        <f t="shared" si="7"/>
        <v/>
      </c>
      <c r="J44" s="53" t="str">
        <f t="shared" si="8"/>
        <v/>
      </c>
      <c r="K44" t="str">
        <f t="shared" si="9"/>
        <v/>
      </c>
      <c r="L44" t="str">
        <f t="shared" si="10"/>
        <v/>
      </c>
      <c r="M44" s="51" t="str">
        <f t="shared" ca="1" si="11"/>
        <v/>
      </c>
      <c r="N44" s="20" t="str">
        <f ca="1">IF(AND(L44&lt;&gt;"",M44&lt;&gt;""),M44*VLOOKUP(L44,S40:T53,2,0),IF(A44="Итого",SUM(N$27:N43),""))</f>
        <v/>
      </c>
    </row>
    <row r="45" spans="1:20" x14ac:dyDescent="0.25">
      <c r="A45" t="str">
        <f t="shared" si="6"/>
        <v/>
      </c>
      <c r="E45" s="48" t="str">
        <f t="shared" ca="1" si="4"/>
        <v/>
      </c>
      <c r="F45" t="str">
        <f t="shared" ca="1" si="5"/>
        <v/>
      </c>
      <c r="G45" s="33"/>
      <c r="I45" t="str">
        <f t="shared" si="7"/>
        <v/>
      </c>
      <c r="J45" s="53" t="str">
        <f t="shared" si="8"/>
        <v/>
      </c>
      <c r="K45" t="str">
        <f t="shared" si="9"/>
        <v/>
      </c>
      <c r="L45" t="str">
        <f t="shared" si="10"/>
        <v/>
      </c>
      <c r="M45" s="51" t="str">
        <f t="shared" ca="1" si="11"/>
        <v/>
      </c>
      <c r="N45" s="20" t="str">
        <f ca="1">IF(AND(L45&lt;&gt;"",M45&lt;&gt;""),M45*VLOOKUP(L45,S41:T54,2,0),IF(A45="Итого",SUM(N$27:N44),""))</f>
        <v/>
      </c>
    </row>
    <row r="46" spans="1:20" x14ac:dyDescent="0.25">
      <c r="A46" t="str">
        <f t="shared" si="6"/>
        <v/>
      </c>
      <c r="E46" s="48" t="str">
        <f t="shared" ca="1" si="4"/>
        <v/>
      </c>
      <c r="F46" t="str">
        <f t="shared" ca="1" si="5"/>
        <v/>
      </c>
      <c r="G46" s="33"/>
      <c r="I46" t="str">
        <f t="shared" si="7"/>
        <v/>
      </c>
      <c r="J46" s="53" t="str">
        <f t="shared" si="8"/>
        <v/>
      </c>
      <c r="K46" t="str">
        <f t="shared" si="9"/>
        <v/>
      </c>
      <c r="L46" t="str">
        <f t="shared" si="10"/>
        <v/>
      </c>
      <c r="M46" s="51" t="str">
        <f t="shared" ca="1" si="11"/>
        <v/>
      </c>
      <c r="N46" s="20" t="str">
        <f ca="1">IF(AND(L46&lt;&gt;"",M46&lt;&gt;""),M46*VLOOKUP(L46,S42:T55,2,0),IF(A46="Итого",SUM(N$27:N45),""))</f>
        <v/>
      </c>
    </row>
    <row r="47" spans="1:20" x14ac:dyDescent="0.25">
      <c r="A47" t="str">
        <f t="shared" si="6"/>
        <v/>
      </c>
      <c r="E47" s="48" t="str">
        <f t="shared" ca="1" si="4"/>
        <v/>
      </c>
      <c r="F47" t="str">
        <f t="shared" ca="1" si="5"/>
        <v/>
      </c>
      <c r="G47" s="33"/>
      <c r="I47" t="str">
        <f t="shared" si="7"/>
        <v/>
      </c>
      <c r="J47" s="53" t="str">
        <f t="shared" si="8"/>
        <v/>
      </c>
      <c r="K47" t="str">
        <f t="shared" si="9"/>
        <v/>
      </c>
      <c r="L47" t="str">
        <f t="shared" si="10"/>
        <v/>
      </c>
      <c r="M47" s="51" t="str">
        <f t="shared" ca="1" si="11"/>
        <v/>
      </c>
      <c r="N47" s="20" t="str">
        <f ca="1">IF(AND(L47&lt;&gt;"",M47&lt;&gt;""),M47*VLOOKUP(L47,S43:T56,2,0),IF(A47="Итого",SUM(N$27:N46),""))</f>
        <v/>
      </c>
    </row>
    <row r="48" spans="1:20" x14ac:dyDescent="0.25">
      <c r="A48" t="str">
        <f t="shared" si="6"/>
        <v/>
      </c>
      <c r="E48" s="48" t="str">
        <f t="shared" ca="1" si="4"/>
        <v/>
      </c>
      <c r="F48" t="str">
        <f t="shared" ca="1" si="5"/>
        <v/>
      </c>
      <c r="G48" s="33"/>
      <c r="I48" t="str">
        <f t="shared" si="7"/>
        <v/>
      </c>
      <c r="J48" s="53" t="str">
        <f t="shared" si="8"/>
        <v/>
      </c>
      <c r="K48" t="str">
        <f t="shared" si="9"/>
        <v/>
      </c>
      <c r="L48" t="str">
        <f t="shared" si="10"/>
        <v/>
      </c>
      <c r="M48" s="51" t="str">
        <f t="shared" ca="1" si="11"/>
        <v/>
      </c>
      <c r="N48" s="20" t="str">
        <f ca="1">IF(AND(L48&lt;&gt;"",M48&lt;&gt;""),M48*VLOOKUP(L48,S44:T57,2,0),IF(A48="Итого",SUM(N$27:N47),""))</f>
        <v/>
      </c>
    </row>
    <row r="49" spans="1:14" x14ac:dyDescent="0.25">
      <c r="A49" t="str">
        <f t="shared" si="6"/>
        <v/>
      </c>
      <c r="E49" s="48" t="str">
        <f t="shared" ca="1" si="4"/>
        <v/>
      </c>
      <c r="F49" t="str">
        <f t="shared" ca="1" si="5"/>
        <v/>
      </c>
      <c r="G49" s="33"/>
      <c r="I49" t="str">
        <f t="shared" si="7"/>
        <v/>
      </c>
      <c r="J49" s="53" t="str">
        <f t="shared" si="8"/>
        <v/>
      </c>
      <c r="K49" t="str">
        <f t="shared" si="9"/>
        <v/>
      </c>
      <c r="L49" t="str">
        <f t="shared" si="10"/>
        <v/>
      </c>
      <c r="M49" s="51" t="str">
        <f t="shared" ca="1" si="11"/>
        <v/>
      </c>
      <c r="N49" s="20" t="str">
        <f ca="1">IF(AND(L49&lt;&gt;"",M49&lt;&gt;""),M49*VLOOKUP(L49,S45:T58,2,0),IF(A49="Итого",SUM(N$27:N48),""))</f>
        <v/>
      </c>
    </row>
    <row r="50" spans="1:14" x14ac:dyDescent="0.25">
      <c r="A50" t="str">
        <f t="shared" si="6"/>
        <v/>
      </c>
      <c r="E50" s="48" t="str">
        <f t="shared" ca="1" si="4"/>
        <v/>
      </c>
      <c r="F50" t="str">
        <f t="shared" ca="1" si="5"/>
        <v/>
      </c>
      <c r="G50" s="33"/>
      <c r="I50" t="str">
        <f t="shared" si="7"/>
        <v/>
      </c>
      <c r="J50" s="53" t="str">
        <f t="shared" si="8"/>
        <v/>
      </c>
      <c r="K50" t="str">
        <f t="shared" si="9"/>
        <v/>
      </c>
      <c r="L50" t="str">
        <f t="shared" si="10"/>
        <v/>
      </c>
      <c r="M50" s="51" t="str">
        <f t="shared" ca="1" si="11"/>
        <v/>
      </c>
      <c r="N50" s="20" t="str">
        <f ca="1">IF(AND(L50&lt;&gt;"",M50&lt;&gt;""),M50*VLOOKUP(L50,S46:T59,2,0),IF(A50="Итого",SUM(N$27:N49),""))</f>
        <v/>
      </c>
    </row>
    <row r="51" spans="1:14" x14ac:dyDescent="0.25">
      <c r="A51" t="str">
        <f t="shared" si="6"/>
        <v/>
      </c>
      <c r="E51" s="48" t="str">
        <f t="shared" ca="1" si="4"/>
        <v/>
      </c>
      <c r="F51" t="str">
        <f t="shared" ca="1" si="5"/>
        <v/>
      </c>
      <c r="G51" s="33"/>
      <c r="I51" t="str">
        <f t="shared" si="7"/>
        <v/>
      </c>
      <c r="J51" s="53" t="str">
        <f t="shared" si="8"/>
        <v/>
      </c>
      <c r="K51" t="str">
        <f t="shared" si="9"/>
        <v/>
      </c>
      <c r="L51" t="str">
        <f t="shared" si="10"/>
        <v/>
      </c>
      <c r="M51" s="51" t="str">
        <f t="shared" ca="1" si="11"/>
        <v/>
      </c>
      <c r="N51" s="20" t="str">
        <f ca="1">IF(AND(L51&lt;&gt;"",M51&lt;&gt;""),M51*VLOOKUP(L51,S47:T60,2,0),IF(A51="Итого",SUM(N$27:N50),""))</f>
        <v/>
      </c>
    </row>
    <row r="52" spans="1:14" x14ac:dyDescent="0.25">
      <c r="A52" t="str">
        <f t="shared" si="6"/>
        <v/>
      </c>
      <c r="E52" s="48" t="str">
        <f t="shared" ca="1" si="4"/>
        <v/>
      </c>
      <c r="F52" t="str">
        <f t="shared" ca="1" si="5"/>
        <v/>
      </c>
      <c r="G52" s="33"/>
      <c r="I52" t="str">
        <f t="shared" si="7"/>
        <v/>
      </c>
      <c r="J52" s="53" t="str">
        <f t="shared" si="8"/>
        <v/>
      </c>
      <c r="K52" t="str">
        <f t="shared" si="9"/>
        <v/>
      </c>
      <c r="L52" t="str">
        <f t="shared" si="10"/>
        <v/>
      </c>
      <c r="M52" s="51" t="str">
        <f t="shared" ca="1" si="11"/>
        <v/>
      </c>
      <c r="N52" s="20" t="str">
        <f ca="1">IF(AND(L52&lt;&gt;"",M52&lt;&gt;""),M52*VLOOKUP(L52,S48:T61,2,0),IF(A52="Итого",SUM(N$27:N51),""))</f>
        <v/>
      </c>
    </row>
    <row r="53" spans="1:14" x14ac:dyDescent="0.25">
      <c r="A53" t="str">
        <f t="shared" si="6"/>
        <v/>
      </c>
      <c r="E53" s="48" t="str">
        <f t="shared" ca="1" si="4"/>
        <v/>
      </c>
      <c r="F53" t="str">
        <f t="shared" ca="1" si="5"/>
        <v/>
      </c>
      <c r="G53" s="33"/>
      <c r="I53" t="str">
        <f t="shared" si="7"/>
        <v/>
      </c>
      <c r="J53" s="53" t="str">
        <f t="shared" si="8"/>
        <v/>
      </c>
      <c r="K53" t="str">
        <f t="shared" si="9"/>
        <v/>
      </c>
      <c r="L53" t="str">
        <f t="shared" si="10"/>
        <v/>
      </c>
      <c r="M53" s="51" t="str">
        <f t="shared" ca="1" si="11"/>
        <v/>
      </c>
      <c r="N53" s="20" t="str">
        <f ca="1">IF(AND(L53&lt;&gt;"",M53&lt;&gt;""),M53*VLOOKUP(L53,S49:T62,2,0),IF(A53="Итого",SUM(N$27:N52),""))</f>
        <v/>
      </c>
    </row>
    <row r="54" spans="1:14" x14ac:dyDescent="0.25">
      <c r="A54" t="str">
        <f t="shared" si="6"/>
        <v/>
      </c>
      <c r="E54" s="48" t="str">
        <f t="shared" ca="1" si="4"/>
        <v/>
      </c>
      <c r="F54" t="str">
        <f t="shared" ca="1" si="5"/>
        <v/>
      </c>
      <c r="G54" s="33"/>
      <c r="I54" t="str">
        <f t="shared" si="7"/>
        <v/>
      </c>
      <c r="J54" s="53" t="str">
        <f t="shared" si="8"/>
        <v/>
      </c>
      <c r="K54" t="str">
        <f t="shared" si="9"/>
        <v/>
      </c>
      <c r="L54" t="str">
        <f t="shared" si="10"/>
        <v/>
      </c>
      <c r="M54" s="51" t="str">
        <f t="shared" ca="1" si="11"/>
        <v/>
      </c>
      <c r="N54" s="20" t="str">
        <f ca="1">IF(AND(L54&lt;&gt;"",M54&lt;&gt;""),M54*VLOOKUP(L54,S50:T63,2,0),IF(A54="Итого",SUM(N$27:N53),""))</f>
        <v/>
      </c>
    </row>
    <row r="55" spans="1:14" x14ac:dyDescent="0.25">
      <c r="A55" t="str">
        <f t="shared" si="6"/>
        <v/>
      </c>
      <c r="E55" s="48" t="str">
        <f t="shared" ca="1" si="4"/>
        <v/>
      </c>
      <c r="F55" t="str">
        <f t="shared" ca="1" si="5"/>
        <v/>
      </c>
      <c r="G55" s="33"/>
      <c r="I55" t="str">
        <f t="shared" si="7"/>
        <v/>
      </c>
      <c r="J55" s="53" t="str">
        <f t="shared" si="8"/>
        <v/>
      </c>
      <c r="K55" t="str">
        <f t="shared" si="9"/>
        <v/>
      </c>
      <c r="L55" t="str">
        <f t="shared" si="10"/>
        <v/>
      </c>
      <c r="M55" s="51" t="str">
        <f t="shared" ca="1" si="11"/>
        <v/>
      </c>
      <c r="N55" s="20" t="str">
        <f ca="1">IF(AND(L55&lt;&gt;"",M55&lt;&gt;""),M55*VLOOKUP(L55,S51:T64,2,0),IF(A55="Итого",SUM(N$27:N54),""))</f>
        <v/>
      </c>
    </row>
    <row r="56" spans="1:14" x14ac:dyDescent="0.25">
      <c r="A56" t="str">
        <f t="shared" si="6"/>
        <v/>
      </c>
      <c r="E56" s="48" t="str">
        <f t="shared" ca="1" si="4"/>
        <v/>
      </c>
      <c r="F56" t="str">
        <f t="shared" ca="1" si="5"/>
        <v/>
      </c>
      <c r="G56" s="33"/>
      <c r="I56" t="str">
        <f t="shared" si="7"/>
        <v/>
      </c>
      <c r="J56" s="53" t="str">
        <f t="shared" si="8"/>
        <v/>
      </c>
      <c r="K56" t="str">
        <f t="shared" si="9"/>
        <v/>
      </c>
      <c r="L56" t="str">
        <f t="shared" si="10"/>
        <v/>
      </c>
      <c r="M56" s="51" t="str">
        <f t="shared" ca="1" si="11"/>
        <v/>
      </c>
      <c r="N56" s="20" t="str">
        <f ca="1">IF(AND(L56&lt;&gt;"",M56&lt;&gt;""),M56*VLOOKUP(L56,S52:T65,2,0),IF(A56="Итого",SUM(N$27:N55),""))</f>
        <v/>
      </c>
    </row>
    <row r="57" spans="1:14" x14ac:dyDescent="0.25">
      <c r="A57" t="str">
        <f t="shared" si="6"/>
        <v/>
      </c>
      <c r="E57" s="48" t="str">
        <f t="shared" ca="1" si="4"/>
        <v/>
      </c>
      <c r="F57" t="str">
        <f t="shared" ca="1" si="5"/>
        <v/>
      </c>
      <c r="G57" s="33"/>
      <c r="I57" t="str">
        <f t="shared" si="7"/>
        <v/>
      </c>
      <c r="J57" s="53" t="str">
        <f t="shared" si="8"/>
        <v/>
      </c>
      <c r="K57" t="str">
        <f t="shared" si="9"/>
        <v/>
      </c>
      <c r="L57" t="str">
        <f t="shared" si="10"/>
        <v/>
      </c>
      <c r="M57" s="51" t="str">
        <f t="shared" ca="1" si="11"/>
        <v/>
      </c>
      <c r="N57" s="20" t="str">
        <f ca="1">IF(AND(L57&lt;&gt;"",M57&lt;&gt;""),M57*VLOOKUP(L57,S53:T66,2,0),IF(A57="Итого",SUM(N$27:N56),""))</f>
        <v/>
      </c>
    </row>
    <row r="58" spans="1:14" x14ac:dyDescent="0.25">
      <c r="A58" t="str">
        <f t="shared" si="6"/>
        <v/>
      </c>
      <c r="E58" s="48" t="str">
        <f t="shared" ca="1" si="4"/>
        <v/>
      </c>
      <c r="F58" t="str">
        <f t="shared" ca="1" si="5"/>
        <v/>
      </c>
      <c r="G58" s="33"/>
      <c r="I58" t="str">
        <f t="shared" si="7"/>
        <v/>
      </c>
      <c r="J58" s="53" t="str">
        <f t="shared" si="8"/>
        <v/>
      </c>
      <c r="K58" t="str">
        <f t="shared" si="9"/>
        <v/>
      </c>
      <c r="L58" t="str">
        <f t="shared" si="10"/>
        <v/>
      </c>
      <c r="M58" s="51" t="str">
        <f t="shared" ca="1" si="11"/>
        <v/>
      </c>
      <c r="N58" s="20" t="str">
        <f ca="1">IF(AND(L58&lt;&gt;"",M58&lt;&gt;""),M58*VLOOKUP(L58,S54:T67,2,0),IF(A58="Итого",SUM(N$27:N57),""))</f>
        <v/>
      </c>
    </row>
    <row r="59" spans="1:14" x14ac:dyDescent="0.25">
      <c r="A59" t="str">
        <f t="shared" si="6"/>
        <v/>
      </c>
      <c r="E59" s="48" t="str">
        <f t="shared" ca="1" si="4"/>
        <v/>
      </c>
      <c r="F59" t="str">
        <f t="shared" ca="1" si="5"/>
        <v/>
      </c>
      <c r="G59" s="33"/>
      <c r="I59" t="str">
        <f t="shared" si="7"/>
        <v/>
      </c>
      <c r="J59" s="53" t="str">
        <f t="shared" si="8"/>
        <v/>
      </c>
      <c r="K59" t="str">
        <f t="shared" si="9"/>
        <v/>
      </c>
      <c r="L59" t="str">
        <f t="shared" si="10"/>
        <v/>
      </c>
      <c r="M59" s="51" t="str">
        <f t="shared" ca="1" si="11"/>
        <v/>
      </c>
      <c r="N59" s="20" t="str">
        <f ca="1">IF(AND(L59&lt;&gt;"",M59&lt;&gt;""),M59*VLOOKUP(L59,S55:T68,2,0),IF(A59="Итого",SUM(N$27:N58),""))</f>
        <v/>
      </c>
    </row>
    <row r="60" spans="1:14" x14ac:dyDescent="0.25">
      <c r="A60" t="str">
        <f t="shared" si="6"/>
        <v/>
      </c>
      <c r="E60" s="48" t="str">
        <f t="shared" ca="1" si="4"/>
        <v/>
      </c>
      <c r="F60" t="str">
        <f t="shared" ca="1" si="5"/>
        <v/>
      </c>
      <c r="G60" s="33"/>
      <c r="I60" t="str">
        <f t="shared" si="7"/>
        <v/>
      </c>
      <c r="J60" s="53" t="str">
        <f t="shared" si="8"/>
        <v/>
      </c>
      <c r="K60" t="str">
        <f t="shared" si="9"/>
        <v/>
      </c>
      <c r="L60" t="str">
        <f t="shared" si="10"/>
        <v/>
      </c>
      <c r="M60" s="51" t="str">
        <f t="shared" ca="1" si="11"/>
        <v/>
      </c>
      <c r="N60" s="20" t="str">
        <f ca="1">IF(AND(L60&lt;&gt;"",M60&lt;&gt;""),M60*VLOOKUP(L60,S56:T69,2,0),IF(A60="Итого",SUM(N$27:N59),""))</f>
        <v/>
      </c>
    </row>
    <row r="61" spans="1:14" x14ac:dyDescent="0.25">
      <c r="A61" t="str">
        <f t="shared" si="6"/>
        <v/>
      </c>
      <c r="E61" s="48" t="str">
        <f t="shared" ca="1" si="4"/>
        <v/>
      </c>
      <c r="F61" t="str">
        <f t="shared" ca="1" si="5"/>
        <v/>
      </c>
      <c r="G61" s="33"/>
      <c r="I61" t="str">
        <f t="shared" si="7"/>
        <v/>
      </c>
      <c r="J61" s="53" t="str">
        <f t="shared" si="8"/>
        <v/>
      </c>
      <c r="K61" t="str">
        <f t="shared" si="9"/>
        <v/>
      </c>
      <c r="L61" t="str">
        <f t="shared" si="10"/>
        <v/>
      </c>
      <c r="M61" s="51" t="str">
        <f t="shared" ca="1" si="11"/>
        <v/>
      </c>
      <c r="N61" s="20" t="str">
        <f ca="1">IF(AND(L61&lt;&gt;"",M61&lt;&gt;""),M61*VLOOKUP(L61,S57:T70,2,0),IF(A61="Итого",SUM(N$27:N60),""))</f>
        <v/>
      </c>
    </row>
    <row r="62" spans="1:14" x14ac:dyDescent="0.25">
      <c r="A62" t="str">
        <f t="shared" si="6"/>
        <v/>
      </c>
      <c r="E62" s="48" t="str">
        <f t="shared" ca="1" si="4"/>
        <v/>
      </c>
      <c r="F62" t="str">
        <f t="shared" ca="1" si="5"/>
        <v/>
      </c>
      <c r="G62" s="33"/>
      <c r="I62" t="str">
        <f t="shared" si="7"/>
        <v/>
      </c>
      <c r="J62" s="53" t="str">
        <f t="shared" si="8"/>
        <v/>
      </c>
      <c r="K62" t="str">
        <f t="shared" si="9"/>
        <v/>
      </c>
      <c r="L62" t="str">
        <f t="shared" si="10"/>
        <v/>
      </c>
      <c r="M62" s="51" t="str">
        <f t="shared" ca="1" si="11"/>
        <v/>
      </c>
      <c r="N62" s="20" t="str">
        <f ca="1">IF(AND(L62&lt;&gt;"",M62&lt;&gt;""),M62*VLOOKUP(L62,S58:T71,2,0),IF(A62="Итого",SUM(N$27:N61),""))</f>
        <v/>
      </c>
    </row>
    <row r="63" spans="1:14" x14ac:dyDescent="0.25">
      <c r="A63" t="str">
        <f t="shared" si="6"/>
        <v/>
      </c>
      <c r="E63" s="48" t="str">
        <f t="shared" ca="1" si="4"/>
        <v/>
      </c>
      <c r="F63" t="str">
        <f t="shared" ca="1" si="5"/>
        <v/>
      </c>
      <c r="G63" s="33"/>
      <c r="I63" t="str">
        <f t="shared" si="7"/>
        <v/>
      </c>
      <c r="J63" s="53" t="str">
        <f t="shared" si="8"/>
        <v/>
      </c>
      <c r="K63" t="str">
        <f t="shared" si="9"/>
        <v/>
      </c>
      <c r="L63" t="str">
        <f t="shared" si="10"/>
        <v/>
      </c>
      <c r="M63" s="51" t="str">
        <f t="shared" ca="1" si="11"/>
        <v/>
      </c>
      <c r="N63" s="20" t="str">
        <f ca="1">IF(AND(L63&lt;&gt;"",M63&lt;&gt;""),M63*VLOOKUP(L63,S59:T72,2,0),IF(A63="Итого",SUM(N$27:N62),""))</f>
        <v/>
      </c>
    </row>
    <row r="64" spans="1:14" x14ac:dyDescent="0.25">
      <c r="A64" t="str">
        <f t="shared" si="6"/>
        <v/>
      </c>
      <c r="E64" s="48" t="str">
        <f t="shared" ca="1" si="4"/>
        <v/>
      </c>
      <c r="F64" t="str">
        <f t="shared" ca="1" si="5"/>
        <v/>
      </c>
      <c r="G64" s="33"/>
      <c r="I64" t="str">
        <f t="shared" si="7"/>
        <v/>
      </c>
      <c r="J64" s="53" t="str">
        <f t="shared" si="8"/>
        <v/>
      </c>
      <c r="K64" t="str">
        <f t="shared" si="9"/>
        <v/>
      </c>
      <c r="L64" t="str">
        <f t="shared" si="10"/>
        <v/>
      </c>
      <c r="M64" s="51" t="str">
        <f t="shared" ca="1" si="11"/>
        <v/>
      </c>
      <c r="N64" s="20" t="str">
        <f ca="1">IF(AND(L64&lt;&gt;"",M64&lt;&gt;""),M64*VLOOKUP(L64,S60:T73,2,0),IF(A64="Итого",SUM(N$27:N63),""))</f>
        <v/>
      </c>
    </row>
    <row r="65" spans="1:14" x14ac:dyDescent="0.25">
      <c r="A65" t="str">
        <f t="shared" si="6"/>
        <v/>
      </c>
      <c r="E65" s="48" t="str">
        <f t="shared" ca="1" si="4"/>
        <v/>
      </c>
      <c r="F65" t="str">
        <f t="shared" ca="1" si="5"/>
        <v/>
      </c>
      <c r="G65" s="33"/>
      <c r="I65" t="str">
        <f t="shared" si="7"/>
        <v/>
      </c>
      <c r="J65" s="53" t="str">
        <f t="shared" si="8"/>
        <v/>
      </c>
      <c r="K65" t="str">
        <f t="shared" si="9"/>
        <v/>
      </c>
      <c r="L65" t="str">
        <f t="shared" si="10"/>
        <v/>
      </c>
      <c r="M65" s="51" t="str">
        <f t="shared" ca="1" si="11"/>
        <v/>
      </c>
      <c r="N65" s="20" t="str">
        <f ca="1">IF(AND(L65&lt;&gt;"",M65&lt;&gt;""),M65*VLOOKUP(L65,S61:T74,2,0),IF(A65="Итого",SUM(N$27:N64),""))</f>
        <v/>
      </c>
    </row>
    <row r="66" spans="1:14" x14ac:dyDescent="0.25">
      <c r="A66" t="str">
        <f t="shared" si="6"/>
        <v/>
      </c>
      <c r="E66" s="48" t="str">
        <f t="shared" ca="1" si="4"/>
        <v/>
      </c>
      <c r="F66" t="str">
        <f t="shared" ca="1" si="5"/>
        <v/>
      </c>
      <c r="G66" s="33"/>
      <c r="I66" t="str">
        <f t="shared" si="7"/>
        <v/>
      </c>
      <c r="J66" s="53" t="str">
        <f t="shared" si="8"/>
        <v/>
      </c>
      <c r="K66" t="str">
        <f t="shared" si="9"/>
        <v/>
      </c>
      <c r="L66" t="str">
        <f t="shared" si="10"/>
        <v/>
      </c>
      <c r="M66" s="51" t="str">
        <f t="shared" ca="1" si="11"/>
        <v/>
      </c>
      <c r="N66" s="20" t="str">
        <f ca="1">IF(AND(L66&lt;&gt;"",M66&lt;&gt;""),M66*VLOOKUP(L66,S62:T75,2,0),IF(A66="Итого",SUM(N$27:N65),""))</f>
        <v/>
      </c>
    </row>
    <row r="67" spans="1:14" x14ac:dyDescent="0.25">
      <c r="A67" t="str">
        <f t="shared" si="6"/>
        <v/>
      </c>
      <c r="E67" s="48" t="str">
        <f t="shared" ca="1" si="4"/>
        <v/>
      </c>
      <c r="F67" t="str">
        <f t="shared" ca="1" si="5"/>
        <v/>
      </c>
      <c r="G67" s="33"/>
      <c r="I67" t="str">
        <f t="shared" si="7"/>
        <v/>
      </c>
      <c r="J67" s="53" t="str">
        <f t="shared" si="8"/>
        <v/>
      </c>
      <c r="K67" t="str">
        <f t="shared" si="9"/>
        <v/>
      </c>
      <c r="L67" t="str">
        <f t="shared" si="10"/>
        <v/>
      </c>
      <c r="M67" s="51" t="str">
        <f t="shared" ca="1" si="11"/>
        <v/>
      </c>
      <c r="N67" s="20" t="str">
        <f ca="1">IF(AND(L67&lt;&gt;"",M67&lt;&gt;""),M67*VLOOKUP(L67,S63:T76,2,0),IF(A67="Итого",SUM(N$27:N66),""))</f>
        <v/>
      </c>
    </row>
    <row r="68" spans="1:14" x14ac:dyDescent="0.25">
      <c r="A68" t="str">
        <f t="shared" si="6"/>
        <v/>
      </c>
      <c r="E68" s="48" t="str">
        <f t="shared" ca="1" si="4"/>
        <v/>
      </c>
      <c r="F68" t="str">
        <f t="shared" ca="1" si="5"/>
        <v/>
      </c>
      <c r="G68" s="33"/>
      <c r="I68" t="str">
        <f t="shared" si="7"/>
        <v/>
      </c>
      <c r="J68" s="53" t="str">
        <f t="shared" si="8"/>
        <v/>
      </c>
      <c r="K68" t="str">
        <f t="shared" si="9"/>
        <v/>
      </c>
      <c r="L68" t="str">
        <f t="shared" si="10"/>
        <v/>
      </c>
      <c r="M68" s="51" t="str">
        <f t="shared" ca="1" si="11"/>
        <v/>
      </c>
      <c r="N68" s="20" t="str">
        <f ca="1">IF(AND(L68&lt;&gt;"",M68&lt;&gt;""),M68*VLOOKUP(L68,S64:T77,2,0),IF(A68="Итого",SUM(N$27:N67),""))</f>
        <v/>
      </c>
    </row>
    <row r="69" spans="1:14" x14ac:dyDescent="0.25">
      <c r="A69" t="str">
        <f t="shared" si="6"/>
        <v/>
      </c>
      <c r="E69" s="48" t="str">
        <f t="shared" ca="1" si="4"/>
        <v/>
      </c>
      <c r="F69" t="str">
        <f t="shared" ca="1" si="5"/>
        <v/>
      </c>
      <c r="G69" s="33"/>
      <c r="I69" t="str">
        <f t="shared" si="7"/>
        <v/>
      </c>
      <c r="J69" s="53" t="str">
        <f t="shared" si="8"/>
        <v/>
      </c>
      <c r="K69" t="str">
        <f t="shared" si="9"/>
        <v/>
      </c>
      <c r="L69" t="str">
        <f t="shared" si="10"/>
        <v/>
      </c>
      <c r="M69" s="51" t="str">
        <f t="shared" ca="1" si="11"/>
        <v/>
      </c>
      <c r="N69" s="20" t="str">
        <f ca="1">IF(AND(L69&lt;&gt;"",M69&lt;&gt;""),M69*VLOOKUP(L69,S65:T78,2,0),IF(A69="Итого",SUM(N$27:N68),""))</f>
        <v/>
      </c>
    </row>
    <row r="70" spans="1:14" x14ac:dyDescent="0.25">
      <c r="A70" t="str">
        <f t="shared" si="6"/>
        <v/>
      </c>
      <c r="E70" s="48" t="str">
        <f t="shared" ca="1" si="4"/>
        <v/>
      </c>
      <c r="F70" t="str">
        <f t="shared" ca="1" si="5"/>
        <v/>
      </c>
      <c r="G70" s="33"/>
      <c r="I70" t="str">
        <f t="shared" si="7"/>
        <v/>
      </c>
      <c r="J70" s="53" t="str">
        <f t="shared" si="8"/>
        <v/>
      </c>
      <c r="K70" t="str">
        <f t="shared" si="9"/>
        <v/>
      </c>
      <c r="L70" t="str">
        <f t="shared" si="10"/>
        <v/>
      </c>
      <c r="M70" s="51" t="str">
        <f t="shared" ca="1" si="11"/>
        <v/>
      </c>
      <c r="N70" s="20" t="str">
        <f ca="1">IF(AND(L70&lt;&gt;"",M70&lt;&gt;""),M70*VLOOKUP(L70,S66:T79,2,0),IF(A70="Итого",SUM(N$27:N69),""))</f>
        <v/>
      </c>
    </row>
    <row r="71" spans="1:14" x14ac:dyDescent="0.25">
      <c r="A71" t="str">
        <f t="shared" si="6"/>
        <v/>
      </c>
      <c r="E71" s="48" t="str">
        <f t="shared" ca="1" si="4"/>
        <v/>
      </c>
      <c r="F71" t="str">
        <f t="shared" ca="1" si="5"/>
        <v/>
      </c>
      <c r="G71" s="33"/>
      <c r="I71" t="str">
        <f t="shared" si="7"/>
        <v/>
      </c>
      <c r="J71" s="53" t="str">
        <f t="shared" si="8"/>
        <v/>
      </c>
      <c r="K71" t="str">
        <f t="shared" si="9"/>
        <v/>
      </c>
      <c r="L71" t="str">
        <f t="shared" si="10"/>
        <v/>
      </c>
      <c r="M71" s="51" t="str">
        <f t="shared" ca="1" si="11"/>
        <v/>
      </c>
      <c r="N71" s="20" t="str">
        <f ca="1">IF(AND(L71&lt;&gt;"",M71&lt;&gt;""),M71*VLOOKUP(L71,S67:T80,2,0),IF(A71="Итого",SUM(N$27:N70),""))</f>
        <v/>
      </c>
    </row>
    <row r="72" spans="1:14" x14ac:dyDescent="0.25">
      <c r="A72" t="str">
        <f t="shared" si="6"/>
        <v/>
      </c>
      <c r="E72" s="48" t="str">
        <f t="shared" ca="1" si="4"/>
        <v/>
      </c>
      <c r="F72" t="str">
        <f t="shared" ca="1" si="5"/>
        <v/>
      </c>
      <c r="G72" s="33"/>
      <c r="I72" t="str">
        <f t="shared" si="7"/>
        <v/>
      </c>
      <c r="J72" s="53" t="str">
        <f t="shared" si="8"/>
        <v/>
      </c>
      <c r="K72" t="str">
        <f t="shared" si="9"/>
        <v/>
      </c>
      <c r="L72" t="str">
        <f t="shared" si="10"/>
        <v/>
      </c>
      <c r="M72" s="51" t="str">
        <f t="shared" ca="1" si="11"/>
        <v/>
      </c>
      <c r="N72" s="20" t="str">
        <f ca="1">IF(AND(L72&lt;&gt;"",M72&lt;&gt;""),M72*VLOOKUP(L72,S68:T81,2,0),IF(A72="Итого",SUM(N$27:N71),""))</f>
        <v/>
      </c>
    </row>
    <row r="73" spans="1:14" x14ac:dyDescent="0.25">
      <c r="A73" t="str">
        <f t="shared" si="6"/>
        <v/>
      </c>
      <c r="E73" s="48" t="str">
        <f t="shared" ca="1" si="4"/>
        <v/>
      </c>
      <c r="F73" t="str">
        <f t="shared" ca="1" si="5"/>
        <v/>
      </c>
      <c r="G73" s="33"/>
      <c r="I73" t="str">
        <f t="shared" si="7"/>
        <v/>
      </c>
      <c r="J73" s="53" t="str">
        <f t="shared" si="8"/>
        <v/>
      </c>
      <c r="K73" t="str">
        <f t="shared" si="9"/>
        <v/>
      </c>
      <c r="L73" t="str">
        <f t="shared" si="10"/>
        <v/>
      </c>
      <c r="M73" s="51" t="str">
        <f t="shared" ca="1" si="11"/>
        <v/>
      </c>
      <c r="N73" s="20" t="str">
        <f ca="1">IF(AND(L73&lt;&gt;"",M73&lt;&gt;""),M73*VLOOKUP(L73,S69:T82,2,0),IF(A73="Итого",SUM(N$27:N72),""))</f>
        <v/>
      </c>
    </row>
    <row r="74" spans="1:14" x14ac:dyDescent="0.25">
      <c r="A74" t="str">
        <f t="shared" si="6"/>
        <v/>
      </c>
      <c r="E74" s="48" t="str">
        <f t="shared" ca="1" si="4"/>
        <v/>
      </c>
      <c r="F74" t="str">
        <f t="shared" ca="1" si="5"/>
        <v/>
      </c>
      <c r="G74" s="33"/>
      <c r="I74" t="str">
        <f t="shared" si="7"/>
        <v/>
      </c>
      <c r="J74" s="53" t="str">
        <f t="shared" si="8"/>
        <v/>
      </c>
      <c r="K74" t="str">
        <f t="shared" si="9"/>
        <v/>
      </c>
      <c r="L74" t="str">
        <f t="shared" si="10"/>
        <v/>
      </c>
      <c r="M74" s="51" t="str">
        <f t="shared" ca="1" si="11"/>
        <v/>
      </c>
      <c r="N74" s="20" t="str">
        <f ca="1">IF(AND(L74&lt;&gt;"",M74&lt;&gt;""),M74*VLOOKUP(L74,S70:T83,2,0),IF(A74="Итого",SUM(N$27:N73),""))</f>
        <v/>
      </c>
    </row>
    <row r="75" spans="1:14" x14ac:dyDescent="0.25">
      <c r="A75" t="str">
        <f t="shared" si="6"/>
        <v/>
      </c>
      <c r="E75" s="48" t="str">
        <f t="shared" ca="1" si="4"/>
        <v/>
      </c>
      <c r="F75" t="str">
        <f t="shared" ca="1" si="5"/>
        <v/>
      </c>
      <c r="G75" s="33"/>
      <c r="I75" t="str">
        <f t="shared" si="7"/>
        <v/>
      </c>
      <c r="J75" s="53" t="str">
        <f t="shared" si="8"/>
        <v/>
      </c>
      <c r="K75" t="str">
        <f t="shared" si="9"/>
        <v/>
      </c>
      <c r="L75" t="str">
        <f t="shared" si="10"/>
        <v/>
      </c>
      <c r="M75" s="51" t="str">
        <f t="shared" ca="1" si="11"/>
        <v/>
      </c>
      <c r="N75" s="20" t="str">
        <f ca="1">IF(AND(L75&lt;&gt;"",M75&lt;&gt;""),M75*VLOOKUP(L75,S71:T84,2,0),IF(A75="Итого",SUM(N$27:N74),""))</f>
        <v/>
      </c>
    </row>
    <row r="76" spans="1:14" x14ac:dyDescent="0.25">
      <c r="A76" t="str">
        <f t="shared" si="6"/>
        <v/>
      </c>
      <c r="E76" s="48" t="str">
        <f t="shared" ca="1" si="4"/>
        <v/>
      </c>
      <c r="F76" t="str">
        <f t="shared" ca="1" si="5"/>
        <v/>
      </c>
      <c r="G76" s="33"/>
      <c r="I76" t="str">
        <f t="shared" si="7"/>
        <v/>
      </c>
      <c r="J76" s="53" t="str">
        <f t="shared" si="8"/>
        <v/>
      </c>
      <c r="K76" t="str">
        <f t="shared" si="9"/>
        <v/>
      </c>
      <c r="L76" t="str">
        <f t="shared" si="10"/>
        <v/>
      </c>
      <c r="M76" s="51" t="str">
        <f t="shared" ca="1" si="11"/>
        <v/>
      </c>
      <c r="N76" s="20" t="str">
        <f ca="1">IF(AND(L76&lt;&gt;"",M76&lt;&gt;""),M76*VLOOKUP(L76,S72:T85,2,0),IF(A76="Итого",SUM(N$27:N75),""))</f>
        <v/>
      </c>
    </row>
    <row r="77" spans="1:14" x14ac:dyDescent="0.25">
      <c r="A77" t="str">
        <f t="shared" si="6"/>
        <v/>
      </c>
      <c r="E77" s="48" t="str">
        <f t="shared" ca="1" si="4"/>
        <v/>
      </c>
      <c r="F77" t="str">
        <f t="shared" ca="1" si="5"/>
        <v/>
      </c>
      <c r="G77" s="33"/>
      <c r="I77" t="str">
        <f t="shared" si="7"/>
        <v/>
      </c>
      <c r="J77" s="53" t="str">
        <f t="shared" si="8"/>
        <v/>
      </c>
      <c r="K77" t="str">
        <f t="shared" si="9"/>
        <v/>
      </c>
      <c r="L77" t="str">
        <f t="shared" si="10"/>
        <v/>
      </c>
      <c r="M77" s="51" t="str">
        <f t="shared" ca="1" si="11"/>
        <v/>
      </c>
      <c r="N77" s="20" t="str">
        <f ca="1">IF(AND(L77&lt;&gt;"",M77&lt;&gt;""),M77*VLOOKUP(L77,S73:T86,2,0),IF(A77="Итого",SUM(N$27:N76),""))</f>
        <v/>
      </c>
    </row>
    <row r="78" spans="1:14" x14ac:dyDescent="0.25">
      <c r="A78" t="str">
        <f t="shared" si="6"/>
        <v/>
      </c>
      <c r="E78" s="48" t="str">
        <f t="shared" ca="1" si="4"/>
        <v/>
      </c>
      <c r="F78" t="str">
        <f t="shared" ca="1" si="5"/>
        <v/>
      </c>
      <c r="G78" s="33"/>
      <c r="I78" t="str">
        <f t="shared" si="7"/>
        <v/>
      </c>
      <c r="J78" s="53" t="str">
        <f t="shared" si="8"/>
        <v/>
      </c>
      <c r="K78" t="str">
        <f t="shared" si="9"/>
        <v/>
      </c>
      <c r="L78" t="str">
        <f t="shared" si="10"/>
        <v/>
      </c>
      <c r="M78" s="51" t="str">
        <f t="shared" ca="1" si="11"/>
        <v/>
      </c>
      <c r="N78" s="20" t="str">
        <f ca="1">IF(AND(L78&lt;&gt;"",M78&lt;&gt;""),M78*VLOOKUP(L78,S74:T87,2,0),IF(A78="Итого",SUM(N$27:N77),""))</f>
        <v/>
      </c>
    </row>
    <row r="79" spans="1:14" x14ac:dyDescent="0.25">
      <c r="A79" t="str">
        <f t="shared" si="6"/>
        <v/>
      </c>
      <c r="E79" s="48" t="str">
        <f t="shared" ca="1" si="4"/>
        <v/>
      </c>
      <c r="F79" t="str">
        <f t="shared" ca="1" si="5"/>
        <v/>
      </c>
      <c r="G79" s="33"/>
      <c r="I79" t="str">
        <f t="shared" si="7"/>
        <v/>
      </c>
      <c r="J79" s="53" t="str">
        <f t="shared" si="8"/>
        <v/>
      </c>
      <c r="K79" t="str">
        <f t="shared" si="9"/>
        <v/>
      </c>
      <c r="L79" t="str">
        <f t="shared" si="10"/>
        <v/>
      </c>
      <c r="M79" s="51" t="str">
        <f t="shared" ca="1" si="11"/>
        <v/>
      </c>
      <c r="N79" s="20" t="str">
        <f ca="1">IF(AND(L79&lt;&gt;"",M79&lt;&gt;""),M79*VLOOKUP(L79,S75:T88,2,0),IF(A79="Итого",SUM(N$27:N78),""))</f>
        <v/>
      </c>
    </row>
    <row r="80" spans="1:14" x14ac:dyDescent="0.25">
      <c r="A80" t="str">
        <f t="shared" si="6"/>
        <v/>
      </c>
      <c r="E80" s="48" t="str">
        <f t="shared" ca="1" si="4"/>
        <v/>
      </c>
      <c r="F80" t="str">
        <f t="shared" ca="1" si="5"/>
        <v/>
      </c>
      <c r="G80" s="33"/>
      <c r="I80" t="str">
        <f t="shared" si="7"/>
        <v/>
      </c>
      <c r="J80" s="53" t="str">
        <f t="shared" si="8"/>
        <v/>
      </c>
      <c r="K80" t="str">
        <f t="shared" si="9"/>
        <v/>
      </c>
      <c r="L80" t="str">
        <f t="shared" si="10"/>
        <v/>
      </c>
      <c r="M80" s="51" t="str">
        <f t="shared" ca="1" si="11"/>
        <v/>
      </c>
      <c r="N80" s="20" t="str">
        <f ca="1">IF(AND(L80&lt;&gt;"",M80&lt;&gt;""),M80*VLOOKUP(L80,S76:T89,2,0),IF(A80="Итого",SUM(N$27:N79),""))</f>
        <v/>
      </c>
    </row>
    <row r="81" spans="1:14" x14ac:dyDescent="0.25">
      <c r="A81" t="str">
        <f t="shared" si="6"/>
        <v/>
      </c>
      <c r="E81" s="48" t="str">
        <f t="shared" ca="1" si="4"/>
        <v/>
      </c>
      <c r="F81" t="str">
        <f t="shared" ca="1" si="5"/>
        <v/>
      </c>
      <c r="G81" s="33"/>
      <c r="I81" t="str">
        <f t="shared" si="7"/>
        <v/>
      </c>
      <c r="J81" s="53" t="str">
        <f t="shared" si="8"/>
        <v/>
      </c>
      <c r="K81" t="str">
        <f t="shared" si="9"/>
        <v/>
      </c>
      <c r="L81" t="str">
        <f t="shared" si="10"/>
        <v/>
      </c>
      <c r="M81" s="51" t="str">
        <f t="shared" ca="1" si="11"/>
        <v/>
      </c>
      <c r="N81" s="20" t="str">
        <f ca="1">IF(AND(L81&lt;&gt;"",M81&lt;&gt;""),M81*VLOOKUP(L81,S77:T90,2,0),IF(A81="Итого",SUM(N$27:N80),""))</f>
        <v/>
      </c>
    </row>
    <row r="82" spans="1:14" x14ac:dyDescent="0.25">
      <c r="A82" t="str">
        <f t="shared" si="6"/>
        <v/>
      </c>
      <c r="E82" s="48" t="str">
        <f t="shared" ca="1" si="4"/>
        <v/>
      </c>
      <c r="F82" t="str">
        <f t="shared" ca="1" si="5"/>
        <v/>
      </c>
      <c r="G82" s="33"/>
      <c r="I82" t="str">
        <f t="shared" si="7"/>
        <v/>
      </c>
      <c r="J82" s="53" t="str">
        <f t="shared" si="8"/>
        <v/>
      </c>
      <c r="K82" t="str">
        <f t="shared" si="9"/>
        <v/>
      </c>
      <c r="L82" t="str">
        <f t="shared" si="10"/>
        <v/>
      </c>
      <c r="M82" s="51" t="str">
        <f t="shared" ca="1" si="11"/>
        <v/>
      </c>
      <c r="N82" s="20" t="str">
        <f ca="1">IF(AND(L82&lt;&gt;"",M82&lt;&gt;""),M82*VLOOKUP(L82,S78:T91,2,0),IF(A82="Итого",SUM(N$27:N81),""))</f>
        <v/>
      </c>
    </row>
    <row r="83" spans="1:14" x14ac:dyDescent="0.25">
      <c r="A83" t="str">
        <f t="shared" si="6"/>
        <v/>
      </c>
      <c r="E83" s="48" t="str">
        <f t="shared" ca="1" si="4"/>
        <v/>
      </c>
      <c r="F83" t="str">
        <f t="shared" ca="1" si="5"/>
        <v/>
      </c>
      <c r="G83" s="33"/>
      <c r="I83" t="str">
        <f t="shared" si="7"/>
        <v/>
      </c>
      <c r="J83" s="53" t="str">
        <f t="shared" si="8"/>
        <v/>
      </c>
      <c r="K83" t="str">
        <f t="shared" si="9"/>
        <v/>
      </c>
      <c r="L83" t="str">
        <f t="shared" si="10"/>
        <v/>
      </c>
      <c r="M83" s="51" t="str">
        <f t="shared" ca="1" si="11"/>
        <v/>
      </c>
      <c r="N83" s="20" t="str">
        <f ca="1">IF(AND(L83&lt;&gt;"",M83&lt;&gt;""),M83*VLOOKUP(L83,S79:T92,2,0),IF(A83="Итого",SUM(N$27:N82),""))</f>
        <v/>
      </c>
    </row>
    <row r="84" spans="1:14" x14ac:dyDescent="0.25">
      <c r="A84" t="str">
        <f t="shared" si="6"/>
        <v/>
      </c>
      <c r="E84" s="48" t="str">
        <f t="shared" ca="1" si="4"/>
        <v/>
      </c>
      <c r="F84" t="str">
        <f t="shared" ca="1" si="5"/>
        <v/>
      </c>
      <c r="G84" s="33"/>
      <c r="I84" t="str">
        <f t="shared" si="7"/>
        <v/>
      </c>
      <c r="J84" s="53" t="str">
        <f t="shared" si="8"/>
        <v/>
      </c>
      <c r="K84" t="str">
        <f t="shared" si="9"/>
        <v/>
      </c>
      <c r="L84" t="str">
        <f t="shared" si="10"/>
        <v/>
      </c>
      <c r="M84" s="51" t="str">
        <f t="shared" ca="1" si="11"/>
        <v/>
      </c>
      <c r="N84" s="20" t="str">
        <f ca="1">IF(AND(L84&lt;&gt;"",M84&lt;&gt;""),M84*VLOOKUP(L84,S80:T93,2,0),IF(A84="Итого",SUM(N$27:N83),""))</f>
        <v/>
      </c>
    </row>
    <row r="85" spans="1:14" x14ac:dyDescent="0.25">
      <c r="A85" t="str">
        <f t="shared" si="6"/>
        <v/>
      </c>
      <c r="E85" s="48" t="str">
        <f t="shared" ca="1" si="4"/>
        <v/>
      </c>
      <c r="F85" t="str">
        <f t="shared" ca="1" si="5"/>
        <v/>
      </c>
      <c r="G85" s="33"/>
      <c r="I85" t="str">
        <f t="shared" si="7"/>
        <v/>
      </c>
      <c r="J85" s="53" t="str">
        <f t="shared" si="8"/>
        <v/>
      </c>
      <c r="K85" t="str">
        <f t="shared" si="9"/>
        <v/>
      </c>
      <c r="L85" t="str">
        <f t="shared" si="10"/>
        <v/>
      </c>
      <c r="M85" s="51" t="str">
        <f t="shared" ca="1" si="11"/>
        <v/>
      </c>
      <c r="N85" s="20" t="str">
        <f ca="1">IF(AND(L85&lt;&gt;"",M85&lt;&gt;""),M85*VLOOKUP(L85,S81:T94,2,0),IF(A85="Итого",SUM(N$27:N84),""))</f>
        <v/>
      </c>
    </row>
    <row r="86" spans="1:14" x14ac:dyDescent="0.25">
      <c r="A86" t="str">
        <f t="shared" si="6"/>
        <v/>
      </c>
      <c r="E86" s="48" t="str">
        <f t="shared" ca="1" si="4"/>
        <v/>
      </c>
      <c r="F86" t="str">
        <f t="shared" ca="1" si="5"/>
        <v/>
      </c>
      <c r="G86" s="33"/>
      <c r="I86" t="str">
        <f t="shared" si="7"/>
        <v/>
      </c>
      <c r="J86" s="53" t="str">
        <f t="shared" si="8"/>
        <v/>
      </c>
      <c r="K86" t="str">
        <f t="shared" si="9"/>
        <v/>
      </c>
      <c r="L86" t="str">
        <f t="shared" si="10"/>
        <v/>
      </c>
      <c r="M86" s="51" t="str">
        <f t="shared" ca="1" si="11"/>
        <v/>
      </c>
      <c r="N86" s="20" t="str">
        <f ca="1">IF(AND(L86&lt;&gt;"",M86&lt;&gt;""),M86*VLOOKUP(L86,S82:T95,2,0),IF(A86="Итого",SUM(N$27:N85),""))</f>
        <v/>
      </c>
    </row>
    <row r="87" spans="1:14" x14ac:dyDescent="0.25">
      <c r="A87" t="str">
        <f t="shared" si="6"/>
        <v/>
      </c>
      <c r="E87" s="48" t="str">
        <f t="shared" ca="1" si="4"/>
        <v/>
      </c>
      <c r="F87" t="str">
        <f t="shared" ca="1" si="5"/>
        <v/>
      </c>
      <c r="G87" s="33"/>
      <c r="I87" t="str">
        <f t="shared" si="7"/>
        <v/>
      </c>
      <c r="J87" s="53" t="str">
        <f t="shared" si="8"/>
        <v/>
      </c>
      <c r="K87" t="str">
        <f t="shared" si="9"/>
        <v/>
      </c>
      <c r="L87" t="str">
        <f t="shared" si="10"/>
        <v/>
      </c>
      <c r="M87" s="51" t="str">
        <f t="shared" ca="1" si="11"/>
        <v/>
      </c>
      <c r="N87" s="20" t="str">
        <f ca="1">IF(AND(L87&lt;&gt;"",M87&lt;&gt;""),M87*VLOOKUP(L87,S83:T96,2,0),IF(A87="Итого",SUM(N$27:N86),""))</f>
        <v/>
      </c>
    </row>
    <row r="88" spans="1:14" x14ac:dyDescent="0.25">
      <c r="A88" t="str">
        <f t="shared" si="6"/>
        <v/>
      </c>
      <c r="E88" s="48" t="str">
        <f t="shared" ca="1" si="4"/>
        <v/>
      </c>
      <c r="F88" t="str">
        <f t="shared" ca="1" si="5"/>
        <v/>
      </c>
      <c r="G88" s="33"/>
      <c r="I88" t="str">
        <f t="shared" si="7"/>
        <v/>
      </c>
      <c r="J88" s="53" t="str">
        <f t="shared" si="8"/>
        <v/>
      </c>
      <c r="K88" t="str">
        <f t="shared" si="9"/>
        <v/>
      </c>
      <c r="L88" t="str">
        <f t="shared" si="10"/>
        <v/>
      </c>
      <c r="M88" s="51" t="str">
        <f t="shared" ca="1" si="11"/>
        <v/>
      </c>
      <c r="N88" s="20" t="str">
        <f ca="1">IF(AND(L88&lt;&gt;"",M88&lt;&gt;""),M88*VLOOKUP(L88,S84:T97,2,0),IF(A88="Итого",SUM(N$27:N87),""))</f>
        <v/>
      </c>
    </row>
    <row r="89" spans="1:14" x14ac:dyDescent="0.25">
      <c r="A89" t="str">
        <f t="shared" si="6"/>
        <v/>
      </c>
      <c r="E89" s="48" t="str">
        <f t="shared" ca="1" si="4"/>
        <v/>
      </c>
      <c r="F89" t="str">
        <f t="shared" ca="1" si="5"/>
        <v/>
      </c>
      <c r="G89" s="33"/>
      <c r="I89" t="str">
        <f t="shared" si="7"/>
        <v/>
      </c>
      <c r="J89" s="53" t="str">
        <f t="shared" si="8"/>
        <v/>
      </c>
      <c r="K89" t="str">
        <f t="shared" si="9"/>
        <v/>
      </c>
      <c r="L89" t="str">
        <f t="shared" si="10"/>
        <v/>
      </c>
      <c r="M89" s="51" t="str">
        <f t="shared" ca="1" si="11"/>
        <v/>
      </c>
      <c r="N89" s="20" t="str">
        <f ca="1">IF(AND(L89&lt;&gt;"",M89&lt;&gt;""),M89*VLOOKUP(L89,S85:T98,2,0),IF(A89="Итого",SUM(N$27:N88),""))</f>
        <v/>
      </c>
    </row>
    <row r="90" spans="1:14" x14ac:dyDescent="0.25">
      <c r="A90" t="str">
        <f t="shared" si="6"/>
        <v/>
      </c>
      <c r="E90" s="48" t="str">
        <f t="shared" ca="1" si="4"/>
        <v/>
      </c>
      <c r="F90" t="str">
        <f t="shared" ca="1" si="5"/>
        <v/>
      </c>
      <c r="G90" s="33"/>
      <c r="I90" t="str">
        <f t="shared" si="7"/>
        <v/>
      </c>
      <c r="J90" s="53" t="str">
        <f t="shared" si="8"/>
        <v/>
      </c>
      <c r="K90" t="str">
        <f t="shared" si="9"/>
        <v/>
      </c>
      <c r="L90" t="str">
        <f t="shared" si="10"/>
        <v/>
      </c>
      <c r="M90" s="51" t="str">
        <f t="shared" ca="1" si="11"/>
        <v/>
      </c>
      <c r="N90" s="20" t="str">
        <f ca="1">IF(AND(L90&lt;&gt;"",M90&lt;&gt;""),M90*VLOOKUP(L90,S86:T99,2,0),IF(A90="Итого",SUM(N$27:N89),""))</f>
        <v/>
      </c>
    </row>
    <row r="91" spans="1:14" x14ac:dyDescent="0.25">
      <c r="A91" t="str">
        <f t="shared" si="6"/>
        <v/>
      </c>
      <c r="E91" s="48" t="str">
        <f t="shared" ca="1" si="4"/>
        <v/>
      </c>
      <c r="F91" t="str">
        <f t="shared" ca="1" si="5"/>
        <v/>
      </c>
      <c r="G91" s="33"/>
      <c r="I91" t="str">
        <f t="shared" si="7"/>
        <v/>
      </c>
      <c r="J91" s="53" t="str">
        <f t="shared" si="8"/>
        <v/>
      </c>
      <c r="K91" t="str">
        <f t="shared" si="9"/>
        <v/>
      </c>
      <c r="L91" t="str">
        <f t="shared" si="10"/>
        <v/>
      </c>
      <c r="M91" s="51" t="str">
        <f t="shared" ca="1" si="11"/>
        <v/>
      </c>
      <c r="N91" s="20" t="str">
        <f ca="1">IF(AND(L91&lt;&gt;"",M91&lt;&gt;""),M91*VLOOKUP(L91,S87:T100,2,0),IF(A91="Итого",SUM(N$27:N90),""))</f>
        <v/>
      </c>
    </row>
    <row r="92" spans="1:14" x14ac:dyDescent="0.25">
      <c r="A92" t="str">
        <f t="shared" si="6"/>
        <v/>
      </c>
      <c r="E92" s="48" t="str">
        <f t="shared" ref="E92:E114" ca="1" si="12">IF(B92&lt;&gt;"",TODAY(),"")</f>
        <v/>
      </c>
      <c r="F92" t="str">
        <f t="shared" ref="F92:F118" ca="1" si="13">IF(AND(C92&lt;&gt;"",E92&lt;&gt;""),DATEDIF(C92,E92,"M"),"")</f>
        <v/>
      </c>
      <c r="G92" s="33"/>
      <c r="I92" t="str">
        <f t="shared" si="7"/>
        <v/>
      </c>
      <c r="J92" s="53" t="str">
        <f t="shared" si="8"/>
        <v/>
      </c>
      <c r="K92" t="str">
        <f t="shared" si="9"/>
        <v/>
      </c>
      <c r="L92" t="str">
        <f t="shared" si="10"/>
        <v/>
      </c>
      <c r="M92" s="51" t="str">
        <f t="shared" ca="1" si="11"/>
        <v/>
      </c>
      <c r="N92" s="20" t="str">
        <f ca="1">IF(AND(L92&lt;&gt;"",M92&lt;&gt;""),M92*VLOOKUP(L92,S88:T101,2,0),IF(A92="Итого",SUM(N$27:N91),""))</f>
        <v/>
      </c>
    </row>
    <row r="93" spans="1:14" x14ac:dyDescent="0.25">
      <c r="A93" t="str">
        <f t="shared" si="6"/>
        <v/>
      </c>
      <c r="E93" s="48" t="str">
        <f t="shared" ca="1" si="12"/>
        <v/>
      </c>
      <c r="F93" t="str">
        <f t="shared" ca="1" si="13"/>
        <v/>
      </c>
      <c r="G93" s="33"/>
      <c r="I93" t="str">
        <f t="shared" si="7"/>
        <v/>
      </c>
      <c r="J93" s="53" t="str">
        <f t="shared" si="8"/>
        <v/>
      </c>
      <c r="K93" t="str">
        <f t="shared" si="9"/>
        <v/>
      </c>
      <c r="L93" t="str">
        <f t="shared" si="10"/>
        <v/>
      </c>
      <c r="M93" s="51" t="str">
        <f t="shared" ca="1" si="11"/>
        <v/>
      </c>
      <c r="N93" s="20" t="str">
        <f ca="1">IF(AND(L93&lt;&gt;"",M93&lt;&gt;""),M93*VLOOKUP(L93,S89:T102,2,0),IF(A93="Итого",SUM(N$27:N92),""))</f>
        <v/>
      </c>
    </row>
    <row r="94" spans="1:14" x14ac:dyDescent="0.25">
      <c r="A94" t="str">
        <f t="shared" ref="A94:A120" si="14">IF(B94&lt;&gt;"",A93+1,IF(AND(B93="",B92&lt;&gt;""),"ИТОГО",""))</f>
        <v/>
      </c>
      <c r="E94" s="48" t="str">
        <f t="shared" ca="1" si="12"/>
        <v/>
      </c>
      <c r="F94" t="str">
        <f t="shared" ca="1" si="13"/>
        <v/>
      </c>
      <c r="G94" s="33"/>
      <c r="I94" t="str">
        <f t="shared" ref="I94:I116" si="15">IF(D94 &gt; 0,MID(D94,6,3)*1,"")</f>
        <v/>
      </c>
      <c r="J94" s="53" t="str">
        <f t="shared" ref="J94:J120" si="16">IF(D94 &gt; 0,LEFT(RIGHT(D94,15),3)*1,"")</f>
        <v/>
      </c>
      <c r="K94" t="str">
        <f t="shared" ref="K94:K118" si="17">IF(I94&lt;&gt;"",IF(I94 &gt; 0,VLOOKUP(I94,$Q$26:$T$39,3,0),""),"")</f>
        <v/>
      </c>
      <c r="L94" t="str">
        <f t="shared" ref="L94:L119" si="18">IF(J94&lt;&gt;"",LOOKUP(J94,$Q$26:$T$39,$S$26:$S$39),"")</f>
        <v/>
      </c>
      <c r="M94" s="51" t="str">
        <f t="shared" ref="M94:M118" ca="1" si="19">IF(AND(F94&lt;&gt;"",G94&lt;&gt;"",H94&lt;&gt;""),FV(G94/12,F94,-H94),"")</f>
        <v/>
      </c>
      <c r="N94" s="20" t="str">
        <f ca="1">IF(AND(L94&lt;&gt;"",M94&lt;&gt;""),M94*VLOOKUP(L94,S90:T103,2,0),IF(A94="Итого",SUM(N$27:N93),""))</f>
        <v/>
      </c>
    </row>
    <row r="95" spans="1:14" x14ac:dyDescent="0.25">
      <c r="A95" t="str">
        <f t="shared" si="14"/>
        <v/>
      </c>
      <c r="E95" s="48" t="str">
        <f t="shared" ca="1" si="12"/>
        <v/>
      </c>
      <c r="F95" t="str">
        <f t="shared" ca="1" si="13"/>
        <v/>
      </c>
      <c r="G95" s="33"/>
      <c r="I95" t="str">
        <f t="shared" si="15"/>
        <v/>
      </c>
      <c r="J95" s="53" t="str">
        <f t="shared" si="16"/>
        <v/>
      </c>
      <c r="K95" t="str">
        <f t="shared" si="17"/>
        <v/>
      </c>
      <c r="L95" t="str">
        <f t="shared" si="18"/>
        <v/>
      </c>
      <c r="M95" s="51" t="str">
        <f t="shared" ca="1" si="19"/>
        <v/>
      </c>
      <c r="N95" s="20" t="str">
        <f ca="1">IF(AND(L95&lt;&gt;"",M95&lt;&gt;""),M95*VLOOKUP(L95,S91:T104,2,0),IF(A95="Итого",SUM(N$27:N94),""))</f>
        <v/>
      </c>
    </row>
    <row r="96" spans="1:14" x14ac:dyDescent="0.25">
      <c r="A96" t="str">
        <f t="shared" si="14"/>
        <v/>
      </c>
      <c r="E96" s="48" t="str">
        <f t="shared" ca="1" si="12"/>
        <v/>
      </c>
      <c r="F96" t="str">
        <f t="shared" ca="1" si="13"/>
        <v/>
      </c>
      <c r="G96" s="33"/>
      <c r="I96" t="str">
        <f t="shared" si="15"/>
        <v/>
      </c>
      <c r="J96" s="53" t="str">
        <f t="shared" si="16"/>
        <v/>
      </c>
      <c r="K96" t="str">
        <f t="shared" si="17"/>
        <v/>
      </c>
      <c r="L96" t="str">
        <f t="shared" si="18"/>
        <v/>
      </c>
      <c r="M96" s="51" t="str">
        <f t="shared" ca="1" si="19"/>
        <v/>
      </c>
      <c r="N96" s="20" t="str">
        <f ca="1">IF(AND(L96&lt;&gt;"",M96&lt;&gt;""),M96*VLOOKUP(L96,S92:T105,2,0),IF(A96="Итого",SUM(N$27:N95),""))</f>
        <v/>
      </c>
    </row>
    <row r="97" spans="1:14" x14ac:dyDescent="0.25">
      <c r="A97" t="str">
        <f t="shared" si="14"/>
        <v/>
      </c>
      <c r="E97" s="48" t="str">
        <f t="shared" ca="1" si="12"/>
        <v/>
      </c>
      <c r="F97" t="str">
        <f t="shared" ca="1" si="13"/>
        <v/>
      </c>
      <c r="G97" s="33"/>
      <c r="I97" t="str">
        <f t="shared" si="15"/>
        <v/>
      </c>
      <c r="J97" s="53" t="str">
        <f t="shared" si="16"/>
        <v/>
      </c>
      <c r="K97" t="str">
        <f t="shared" si="17"/>
        <v/>
      </c>
      <c r="L97" t="str">
        <f t="shared" si="18"/>
        <v/>
      </c>
      <c r="M97" s="51" t="str">
        <f t="shared" ca="1" si="19"/>
        <v/>
      </c>
      <c r="N97" s="20" t="str">
        <f ca="1">IF(AND(L97&lt;&gt;"",M97&lt;&gt;""),M97*VLOOKUP(L97,S93:T106,2,0),IF(A97="Итого",SUM(N$27:N96),""))</f>
        <v/>
      </c>
    </row>
    <row r="98" spans="1:14" x14ac:dyDescent="0.25">
      <c r="A98" t="str">
        <f t="shared" si="14"/>
        <v/>
      </c>
      <c r="E98" s="48" t="str">
        <f t="shared" ca="1" si="12"/>
        <v/>
      </c>
      <c r="F98" t="str">
        <f t="shared" ca="1" si="13"/>
        <v/>
      </c>
      <c r="G98" s="33"/>
      <c r="I98" t="str">
        <f t="shared" si="15"/>
        <v/>
      </c>
      <c r="J98" s="53" t="str">
        <f t="shared" si="16"/>
        <v/>
      </c>
      <c r="K98" t="str">
        <f t="shared" si="17"/>
        <v/>
      </c>
      <c r="L98" t="str">
        <f t="shared" si="18"/>
        <v/>
      </c>
      <c r="M98" s="51" t="str">
        <f t="shared" ca="1" si="19"/>
        <v/>
      </c>
      <c r="N98" s="20" t="str">
        <f ca="1">IF(AND(L98&lt;&gt;"",M98&lt;&gt;""),M98*VLOOKUP(L98,S94:T107,2,0),IF(A98="Итого",SUM(N$27:N97),""))</f>
        <v/>
      </c>
    </row>
    <row r="99" spans="1:14" x14ac:dyDescent="0.25">
      <c r="A99" t="str">
        <f t="shared" si="14"/>
        <v/>
      </c>
      <c r="E99" s="48" t="str">
        <f t="shared" ca="1" si="12"/>
        <v/>
      </c>
      <c r="F99" t="str">
        <f t="shared" ca="1" si="13"/>
        <v/>
      </c>
      <c r="G99" s="33"/>
      <c r="I99" t="str">
        <f t="shared" si="15"/>
        <v/>
      </c>
      <c r="J99" s="53" t="str">
        <f t="shared" si="16"/>
        <v/>
      </c>
      <c r="K99" t="str">
        <f t="shared" si="17"/>
        <v/>
      </c>
      <c r="L99" t="str">
        <f t="shared" si="18"/>
        <v/>
      </c>
      <c r="M99" s="51" t="str">
        <f t="shared" ca="1" si="19"/>
        <v/>
      </c>
      <c r="N99" s="20" t="str">
        <f ca="1">IF(AND(L99&lt;&gt;"",M99&lt;&gt;""),M99*VLOOKUP(L99,S95:T108,2,0),IF(A99="Итого",SUM(N$27:N98),""))</f>
        <v/>
      </c>
    </row>
    <row r="100" spans="1:14" x14ac:dyDescent="0.25">
      <c r="A100" t="str">
        <f t="shared" si="14"/>
        <v/>
      </c>
      <c r="E100" s="48" t="str">
        <f t="shared" ca="1" si="12"/>
        <v/>
      </c>
      <c r="F100" t="str">
        <f t="shared" ca="1" si="13"/>
        <v/>
      </c>
      <c r="G100" s="33"/>
      <c r="I100" t="str">
        <f t="shared" si="15"/>
        <v/>
      </c>
      <c r="J100" s="53" t="str">
        <f t="shared" si="16"/>
        <v/>
      </c>
      <c r="K100" t="str">
        <f t="shared" si="17"/>
        <v/>
      </c>
      <c r="L100" t="str">
        <f t="shared" si="18"/>
        <v/>
      </c>
      <c r="M100" s="51" t="str">
        <f t="shared" ca="1" si="19"/>
        <v/>
      </c>
      <c r="N100" s="20" t="str">
        <f ca="1">IF(AND(L100&lt;&gt;"",M100&lt;&gt;""),M100*VLOOKUP(L100,S96:T109,2,0),IF(A100="Итого",SUM(N$27:N99),""))</f>
        <v/>
      </c>
    </row>
    <row r="101" spans="1:14" x14ac:dyDescent="0.25">
      <c r="A101" t="str">
        <f t="shared" si="14"/>
        <v/>
      </c>
      <c r="E101" s="48" t="str">
        <f t="shared" ca="1" si="12"/>
        <v/>
      </c>
      <c r="F101" t="str">
        <f t="shared" ca="1" si="13"/>
        <v/>
      </c>
      <c r="G101" s="33"/>
      <c r="I101" t="str">
        <f t="shared" si="15"/>
        <v/>
      </c>
      <c r="J101" s="53" t="str">
        <f t="shared" si="16"/>
        <v/>
      </c>
      <c r="K101" t="str">
        <f t="shared" si="17"/>
        <v/>
      </c>
      <c r="L101" t="str">
        <f t="shared" si="18"/>
        <v/>
      </c>
      <c r="M101" s="51" t="str">
        <f t="shared" ca="1" si="19"/>
        <v/>
      </c>
      <c r="N101" s="20" t="str">
        <f ca="1">IF(AND(L101&lt;&gt;"",M101&lt;&gt;""),M101*VLOOKUP(L101,S97:T110,2,0),IF(A101="Итого",SUM(N$27:N100),""))</f>
        <v/>
      </c>
    </row>
    <row r="102" spans="1:14" x14ac:dyDescent="0.25">
      <c r="A102" t="str">
        <f t="shared" si="14"/>
        <v/>
      </c>
      <c r="E102" s="48" t="str">
        <f t="shared" ca="1" si="12"/>
        <v/>
      </c>
      <c r="F102" t="str">
        <f t="shared" ca="1" si="13"/>
        <v/>
      </c>
      <c r="G102" s="33"/>
      <c r="I102" t="str">
        <f t="shared" si="15"/>
        <v/>
      </c>
      <c r="J102" s="53" t="str">
        <f t="shared" si="16"/>
        <v/>
      </c>
      <c r="K102" t="str">
        <f t="shared" si="17"/>
        <v/>
      </c>
      <c r="L102" t="str">
        <f t="shared" si="18"/>
        <v/>
      </c>
      <c r="M102" s="51" t="str">
        <f t="shared" ca="1" si="19"/>
        <v/>
      </c>
      <c r="N102" s="20" t="str">
        <f ca="1">IF(AND(L102&lt;&gt;"",M102&lt;&gt;""),M102*VLOOKUP(L102,S98:T111,2,0),IF(A102="Итого",SUM(N$27:N101),""))</f>
        <v/>
      </c>
    </row>
    <row r="103" spans="1:14" x14ac:dyDescent="0.25">
      <c r="A103" t="str">
        <f t="shared" si="14"/>
        <v/>
      </c>
      <c r="E103" s="48" t="str">
        <f t="shared" ca="1" si="12"/>
        <v/>
      </c>
      <c r="F103" t="str">
        <f t="shared" ca="1" si="13"/>
        <v/>
      </c>
      <c r="G103" s="33"/>
      <c r="I103" t="str">
        <f t="shared" si="15"/>
        <v/>
      </c>
      <c r="J103" s="53" t="str">
        <f t="shared" si="16"/>
        <v/>
      </c>
      <c r="K103" t="str">
        <f t="shared" si="17"/>
        <v/>
      </c>
      <c r="L103" t="str">
        <f t="shared" si="18"/>
        <v/>
      </c>
      <c r="M103" s="51" t="str">
        <f t="shared" ca="1" si="19"/>
        <v/>
      </c>
      <c r="N103" s="20" t="str">
        <f ca="1">IF(AND(L103&lt;&gt;"",M103&lt;&gt;""),M103*VLOOKUP(L103,S99:T112,2,0),IF(A103="Итого",SUM(N$27:N102),""))</f>
        <v/>
      </c>
    </row>
    <row r="104" spans="1:14" x14ac:dyDescent="0.25">
      <c r="A104" t="str">
        <f t="shared" si="14"/>
        <v/>
      </c>
      <c r="E104" s="48" t="str">
        <f t="shared" ca="1" si="12"/>
        <v/>
      </c>
      <c r="F104" t="str">
        <f t="shared" ca="1" si="13"/>
        <v/>
      </c>
      <c r="G104" s="33"/>
      <c r="I104" t="str">
        <f t="shared" si="15"/>
        <v/>
      </c>
      <c r="J104" s="53" t="str">
        <f t="shared" si="16"/>
        <v/>
      </c>
      <c r="K104" t="str">
        <f t="shared" si="17"/>
        <v/>
      </c>
      <c r="L104" t="str">
        <f t="shared" si="18"/>
        <v/>
      </c>
      <c r="M104" s="51" t="str">
        <f t="shared" ca="1" si="19"/>
        <v/>
      </c>
      <c r="N104" s="20" t="str">
        <f ca="1">IF(AND(L104&lt;&gt;"",M104&lt;&gt;""),M104*VLOOKUP(L104,S100:T113,2,0),IF(A104="Итого",SUM(N$27:N103),""))</f>
        <v/>
      </c>
    </row>
    <row r="105" spans="1:14" x14ac:dyDescent="0.25">
      <c r="A105" t="str">
        <f t="shared" si="14"/>
        <v/>
      </c>
      <c r="E105" s="48" t="str">
        <f t="shared" ca="1" si="12"/>
        <v/>
      </c>
      <c r="F105" t="str">
        <f t="shared" ca="1" si="13"/>
        <v/>
      </c>
      <c r="G105" s="33"/>
      <c r="I105" t="str">
        <f t="shared" si="15"/>
        <v/>
      </c>
      <c r="J105" s="53" t="str">
        <f t="shared" si="16"/>
        <v/>
      </c>
      <c r="K105" t="str">
        <f t="shared" si="17"/>
        <v/>
      </c>
      <c r="L105" t="str">
        <f t="shared" si="18"/>
        <v/>
      </c>
      <c r="M105" s="51" t="str">
        <f t="shared" ca="1" si="19"/>
        <v/>
      </c>
      <c r="N105" s="20" t="str">
        <f ca="1">IF(AND(L105&lt;&gt;"",M105&lt;&gt;""),M105*VLOOKUP(L105,S101:T114,2,0),IF(A105="Итого",SUM(N$27:N104),""))</f>
        <v/>
      </c>
    </row>
    <row r="106" spans="1:14" x14ac:dyDescent="0.25">
      <c r="A106" t="str">
        <f t="shared" si="14"/>
        <v/>
      </c>
      <c r="E106" s="48" t="str">
        <f t="shared" ca="1" si="12"/>
        <v/>
      </c>
      <c r="F106" t="str">
        <f t="shared" ca="1" si="13"/>
        <v/>
      </c>
      <c r="G106" s="33"/>
      <c r="I106" t="str">
        <f t="shared" si="15"/>
        <v/>
      </c>
      <c r="J106" s="53" t="str">
        <f t="shared" si="16"/>
        <v/>
      </c>
      <c r="K106" t="str">
        <f t="shared" si="17"/>
        <v/>
      </c>
      <c r="L106" t="str">
        <f t="shared" si="18"/>
        <v/>
      </c>
      <c r="M106" s="51" t="str">
        <f t="shared" ca="1" si="19"/>
        <v/>
      </c>
      <c r="N106" s="20" t="str">
        <f ca="1">IF(AND(L106&lt;&gt;"",M106&lt;&gt;""),M106*VLOOKUP(L106,S102:T115,2,0),IF(A106="Итого",SUM(N$27:N105),""))</f>
        <v/>
      </c>
    </row>
    <row r="107" spans="1:14" x14ac:dyDescent="0.25">
      <c r="A107" t="str">
        <f t="shared" si="14"/>
        <v/>
      </c>
      <c r="E107" s="48" t="str">
        <f t="shared" ca="1" si="12"/>
        <v/>
      </c>
      <c r="F107" t="str">
        <f t="shared" ca="1" si="13"/>
        <v/>
      </c>
      <c r="G107" s="33"/>
      <c r="I107" t="str">
        <f t="shared" si="15"/>
        <v/>
      </c>
      <c r="J107" s="53" t="str">
        <f t="shared" si="16"/>
        <v/>
      </c>
      <c r="K107" t="str">
        <f t="shared" si="17"/>
        <v/>
      </c>
      <c r="L107" t="str">
        <f t="shared" si="18"/>
        <v/>
      </c>
      <c r="M107" s="51" t="str">
        <f t="shared" ca="1" si="19"/>
        <v/>
      </c>
      <c r="N107" s="20" t="str">
        <f ca="1">IF(AND(L107&lt;&gt;"",M107&lt;&gt;""),M107*VLOOKUP(L107,S103:T116,2,0),IF(A107="Итого",SUM(N$27:N106),""))</f>
        <v/>
      </c>
    </row>
    <row r="108" spans="1:14" x14ac:dyDescent="0.25">
      <c r="A108" t="str">
        <f t="shared" si="14"/>
        <v/>
      </c>
      <c r="E108" s="48" t="str">
        <f t="shared" ca="1" si="12"/>
        <v/>
      </c>
      <c r="F108" t="str">
        <f t="shared" ca="1" si="13"/>
        <v/>
      </c>
      <c r="G108" s="33"/>
      <c r="I108" t="str">
        <f t="shared" si="15"/>
        <v/>
      </c>
      <c r="J108" s="53" t="str">
        <f t="shared" si="16"/>
        <v/>
      </c>
      <c r="K108" t="str">
        <f t="shared" si="17"/>
        <v/>
      </c>
      <c r="L108" t="str">
        <f t="shared" si="18"/>
        <v/>
      </c>
      <c r="M108" s="51" t="str">
        <f t="shared" ca="1" si="19"/>
        <v/>
      </c>
      <c r="N108" s="20" t="str">
        <f ca="1">IF(AND(L108&lt;&gt;"",M108&lt;&gt;""),M108*VLOOKUP(L108,S104:T117,2,0),IF(A108="Итого",SUM(N$27:N107),""))</f>
        <v/>
      </c>
    </row>
    <row r="109" spans="1:14" x14ac:dyDescent="0.25">
      <c r="A109" t="str">
        <f t="shared" si="14"/>
        <v/>
      </c>
      <c r="E109" s="48" t="str">
        <f t="shared" ca="1" si="12"/>
        <v/>
      </c>
      <c r="F109" t="str">
        <f t="shared" ca="1" si="13"/>
        <v/>
      </c>
      <c r="G109" s="33"/>
      <c r="I109" t="str">
        <f t="shared" si="15"/>
        <v/>
      </c>
      <c r="J109" s="53" t="str">
        <f t="shared" si="16"/>
        <v/>
      </c>
      <c r="K109" t="str">
        <f t="shared" si="17"/>
        <v/>
      </c>
      <c r="L109" t="str">
        <f t="shared" si="18"/>
        <v/>
      </c>
      <c r="M109" s="51" t="str">
        <f t="shared" ca="1" si="19"/>
        <v/>
      </c>
      <c r="N109" s="20" t="str">
        <f ca="1">IF(AND(L109&lt;&gt;"",M109&lt;&gt;""),M109*VLOOKUP(L109,S105:T118,2,0),IF(A109="Итого",SUM(N$27:N108),""))</f>
        <v/>
      </c>
    </row>
    <row r="110" spans="1:14" x14ac:dyDescent="0.25">
      <c r="A110" t="str">
        <f t="shared" si="14"/>
        <v/>
      </c>
      <c r="E110" s="48" t="str">
        <f t="shared" ca="1" si="12"/>
        <v/>
      </c>
      <c r="F110" t="str">
        <f t="shared" ca="1" si="13"/>
        <v/>
      </c>
      <c r="G110" s="33"/>
      <c r="I110" t="str">
        <f t="shared" si="15"/>
        <v/>
      </c>
      <c r="J110" s="53" t="str">
        <f t="shared" si="16"/>
        <v/>
      </c>
      <c r="K110" t="str">
        <f t="shared" si="17"/>
        <v/>
      </c>
      <c r="L110" t="str">
        <f t="shared" si="18"/>
        <v/>
      </c>
      <c r="M110" s="51" t="str">
        <f t="shared" ca="1" si="19"/>
        <v/>
      </c>
      <c r="N110" s="20" t="str">
        <f ca="1">IF(AND(L110&lt;&gt;"",M110&lt;&gt;""),M110*VLOOKUP(L110,S106:T119,2,0),IF(A110="Итого",SUM(N$27:N109),""))</f>
        <v/>
      </c>
    </row>
    <row r="111" spans="1:14" x14ac:dyDescent="0.25">
      <c r="A111" t="str">
        <f t="shared" si="14"/>
        <v/>
      </c>
      <c r="E111" s="48" t="str">
        <f t="shared" ca="1" si="12"/>
        <v/>
      </c>
      <c r="F111" t="str">
        <f t="shared" ca="1" si="13"/>
        <v/>
      </c>
      <c r="G111" s="33"/>
      <c r="I111" t="str">
        <f t="shared" si="15"/>
        <v/>
      </c>
      <c r="J111" s="53" t="str">
        <f t="shared" si="16"/>
        <v/>
      </c>
      <c r="K111" t="str">
        <f t="shared" si="17"/>
        <v/>
      </c>
      <c r="L111" t="str">
        <f t="shared" si="18"/>
        <v/>
      </c>
      <c r="M111" s="51" t="str">
        <f t="shared" ca="1" si="19"/>
        <v/>
      </c>
      <c r="N111" s="20" t="str">
        <f ca="1">IF(AND(L111&lt;&gt;"",M111&lt;&gt;""),M111*VLOOKUP(L111,S107:T120,2,0),IF(A111="Итого",SUM(N$27:N110),""))</f>
        <v/>
      </c>
    </row>
    <row r="112" spans="1:14" x14ac:dyDescent="0.25">
      <c r="A112" t="str">
        <f t="shared" si="14"/>
        <v/>
      </c>
      <c r="E112" s="48" t="str">
        <f t="shared" ca="1" si="12"/>
        <v/>
      </c>
      <c r="F112" t="str">
        <f t="shared" ca="1" si="13"/>
        <v/>
      </c>
      <c r="G112" s="33"/>
      <c r="I112" t="str">
        <f t="shared" si="15"/>
        <v/>
      </c>
      <c r="J112" s="53" t="str">
        <f t="shared" si="16"/>
        <v/>
      </c>
      <c r="K112" t="str">
        <f t="shared" si="17"/>
        <v/>
      </c>
      <c r="L112" t="str">
        <f t="shared" si="18"/>
        <v/>
      </c>
      <c r="M112" s="51" t="str">
        <f t="shared" ca="1" si="19"/>
        <v/>
      </c>
      <c r="N112" s="20" t="str">
        <f ca="1">IF(AND(L112&lt;&gt;"",M112&lt;&gt;""),M112*VLOOKUP(L112,S108:T121,2,0),IF(A112="Итого",SUM(N$27:N111),""))</f>
        <v/>
      </c>
    </row>
    <row r="113" spans="1:14" x14ac:dyDescent="0.25">
      <c r="A113" t="str">
        <f t="shared" si="14"/>
        <v/>
      </c>
      <c r="E113" s="48" t="str">
        <f t="shared" ca="1" si="12"/>
        <v/>
      </c>
      <c r="F113" t="str">
        <f t="shared" ca="1" si="13"/>
        <v/>
      </c>
      <c r="G113" s="33"/>
      <c r="I113" t="str">
        <f t="shared" si="15"/>
        <v/>
      </c>
      <c r="J113" s="53" t="str">
        <f t="shared" si="16"/>
        <v/>
      </c>
      <c r="K113" t="str">
        <f t="shared" si="17"/>
        <v/>
      </c>
      <c r="L113" t="str">
        <f t="shared" si="18"/>
        <v/>
      </c>
      <c r="M113" s="51" t="str">
        <f t="shared" ca="1" si="19"/>
        <v/>
      </c>
      <c r="N113" s="20" t="str">
        <f ca="1">IF(AND(L113&lt;&gt;"",M113&lt;&gt;""),M113*VLOOKUP(L113,S109:T122,2,0),IF(A113="Итого",SUM(N$27:N112),""))</f>
        <v/>
      </c>
    </row>
    <row r="114" spans="1:14" x14ac:dyDescent="0.25">
      <c r="A114" t="str">
        <f t="shared" si="14"/>
        <v/>
      </c>
      <c r="E114" s="48" t="str">
        <f t="shared" ca="1" si="12"/>
        <v/>
      </c>
      <c r="F114" t="str">
        <f t="shared" ca="1" si="13"/>
        <v/>
      </c>
      <c r="G114" s="33"/>
      <c r="I114" t="str">
        <f t="shared" si="15"/>
        <v/>
      </c>
      <c r="J114" s="53" t="str">
        <f t="shared" si="16"/>
        <v/>
      </c>
      <c r="K114" t="str">
        <f t="shared" si="17"/>
        <v/>
      </c>
      <c r="L114" t="str">
        <f t="shared" si="18"/>
        <v/>
      </c>
      <c r="M114" s="51" t="str">
        <f t="shared" ca="1" si="19"/>
        <v/>
      </c>
      <c r="N114" s="20" t="str">
        <f ca="1">IF(AND(L114&lt;&gt;"",M114&lt;&gt;""),M114*VLOOKUP(L114,S110:T123,2,0),IF(A114="Итого",SUM(N$27:N113),""))</f>
        <v/>
      </c>
    </row>
    <row r="115" spans="1:14" x14ac:dyDescent="0.25">
      <c r="A115" t="str">
        <f t="shared" si="14"/>
        <v/>
      </c>
      <c r="E115" s="48" t="str">
        <f t="shared" ref="E115:E118" ca="1" si="20">IF(B115&lt;&gt;"",TODAY(),"")</f>
        <v/>
      </c>
      <c r="F115" t="str">
        <f t="shared" ca="1" si="13"/>
        <v/>
      </c>
      <c r="G115" s="33"/>
      <c r="I115" t="str">
        <f t="shared" si="15"/>
        <v/>
      </c>
      <c r="J115" s="53" t="str">
        <f t="shared" si="16"/>
        <v/>
      </c>
      <c r="K115" t="str">
        <f t="shared" si="17"/>
        <v/>
      </c>
      <c r="L115" t="str">
        <f t="shared" si="18"/>
        <v/>
      </c>
      <c r="M115" s="51" t="str">
        <f t="shared" ca="1" si="19"/>
        <v/>
      </c>
      <c r="N115" s="20" t="str">
        <f ca="1">IF(AND(L115&lt;&gt;"",M115&lt;&gt;""),M115*VLOOKUP(L115,S111:T124,2,0),IF(A115="Итого",SUM(N$27:N114),""))</f>
        <v/>
      </c>
    </row>
    <row r="116" spans="1:14" x14ac:dyDescent="0.25">
      <c r="A116" t="str">
        <f t="shared" si="14"/>
        <v/>
      </c>
      <c r="E116" s="48" t="str">
        <f t="shared" ca="1" si="20"/>
        <v/>
      </c>
      <c r="F116" t="str">
        <f t="shared" ca="1" si="13"/>
        <v/>
      </c>
      <c r="G116" s="33"/>
      <c r="I116" t="str">
        <f t="shared" si="15"/>
        <v/>
      </c>
      <c r="J116" s="53" t="str">
        <f t="shared" si="16"/>
        <v/>
      </c>
      <c r="K116" t="str">
        <f t="shared" si="17"/>
        <v/>
      </c>
      <c r="L116" t="str">
        <f t="shared" si="18"/>
        <v/>
      </c>
      <c r="M116" s="51" t="str">
        <f t="shared" ca="1" si="19"/>
        <v/>
      </c>
      <c r="N116" s="20" t="str">
        <f ca="1">IF(AND(L116&lt;&gt;"",M116&lt;&gt;""),M116*VLOOKUP(L116,S112:T125,2,0),IF(A116="Итого",SUM(N$27:N115),""))</f>
        <v/>
      </c>
    </row>
    <row r="117" spans="1:14" x14ac:dyDescent="0.25">
      <c r="A117" t="str">
        <f t="shared" si="14"/>
        <v/>
      </c>
      <c r="E117" s="48" t="str">
        <f t="shared" ca="1" si="20"/>
        <v/>
      </c>
      <c r="F117" t="str">
        <f t="shared" ca="1" si="13"/>
        <v/>
      </c>
      <c r="G117" s="33"/>
      <c r="J117" s="53" t="str">
        <f t="shared" si="16"/>
        <v/>
      </c>
      <c r="K117" t="str">
        <f t="shared" si="17"/>
        <v/>
      </c>
      <c r="L117" t="str">
        <f t="shared" si="18"/>
        <v/>
      </c>
      <c r="M117" s="51" t="str">
        <f t="shared" ca="1" si="19"/>
        <v/>
      </c>
      <c r="N117" s="20" t="str">
        <f ca="1">IF(AND(L117&lt;&gt;"",M117&lt;&gt;""),M117*VLOOKUP(L117,S113:T126,2,0),IF(A117="Итого",SUM(N$27:N116),""))</f>
        <v/>
      </c>
    </row>
    <row r="118" spans="1:14" x14ac:dyDescent="0.25">
      <c r="A118" t="str">
        <f t="shared" si="14"/>
        <v/>
      </c>
      <c r="E118" s="48" t="str">
        <f t="shared" ca="1" si="20"/>
        <v/>
      </c>
      <c r="F118" t="str">
        <f t="shared" ca="1" si="13"/>
        <v/>
      </c>
      <c r="G118" s="33"/>
      <c r="J118" s="53" t="str">
        <f t="shared" si="16"/>
        <v/>
      </c>
      <c r="K118" t="str">
        <f t="shared" si="17"/>
        <v/>
      </c>
      <c r="L118" t="str">
        <f t="shared" si="18"/>
        <v/>
      </c>
      <c r="M118" s="51" t="str">
        <f t="shared" ca="1" si="19"/>
        <v/>
      </c>
      <c r="N118" s="20" t="str">
        <f ca="1">IF(AND(L118&lt;&gt;"",M118&lt;&gt;""),M118*VLOOKUP(L118,S114:T127,2,0),IF(A118="Итого",SUM(N$27:N117),""))</f>
        <v/>
      </c>
    </row>
    <row r="119" spans="1:14" x14ac:dyDescent="0.25">
      <c r="A119" t="str">
        <f t="shared" si="14"/>
        <v/>
      </c>
      <c r="E119" s="48" t="str">
        <f t="shared" ref="E119:E120" ca="1" si="21">IF(B119&lt;&gt;"",TODAY(),"")</f>
        <v/>
      </c>
      <c r="G119" s="33"/>
      <c r="J119" s="53" t="str">
        <f t="shared" si="16"/>
        <v/>
      </c>
      <c r="L119" t="str">
        <f t="shared" si="18"/>
        <v/>
      </c>
      <c r="N119" s="20" t="str">
        <f>IF(AND(L119&lt;&gt;"",M119&lt;&gt;""),M119*VLOOKUP(L119,S115:T128,2,0),IF(A119="Итого",SUM(N$27:N118),""))</f>
        <v/>
      </c>
    </row>
    <row r="120" spans="1:14" x14ac:dyDescent="0.25">
      <c r="A120" t="str">
        <f t="shared" si="14"/>
        <v/>
      </c>
      <c r="E120" s="48" t="str">
        <f t="shared" ca="1" si="21"/>
        <v/>
      </c>
      <c r="J120" s="53" t="str">
        <f t="shared" si="16"/>
        <v/>
      </c>
      <c r="N120" s="20" t="str">
        <f>IF(AND(L120&lt;&gt;"",M120&lt;&gt;""),M120*VLOOKUP(L120,S116:T129,2,0),IF(A120="Итого",SUM(N$27:N119),""))</f>
        <v/>
      </c>
    </row>
    <row r="121" spans="1:14" x14ac:dyDescent="0.25">
      <c r="N121" s="20" t="str">
        <f>IF(AND(L121&lt;&gt;"",M121&lt;&gt;""),M121*VLOOKUP(L121,S117:T130,2,0),IF(A121="Итого",SUM(N$27:N120),""))</f>
        <v/>
      </c>
    </row>
    <row r="122" spans="1:14" x14ac:dyDescent="0.25">
      <c r="N122" s="20" t="str">
        <f>IF(AND(L122&lt;&gt;"",M122&lt;&gt;""),M122*VLOOKUP(L122,S118:T131,2,0),IF(A122="Итого",SUM(N$27:N121),""))</f>
        <v/>
      </c>
    </row>
    <row r="123" spans="1:14" x14ac:dyDescent="0.25">
      <c r="N123" s="20" t="str">
        <f>IF(AND(L123&lt;&gt;"",M123&lt;&gt;""),M123*VLOOKUP(L123,S119:T132,2,0),IF(A123="Итого",SUM(N$27:N122),""))</f>
        <v/>
      </c>
    </row>
    <row r="124" spans="1:14" x14ac:dyDescent="0.25">
      <c r="N124" s="20" t="str">
        <f>IF(AND(L124&lt;&gt;"",M124&lt;&gt;""),M124*VLOOKUP(L124,S120:T133,2,0),IF(A124="Итого",SUM(N$27:N123),""))</f>
        <v/>
      </c>
    </row>
    <row r="125" spans="1:14" x14ac:dyDescent="0.25">
      <c r="N125" s="20" t="str">
        <f>IF(AND(L125&lt;&gt;"",M125&lt;&gt;""),M125*VLOOKUP(L125,S121:T134,2,0),IF(A125="Итого",SUM(N$27:N124),""))</f>
        <v/>
      </c>
    </row>
    <row r="126" spans="1:14" x14ac:dyDescent="0.25">
      <c r="N126" s="20" t="str">
        <f>IF(AND(L126&lt;&gt;"",M126&lt;&gt;""),M126*VLOOKUP(L126,S122:T135,2,0),IF(A126="Итого",SUM(N$27:N125),""))</f>
        <v/>
      </c>
    </row>
    <row r="127" spans="1:14" x14ac:dyDescent="0.25">
      <c r="N127" s="20" t="str">
        <f>IF(AND(L127&lt;&gt;"",M127&lt;&gt;""),M127*VLOOKUP(L127,S123:T136,2,0),IF(A127="Итого",SUM(N$27:N126),""))</f>
        <v/>
      </c>
    </row>
    <row r="128" spans="1:14" x14ac:dyDescent="0.25">
      <c r="N128" s="20" t="str">
        <f>IF(AND(L128&lt;&gt;"",M128&lt;&gt;""),M128*VLOOKUP(L128,S124:T137,2,0),IF(A128="Итого",SUM(N$27:N127),""))</f>
        <v/>
      </c>
    </row>
    <row r="129" spans="14:14" x14ac:dyDescent="0.25">
      <c r="N129" s="20" t="str">
        <f>IF(AND(L129&lt;&gt;"",M129&lt;&gt;""),M129*VLOOKUP(L129,S125:T138,2,0),IF(A129="Итого",SUM(N$27:N128),""))</f>
        <v/>
      </c>
    </row>
    <row r="130" spans="14:14" x14ac:dyDescent="0.25">
      <c r="N130" s="20" t="str">
        <f>IF(AND(L130&lt;&gt;"",M130&lt;&gt;""),M130*VLOOKUP(L130,S126:T139,2,0),IF(A130="Итого",SUM(N$27:N129),""))</f>
        <v/>
      </c>
    </row>
    <row r="131" spans="14:14" x14ac:dyDescent="0.25">
      <c r="N131" s="20" t="str">
        <f>IF(AND(L131&lt;&gt;"",M131&lt;&gt;""),M131*VLOOKUP(L131,S127:T140,2,0),IF(A131="Итого",SUM(N$27:N130),""))</f>
        <v/>
      </c>
    </row>
    <row r="132" spans="14:14" x14ac:dyDescent="0.25">
      <c r="N132" s="20" t="str">
        <f>IF(AND(L132&lt;&gt;"",M132&lt;&gt;""),M132*VLOOKUP(L132,S128:T141,2,0),IF(A132="Итого",SUM(N$27:N131),""))</f>
        <v/>
      </c>
    </row>
    <row r="133" spans="14:14" x14ac:dyDescent="0.25">
      <c r="N133" s="20" t="str">
        <f>IF(AND(L133&lt;&gt;"",M133&lt;&gt;""),M133*VLOOKUP(L133,S129:T142,2,0),IF(A133="Итого",SUM(N$27:N132),""))</f>
        <v/>
      </c>
    </row>
    <row r="134" spans="14:14" x14ac:dyDescent="0.25">
      <c r="N134" s="20" t="str">
        <f>IF(AND(L134&lt;&gt;"",M134&lt;&gt;""),M134*VLOOKUP(L134,S130:T143,2,0),IF(A134="Итого",SUM(N$27:N133),""))</f>
        <v/>
      </c>
    </row>
    <row r="135" spans="14:14" x14ac:dyDescent="0.25">
      <c r="N135" s="20" t="str">
        <f>IF(AND(L135&lt;&gt;"",M135&lt;&gt;""),M135*VLOOKUP(L135,S131:T144,2,0),IF(A135="Итого",SUM(N$27:N134),""))</f>
        <v/>
      </c>
    </row>
    <row r="136" spans="14:14" x14ac:dyDescent="0.25">
      <c r="N136" s="20" t="str">
        <f>IF(AND(L136&lt;&gt;"",M136&lt;&gt;""),M136*VLOOKUP(L136,S132:T145,2,0),IF(A136="Итого",SUM(N$27:N135),""))</f>
        <v/>
      </c>
    </row>
    <row r="137" spans="14:14" x14ac:dyDescent="0.25">
      <c r="N137" s="20" t="str">
        <f>IF(AND(L137&lt;&gt;"",M137&lt;&gt;""),M137*VLOOKUP(L137,S133:T146,2,0),IF(A137="Итого",SUM(N$27:N136),""))</f>
        <v/>
      </c>
    </row>
    <row r="138" spans="14:14" x14ac:dyDescent="0.25">
      <c r="N138" s="20" t="str">
        <f>IF(AND(L138&lt;&gt;"",M138&lt;&gt;""),M138*VLOOKUP(L138,S134:T147,2,0),IF(A138="Итого",SUM(N$27:N137),""))</f>
        <v/>
      </c>
    </row>
    <row r="139" spans="14:14" x14ac:dyDescent="0.25">
      <c r="N139" s="20" t="str">
        <f>IF(AND(L139&lt;&gt;"",M139&lt;&gt;""),M139*VLOOKUP(L139,S135:T148,2,0),IF(A139="Итого",SUM(N$27:N138),""))</f>
        <v/>
      </c>
    </row>
    <row r="140" spans="14:14" x14ac:dyDescent="0.25">
      <c r="N140" s="20" t="str">
        <f>IF(AND(L140&lt;&gt;"",M140&lt;&gt;""),M140*VLOOKUP(L140,S136:T149,2,0),IF(A140="Итого",SUM(N$27:N139),""))</f>
        <v/>
      </c>
    </row>
    <row r="141" spans="14:14" x14ac:dyDescent="0.25">
      <c r="N141" s="20" t="str">
        <f>IF(AND(L141&lt;&gt;"",M141&lt;&gt;""),M141*VLOOKUP(L141,S137:T150,2,0),IF(A141="Итого",SUM(N$27:N140),""))</f>
        <v/>
      </c>
    </row>
    <row r="142" spans="14:14" x14ac:dyDescent="0.25">
      <c r="N142" s="20" t="str">
        <f>IF(AND(L142&lt;&gt;"",M142&lt;&gt;""),M142*VLOOKUP(L142,S138:T151,2,0),IF(A142="Итого",SUM(N$27:N141),""))</f>
        <v/>
      </c>
    </row>
    <row r="143" spans="14:14" x14ac:dyDescent="0.25">
      <c r="N143" s="20" t="str">
        <f>IF(AND(L143&lt;&gt;"",M143&lt;&gt;""),M143*VLOOKUP(L143,S139:T152,2,0),IF(A143="Итого",SUM(N$27:N142),""))</f>
        <v/>
      </c>
    </row>
    <row r="144" spans="14:14" x14ac:dyDescent="0.25">
      <c r="N144" s="20" t="str">
        <f>IF(AND(L144&lt;&gt;"",M144&lt;&gt;""),M144*VLOOKUP(L144,S140:T153,2,0),IF(A144="Итого",SUM(N$27:N143),""))</f>
        <v/>
      </c>
    </row>
    <row r="145" spans="14:14" x14ac:dyDescent="0.25">
      <c r="N145" s="20" t="str">
        <f>IF(AND(L145&lt;&gt;"",M145&lt;&gt;""),M145*VLOOKUP(L145,S141:T154,2,0),IF(A145="Итого",SUM(N$27:N144),""))</f>
        <v/>
      </c>
    </row>
    <row r="146" spans="14:14" x14ac:dyDescent="0.25">
      <c r="N146" s="20" t="str">
        <f>IF(AND(L146&lt;&gt;"",M146&lt;&gt;""),M146*VLOOKUP(L146,S142:T155,2,0),IF(A146="Итого",SUM(N$27:N145),""))</f>
        <v/>
      </c>
    </row>
    <row r="147" spans="14:14" x14ac:dyDescent="0.25">
      <c r="N147" s="20" t="str">
        <f>IF(AND(L147&lt;&gt;"",M147&lt;&gt;""),M147*VLOOKUP(L147,S143:T156,2,0),IF(A147="Итого",SUM(N$27:N146),""))</f>
        <v/>
      </c>
    </row>
    <row r="148" spans="14:14" x14ac:dyDescent="0.25">
      <c r="N148" s="20" t="str">
        <f>IF(AND(L148&lt;&gt;"",M148&lt;&gt;""),M148*VLOOKUP(L148,S144:T157,2,0),IF(A148="Итого",SUM(N$27:N147),""))</f>
        <v/>
      </c>
    </row>
    <row r="149" spans="14:14" x14ac:dyDescent="0.25">
      <c r="N149" s="20" t="str">
        <f>IF(AND(L149&lt;&gt;"",M149&lt;&gt;""),M149*VLOOKUP(L149,S145:T158,2,0),IF(A149="Итого",SUM(N$27:N148),""))</f>
        <v/>
      </c>
    </row>
    <row r="150" spans="14:14" x14ac:dyDescent="0.25">
      <c r="N150" s="20" t="str">
        <f>IF(AND(L150&lt;&gt;"",M150&lt;&gt;""),M150*VLOOKUP(L150,S146:T159,2,0),IF(A150="Итого",SUM(N$27:N149),""))</f>
        <v/>
      </c>
    </row>
    <row r="151" spans="14:14" x14ac:dyDescent="0.25">
      <c r="N151" s="20" t="str">
        <f>IF(AND(L151&lt;&gt;"",M151&lt;&gt;""),M151*VLOOKUP(L151,S147:T160,2,0),IF(A151="Итого",SUM(N$27:N150),""))</f>
        <v/>
      </c>
    </row>
    <row r="152" spans="14:14" x14ac:dyDescent="0.25">
      <c r="N152" s="20" t="str">
        <f>IF(AND(L152&lt;&gt;"",M152&lt;&gt;""),M152*VLOOKUP(L152,S148:T161,2,0),IF(A152="Итого",SUM(N$27:N151),""))</f>
        <v/>
      </c>
    </row>
    <row r="153" spans="14:14" x14ac:dyDescent="0.25">
      <c r="N153" s="20" t="str">
        <f>IF(AND(L153&lt;&gt;"",M153&lt;&gt;""),M153*VLOOKUP(L153,S149:T162,2,0),IF(A153="Итого",SUM(N$27:N152),""))</f>
        <v/>
      </c>
    </row>
    <row r="154" spans="14:14" x14ac:dyDescent="0.25">
      <c r="N154" s="20" t="str">
        <f>IF(AND(L154&lt;&gt;"",M154&lt;&gt;""),M154*VLOOKUP(L154,S150:T163,2,0),IF(A154="Итого",SUM(N$27:N153),""))</f>
        <v/>
      </c>
    </row>
    <row r="155" spans="14:14" x14ac:dyDescent="0.25">
      <c r="N155" s="20" t="str">
        <f>IF(AND(L155&lt;&gt;"",M155&lt;&gt;""),M155*VLOOKUP(L155,S151:T164,2,0),IF(A155="Итого",SUM(N$27:N154),""))</f>
        <v/>
      </c>
    </row>
    <row r="156" spans="14:14" x14ac:dyDescent="0.25">
      <c r="N156" s="20" t="str">
        <f>IF(AND(L156&lt;&gt;"",M156&lt;&gt;""),M156*VLOOKUP(L156,S152:T165,2,0),IF(A156="Итого",SUM(N$27:N155),""))</f>
        <v/>
      </c>
    </row>
    <row r="157" spans="14:14" x14ac:dyDescent="0.25">
      <c r="N157" s="20" t="str">
        <f>IF(AND(L157&lt;&gt;"",M157&lt;&gt;""),M157*VLOOKUP(L157,S153:T166,2,0),IF(A157="Итого",SUM(N$27:N156),""))</f>
        <v/>
      </c>
    </row>
    <row r="158" spans="14:14" x14ac:dyDescent="0.25">
      <c r="N158" s="20" t="str">
        <f>IF(AND(L158&lt;&gt;"",M158&lt;&gt;""),M158*VLOOKUP(L158,S154:T167,2,0),IF(A158="Итого",SUM(N$27:N157),""))</f>
        <v/>
      </c>
    </row>
    <row r="159" spans="14:14" x14ac:dyDescent="0.25">
      <c r="N159" s="20" t="str">
        <f>IF(AND(L159&lt;&gt;"",M159&lt;&gt;""),M159*VLOOKUP(L159,S155:T168,2,0),IF(A159="Итого",SUM(N$27:N158),""))</f>
        <v/>
      </c>
    </row>
    <row r="160" spans="14:14" x14ac:dyDescent="0.25">
      <c r="N160" s="20" t="str">
        <f>IF(AND(L160&lt;&gt;"",M160&lt;&gt;""),M160*VLOOKUP(L160,S156:T169,2,0),IF(A160="Итого",SUM(N$27:N159),""))</f>
        <v/>
      </c>
    </row>
    <row r="161" spans="14:14" x14ac:dyDescent="0.25">
      <c r="N161" s="20" t="str">
        <f>IF(AND(L161&lt;&gt;"",M161&lt;&gt;""),M161*VLOOKUP(L161,S157:T170,2,0),IF(A161="Итого",SUM(N$27:N160),""))</f>
        <v/>
      </c>
    </row>
    <row r="162" spans="14:14" x14ac:dyDescent="0.25">
      <c r="N162" s="20" t="str">
        <f>IF(AND(L162&lt;&gt;"",M162&lt;&gt;""),M162*VLOOKUP(L162,S158:T171,2,0),IF(A162="Итого",SUM(N$27:N161),""))</f>
        <v/>
      </c>
    </row>
    <row r="163" spans="14:14" x14ac:dyDescent="0.25">
      <c r="N163" s="20" t="str">
        <f>IF(AND(L163&lt;&gt;"",M163&lt;&gt;""),M163*VLOOKUP(L163,S159:T172,2,0),IF(A163="Итого",SUM(N$27:N162),""))</f>
        <v/>
      </c>
    </row>
    <row r="164" spans="14:14" x14ac:dyDescent="0.25">
      <c r="N164" s="20" t="str">
        <f>IF(AND(L164&lt;&gt;"",M164&lt;&gt;""),M164*VLOOKUP(L164,S160:T173,2,0),IF(A164="Итого",SUM(N$27:N163),""))</f>
        <v/>
      </c>
    </row>
    <row r="165" spans="14:14" x14ac:dyDescent="0.25">
      <c r="N165" s="20" t="str">
        <f>IF(AND(L165&lt;&gt;"",M165&lt;&gt;""),M165*VLOOKUP(L165,S161:T174,2,0),IF(A165="Итого",SUM(N$27:N164),""))</f>
        <v/>
      </c>
    </row>
    <row r="166" spans="14:14" x14ac:dyDescent="0.25">
      <c r="N166" s="20" t="str">
        <f>IF(AND(L166&lt;&gt;"",M166&lt;&gt;""),M166*VLOOKUP(L166,S162:T175,2,0),IF(A166="Итого",SUM(N$27:N165),""))</f>
        <v/>
      </c>
    </row>
    <row r="167" spans="14:14" x14ac:dyDescent="0.25">
      <c r="N167" s="20" t="str">
        <f>IF(AND(L167&lt;&gt;"",M167&lt;&gt;""),M167*VLOOKUP(L167,S163:T176,2,0),IF(A167="Итого",SUM(N$27:N166),""))</f>
        <v/>
      </c>
    </row>
    <row r="168" spans="14:14" x14ac:dyDescent="0.25">
      <c r="N168" s="20" t="str">
        <f>IF(AND(L168&lt;&gt;"",M168&lt;&gt;""),M168*VLOOKUP(L168,S164:T177,2,0),IF(A168="Итого",SUM(N$27:N167),""))</f>
        <v/>
      </c>
    </row>
    <row r="169" spans="14:14" x14ac:dyDescent="0.25">
      <c r="N169" s="20" t="str">
        <f>IF(AND(L169&lt;&gt;"",M169&lt;&gt;""),M169*VLOOKUP(L169,S165:T178,2,0),IF(A169="Итого",SUM(N$27:N168),""))</f>
        <v/>
      </c>
    </row>
    <row r="170" spans="14:14" x14ac:dyDescent="0.25">
      <c r="N170" s="20" t="str">
        <f>IF(AND(L170&lt;&gt;"",M170&lt;&gt;""),M170*VLOOKUP(L170,S166:T179,2,0),IF(A170="Итого",SUM(N$27:N169),""))</f>
        <v/>
      </c>
    </row>
    <row r="171" spans="14:14" x14ac:dyDescent="0.25">
      <c r="N171" s="20" t="str">
        <f>IF(AND(L171&lt;&gt;"",M171&lt;&gt;""),M171*VLOOKUP(L171,S167:T180,2,0),IF(A171="Итого",SUM(N$27:N170),""))</f>
        <v/>
      </c>
    </row>
    <row r="172" spans="14:14" x14ac:dyDescent="0.25">
      <c r="N172" s="20" t="str">
        <f>IF(AND(L172&lt;&gt;"",M172&lt;&gt;""),M172*VLOOKUP(L172,S168:T181,2,0),IF(A172="Итого",SUM(N$27:N171),""))</f>
        <v/>
      </c>
    </row>
    <row r="173" spans="14:14" x14ac:dyDescent="0.25">
      <c r="N173" s="20" t="str">
        <f>IF(AND(L173&lt;&gt;"",M173&lt;&gt;""),M173*VLOOKUP(L173,S169:T182,2,0),IF(A173="Итого",SUM(N$27:N172),""))</f>
        <v/>
      </c>
    </row>
    <row r="174" spans="14:14" x14ac:dyDescent="0.25">
      <c r="N174" s="20" t="str">
        <f>IF(AND(L174&lt;&gt;"",M174&lt;&gt;""),M174*VLOOKUP(L174,S170:T183,2,0),IF(A174="Итого",SUM(N$27:N173),""))</f>
        <v/>
      </c>
    </row>
    <row r="175" spans="14:14" x14ac:dyDescent="0.25">
      <c r="N175" s="20" t="str">
        <f>IF(AND(L175&lt;&gt;"",M175&lt;&gt;""),M175*VLOOKUP(L175,S171:T184,2,0),IF(A175="Итого",SUM(N$27:N174),""))</f>
        <v/>
      </c>
    </row>
    <row r="176" spans="14:14" x14ac:dyDescent="0.25">
      <c r="N176" s="20" t="str">
        <f>IF(AND(L176&lt;&gt;"",M176&lt;&gt;""),M176*VLOOKUP(L176,S172:T185,2,0),IF(A176="Итого",SUM(N$27:N175),""))</f>
        <v/>
      </c>
    </row>
    <row r="177" spans="14:14" x14ac:dyDescent="0.25">
      <c r="N177" s="20" t="str">
        <f>IF(AND(L177&lt;&gt;"",M177&lt;&gt;""),M177*VLOOKUP(L177,S173:T186,2,0),IF(A177="Итого",SUM(N$27:N176),""))</f>
        <v/>
      </c>
    </row>
    <row r="178" spans="14:14" x14ac:dyDescent="0.25">
      <c r="N178" s="20" t="str">
        <f>IF(AND(L178&lt;&gt;"",M178&lt;&gt;""),M178*VLOOKUP(L178,S174:T187,2,0),IF(A178="Итого",SUM(N$27:N177),""))</f>
        <v/>
      </c>
    </row>
    <row r="179" spans="14:14" x14ac:dyDescent="0.25">
      <c r="N179" s="20" t="str">
        <f>IF(AND(L179&lt;&gt;"",M179&lt;&gt;""),M179*VLOOKUP(L179,S175:T188,2,0),IF(A179="Итого",SUM(N$27:N178),""))</f>
        <v/>
      </c>
    </row>
    <row r="180" spans="14:14" x14ac:dyDescent="0.25">
      <c r="N180" s="20" t="str">
        <f>IF(AND(L180&lt;&gt;"",M180&lt;&gt;""),M180*VLOOKUP(L180,S176:T189,2,0),IF(A180="Итого",SUM(N$27:N179),""))</f>
        <v/>
      </c>
    </row>
    <row r="181" spans="14:14" x14ac:dyDescent="0.25">
      <c r="N181" s="20" t="str">
        <f>IF(AND(L181&lt;&gt;"",M181&lt;&gt;""),M181*VLOOKUP(L181,S177:T190,2,0),IF(A181="Итого",SUM(N$27:N180),""))</f>
        <v/>
      </c>
    </row>
    <row r="182" spans="14:14" x14ac:dyDescent="0.25">
      <c r="N182" s="20" t="str">
        <f>IF(AND(L182&lt;&gt;"",M182&lt;&gt;""),M182*VLOOKUP(L182,S178:T191,2,0),IF(A182="Итого",SUM(N$27:N181),""))</f>
        <v/>
      </c>
    </row>
    <row r="183" spans="14:14" x14ac:dyDescent="0.25">
      <c r="N183" s="20" t="str">
        <f>IF(AND(L183&lt;&gt;"",M183&lt;&gt;""),M183*VLOOKUP(L183,S179:T192,2,0),IF(A183="Итого",SUM(N$27:N182),""))</f>
        <v/>
      </c>
    </row>
    <row r="184" spans="14:14" x14ac:dyDescent="0.25">
      <c r="N184" s="20" t="str">
        <f>IF(AND(L184&lt;&gt;"",M184&lt;&gt;""),M184*VLOOKUP(L184,S180:T193,2,0),IF(A184="Итого",SUM(N$27:N183),""))</f>
        <v/>
      </c>
    </row>
    <row r="185" spans="14:14" x14ac:dyDescent="0.25">
      <c r="N185" s="20" t="str">
        <f>IF(AND(L185&lt;&gt;"",M185&lt;&gt;""),M185*VLOOKUP(L185,S181:T194,2,0),IF(A185="Итого",SUM(N$27:N184),""))</f>
        <v/>
      </c>
    </row>
    <row r="186" spans="14:14" x14ac:dyDescent="0.25">
      <c r="N186" s="20" t="str">
        <f>IF(AND(L186&lt;&gt;"",M186&lt;&gt;""),M186*VLOOKUP(L186,S182:T195,2,0),IF(A186="Итого",SUM(N$27:N185),""))</f>
        <v/>
      </c>
    </row>
    <row r="187" spans="14:14" x14ac:dyDescent="0.25">
      <c r="N187" s="20" t="str">
        <f>IF(AND(L187&lt;&gt;"",M187&lt;&gt;""),M187*VLOOKUP(L187,S183:T196,2,0),IF(A187="Итого",SUM(N$27:N186),""))</f>
        <v/>
      </c>
    </row>
    <row r="188" spans="14:14" x14ac:dyDescent="0.25">
      <c r="N188" s="20" t="str">
        <f>IF(AND(L188&lt;&gt;"",M188&lt;&gt;""),M188*VLOOKUP(L188,S184:T197,2,0),IF(A188="Итого",SUM(N$27:N187),""))</f>
        <v/>
      </c>
    </row>
    <row r="189" spans="14:14" x14ac:dyDescent="0.25">
      <c r="N189" s="20" t="str">
        <f>IF(AND(L189&lt;&gt;"",M189&lt;&gt;""),M189*VLOOKUP(L189,S185:T198,2,0),IF(A189="Итого",SUM(N$27:N188),""))</f>
        <v/>
      </c>
    </row>
    <row r="190" spans="14:14" x14ac:dyDescent="0.25">
      <c r="N190" s="20" t="str">
        <f>IF(AND(L190&lt;&gt;"",M190&lt;&gt;""),M190*VLOOKUP(L190,S186:T199,2,0),IF(A190="Итого",SUM(N$27:N189),""))</f>
        <v/>
      </c>
    </row>
    <row r="191" spans="14:14" x14ac:dyDescent="0.25">
      <c r="N191" s="20" t="str">
        <f>IF(AND(L191&lt;&gt;"",M191&lt;&gt;""),M191*VLOOKUP(L191,S187:T200,2,0),IF(A191="Итого",SUM(N$27:N190),""))</f>
        <v/>
      </c>
    </row>
    <row r="192" spans="14:14" x14ac:dyDescent="0.25">
      <c r="N192" s="20" t="str">
        <f>IF(AND(L192&lt;&gt;"",M192&lt;&gt;""),M192*VLOOKUP(L192,S188:T201,2,0),IF(A192="Итого",SUM(N$27:N191),""))</f>
        <v/>
      </c>
    </row>
    <row r="193" spans="14:14" x14ac:dyDescent="0.25">
      <c r="N193" s="20" t="str">
        <f>IF(AND(L193&lt;&gt;"",M193&lt;&gt;""),M193*VLOOKUP(L193,S189:T202,2,0),IF(A193="Итого",SUM(N$27:N192),""))</f>
        <v/>
      </c>
    </row>
    <row r="194" spans="14:14" x14ac:dyDescent="0.25">
      <c r="N194" s="20" t="str">
        <f>IF(AND(L194&lt;&gt;"",M194&lt;&gt;""),M194*VLOOKUP(L194,S190:T203,2,0),IF(A194="Итого",SUM(N$27:N193),""))</f>
        <v/>
      </c>
    </row>
    <row r="195" spans="14:14" x14ac:dyDescent="0.25">
      <c r="N195" s="20" t="str">
        <f>IF(AND(L195&lt;&gt;"",M195&lt;&gt;""),M195*VLOOKUP(L195,S191:T204,2,0),IF(A195="Итого",SUM(N$27:N194),""))</f>
        <v/>
      </c>
    </row>
    <row r="196" spans="14:14" x14ac:dyDescent="0.25">
      <c r="N196" s="20" t="str">
        <f>IF(AND(L196&lt;&gt;"",M196&lt;&gt;""),M196*VLOOKUP(L196,S192:T205,2,0),IF(A196="Итого",SUM(N$27:N195),""))</f>
        <v/>
      </c>
    </row>
    <row r="197" spans="14:14" x14ac:dyDescent="0.25">
      <c r="N197" s="20" t="str">
        <f>IF(AND(L197&lt;&gt;"",M197&lt;&gt;""),M197*VLOOKUP(L197,S193:T206,2,0),IF(A197="Итого",SUM(N$27:N196),""))</f>
        <v/>
      </c>
    </row>
    <row r="198" spans="14:14" x14ac:dyDescent="0.25">
      <c r="N198" s="20" t="str">
        <f>IF(AND(L198&lt;&gt;"",M198&lt;&gt;""),M198*VLOOKUP(L198,S194:T207,2,0),IF(A198="Итого",SUM(N$27:N197),""))</f>
        <v/>
      </c>
    </row>
    <row r="199" spans="14:14" x14ac:dyDescent="0.25">
      <c r="N199" s="20" t="str">
        <f>IF(AND(L199&lt;&gt;"",M199&lt;&gt;""),M199*VLOOKUP(L199,S195:T208,2,0),IF(A199="Итого",SUM(N$27:N198),""))</f>
        <v/>
      </c>
    </row>
    <row r="200" spans="14:14" x14ac:dyDescent="0.25">
      <c r="N200" s="20" t="str">
        <f>IF(AND(L200&lt;&gt;"",M200&lt;&gt;""),M200*VLOOKUP(L200,S196:T209,2,0),IF(A200="Итого",SUM(N$27:N199),""))</f>
        <v/>
      </c>
    </row>
    <row r="201" spans="14:14" x14ac:dyDescent="0.25">
      <c r="N201" s="20" t="str">
        <f>IF(AND(L201&lt;&gt;"",M201&lt;&gt;""),M201*VLOOKUP(L201,S197:T210,2,0),IF(A201="Итого",SUM(N$27:N200),""))</f>
        <v/>
      </c>
    </row>
    <row r="202" spans="14:14" x14ac:dyDescent="0.25">
      <c r="N202" s="20" t="str">
        <f>IF(AND(L202&lt;&gt;"",M202&lt;&gt;""),M202*VLOOKUP(L202,S198:T211,2,0),IF(A202="Итого",SUM(N$27:N201),""))</f>
        <v/>
      </c>
    </row>
    <row r="203" spans="14:14" x14ac:dyDescent="0.25">
      <c r="N203" s="20" t="str">
        <f>IF(AND(L203&lt;&gt;"",M203&lt;&gt;""),M203*VLOOKUP(L203,S199:T212,2,0),IF(A203="Итого",SUM(N$27:N202),""))</f>
        <v/>
      </c>
    </row>
    <row r="204" spans="14:14" x14ac:dyDescent="0.25">
      <c r="N204" s="20" t="str">
        <f>IF(AND(L204&lt;&gt;"",M204&lt;&gt;""),M204*VLOOKUP(L204,S200:T213,2,0),IF(A204="Итого",SUM(N$27:N203),""))</f>
        <v/>
      </c>
    </row>
    <row r="205" spans="14:14" x14ac:dyDescent="0.25">
      <c r="N205" s="20" t="str">
        <f>IF(AND(L205&lt;&gt;"",M205&lt;&gt;""),M205*VLOOKUP(L205,S201:T214,2,0),IF(A205="Итого",SUM(N$27:N204),""))</f>
        <v/>
      </c>
    </row>
    <row r="206" spans="14:14" x14ac:dyDescent="0.25">
      <c r="N206" s="20" t="str">
        <f>IF(AND(L206&lt;&gt;"",M206&lt;&gt;""),M206*VLOOKUP(L206,S202:T215,2,0),IF(A206="Итого",SUM(N$27:N205),""))</f>
        <v/>
      </c>
    </row>
    <row r="207" spans="14:14" x14ac:dyDescent="0.25">
      <c r="N207" s="20" t="str">
        <f>IF(AND(L207&lt;&gt;"",M207&lt;&gt;""),M207*VLOOKUP(L207,S203:T216,2,0),IF(A207="Итого",SUM(N$27:N206),""))</f>
        <v/>
      </c>
    </row>
    <row r="208" spans="14:14" x14ac:dyDescent="0.25">
      <c r="N208" s="20" t="str">
        <f>IF(AND(L208&lt;&gt;"",M208&lt;&gt;""),M208*VLOOKUP(L208,S204:T217,2,0),IF(A208="Итого",SUM(N$27:N207),""))</f>
        <v/>
      </c>
    </row>
    <row r="209" spans="14:14" x14ac:dyDescent="0.25">
      <c r="N209" s="20" t="str">
        <f>IF(AND(L209&lt;&gt;"",M209&lt;&gt;""),M209*VLOOKUP(L209,S205:T218,2,0),IF(A209="Итого",SUM(N$27:N208),""))</f>
        <v/>
      </c>
    </row>
    <row r="210" spans="14:14" x14ac:dyDescent="0.25">
      <c r="N210" s="20" t="str">
        <f>IF(AND(L210&lt;&gt;"",M210&lt;&gt;""),M210*VLOOKUP(L210,S206:T219,2,0),IF(A210="Итого",SUM(N$27:N209),""))</f>
        <v/>
      </c>
    </row>
    <row r="211" spans="14:14" x14ac:dyDescent="0.25">
      <c r="N211" s="20" t="str">
        <f>IF(AND(L211&lt;&gt;"",M211&lt;&gt;""),M211*VLOOKUP(L211,S207:T220,2,0),IF(A211="Итого",SUM(N$27:N210),""))</f>
        <v/>
      </c>
    </row>
    <row r="212" spans="14:14" x14ac:dyDescent="0.25">
      <c r="N212" s="20" t="str">
        <f>IF(AND(L212&lt;&gt;"",M212&lt;&gt;""),M212*VLOOKUP(L212,S208:T221,2,0),IF(A212="Итого",SUM(N$27:N211),""))</f>
        <v/>
      </c>
    </row>
    <row r="213" spans="14:14" x14ac:dyDescent="0.25">
      <c r="N213" s="20" t="str">
        <f>IF(AND(L213&lt;&gt;"",M213&lt;&gt;""),M213*VLOOKUP(L213,S209:T222,2,0),IF(A213="Итого",SUM(N$27:N212),""))</f>
        <v/>
      </c>
    </row>
    <row r="214" spans="14:14" x14ac:dyDescent="0.25">
      <c r="N214" s="20" t="str">
        <f>IF(AND(L214&lt;&gt;"",M214&lt;&gt;""),M214*VLOOKUP(L214,S210:T223,2,0),IF(A214="Итого",SUM(N$27:N213),""))</f>
        <v/>
      </c>
    </row>
    <row r="215" spans="14:14" x14ac:dyDescent="0.25">
      <c r="N215" s="20" t="str">
        <f>IF(AND(L215&lt;&gt;"",M215&lt;&gt;""),M215*VLOOKUP(L215,S211:T224,2,0),IF(A215="Итого",SUM(N$27:N214),""))</f>
        <v/>
      </c>
    </row>
    <row r="216" spans="14:14" x14ac:dyDescent="0.25">
      <c r="N216" s="20" t="str">
        <f>IF(AND(L216&lt;&gt;"",M216&lt;&gt;""),M216*VLOOKUP(L216,S212:T225,2,0),IF(A216="Итого",SUM(N$27:N215),""))</f>
        <v/>
      </c>
    </row>
    <row r="217" spans="14:14" x14ac:dyDescent="0.25">
      <c r="N217" s="20" t="str">
        <f>IF(AND(L217&lt;&gt;"",M217&lt;&gt;""),M217*VLOOKUP(L217,S213:T226,2,0),IF(A217="Итого",SUM(N$27:N216),""))</f>
        <v/>
      </c>
    </row>
    <row r="218" spans="14:14" x14ac:dyDescent="0.25">
      <c r="N218" s="20" t="str">
        <f>IF(AND(L218&lt;&gt;"",M218&lt;&gt;""),M218*VLOOKUP(L218,S214:T227,2,0),IF(A218="Итого",SUM(N$27:N217),""))</f>
        <v/>
      </c>
    </row>
    <row r="219" spans="14:14" x14ac:dyDescent="0.25">
      <c r="N219" s="20" t="str">
        <f>IF(AND(L219&lt;&gt;"",M219&lt;&gt;""),M219*VLOOKUP(L219,S215:T228,2,0),IF(A219="Итого",SUM(N$27:N218),""))</f>
        <v/>
      </c>
    </row>
    <row r="220" spans="14:14" x14ac:dyDescent="0.25">
      <c r="N220" s="20" t="str">
        <f>IF(AND(L220&lt;&gt;"",M220&lt;&gt;""),M220*VLOOKUP(L220,S216:T229,2,0),IF(A220="Итого",SUM(N$27:N219),""))</f>
        <v/>
      </c>
    </row>
    <row r="221" spans="14:14" x14ac:dyDescent="0.25">
      <c r="N221" s="20" t="str">
        <f>IF(AND(L221&lt;&gt;"",M221&lt;&gt;""),M221*VLOOKUP(L221,S217:T230,2,0),IF(A221="Итого",SUM(N$27:N220),""))</f>
        <v/>
      </c>
    </row>
    <row r="222" spans="14:14" x14ac:dyDescent="0.25">
      <c r="N222" s="20" t="str">
        <f>IF(AND(L222&lt;&gt;"",M222&lt;&gt;""),M222*VLOOKUP(L222,S218:T231,2,0),IF(A222="Итого",SUM(N$27:N221),""))</f>
        <v/>
      </c>
    </row>
    <row r="223" spans="14:14" x14ac:dyDescent="0.25">
      <c r="N223" s="20" t="str">
        <f>IF(AND(L223&lt;&gt;"",M223&lt;&gt;""),M223*VLOOKUP(L223,S219:T232,2,0),IF(A223="Итого",SUM(N$27:N222),""))</f>
        <v/>
      </c>
    </row>
    <row r="224" spans="14:14" x14ac:dyDescent="0.25">
      <c r="N224" s="20" t="str">
        <f>IF(AND(L224&lt;&gt;"",M224&lt;&gt;""),M224*VLOOKUP(L224,S220:T233,2,0),IF(A224="Итого",SUM(N$27:N223),""))</f>
        <v/>
      </c>
    </row>
    <row r="225" spans="14:14" x14ac:dyDescent="0.25">
      <c r="N225" s="20" t="str">
        <f>IF(AND(L225&lt;&gt;"",M225&lt;&gt;""),M225*VLOOKUP(L225,S221:T234,2,0),IF(A225="Итого",SUM(N$27:N224),""))</f>
        <v/>
      </c>
    </row>
    <row r="226" spans="14:14" x14ac:dyDescent="0.25">
      <c r="N226" s="20" t="str">
        <f>IF(AND(L226&lt;&gt;"",M226&lt;&gt;""),M226*VLOOKUP(L226,S222:T235,2,0),IF(A226="Итого",SUM(N$27:N225),""))</f>
        <v/>
      </c>
    </row>
    <row r="227" spans="14:14" x14ac:dyDescent="0.25">
      <c r="N227" s="20" t="str">
        <f>IF(AND(L227&lt;&gt;"",M227&lt;&gt;""),M227*VLOOKUP(L227,S223:T236,2,0),IF(A227="Итого",SUM(N$27:N226),""))</f>
        <v/>
      </c>
    </row>
    <row r="228" spans="14:14" x14ac:dyDescent="0.25">
      <c r="N228" s="20" t="str">
        <f>IF(AND(L228&lt;&gt;"",M228&lt;&gt;""),M228*VLOOKUP(L228,S224:T237,2,0),IF(A228="Итого",SUM(N$27:N227),""))</f>
        <v/>
      </c>
    </row>
    <row r="229" spans="14:14" x14ac:dyDescent="0.25">
      <c r="N229" s="20" t="str">
        <f>IF(AND(L229&lt;&gt;"",M229&lt;&gt;""),M229*VLOOKUP(L229,S225:T238,2,0),IF(A229="Итого",SUM(N$27:N228),""))</f>
        <v/>
      </c>
    </row>
    <row r="230" spans="14:14" x14ac:dyDescent="0.25">
      <c r="N230" s="20" t="str">
        <f>IF(AND(L230&lt;&gt;"",M230&lt;&gt;""),M230*VLOOKUP(L230,S226:T239,2,0),IF(A230="Итого",SUM(N$27:N229),""))</f>
        <v/>
      </c>
    </row>
    <row r="231" spans="14:14" x14ac:dyDescent="0.25">
      <c r="N231" s="20" t="str">
        <f>IF(AND(L231&lt;&gt;"",M231&lt;&gt;""),M231*VLOOKUP(L231,S227:T240,2,0),IF(A231="Итого",SUM(N$27:N230),""))</f>
        <v/>
      </c>
    </row>
    <row r="232" spans="14:14" x14ac:dyDescent="0.25">
      <c r="N232" s="20" t="str">
        <f>IF(AND(L232&lt;&gt;"",M232&lt;&gt;""),M232*VLOOKUP(L232,S228:T241,2,0),IF(A232="Итого",SUM(N$27:N231),""))</f>
        <v/>
      </c>
    </row>
    <row r="233" spans="14:14" x14ac:dyDescent="0.25">
      <c r="N233" s="20" t="str">
        <f>IF(AND(L233&lt;&gt;"",M233&lt;&gt;""),M233*VLOOKUP(L233,S229:T242,2,0),IF(A233="Итого",SUM(N$27:N232),""))</f>
        <v/>
      </c>
    </row>
    <row r="234" spans="14:14" x14ac:dyDescent="0.25">
      <c r="N234" s="20" t="str">
        <f>IF(AND(L234&lt;&gt;"",M234&lt;&gt;""),M234*VLOOKUP(L234,S230:T243,2,0),IF(A234="Итого",SUM(N$27:N233),""))</f>
        <v/>
      </c>
    </row>
    <row r="235" spans="14:14" x14ac:dyDescent="0.25">
      <c r="N235" s="20" t="str">
        <f>IF(AND(L235&lt;&gt;"",M235&lt;&gt;""),M235*VLOOKUP(L235,S231:T244,2,0),IF(A235="Итого",SUM(N$27:N234),""))</f>
        <v/>
      </c>
    </row>
    <row r="236" spans="14:14" x14ac:dyDescent="0.25">
      <c r="N236" s="20" t="str">
        <f>IF(AND(L236&lt;&gt;"",M236&lt;&gt;""),M236*VLOOKUP(L236,S232:T245,2,0),IF(A236="Итого",SUM(N$27:N235),""))</f>
        <v/>
      </c>
    </row>
    <row r="237" spans="14:14" x14ac:dyDescent="0.25">
      <c r="N237" s="20" t="str">
        <f>IF(AND(L237&lt;&gt;"",M237&lt;&gt;""),M237*VLOOKUP(L237,S233:T246,2,0),IF(A237="Итого",SUM(N$27:N236),""))</f>
        <v/>
      </c>
    </row>
    <row r="238" spans="14:14" x14ac:dyDescent="0.25">
      <c r="N238" s="20" t="str">
        <f>IF(AND(L238&lt;&gt;"",M238&lt;&gt;""),M238*VLOOKUP(L238,S234:T247,2,0),IF(A238="Итого",SUM(N$27:N237),""))</f>
        <v/>
      </c>
    </row>
    <row r="239" spans="14:14" x14ac:dyDescent="0.25">
      <c r="N239" s="20" t="str">
        <f>IF(AND(L239&lt;&gt;"",M239&lt;&gt;""),M239*VLOOKUP(L239,S235:T248,2,0),IF(A239="Итого",SUM(N$27:N238),""))</f>
        <v/>
      </c>
    </row>
    <row r="240" spans="14:14" x14ac:dyDescent="0.25">
      <c r="N240" s="20" t="str">
        <f>IF(AND(L240&lt;&gt;"",M240&lt;&gt;""),M240*VLOOKUP(L240,S236:T249,2,0),IF(A240="Итого",SUM(N$27:N239),""))</f>
        <v/>
      </c>
    </row>
    <row r="241" spans="14:14" x14ac:dyDescent="0.25">
      <c r="N241" s="20" t="str">
        <f>IF(AND(L241&lt;&gt;"",M241&lt;&gt;""),M241*VLOOKUP(L241,S237:T250,2,0),IF(A241="Итого",SUM(N$27:N240),""))</f>
        <v/>
      </c>
    </row>
    <row r="242" spans="14:14" x14ac:dyDescent="0.25">
      <c r="N242" s="20" t="str">
        <f>IF(AND(L242&lt;&gt;"",M242&lt;&gt;""),M242*VLOOKUP(L242,S238:T251,2,0),IF(A242="Итого",SUM(N$27:N241),""))</f>
        <v/>
      </c>
    </row>
    <row r="243" spans="14:14" x14ac:dyDescent="0.25">
      <c r="N243" s="20" t="str">
        <f>IF(AND(L243&lt;&gt;"",M243&lt;&gt;""),M243*VLOOKUP(L243,S239:T252,2,0),IF(A243="Итого",SUM(N$27:N242),""))</f>
        <v/>
      </c>
    </row>
    <row r="244" spans="14:14" x14ac:dyDescent="0.25">
      <c r="N244" s="20" t="str">
        <f>IF(AND(L244&lt;&gt;"",M244&lt;&gt;""),M244*VLOOKUP(L244,S240:T253,2,0),IF(A244="Итого",SUM(N$27:N243),""))</f>
        <v/>
      </c>
    </row>
    <row r="245" spans="14:14" x14ac:dyDescent="0.25">
      <c r="N245" s="20" t="str">
        <f>IF(AND(L245&lt;&gt;"",M245&lt;&gt;""),M245*VLOOKUP(L245,S241:T254,2,0),IF(A245="Итого",SUM(N$27:N244),""))</f>
        <v/>
      </c>
    </row>
    <row r="246" spans="14:14" x14ac:dyDescent="0.25">
      <c r="N246" s="20" t="str">
        <f>IF(AND(L246&lt;&gt;"",M246&lt;&gt;""),M246*VLOOKUP(L246,S242:T255,2,0),IF(A246="Итого",SUM(N$27:N245),""))</f>
        <v/>
      </c>
    </row>
    <row r="247" spans="14:14" x14ac:dyDescent="0.25">
      <c r="N247" s="20" t="str">
        <f>IF(AND(L247&lt;&gt;"",M247&lt;&gt;""),M247*VLOOKUP(L247,S243:T256,2,0),IF(A247="Итого",SUM(N$27:N246),""))</f>
        <v/>
      </c>
    </row>
    <row r="248" spans="14:14" x14ac:dyDescent="0.25">
      <c r="N248" s="20" t="str">
        <f>IF(AND(L248&lt;&gt;"",M248&lt;&gt;""),M248*VLOOKUP(L248,S244:T257,2,0),IF(A248="Итого",SUM(N$27:N247),""))</f>
        <v/>
      </c>
    </row>
    <row r="249" spans="14:14" x14ac:dyDescent="0.25">
      <c r="N249" s="20" t="str">
        <f>IF(AND(L249&lt;&gt;"",M249&lt;&gt;""),M249*VLOOKUP(L249,S245:T258,2,0),IF(A249="Итого",SUM(N$27:N248),""))</f>
        <v/>
      </c>
    </row>
    <row r="250" spans="14:14" x14ac:dyDescent="0.25">
      <c r="N250" s="20" t="str">
        <f>IF(AND(L250&lt;&gt;"",M250&lt;&gt;""),M250*VLOOKUP(L250,S246:T259,2,0),IF(A250="Итого",SUM(N$27:N249),""))</f>
        <v/>
      </c>
    </row>
    <row r="251" spans="14:14" x14ac:dyDescent="0.25">
      <c r="N251" s="20" t="str">
        <f>IF(AND(L251&lt;&gt;"",M251&lt;&gt;""),M251*VLOOKUP(L251,S247:T260,2,0),IF(A251="Итого",SUM(N$27:N250),""))</f>
        <v/>
      </c>
    </row>
    <row r="252" spans="14:14" x14ac:dyDescent="0.25">
      <c r="N252" s="20" t="str">
        <f>IF(AND(L252&lt;&gt;"",M252&lt;&gt;""),M252*VLOOKUP(L252,S248:T261,2,0),IF(A252="Итого",SUM(N$27:N251),""))</f>
        <v/>
      </c>
    </row>
    <row r="253" spans="14:14" x14ac:dyDescent="0.25">
      <c r="N253" s="20" t="str">
        <f>IF(AND(L253&lt;&gt;"",M253&lt;&gt;""),M253*VLOOKUP(L253,S249:T262,2,0),IF(A253="Итого",SUM(N$27:N252),""))</f>
        <v/>
      </c>
    </row>
    <row r="254" spans="14:14" x14ac:dyDescent="0.25">
      <c r="N254" s="20" t="str">
        <f>IF(AND(L254&lt;&gt;"",M254&lt;&gt;""),M254*VLOOKUP(L254,S250:T263,2,0),IF(A254="Итого",SUM(N$27:N253),""))</f>
        <v/>
      </c>
    </row>
    <row r="255" spans="14:14" x14ac:dyDescent="0.25">
      <c r="N255" s="20" t="str">
        <f>IF(AND(L255&lt;&gt;"",M255&lt;&gt;""),M255*VLOOKUP(L255,S251:T264,2,0),IF(A255="Итого",SUM(N$27:N254),""))</f>
        <v/>
      </c>
    </row>
    <row r="256" spans="14:14" x14ac:dyDescent="0.25">
      <c r="N256" s="20" t="str">
        <f>IF(AND(L256&lt;&gt;"",M256&lt;&gt;""),M256*VLOOKUP(L256,S252:T265,2,0),IF(A256="Итого",SUM(N$27:N255),""))</f>
        <v/>
      </c>
    </row>
    <row r="257" spans="14:14" x14ac:dyDescent="0.25">
      <c r="N257" s="20" t="str">
        <f>IF(AND(L257&lt;&gt;"",M257&lt;&gt;""),M257*VLOOKUP(L257,S253:T266,2,0),IF(A257="Итого",SUM(N$27:N256),""))</f>
        <v/>
      </c>
    </row>
    <row r="258" spans="14:14" x14ac:dyDescent="0.25">
      <c r="N258" s="20" t="str">
        <f>IF(AND(L258&lt;&gt;"",M258&lt;&gt;""),M258*VLOOKUP(L258,S254:T267,2,0),IF(A258="Итого",SUM(N$27:N257),""))</f>
        <v/>
      </c>
    </row>
    <row r="259" spans="14:14" x14ac:dyDescent="0.25">
      <c r="N259" s="20" t="str">
        <f>IF(AND(L259&lt;&gt;"",M259&lt;&gt;""),M259*VLOOKUP(L259,S255:T268,2,0),IF(A259="Итого",SUM(N$27:N258),""))</f>
        <v/>
      </c>
    </row>
    <row r="260" spans="14:14" x14ac:dyDescent="0.25">
      <c r="N260" s="20" t="str">
        <f>IF(AND(L260&lt;&gt;"",M260&lt;&gt;""),M260*VLOOKUP(L260,S256:T269,2,0),IF(A260="Итого",SUM(N$27:N259),""))</f>
        <v/>
      </c>
    </row>
    <row r="261" spans="14:14" x14ac:dyDescent="0.25">
      <c r="N261" s="20" t="str">
        <f>IF(AND(L261&lt;&gt;"",M261&lt;&gt;""),M261*VLOOKUP(L261,S257:T270,2,0),IF(A261="Итого",SUM(N$27:N260),""))</f>
        <v/>
      </c>
    </row>
    <row r="262" spans="14:14" x14ac:dyDescent="0.25">
      <c r="N262" s="20" t="str">
        <f>IF(AND(L262&lt;&gt;"",M262&lt;&gt;""),M262*VLOOKUP(L262,S258:T271,2,0),IF(A262="Итого",SUM(N$27:N261),""))</f>
        <v/>
      </c>
    </row>
    <row r="263" spans="14:14" x14ac:dyDescent="0.25">
      <c r="N263" s="20" t="str">
        <f>IF(AND(L263&lt;&gt;"",M263&lt;&gt;""),M263*VLOOKUP(L263,S259:T272,2,0),IF(A263="Итого",SUM(N$27:N262),""))</f>
        <v/>
      </c>
    </row>
    <row r="264" spans="14:14" x14ac:dyDescent="0.25">
      <c r="N264" s="20" t="str">
        <f>IF(AND(L264&lt;&gt;"",M264&lt;&gt;""),M264*VLOOKUP(L264,S260:T273,2,0),IF(A264="Итого",SUM(N$27:N263),""))</f>
        <v/>
      </c>
    </row>
    <row r="265" spans="14:14" x14ac:dyDescent="0.25">
      <c r="N265" s="20" t="str">
        <f>IF(AND(L265&lt;&gt;"",M265&lt;&gt;""),M265*VLOOKUP(L265,S261:T274,2,0),IF(A265="Итого",SUM(N$27:N264),""))</f>
        <v/>
      </c>
    </row>
    <row r="266" spans="14:14" x14ac:dyDescent="0.25">
      <c r="N266" s="20" t="str">
        <f>IF(AND(L266&lt;&gt;"",M266&lt;&gt;""),M266*VLOOKUP(L266,S262:T275,2,0),IF(A266="Итого",SUM(N$27:N265),""))</f>
        <v/>
      </c>
    </row>
    <row r="267" spans="14:14" x14ac:dyDescent="0.25">
      <c r="N267" s="20" t="str">
        <f>IF(AND(L267&lt;&gt;"",M267&lt;&gt;""),M267*VLOOKUP(L267,S263:T276,2,0),IF(A267="Итого",SUM(N$27:N266),""))</f>
        <v/>
      </c>
    </row>
    <row r="268" spans="14:14" x14ac:dyDescent="0.25">
      <c r="N268" s="20" t="str">
        <f>IF(AND(L268&lt;&gt;"",M268&lt;&gt;""),M268*VLOOKUP(L268,S264:T277,2,0),IF(A268="Итого",SUM(N$27:N267),""))</f>
        <v/>
      </c>
    </row>
    <row r="269" spans="14:14" x14ac:dyDescent="0.25">
      <c r="N269" s="20" t="str">
        <f>IF(AND(L269&lt;&gt;"",M269&lt;&gt;""),M269*VLOOKUP(L269,S265:T278,2,0),IF(A269="Итого",SUM(N$27:N268),""))</f>
        <v/>
      </c>
    </row>
    <row r="270" spans="14:14" x14ac:dyDescent="0.25">
      <c r="N270" s="20" t="str">
        <f>IF(AND(L270&lt;&gt;"",M270&lt;&gt;""),M270*VLOOKUP(L270,S266:T279,2,0),IF(A270="Итого",SUM(N$27:N269),""))</f>
        <v/>
      </c>
    </row>
    <row r="271" spans="14:14" x14ac:dyDescent="0.25">
      <c r="N271" s="20" t="str">
        <f>IF(AND(L271&lt;&gt;"",M271&lt;&gt;""),M271*VLOOKUP(L271,S267:T280,2,0),IF(A271="Итого",SUM(N$27:N270),""))</f>
        <v/>
      </c>
    </row>
    <row r="272" spans="14:14" x14ac:dyDescent="0.25">
      <c r="N272" s="20" t="str">
        <f>IF(AND(L272&lt;&gt;"",M272&lt;&gt;""),M272*VLOOKUP(L272,S268:T281,2,0),IF(A272="Итого",SUM(N$27:N271),""))</f>
        <v/>
      </c>
    </row>
    <row r="273" spans="14:14" x14ac:dyDescent="0.25">
      <c r="N273" s="20" t="str">
        <f>IF(AND(L273&lt;&gt;"",M273&lt;&gt;""),M273*VLOOKUP(L273,S269:T282,2,0),IF(A273="Итого",SUM(N$27:N272),""))</f>
        <v/>
      </c>
    </row>
    <row r="274" spans="14:14" x14ac:dyDescent="0.25">
      <c r="N274" s="20" t="str">
        <f>IF(AND(L274&lt;&gt;"",M274&lt;&gt;""),M274*VLOOKUP(L274,S270:T283,2,0),IF(A274="Итого",SUM(N$27:N273),""))</f>
        <v/>
      </c>
    </row>
    <row r="275" spans="14:14" x14ac:dyDescent="0.25">
      <c r="N275" s="20" t="str">
        <f>IF(AND(L275&lt;&gt;"",M275&lt;&gt;""),M275*VLOOKUP(L275,S271:T284,2,0),IF(A275="Итого",SUM(N$27:N274),""))</f>
        <v/>
      </c>
    </row>
    <row r="276" spans="14:14" x14ac:dyDescent="0.25">
      <c r="N276" s="20" t="str">
        <f>IF(AND(L276&lt;&gt;"",M276&lt;&gt;""),M276*VLOOKUP(L276,S272:T285,2,0),IF(A276="Итого",SUM(N$27:N275),""))</f>
        <v/>
      </c>
    </row>
    <row r="277" spans="14:14" x14ac:dyDescent="0.25">
      <c r="N277" s="20" t="str">
        <f>IF(AND(L277&lt;&gt;"",M277&lt;&gt;""),M277*VLOOKUP(L277,S273:T286,2,0),IF(A277="Итого",SUM(N$27:N276),""))</f>
        <v/>
      </c>
    </row>
    <row r="278" spans="14:14" x14ac:dyDescent="0.25">
      <c r="N278" s="20" t="str">
        <f>IF(AND(L278&lt;&gt;"",M278&lt;&gt;""),M278*VLOOKUP(L278,S274:T287,2,0),IF(A278="Итого",SUM(N$27:N277),""))</f>
        <v/>
      </c>
    </row>
    <row r="279" spans="14:14" x14ac:dyDescent="0.25">
      <c r="N279" s="20" t="str">
        <f>IF(AND(L279&lt;&gt;"",M279&lt;&gt;""),M279*VLOOKUP(L279,S275:T288,2,0),IF(A279="Итого",SUM(N$27:N278),""))</f>
        <v/>
      </c>
    </row>
    <row r="280" spans="14:14" x14ac:dyDescent="0.25">
      <c r="N280" s="20" t="str">
        <f>IF(AND(L280&lt;&gt;"",M280&lt;&gt;""),M280*VLOOKUP(L280,S276:T289,2,0),IF(A280="Итого",SUM(N$27:N279),""))</f>
        <v/>
      </c>
    </row>
    <row r="281" spans="14:14" x14ac:dyDescent="0.25">
      <c r="N281" s="20" t="str">
        <f>IF(AND(L281&lt;&gt;"",M281&lt;&gt;""),M281*VLOOKUP(L281,S277:T290,2,0),IF(A281="Итого",SUM(N$27:N280),""))</f>
        <v/>
      </c>
    </row>
    <row r="282" spans="14:14" x14ac:dyDescent="0.25">
      <c r="N282" s="20" t="str">
        <f>IF(AND(L282&lt;&gt;"",M282&lt;&gt;""),M282*VLOOKUP(L282,S278:T291,2,0),IF(A282="Итого",SUM(N$27:N281),""))</f>
        <v/>
      </c>
    </row>
    <row r="283" spans="14:14" x14ac:dyDescent="0.25">
      <c r="N283" s="20" t="str">
        <f>IF(AND(L283&lt;&gt;"",M283&lt;&gt;""),M283*VLOOKUP(L283,S279:T292,2,0),IF(A283="Итого",SUM(N$27:N282),""))</f>
        <v/>
      </c>
    </row>
    <row r="284" spans="14:14" x14ac:dyDescent="0.25">
      <c r="N284" s="20" t="str">
        <f>IF(AND(L284&lt;&gt;"",M284&lt;&gt;""),M284*VLOOKUP(L284,S280:T293,2,0),IF(A284="Итого",SUM(N$27:N283),""))</f>
        <v/>
      </c>
    </row>
    <row r="285" spans="14:14" x14ac:dyDescent="0.25">
      <c r="N285" s="20" t="str">
        <f>IF(AND(L285&lt;&gt;"",M285&lt;&gt;""),M285*VLOOKUP(L285,S281:T294,2,0),IF(A285="Итого",SUM(N$27:N284),""))</f>
        <v/>
      </c>
    </row>
    <row r="286" spans="14:14" x14ac:dyDescent="0.25">
      <c r="N286" s="20" t="str">
        <f>IF(AND(L286&lt;&gt;"",M286&lt;&gt;""),M286*VLOOKUP(L286,S282:T295,2,0),IF(A286="Итого",SUM(N$27:N285),""))</f>
        <v/>
      </c>
    </row>
    <row r="287" spans="14:14" x14ac:dyDescent="0.25">
      <c r="N287" s="20" t="str">
        <f>IF(AND(L287&lt;&gt;"",M287&lt;&gt;""),M287*VLOOKUP(L287,S283:T296,2,0),IF(A287="Итого",SUM(N$27:N286),""))</f>
        <v/>
      </c>
    </row>
    <row r="288" spans="14:14" x14ac:dyDescent="0.25">
      <c r="N288" s="20" t="str">
        <f>IF(AND(L288&lt;&gt;"",M288&lt;&gt;""),M288*VLOOKUP(L288,S284:T297,2,0),IF(A288="Итого",SUM(N$27:N287),""))</f>
        <v/>
      </c>
    </row>
    <row r="289" spans="14:14" x14ac:dyDescent="0.25">
      <c r="N289" s="20" t="str">
        <f>IF(AND(L289&lt;&gt;"",M289&lt;&gt;""),M289*VLOOKUP(L289,S285:T298,2,0),IF(A289="Итого",SUM(N$27:N288),""))</f>
        <v/>
      </c>
    </row>
    <row r="290" spans="14:14" x14ac:dyDescent="0.25">
      <c r="N290" s="20" t="str">
        <f>IF(AND(L290&lt;&gt;"",M290&lt;&gt;""),M290*VLOOKUP(L290,S286:T299,2,0),IF(A290="Итого",SUM(N$27:N289),""))</f>
        <v/>
      </c>
    </row>
    <row r="291" spans="14:14" x14ac:dyDescent="0.25">
      <c r="N291" s="20" t="str">
        <f>IF(AND(L291&lt;&gt;"",M291&lt;&gt;""),M291*VLOOKUP(L291,S287:T300,2,0),IF(A291="Итого",SUM(N$27:N290),""))</f>
        <v/>
      </c>
    </row>
    <row r="292" spans="14:14" x14ac:dyDescent="0.25">
      <c r="N292" s="20" t="str">
        <f>IF(AND(L292&lt;&gt;"",M292&lt;&gt;""),M292*VLOOKUP(L292,S288:T301,2,0),IF(A292="Итого",SUM(N$27:N291),""))</f>
        <v/>
      </c>
    </row>
    <row r="293" spans="14:14" x14ac:dyDescent="0.25">
      <c r="N293" s="20" t="str">
        <f>IF(AND(L293&lt;&gt;"",M293&lt;&gt;""),M293*VLOOKUP(L293,S289:T302,2,0),IF(A293="Итого",SUM(N$27:N292),""))</f>
        <v/>
      </c>
    </row>
    <row r="294" spans="14:14" x14ac:dyDescent="0.25">
      <c r="N294" s="20" t="str">
        <f>IF(AND(L294&lt;&gt;"",M294&lt;&gt;""),M294*VLOOKUP(L294,S290:T303,2,0),IF(A294="Итого",SUM(N$27:N293),""))</f>
        <v/>
      </c>
    </row>
    <row r="295" spans="14:14" x14ac:dyDescent="0.25">
      <c r="N295" s="20" t="str">
        <f>IF(AND(L295&lt;&gt;"",M295&lt;&gt;""),M295*VLOOKUP(L295,S291:T304,2,0),IF(A295="Итого",SUM(N$27:N294),""))</f>
        <v/>
      </c>
    </row>
    <row r="296" spans="14:14" x14ac:dyDescent="0.25">
      <c r="N296" s="20" t="str">
        <f>IF(AND(L296&lt;&gt;"",M296&lt;&gt;""),M296*VLOOKUP(L296,S292:T305,2,0),IF(A296="Итого",SUM(N$27:N295),""))</f>
        <v/>
      </c>
    </row>
    <row r="297" spans="14:14" x14ac:dyDescent="0.25">
      <c r="N297" s="20" t="str">
        <f>IF(AND(L297&lt;&gt;"",M297&lt;&gt;""),M297*VLOOKUP(L297,S293:T306,2,0),IF(A297="Итого",SUM(N$27:N296),""))</f>
        <v/>
      </c>
    </row>
    <row r="298" spans="14:14" x14ac:dyDescent="0.25">
      <c r="N298" s="20" t="str">
        <f>IF(AND(L298&lt;&gt;"",M298&lt;&gt;""),M298*VLOOKUP(L298,S294:T307,2,0),IF(A298="Итого",SUM(N$27:N297),""))</f>
        <v/>
      </c>
    </row>
    <row r="299" spans="14:14" x14ac:dyDescent="0.25">
      <c r="N299" s="20" t="str">
        <f>IF(AND(L299&lt;&gt;"",M299&lt;&gt;""),M299*VLOOKUP(L299,S295:T308,2,0),IF(A299="Итого",SUM(N$27:N298),""))</f>
        <v/>
      </c>
    </row>
    <row r="300" spans="14:14" x14ac:dyDescent="0.25">
      <c r="N300" s="20" t="str">
        <f>IF(AND(L300&lt;&gt;"",M300&lt;&gt;""),M300*VLOOKUP(L300,S296:T309,2,0),IF(A300="Итого",SUM(N$27:N299),""))</f>
        <v/>
      </c>
    </row>
    <row r="301" spans="14:14" x14ac:dyDescent="0.25">
      <c r="N301" s="20" t="str">
        <f>IF(AND(L301&lt;&gt;"",M301&lt;&gt;""),M301*VLOOKUP(L301,S297:T310,2,0),IF(A301="Итого",SUM(N$27:N300),""))</f>
        <v/>
      </c>
    </row>
    <row r="302" spans="14:14" x14ac:dyDescent="0.25">
      <c r="N302" s="20" t="str">
        <f>IF(AND(L302&lt;&gt;"",M302&lt;&gt;""),M302*VLOOKUP(L302,S298:T311,2,0),IF(A302="Итого",SUM(N$27:N301),""))</f>
        <v/>
      </c>
    </row>
    <row r="303" spans="14:14" x14ac:dyDescent="0.25">
      <c r="N303" s="20" t="str">
        <f>IF(AND(L303&lt;&gt;"",M303&lt;&gt;""),M303*VLOOKUP(L303,S299:T312,2,0),IF(A303="Итого",SUM(N$27:N302),""))</f>
        <v/>
      </c>
    </row>
    <row r="304" spans="14:14" x14ac:dyDescent="0.25">
      <c r="N304" s="20" t="str">
        <f>IF(AND(L304&lt;&gt;"",M304&lt;&gt;""),M304*VLOOKUP(L304,S300:T313,2,0),IF(A304="Итого",SUM(N$27:N303),""))</f>
        <v/>
      </c>
    </row>
    <row r="305" spans="14:14" x14ac:dyDescent="0.25">
      <c r="N305" s="20" t="str">
        <f>IF(AND(L305&lt;&gt;"",M305&lt;&gt;""),M305*VLOOKUP(L305,S301:T314,2,0),IF(A305="Итого",SUM(N$27:N304),""))</f>
        <v/>
      </c>
    </row>
    <row r="306" spans="14:14" x14ac:dyDescent="0.25">
      <c r="N306" s="20" t="str">
        <f>IF(AND(L306&lt;&gt;"",M306&lt;&gt;""),M306*VLOOKUP(L306,S302:T315,2,0),IF(A306="Итого",SUM(N$27:N305),""))</f>
        <v/>
      </c>
    </row>
    <row r="307" spans="14:14" x14ac:dyDescent="0.25">
      <c r="N307" s="20" t="str">
        <f>IF(AND(L307&lt;&gt;"",M307&lt;&gt;""),M307*VLOOKUP(L307,S303:T316,2,0),IF(A307="Итого",SUM(N$27:N306),""))</f>
        <v/>
      </c>
    </row>
    <row r="308" spans="14:14" x14ac:dyDescent="0.25">
      <c r="N308" s="20" t="str">
        <f>IF(AND(L308&lt;&gt;"",M308&lt;&gt;""),M308*VLOOKUP(L308,S304:T317,2,0),IF(A308="Итого",SUM(N$27:N307),""))</f>
        <v/>
      </c>
    </row>
    <row r="309" spans="14:14" x14ac:dyDescent="0.25">
      <c r="N309" s="20" t="str">
        <f>IF(AND(L309&lt;&gt;"",M309&lt;&gt;""),M309*VLOOKUP(L309,S305:T318,2,0),IF(A309="Итого",SUM(N$27:N308),""))</f>
        <v/>
      </c>
    </row>
    <row r="310" spans="14:14" x14ac:dyDescent="0.25">
      <c r="N310" s="20" t="str">
        <f>IF(AND(L310&lt;&gt;"",M310&lt;&gt;""),M310*VLOOKUP(L310,S306:T319,2,0),IF(A310="Итого",SUM(N$27:N309),""))</f>
        <v/>
      </c>
    </row>
    <row r="311" spans="14:14" x14ac:dyDescent="0.25">
      <c r="N311" s="20" t="str">
        <f>IF(AND(L311&lt;&gt;"",M311&lt;&gt;""),M311*VLOOKUP(L311,S307:T320,2,0),IF(A311="Итого",SUM(N$27:N310),""))</f>
        <v/>
      </c>
    </row>
    <row r="312" spans="14:14" x14ac:dyDescent="0.25">
      <c r="N312" s="20" t="str">
        <f>IF(AND(L312&lt;&gt;"",M312&lt;&gt;""),M312*VLOOKUP(L312,S308:T321,2,0),IF(A312="Итого",SUM(N$27:N311),""))</f>
        <v/>
      </c>
    </row>
    <row r="313" spans="14:14" x14ac:dyDescent="0.25">
      <c r="N313" s="20" t="str">
        <f>IF(AND(L313&lt;&gt;"",M313&lt;&gt;""),M313*VLOOKUP(L313,S309:T322,2,0),IF(A313="Итого",SUM(N$27:N312),""))</f>
        <v/>
      </c>
    </row>
    <row r="314" spans="14:14" x14ac:dyDescent="0.25">
      <c r="N314" s="20" t="str">
        <f>IF(AND(L314&lt;&gt;"",M314&lt;&gt;""),M314*VLOOKUP(L314,S310:T323,2,0),IF(A314="Итого",SUM(N$27:N313),""))</f>
        <v/>
      </c>
    </row>
    <row r="315" spans="14:14" x14ac:dyDescent="0.25">
      <c r="N315" s="20" t="str">
        <f>IF(AND(L315&lt;&gt;"",M315&lt;&gt;""),M315*VLOOKUP(L315,S311:T324,2,0),IF(A315="Итого",SUM(N$27:N314),""))</f>
        <v/>
      </c>
    </row>
    <row r="316" spans="14:14" x14ac:dyDescent="0.25">
      <c r="N316" s="20" t="str">
        <f>IF(AND(L316&lt;&gt;"",M316&lt;&gt;""),M316*VLOOKUP(L316,S312:T325,2,0),IF(A316="Итого",SUM(N$27:N315),""))</f>
        <v/>
      </c>
    </row>
    <row r="317" spans="14:14" x14ac:dyDescent="0.25">
      <c r="N317" s="20" t="str">
        <f>IF(AND(L317&lt;&gt;"",M317&lt;&gt;""),M317*VLOOKUP(L317,S313:T326,2,0),IF(A317="Итого",SUM(N$27:N316),""))</f>
        <v/>
      </c>
    </row>
    <row r="318" spans="14:14" x14ac:dyDescent="0.25">
      <c r="N318" s="20" t="str">
        <f>IF(AND(L318&lt;&gt;"",M318&lt;&gt;""),M318*VLOOKUP(L318,S314:T327,2,0),IF(A318="Итого",SUM(N$27:N317),""))</f>
        <v/>
      </c>
    </row>
    <row r="319" spans="14:14" x14ac:dyDescent="0.25">
      <c r="N319" s="20" t="str">
        <f>IF(AND(L319&lt;&gt;"",M319&lt;&gt;""),M319*VLOOKUP(L319,S315:T328,2,0),IF(A319="Итого",SUM(N$27:N318),""))</f>
        <v/>
      </c>
    </row>
    <row r="320" spans="14:14" x14ac:dyDescent="0.25">
      <c r="N320" s="20" t="str">
        <f>IF(AND(L320&lt;&gt;"",M320&lt;&gt;""),M320*VLOOKUP(L320,S316:T329,2,0),IF(A320="Итого",SUM(N$27:N319),""))</f>
        <v/>
      </c>
    </row>
    <row r="321" spans="14:14" x14ac:dyDescent="0.25">
      <c r="N321" s="20" t="str">
        <f>IF(AND(L321&lt;&gt;"",M321&lt;&gt;""),M321*VLOOKUP(L321,S317:T330,2,0),IF(A321="Итого",SUM(N$27:N320),""))</f>
        <v/>
      </c>
    </row>
    <row r="322" spans="14:14" x14ac:dyDescent="0.25">
      <c r="N322" s="20" t="str">
        <f>IF(AND(L322&lt;&gt;"",M322&lt;&gt;""),M322*VLOOKUP(L322,S318:T331,2,0),IF(A322="Итого",SUM(N$27:N321),""))</f>
        <v/>
      </c>
    </row>
    <row r="323" spans="14:14" x14ac:dyDescent="0.25">
      <c r="N323" s="20" t="str">
        <f>IF(AND(L323&lt;&gt;"",M323&lt;&gt;""),M323*VLOOKUP(L323,S319:T332,2,0),IF(A323="Итого",SUM(N$27:N322),""))</f>
        <v/>
      </c>
    </row>
    <row r="324" spans="14:14" x14ac:dyDescent="0.25">
      <c r="N324" s="20" t="str">
        <f>IF(AND(L324&lt;&gt;"",M324&lt;&gt;""),M324*VLOOKUP(L324,S320:T333,2,0),IF(A324="Итого",SUM(N$27:N323),""))</f>
        <v/>
      </c>
    </row>
    <row r="325" spans="14:14" x14ac:dyDescent="0.25">
      <c r="N325" s="20" t="str">
        <f>IF(AND(L325&lt;&gt;"",M325&lt;&gt;""),M325*VLOOKUP(L325,S321:T334,2,0),IF(A325="Итого",SUM(N$27:N324),""))</f>
        <v/>
      </c>
    </row>
    <row r="326" spans="14:14" x14ac:dyDescent="0.25">
      <c r="N326" s="20" t="str">
        <f>IF(AND(L326&lt;&gt;"",M326&lt;&gt;""),M326*VLOOKUP(L326,S322:T335,2,0),IF(A326="Итого",SUM(N$27:N325),""))</f>
        <v/>
      </c>
    </row>
    <row r="327" spans="14:14" x14ac:dyDescent="0.25">
      <c r="N327" s="20" t="str">
        <f>IF(AND(L327&lt;&gt;"",M327&lt;&gt;""),M327*VLOOKUP(L327,S323:T336,2,0),IF(A327="Итого",SUM(N$27:N326),""))</f>
        <v/>
      </c>
    </row>
    <row r="328" spans="14:14" x14ac:dyDescent="0.25">
      <c r="N328" s="20" t="str">
        <f>IF(AND(L328&lt;&gt;"",M328&lt;&gt;""),M328*VLOOKUP(L328,S324:T337,2,0),IF(A328="Итого",SUM(N$27:N327),""))</f>
        <v/>
      </c>
    </row>
    <row r="329" spans="14:14" x14ac:dyDescent="0.25">
      <c r="N329" s="20" t="str">
        <f>IF(AND(L329&lt;&gt;"",M329&lt;&gt;""),M329*VLOOKUP(L329,S325:T338,2,0),IF(A329="Итого",SUM(N$27:N328),""))</f>
        <v/>
      </c>
    </row>
    <row r="330" spans="14:14" x14ac:dyDescent="0.25">
      <c r="N330" s="20" t="str">
        <f>IF(AND(L330&lt;&gt;"",M330&lt;&gt;""),M330*VLOOKUP(L330,S326:T339,2,0),IF(A330="Итого",SUM(N$27:N329),""))</f>
        <v/>
      </c>
    </row>
    <row r="331" spans="14:14" x14ac:dyDescent="0.25">
      <c r="N331" s="20" t="str">
        <f>IF(AND(L331&lt;&gt;"",M331&lt;&gt;""),M331*VLOOKUP(L331,S327:T340,2,0),IF(A331="Итого",SUM(N$27:N330),""))</f>
        <v/>
      </c>
    </row>
    <row r="332" spans="14:14" x14ac:dyDescent="0.25">
      <c r="N332" s="20" t="str">
        <f>IF(AND(L332&lt;&gt;"",M332&lt;&gt;""),M332*VLOOKUP(L332,S328:T341,2,0),IF(A332="Итого",SUM(N$27:N331),""))</f>
        <v/>
      </c>
    </row>
    <row r="333" spans="14:14" x14ac:dyDescent="0.25">
      <c r="N333" s="20" t="str">
        <f>IF(AND(L333&lt;&gt;"",M333&lt;&gt;""),M333*VLOOKUP(L333,S329:T342,2,0),IF(A333="Итого",SUM(N$27:N332),""))</f>
        <v/>
      </c>
    </row>
    <row r="334" spans="14:14" x14ac:dyDescent="0.25">
      <c r="N334" s="20" t="str">
        <f>IF(AND(L334&lt;&gt;"",M334&lt;&gt;""),M334*VLOOKUP(L334,S330:T343,2,0),IF(A334="Итого",SUM(N$27:N333),""))</f>
        <v/>
      </c>
    </row>
    <row r="335" spans="14:14" x14ac:dyDescent="0.25">
      <c r="N335" s="20" t="str">
        <f>IF(AND(L335&lt;&gt;"",M335&lt;&gt;""),M335*VLOOKUP(L335,S331:T344,2,0),IF(A335="Итого",SUM(N$27:N334),""))</f>
        <v/>
      </c>
    </row>
    <row r="336" spans="14:14" x14ac:dyDescent="0.25">
      <c r="N336" s="20" t="str">
        <f>IF(AND(L336&lt;&gt;"",M336&lt;&gt;""),M336*VLOOKUP(L336,S332:T345,2,0),IF(A336="Итого",SUM(N$27:N335),""))</f>
        <v/>
      </c>
    </row>
    <row r="337" spans="14:14" x14ac:dyDescent="0.25">
      <c r="N337" s="20" t="str">
        <f>IF(AND(L337&lt;&gt;"",M337&lt;&gt;""),M337*VLOOKUP(L337,S333:T346,2,0),IF(A337="Итого",SUM(N$27:N336),""))</f>
        <v/>
      </c>
    </row>
    <row r="338" spans="14:14" x14ac:dyDescent="0.25">
      <c r="N338" s="20" t="str">
        <f>IF(AND(L338&lt;&gt;"",M338&lt;&gt;""),M338*VLOOKUP(L338,S334:T347,2,0),IF(A338="Итого",SUM(N$27:N337),""))</f>
        <v/>
      </c>
    </row>
    <row r="339" spans="14:14" x14ac:dyDescent="0.25">
      <c r="N339" s="20" t="str">
        <f>IF(AND(L339&lt;&gt;"",M339&lt;&gt;""),M339*VLOOKUP(L339,S335:T348,2,0),IF(A339="Итого",SUM(N$27:N338),""))</f>
        <v/>
      </c>
    </row>
    <row r="340" spans="14:14" x14ac:dyDescent="0.25">
      <c r="N340" s="20" t="str">
        <f>IF(AND(L340&lt;&gt;"",M340&lt;&gt;""),M340*VLOOKUP(L340,S336:T349,2,0),IF(A340="Итого",SUM(N$27:N339),""))</f>
        <v/>
      </c>
    </row>
    <row r="341" spans="14:14" x14ac:dyDescent="0.25">
      <c r="N341" s="20" t="str">
        <f>IF(AND(L341&lt;&gt;"",M341&lt;&gt;""),M341*VLOOKUP(L341,S337:T350,2,0),IF(A341="Итого",SUM(N$27:N340),""))</f>
        <v/>
      </c>
    </row>
    <row r="342" spans="14:14" x14ac:dyDescent="0.25">
      <c r="N342" s="20" t="str">
        <f>IF(AND(L342&lt;&gt;"",M342&lt;&gt;""),M342*VLOOKUP(L342,S338:T351,2,0),IF(A342="Итого",SUM(N$27:N341),""))</f>
        <v/>
      </c>
    </row>
    <row r="343" spans="14:14" x14ac:dyDescent="0.25">
      <c r="N343" s="20" t="str">
        <f>IF(AND(L343&lt;&gt;"",M343&lt;&gt;""),M343*VLOOKUP(L343,S339:T352,2,0),IF(A343="Итого",SUM(N$27:N342),""))</f>
        <v/>
      </c>
    </row>
    <row r="344" spans="14:14" x14ac:dyDescent="0.25">
      <c r="N344" s="20" t="str">
        <f>IF(AND(L344&lt;&gt;"",M344&lt;&gt;""),M344*VLOOKUP(L344,S340:T353,2,0),IF(A344="Итого",SUM(N$27:N343),""))</f>
        <v/>
      </c>
    </row>
    <row r="345" spans="14:14" x14ac:dyDescent="0.25">
      <c r="N345" s="20" t="str">
        <f>IF(AND(L345&lt;&gt;"",M345&lt;&gt;""),M345*VLOOKUP(L345,S341:T354,2,0),IF(A345="Итого",SUM(N$27:N344),""))</f>
        <v/>
      </c>
    </row>
    <row r="346" spans="14:14" x14ac:dyDescent="0.25">
      <c r="N346" s="20" t="str">
        <f>IF(AND(L346&lt;&gt;"",M346&lt;&gt;""),M346*VLOOKUP(L346,S342:T355,2,0),IF(A346="Итого",SUM(N$27:N345),""))</f>
        <v/>
      </c>
    </row>
    <row r="347" spans="14:14" x14ac:dyDescent="0.25">
      <c r="N347" s="20" t="str">
        <f>IF(AND(L347&lt;&gt;"",M347&lt;&gt;""),M347*VLOOKUP(L347,S343:T356,2,0),IF(A347="Итого",SUM(N$27:N346),""))</f>
        <v/>
      </c>
    </row>
    <row r="348" spans="14:14" x14ac:dyDescent="0.25">
      <c r="N348" s="20" t="str">
        <f>IF(AND(L348&lt;&gt;"",M348&lt;&gt;""),M348*VLOOKUP(L348,S344:T357,2,0),IF(A348="Итого",SUM(N$27:N347),""))</f>
        <v/>
      </c>
    </row>
    <row r="349" spans="14:14" x14ac:dyDescent="0.25">
      <c r="N349" s="20" t="str">
        <f>IF(AND(L349&lt;&gt;"",M349&lt;&gt;""),M349*VLOOKUP(L349,S345:T358,2,0),IF(A349="Итого",SUM(N$27:N348),""))</f>
        <v/>
      </c>
    </row>
    <row r="350" spans="14:14" x14ac:dyDescent="0.25">
      <c r="N350" s="20" t="str">
        <f>IF(AND(L350&lt;&gt;"",M350&lt;&gt;""),M350*VLOOKUP(L350,S346:T359,2,0),IF(A350="Итого",SUM(N$27:N349),""))</f>
        <v/>
      </c>
    </row>
    <row r="351" spans="14:14" x14ac:dyDescent="0.25">
      <c r="N351" s="20" t="str">
        <f>IF(AND(L351&lt;&gt;"",M351&lt;&gt;""),M351*VLOOKUP(L351,S347:T360,2,0),IF(A351="Итого",SUM(N$27:N350),""))</f>
        <v/>
      </c>
    </row>
    <row r="352" spans="14:14" x14ac:dyDescent="0.25">
      <c r="N352" s="20" t="str">
        <f>IF(AND(L352&lt;&gt;"",M352&lt;&gt;""),M352*VLOOKUP(L352,S348:T361,2,0),IF(A352="Итого",SUM(N$27:N351),""))</f>
        <v/>
      </c>
    </row>
    <row r="353" spans="14:14" x14ac:dyDescent="0.25">
      <c r="N353" s="20" t="str">
        <f>IF(AND(L353&lt;&gt;"",M353&lt;&gt;""),M353*VLOOKUP(L353,S349:T362,2,0),IF(A353="Итого",SUM(N$27:N352),""))</f>
        <v/>
      </c>
    </row>
    <row r="354" spans="14:14" x14ac:dyDescent="0.25">
      <c r="N354" s="20" t="str">
        <f>IF(AND(L354&lt;&gt;"",M354&lt;&gt;""),M354*VLOOKUP(L354,S350:T363,2,0),IF(A354="Итого",SUM(N$27:N353),""))</f>
        <v/>
      </c>
    </row>
    <row r="355" spans="14:14" x14ac:dyDescent="0.25">
      <c r="N355" s="20" t="str">
        <f>IF(AND(L355&lt;&gt;"",M355&lt;&gt;""),M355*VLOOKUP(L355,S351:T364,2,0),IF(A355="Итого",SUM(N$27:N354),""))</f>
        <v/>
      </c>
    </row>
    <row r="356" spans="14:14" x14ac:dyDescent="0.25">
      <c r="N356" s="20" t="str">
        <f>IF(AND(L356&lt;&gt;"",M356&lt;&gt;""),M356*VLOOKUP(L356,S352:T365,2,0),IF(A356="Итого",SUM(N$27:N355),""))</f>
        <v/>
      </c>
    </row>
    <row r="357" spans="14:14" x14ac:dyDescent="0.25">
      <c r="N357" s="20" t="str">
        <f>IF(AND(L357&lt;&gt;"",M357&lt;&gt;""),M357*VLOOKUP(L357,S353:T366,2,0),IF(A357="Итого",SUM(N$27:N356),""))</f>
        <v/>
      </c>
    </row>
    <row r="358" spans="14:14" x14ac:dyDescent="0.25">
      <c r="N358" s="20" t="str">
        <f>IF(AND(L358&lt;&gt;"",M358&lt;&gt;""),M358*VLOOKUP(L358,S354:T367,2,0),IF(A358="Итого",SUM(N$27:N357),""))</f>
        <v/>
      </c>
    </row>
    <row r="359" spans="14:14" x14ac:dyDescent="0.25">
      <c r="N359" s="20" t="str">
        <f>IF(AND(L359&lt;&gt;"",M359&lt;&gt;""),M359*VLOOKUP(L359,S355:T368,2,0),IF(A359="Итого",SUM(N$27:N358),""))</f>
        <v/>
      </c>
    </row>
    <row r="360" spans="14:14" x14ac:dyDescent="0.25">
      <c r="N360" s="20" t="str">
        <f>IF(AND(L360&lt;&gt;"",M360&lt;&gt;""),M360*VLOOKUP(L360,S356:T369,2,0),IF(A360="Итого",SUM(N$27:N359),""))</f>
        <v/>
      </c>
    </row>
    <row r="361" spans="14:14" x14ac:dyDescent="0.25">
      <c r="N361" s="20" t="str">
        <f>IF(AND(L361&lt;&gt;"",M361&lt;&gt;""),M361*VLOOKUP(L361,S357:T370,2,0),IF(A361="Итого",SUM(N$27:N360),""))</f>
        <v/>
      </c>
    </row>
    <row r="362" spans="14:14" x14ac:dyDescent="0.25">
      <c r="N362" s="20" t="str">
        <f>IF(AND(L362&lt;&gt;"",M362&lt;&gt;""),M362*VLOOKUP(L362,S358:T371,2,0),IF(A362="Итого",SUM(N$27:N361),""))</f>
        <v/>
      </c>
    </row>
    <row r="363" spans="14:14" x14ac:dyDescent="0.25">
      <c r="N363" s="20" t="str">
        <f>IF(AND(L363&lt;&gt;"",M363&lt;&gt;""),M363*VLOOKUP(L363,S359:T372,2,0),IF(A363="Итого",SUM(N$27:N362),""))</f>
        <v/>
      </c>
    </row>
    <row r="364" spans="14:14" x14ac:dyDescent="0.25">
      <c r="N364" s="20" t="str">
        <f>IF(AND(L364&lt;&gt;"",M364&lt;&gt;""),M364*VLOOKUP(L364,S360:T373,2,0),IF(A364="Итого",SUM(N$27:N363),""))</f>
        <v/>
      </c>
    </row>
    <row r="365" spans="14:14" x14ac:dyDescent="0.25">
      <c r="N365" s="20" t="str">
        <f>IF(AND(L365&lt;&gt;"",M365&lt;&gt;""),M365*VLOOKUP(L365,S361:T374,2,0),IF(A365="Итого",SUM(N$27:N364),""))</f>
        <v/>
      </c>
    </row>
    <row r="366" spans="14:14" x14ac:dyDescent="0.25">
      <c r="N366" s="20" t="str">
        <f>IF(AND(L366&lt;&gt;"",M366&lt;&gt;""),M366*VLOOKUP(L366,S362:T375,2,0),IF(A366="Итого",SUM(N$27:N365),""))</f>
        <v/>
      </c>
    </row>
    <row r="367" spans="14:14" x14ac:dyDescent="0.25">
      <c r="N367" s="20" t="str">
        <f>IF(AND(L367&lt;&gt;"",M367&lt;&gt;""),M367*VLOOKUP(L367,S363:T376,2,0),IF(A367="Итого",SUM(N$27:N366),""))</f>
        <v/>
      </c>
    </row>
    <row r="368" spans="14:14" x14ac:dyDescent="0.25">
      <c r="N368" s="20" t="str">
        <f>IF(AND(L368&lt;&gt;"",M368&lt;&gt;""),M368*VLOOKUP(L368,S364:T377,2,0),IF(A368="Итого",SUM(N$27:N367),""))</f>
        <v/>
      </c>
    </row>
    <row r="369" spans="14:14" x14ac:dyDescent="0.25">
      <c r="N369" s="20" t="str">
        <f>IF(AND(L369&lt;&gt;"",M369&lt;&gt;""),M369*VLOOKUP(L369,S365:T378,2,0),IF(A369="Итого",SUM(N$27:N368),""))</f>
        <v/>
      </c>
    </row>
    <row r="370" spans="14:14" x14ac:dyDescent="0.25">
      <c r="N370" s="20" t="str">
        <f>IF(AND(L370&lt;&gt;"",M370&lt;&gt;""),M370*VLOOKUP(L370,S366:T379,2,0),IF(A370="Итого",SUM(N$27:N369),""))</f>
        <v/>
      </c>
    </row>
    <row r="371" spans="14:14" x14ac:dyDescent="0.25">
      <c r="N371" s="20" t="str">
        <f>IF(AND(L371&lt;&gt;"",M371&lt;&gt;""),M371*VLOOKUP(L371,S367:T380,2,0),IF(A371="Итого",SUM(N$27:N370),""))</f>
        <v/>
      </c>
    </row>
    <row r="372" spans="14:14" x14ac:dyDescent="0.25">
      <c r="N372" s="20" t="str">
        <f>IF(AND(L372&lt;&gt;"",M372&lt;&gt;""),M372*VLOOKUP(L372,S368:T381,2,0),IF(A372="Итого",SUM(N$27:N371),""))</f>
        <v/>
      </c>
    </row>
    <row r="373" spans="14:14" x14ac:dyDescent="0.25">
      <c r="N373" s="20" t="str">
        <f>IF(AND(L373&lt;&gt;"",M373&lt;&gt;""),M373*VLOOKUP(L373,S369:T382,2,0),IF(A373="Итого",SUM(N$27:N372),""))</f>
        <v/>
      </c>
    </row>
    <row r="374" spans="14:14" x14ac:dyDescent="0.25">
      <c r="N374" s="20" t="str">
        <f>IF(AND(L374&lt;&gt;"",M374&lt;&gt;""),M374*VLOOKUP(L374,S370:T383,2,0),IF(A374="Итого",SUM(N$27:N373),""))</f>
        <v/>
      </c>
    </row>
    <row r="375" spans="14:14" x14ac:dyDescent="0.25">
      <c r="N375" s="20" t="str">
        <f>IF(AND(L375&lt;&gt;"",M375&lt;&gt;""),M375*VLOOKUP(L375,S371:T384,2,0),IF(A375="Итого",SUM(N$27:N374),""))</f>
        <v/>
      </c>
    </row>
    <row r="376" spans="14:14" x14ac:dyDescent="0.25">
      <c r="N376" s="20" t="str">
        <f>IF(AND(L376&lt;&gt;"",M376&lt;&gt;""),M376*VLOOKUP(L376,S372:T385,2,0),IF(A376="Итого",SUM(N$27:N375),""))</f>
        <v/>
      </c>
    </row>
    <row r="377" spans="14:14" x14ac:dyDescent="0.25">
      <c r="N377" s="20" t="str">
        <f>IF(AND(L377&lt;&gt;"",M377&lt;&gt;""),M377*VLOOKUP(L377,S373:T386,2,0),IF(A377="Итого",SUM(N$27:N376),""))</f>
        <v/>
      </c>
    </row>
    <row r="378" spans="14:14" x14ac:dyDescent="0.25">
      <c r="N378" s="20" t="str">
        <f>IF(AND(L378&lt;&gt;"",M378&lt;&gt;""),M378*VLOOKUP(L378,S374:T387,2,0),IF(A378="Итого",SUM(N$27:N377),""))</f>
        <v/>
      </c>
    </row>
    <row r="379" spans="14:14" x14ac:dyDescent="0.25">
      <c r="N379" s="20" t="str">
        <f>IF(AND(L379&lt;&gt;"",M379&lt;&gt;""),M379*VLOOKUP(L379,S375:T388,2,0),IF(A379="Итого",SUM(N$27:N378),""))</f>
        <v/>
      </c>
    </row>
    <row r="380" spans="14:14" x14ac:dyDescent="0.25">
      <c r="N380" s="20" t="str">
        <f>IF(AND(L380&lt;&gt;"",M380&lt;&gt;""),M380*VLOOKUP(L380,S376:T389,2,0),IF(A380="Итого",SUM(N$27:N379),""))</f>
        <v/>
      </c>
    </row>
    <row r="381" spans="14:14" x14ac:dyDescent="0.25">
      <c r="N381" s="20" t="str">
        <f>IF(AND(L381&lt;&gt;"",M381&lt;&gt;""),M381*VLOOKUP(L381,S377:T390,2,0),IF(A381="Итого",SUM(N$27:N380),""))</f>
        <v/>
      </c>
    </row>
    <row r="382" spans="14:14" x14ac:dyDescent="0.25">
      <c r="N382" s="20" t="str">
        <f>IF(AND(L382&lt;&gt;"",M382&lt;&gt;""),M382*VLOOKUP(L382,S378:T391,2,0),IF(A382="Итого",SUM(N$27:N381),""))</f>
        <v/>
      </c>
    </row>
    <row r="383" spans="14:14" x14ac:dyDescent="0.25">
      <c r="N383" s="20" t="str">
        <f>IF(AND(L383&lt;&gt;"",M383&lt;&gt;""),M383*VLOOKUP(L383,S379:T392,2,0),IF(A383="Итого",SUM(N$27:N382),""))</f>
        <v/>
      </c>
    </row>
    <row r="384" spans="14:14" x14ac:dyDescent="0.25">
      <c r="N384" s="20" t="str">
        <f>IF(AND(L384&lt;&gt;"",M384&lt;&gt;""),M384*VLOOKUP(L384,S380:T393,2,0),IF(A384="Итого",SUM(N$27:N383),""))</f>
        <v/>
      </c>
    </row>
    <row r="385" spans="14:14" x14ac:dyDescent="0.25">
      <c r="N385" s="20" t="str">
        <f>IF(AND(L385&lt;&gt;"",M385&lt;&gt;""),M385*VLOOKUP(L385,S381:T394,2,0),IF(A385="Итого",SUM(N$27:N384),""))</f>
        <v/>
      </c>
    </row>
    <row r="386" spans="14:14" x14ac:dyDescent="0.25">
      <c r="N386" s="20" t="str">
        <f>IF(AND(L386&lt;&gt;"",M386&lt;&gt;""),M386*VLOOKUP(L386,S382:T395,2,0),IF(A386="Итого",SUM(N$27:N385),""))</f>
        <v/>
      </c>
    </row>
    <row r="387" spans="14:14" x14ac:dyDescent="0.25">
      <c r="N387" s="20" t="str">
        <f>IF(AND(L387&lt;&gt;"",M387&lt;&gt;""),M387*VLOOKUP(L387,S383:T396,2,0),IF(A387="Итого",SUM(N$27:N386),""))</f>
        <v/>
      </c>
    </row>
    <row r="388" spans="14:14" x14ac:dyDescent="0.25">
      <c r="N388" s="20" t="str">
        <f>IF(AND(L388&lt;&gt;"",M388&lt;&gt;""),M388*VLOOKUP(L388,S384:T397,2,0),IF(A388="Итого",SUM(N$27:N387),""))</f>
        <v/>
      </c>
    </row>
    <row r="389" spans="14:14" x14ac:dyDescent="0.25">
      <c r="N389" s="20" t="str">
        <f>IF(AND(L389&lt;&gt;"",M389&lt;&gt;""),M389*VLOOKUP(L389,S385:T398,2,0),IF(A389="Итого",SUM(N$27:N388),""))</f>
        <v/>
      </c>
    </row>
    <row r="390" spans="14:14" x14ac:dyDescent="0.25">
      <c r="N390" s="20" t="str">
        <f>IF(AND(L390&lt;&gt;"",M390&lt;&gt;""),M390*VLOOKUP(L390,S386:T399,2,0),IF(A390="Итого",SUM(N$27:N389),""))</f>
        <v/>
      </c>
    </row>
    <row r="391" spans="14:14" x14ac:dyDescent="0.25">
      <c r="N391" s="20" t="str">
        <f>IF(AND(L391&lt;&gt;"",M391&lt;&gt;""),M391*VLOOKUP(L391,S387:T400,2,0),IF(A391="Итого",SUM(N$27:N390),""))</f>
        <v/>
      </c>
    </row>
    <row r="392" spans="14:14" x14ac:dyDescent="0.25">
      <c r="N392" s="20" t="str">
        <f>IF(AND(L392&lt;&gt;"",M392&lt;&gt;""),M392*VLOOKUP(L392,S388:T401,2,0),IF(A392="Итого",SUM(N$27:N391),""))</f>
        <v/>
      </c>
    </row>
    <row r="393" spans="14:14" x14ac:dyDescent="0.25">
      <c r="N393" s="20" t="str">
        <f>IF(AND(L393&lt;&gt;"",M393&lt;&gt;""),M393*VLOOKUP(L393,S389:T402,2,0),IF(A393="Итого",SUM(N$27:N392),""))</f>
        <v/>
      </c>
    </row>
    <row r="394" spans="14:14" x14ac:dyDescent="0.25">
      <c r="N394" s="20" t="str">
        <f>IF(AND(L394&lt;&gt;"",M394&lt;&gt;""),M394*VLOOKUP(L394,S390:T403,2,0),IF(A394="Итого",SUM(N$27:N393),""))</f>
        <v/>
      </c>
    </row>
    <row r="395" spans="14:14" x14ac:dyDescent="0.25">
      <c r="N395" s="20" t="str">
        <f>IF(AND(L395&lt;&gt;"",M395&lt;&gt;""),M395*VLOOKUP(L395,S391:T404,2,0),IF(A395="Итого",SUM(N$27:N394),""))</f>
        <v/>
      </c>
    </row>
    <row r="396" spans="14:14" x14ac:dyDescent="0.25">
      <c r="N396" s="20" t="str">
        <f>IF(AND(L396&lt;&gt;"",M396&lt;&gt;""),M396*VLOOKUP(L396,S392:T405,2,0),IF(A396="Итого",SUM(N$27:N395),""))</f>
        <v/>
      </c>
    </row>
    <row r="397" spans="14:14" x14ac:dyDescent="0.25">
      <c r="N397" s="20" t="str">
        <f>IF(AND(L397&lt;&gt;"",M397&lt;&gt;""),M397*VLOOKUP(L397,S393:T406,2,0),IF(A397="Итого",SUM(N$27:N396),""))</f>
        <v/>
      </c>
    </row>
    <row r="398" spans="14:14" x14ac:dyDescent="0.25">
      <c r="N398" s="20" t="str">
        <f>IF(AND(L398&lt;&gt;"",M398&lt;&gt;""),M398*VLOOKUP(L398,S394:T407,2,0),IF(A398="Итого",SUM(N$27:N397),""))</f>
        <v/>
      </c>
    </row>
    <row r="399" spans="14:14" x14ac:dyDescent="0.25">
      <c r="N399" s="20" t="str">
        <f>IF(AND(L399&lt;&gt;"",M399&lt;&gt;""),M399*VLOOKUP(L399,S395:T408,2,0),IF(A399="Итого",SUM(N$27:N398),""))</f>
        <v/>
      </c>
    </row>
    <row r="400" spans="14:14" x14ac:dyDescent="0.25">
      <c r="N400" s="20" t="str">
        <f>IF(AND(L400&lt;&gt;"",M400&lt;&gt;""),M400*VLOOKUP(L400,S396:T409,2,0),IF(A400="Итого",SUM(N$27:N399),""))</f>
        <v/>
      </c>
    </row>
    <row r="401" spans="14:14" x14ac:dyDescent="0.25">
      <c r="N401" s="20" t="str">
        <f>IF(AND(L401&lt;&gt;"",M401&lt;&gt;""),M401*VLOOKUP(L401,S397:T410,2,0),IF(A401="Итого",SUM(N$27:N400),""))</f>
        <v/>
      </c>
    </row>
    <row r="402" spans="14:14" x14ac:dyDescent="0.25">
      <c r="N402" s="20" t="str">
        <f>IF(AND(L402&lt;&gt;"",M402&lt;&gt;""),M402*VLOOKUP(L402,S398:T411,2,0),IF(A402="Итого",SUM(N$27:N401),""))</f>
        <v/>
      </c>
    </row>
    <row r="403" spans="14:14" x14ac:dyDescent="0.25">
      <c r="N403" s="20" t="str">
        <f>IF(AND(L403&lt;&gt;"",M403&lt;&gt;""),M403*VLOOKUP(L403,S399:T412,2,0),IF(A403="Итого",SUM(N$27:N402),""))</f>
        <v/>
      </c>
    </row>
    <row r="404" spans="14:14" x14ac:dyDescent="0.25">
      <c r="N404" s="20" t="str">
        <f>IF(AND(L404&lt;&gt;"",M404&lt;&gt;""),M404*VLOOKUP(L404,S400:T413,2,0),IF(A404="Итого",SUM(N$27:N403),""))</f>
        <v/>
      </c>
    </row>
    <row r="405" spans="14:14" x14ac:dyDescent="0.25">
      <c r="N405" s="20" t="str">
        <f>IF(AND(L405&lt;&gt;"",M405&lt;&gt;""),M405*VLOOKUP(L405,S401:T414,2,0),IF(A405="Итого",SUM(N$27:N404),""))</f>
        <v/>
      </c>
    </row>
    <row r="406" spans="14:14" x14ac:dyDescent="0.25">
      <c r="N406" s="20" t="str">
        <f>IF(AND(L406&lt;&gt;"",M406&lt;&gt;""),M406*VLOOKUP(L406,S402:T415,2,0),IF(A406="Итого",SUM(N$27:N405),""))</f>
        <v/>
      </c>
    </row>
    <row r="407" spans="14:14" x14ac:dyDescent="0.25">
      <c r="N407" s="20" t="str">
        <f>IF(AND(L407&lt;&gt;"",M407&lt;&gt;""),M407*VLOOKUP(L407,S403:T416,2,0),IF(A407="Итого",SUM(N$27:N406),""))</f>
        <v/>
      </c>
    </row>
    <row r="408" spans="14:14" x14ac:dyDescent="0.25">
      <c r="N408" s="20" t="str">
        <f>IF(AND(L408&lt;&gt;"",M408&lt;&gt;""),M408*VLOOKUP(L408,S404:T417,2,0),IF(A408="Итого",SUM(N$27:N407),""))</f>
        <v/>
      </c>
    </row>
    <row r="409" spans="14:14" x14ac:dyDescent="0.25">
      <c r="N409" s="20" t="str">
        <f>IF(AND(L409&lt;&gt;"",M409&lt;&gt;""),M409*VLOOKUP(L409,S405:T418,2,0),IF(A409="Итого",SUM(N$27:N408),""))</f>
        <v/>
      </c>
    </row>
    <row r="410" spans="14:14" x14ac:dyDescent="0.25">
      <c r="N410" s="20" t="str">
        <f>IF(AND(L410&lt;&gt;"",M410&lt;&gt;""),M410*VLOOKUP(L410,S406:T419,2,0),IF(A410="Итого",SUM(N$27:N409),""))</f>
        <v/>
      </c>
    </row>
    <row r="411" spans="14:14" x14ac:dyDescent="0.25">
      <c r="N411" s="20" t="str">
        <f>IF(AND(L411&lt;&gt;"",M411&lt;&gt;""),M411*VLOOKUP(L411,S407:T420,2,0),IF(A411="Итого",SUM(N$27:N410),""))</f>
        <v/>
      </c>
    </row>
    <row r="412" spans="14:14" x14ac:dyDescent="0.25">
      <c r="N412" s="20" t="str">
        <f>IF(AND(L412&lt;&gt;"",M412&lt;&gt;""),M412*VLOOKUP(L412,S408:T421,2,0),IF(A412="Итого",SUM(N$27:N411),""))</f>
        <v/>
      </c>
    </row>
    <row r="413" spans="14:14" x14ac:dyDescent="0.25">
      <c r="N413" s="20" t="str">
        <f>IF(AND(L413&lt;&gt;"",M413&lt;&gt;""),M413*VLOOKUP(L413,S409:T422,2,0),IF(A413="Итого",SUM(N$27:N412),""))</f>
        <v/>
      </c>
    </row>
    <row r="414" spans="14:14" x14ac:dyDescent="0.25">
      <c r="N414" s="20" t="str">
        <f>IF(AND(L414&lt;&gt;"",M414&lt;&gt;""),M414*VLOOKUP(L414,S410:T423,2,0),IF(A414="Итого",SUM(N$27:N413),""))</f>
        <v/>
      </c>
    </row>
    <row r="415" spans="14:14" x14ac:dyDescent="0.25">
      <c r="N415" s="20" t="str">
        <f>IF(AND(L415&lt;&gt;"",M415&lt;&gt;""),M415*VLOOKUP(L415,S411:T424,2,0),IF(A415="Итого",SUM(N$27:N414),""))</f>
        <v/>
      </c>
    </row>
    <row r="416" spans="14:14" x14ac:dyDescent="0.25">
      <c r="N416" s="20" t="str">
        <f>IF(AND(L416&lt;&gt;"",M416&lt;&gt;""),M416*VLOOKUP(L416,S412:T425,2,0),IF(A416="Итого",SUM(N$27:N415),""))</f>
        <v/>
      </c>
    </row>
    <row r="417" spans="14:14" x14ac:dyDescent="0.25">
      <c r="N417" s="20" t="str">
        <f>IF(AND(L417&lt;&gt;"",M417&lt;&gt;""),M417*VLOOKUP(L417,S413:T426,2,0),IF(A417="Итого",SUM(N$27:N416),""))</f>
        <v/>
      </c>
    </row>
    <row r="418" spans="14:14" x14ac:dyDescent="0.25">
      <c r="N418" s="20" t="str">
        <f>IF(AND(L418&lt;&gt;"",M418&lt;&gt;""),M418*VLOOKUP(L418,S414:T427,2,0),IF(A418="Итого",SUM(N$27:N417),""))</f>
        <v/>
      </c>
    </row>
    <row r="419" spans="14:14" x14ac:dyDescent="0.25">
      <c r="N419" s="20" t="str">
        <f>IF(AND(L419&lt;&gt;"",M419&lt;&gt;""),M419*VLOOKUP(L419,S415:T428,2,0),IF(A419="Итого",SUM(N$27:N418),""))</f>
        <v/>
      </c>
    </row>
    <row r="420" spans="14:14" x14ac:dyDescent="0.25">
      <c r="N420" s="20" t="str">
        <f>IF(AND(L420&lt;&gt;"",M420&lt;&gt;""),M420*VLOOKUP(L420,S416:T429,2,0),IF(A420="Итого",SUM(N$27:N419),""))</f>
        <v/>
      </c>
    </row>
    <row r="421" spans="14:14" x14ac:dyDescent="0.25">
      <c r="N421" s="20" t="str">
        <f>IF(AND(L421&lt;&gt;"",M421&lt;&gt;""),M421*VLOOKUP(L421,S417:T430,2,0),IF(A421="Итого",SUM(N$27:N420),""))</f>
        <v/>
      </c>
    </row>
    <row r="422" spans="14:14" x14ac:dyDescent="0.25">
      <c r="N422" s="20" t="str">
        <f>IF(AND(L422&lt;&gt;"",M422&lt;&gt;""),M422*VLOOKUP(L422,S418:T431,2,0),IF(A422="Итого",SUM(N$27:N421),""))</f>
        <v/>
      </c>
    </row>
    <row r="423" spans="14:14" x14ac:dyDescent="0.25">
      <c r="N423" s="20" t="str">
        <f>IF(AND(L423&lt;&gt;"",M423&lt;&gt;""),M423*VLOOKUP(L423,S419:T432,2,0),IF(A423="Итого",SUM(N$27:N422),""))</f>
        <v/>
      </c>
    </row>
    <row r="424" spans="14:14" x14ac:dyDescent="0.25">
      <c r="N424" s="20" t="str">
        <f>IF(AND(L424&lt;&gt;"",M424&lt;&gt;""),M424*VLOOKUP(L424,S420:T433,2,0),IF(A424="Итого",SUM(N$27:N423),""))</f>
        <v/>
      </c>
    </row>
    <row r="425" spans="14:14" x14ac:dyDescent="0.25">
      <c r="N425" s="20" t="str">
        <f>IF(AND(L425&lt;&gt;"",M425&lt;&gt;""),M425*VLOOKUP(L425,S421:T434,2,0),IF(A425="Итого",SUM(N$27:N424),""))</f>
        <v/>
      </c>
    </row>
    <row r="426" spans="14:14" x14ac:dyDescent="0.25">
      <c r="N426" s="20" t="str">
        <f>IF(AND(L426&lt;&gt;"",M426&lt;&gt;""),M426*VLOOKUP(L426,S422:T435,2,0),IF(A426="Итого",SUM(N$27:N425),""))</f>
        <v/>
      </c>
    </row>
    <row r="427" spans="14:14" x14ac:dyDescent="0.25">
      <c r="N427" s="20" t="str">
        <f>IF(AND(L427&lt;&gt;"",M427&lt;&gt;""),M427*VLOOKUP(L427,S423:T436,2,0),IF(A427="Итого",SUM(N$27:N426),""))</f>
        <v/>
      </c>
    </row>
    <row r="428" spans="14:14" x14ac:dyDescent="0.25">
      <c r="N428" s="20" t="str">
        <f>IF(AND(L428&lt;&gt;"",M428&lt;&gt;""),M428*VLOOKUP(L428,S424:T437,2,0),IF(A428="Итого",SUM(N$27:N427),""))</f>
        <v/>
      </c>
    </row>
    <row r="429" spans="14:14" x14ac:dyDescent="0.25">
      <c r="N429" s="20" t="str">
        <f>IF(AND(L429&lt;&gt;"",M429&lt;&gt;""),M429*VLOOKUP(L429,S425:T438,2,0),IF(A429="Итого",SUM(N$27:N428),""))</f>
        <v/>
      </c>
    </row>
    <row r="430" spans="14:14" x14ac:dyDescent="0.25">
      <c r="N430" s="20" t="str">
        <f>IF(AND(L430&lt;&gt;"",M430&lt;&gt;""),M430*VLOOKUP(L430,S426:T439,2,0),IF(A430="Итого",SUM(N$27:N429),""))</f>
        <v/>
      </c>
    </row>
    <row r="431" spans="14:14" x14ac:dyDescent="0.25">
      <c r="N431" s="20" t="str">
        <f>IF(AND(L431&lt;&gt;"",M431&lt;&gt;""),M431*VLOOKUP(L431,S427:T440,2,0),IF(A431="Итого",SUM(N$27:N430),""))</f>
        <v/>
      </c>
    </row>
    <row r="432" spans="14:14" x14ac:dyDescent="0.25">
      <c r="N432" s="20" t="str">
        <f>IF(AND(L432&lt;&gt;"",M432&lt;&gt;""),M432*VLOOKUP(L432,S428:T441,2,0),IF(A432="Итого",SUM(N$27:N431),""))</f>
        <v/>
      </c>
    </row>
    <row r="433" spans="14:14" x14ac:dyDescent="0.25">
      <c r="N433" s="20" t="str">
        <f>IF(AND(L433&lt;&gt;"",M433&lt;&gt;""),M433*VLOOKUP(L433,S429:T442,2,0),IF(A433="Итого",SUM(N$27:N432),""))</f>
        <v/>
      </c>
    </row>
    <row r="434" spans="14:14" x14ac:dyDescent="0.25">
      <c r="N434" s="20" t="str">
        <f>IF(AND(L434&lt;&gt;"",M434&lt;&gt;""),M434*VLOOKUP(L434,S430:T443,2,0),IF(A434="Итого",SUM(N$27:N433),""))</f>
        <v/>
      </c>
    </row>
    <row r="435" spans="14:14" x14ac:dyDescent="0.25">
      <c r="N435" s="20" t="str">
        <f>IF(AND(L435&lt;&gt;"",M435&lt;&gt;""),M435*VLOOKUP(L435,S431:T444,2,0),IF(A435="Итого",SUM(N$27:N434),""))</f>
        <v/>
      </c>
    </row>
    <row r="436" spans="14:14" x14ac:dyDescent="0.25">
      <c r="N436" s="20" t="str">
        <f>IF(AND(L436&lt;&gt;"",M436&lt;&gt;""),M436*VLOOKUP(L436,S432:T445,2,0),IF(A436="Итого",SUM(N$27:N435),""))</f>
        <v/>
      </c>
    </row>
    <row r="437" spans="14:14" x14ac:dyDescent="0.25">
      <c r="N437" s="20" t="str">
        <f>IF(AND(L437&lt;&gt;"",M437&lt;&gt;""),M437*VLOOKUP(L437,S433:T446,2,0),IF(A437="Итого",SUM(N$27:N436),""))</f>
        <v/>
      </c>
    </row>
    <row r="438" spans="14:14" x14ac:dyDescent="0.25">
      <c r="N438" s="20" t="str">
        <f>IF(AND(L438&lt;&gt;"",M438&lt;&gt;""),M438*VLOOKUP(L438,S434:T447,2,0),IF(A438="Итого",SUM(N$27:N437),""))</f>
        <v/>
      </c>
    </row>
    <row r="439" spans="14:14" x14ac:dyDescent="0.25">
      <c r="N439" s="20" t="str">
        <f>IF(AND(L439&lt;&gt;"",M439&lt;&gt;""),M439*VLOOKUP(L439,S435:T448,2,0),IF(A439="Итого",SUM(N$27:N438),""))</f>
        <v/>
      </c>
    </row>
    <row r="440" spans="14:14" x14ac:dyDescent="0.25">
      <c r="N440" s="20" t="str">
        <f>IF(AND(L440&lt;&gt;"",M440&lt;&gt;""),M440*VLOOKUP(L440,S436:T449,2,0),IF(A440="Итого",SUM(N$27:N439),""))</f>
        <v/>
      </c>
    </row>
    <row r="441" spans="14:14" x14ac:dyDescent="0.25">
      <c r="N441" s="20" t="str">
        <f>IF(AND(L441&lt;&gt;"",M441&lt;&gt;""),M441*VLOOKUP(L441,S437:T450,2,0),IF(A441="Итого",SUM(N$27:N440),""))</f>
        <v/>
      </c>
    </row>
    <row r="442" spans="14:14" x14ac:dyDescent="0.25">
      <c r="N442" s="20" t="str">
        <f>IF(AND(L442&lt;&gt;"",M442&lt;&gt;""),M442*VLOOKUP(L442,S438:T451,2,0),IF(A442="Итого",SUM(N$27:N441),""))</f>
        <v/>
      </c>
    </row>
    <row r="443" spans="14:14" x14ac:dyDescent="0.25">
      <c r="N443" s="20" t="str">
        <f>IF(AND(L443&lt;&gt;"",M443&lt;&gt;""),M443*VLOOKUP(L443,S439:T452,2,0),IF(A443="Итого",SUM(N$27:N442),""))</f>
        <v/>
      </c>
    </row>
    <row r="444" spans="14:14" x14ac:dyDescent="0.25">
      <c r="N444" s="20" t="str">
        <f>IF(AND(L444&lt;&gt;"",M444&lt;&gt;""),M444*VLOOKUP(L444,S440:T453,2,0),IF(A444="Итого",SUM(N$27:N443),""))</f>
        <v/>
      </c>
    </row>
    <row r="445" spans="14:14" x14ac:dyDescent="0.25">
      <c r="N445" s="20" t="str">
        <f>IF(AND(L445&lt;&gt;"",M445&lt;&gt;""),M445*VLOOKUP(L445,S441:T454,2,0),IF(A445="Итого",SUM(N$27:N444),""))</f>
        <v/>
      </c>
    </row>
    <row r="446" spans="14:14" x14ac:dyDescent="0.25">
      <c r="N446" s="20" t="str">
        <f>IF(AND(L446&lt;&gt;"",M446&lt;&gt;""),M446*VLOOKUP(L446,S442:T455,2,0),IF(A446="Итого",SUM(N$27:N445),""))</f>
        <v/>
      </c>
    </row>
    <row r="447" spans="14:14" x14ac:dyDescent="0.25">
      <c r="N447" s="20" t="str">
        <f>IF(AND(L447&lt;&gt;"",M447&lt;&gt;""),M447*VLOOKUP(L447,S443:T456,2,0),IF(A447="Итого",SUM(N$27:N446),""))</f>
        <v/>
      </c>
    </row>
    <row r="448" spans="14:14" x14ac:dyDescent="0.25">
      <c r="N448" s="20" t="str">
        <f>IF(AND(L448&lt;&gt;"",M448&lt;&gt;""),M448*VLOOKUP(L448,S444:T457,2,0),IF(A448="Итого",SUM(N$27:N447),""))</f>
        <v/>
      </c>
    </row>
    <row r="449" spans="14:14" x14ac:dyDescent="0.25">
      <c r="N449" s="20" t="str">
        <f>IF(AND(L449&lt;&gt;"",M449&lt;&gt;""),M449*VLOOKUP(L449,S445:T458,2,0),IF(A449="Итого",SUM(N$27:N448),""))</f>
        <v/>
      </c>
    </row>
    <row r="450" spans="14:14" x14ac:dyDescent="0.25">
      <c r="N450" s="20" t="str">
        <f>IF(AND(L450&lt;&gt;"",M450&lt;&gt;""),M450*VLOOKUP(L450,S446:T459,2,0),IF(A450="Итого",SUM(N$27:N449),""))</f>
        <v/>
      </c>
    </row>
    <row r="451" spans="14:14" x14ac:dyDescent="0.25">
      <c r="N451" s="20" t="str">
        <f>IF(AND(L451&lt;&gt;"",M451&lt;&gt;""),M451*VLOOKUP(L451,S447:T460,2,0),IF(A451="Итого",SUM(N$27:N450),""))</f>
        <v/>
      </c>
    </row>
    <row r="452" spans="14:14" x14ac:dyDescent="0.25">
      <c r="N452" s="20" t="str">
        <f>IF(AND(L452&lt;&gt;"",M452&lt;&gt;""),M452*VLOOKUP(L452,S448:T461,2,0),IF(A452="Итого",SUM(N$27:N451),""))</f>
        <v/>
      </c>
    </row>
    <row r="453" spans="14:14" x14ac:dyDescent="0.25">
      <c r="N453" s="20" t="str">
        <f>IF(AND(L453&lt;&gt;"",M453&lt;&gt;""),M453*VLOOKUP(L453,S449:T462,2,0),IF(A453="Итого",SUM(N$27:N452),""))</f>
        <v/>
      </c>
    </row>
    <row r="454" spans="14:14" x14ac:dyDescent="0.25">
      <c r="N454" s="20" t="str">
        <f>IF(AND(L454&lt;&gt;"",M454&lt;&gt;""),M454*VLOOKUP(L454,S450:T463,2,0),IF(A454="Итого",SUM(N$27:N453),""))</f>
        <v/>
      </c>
    </row>
    <row r="455" spans="14:14" x14ac:dyDescent="0.25">
      <c r="N455" s="20" t="str">
        <f>IF(AND(L455&lt;&gt;"",M455&lt;&gt;""),M455*VLOOKUP(L455,S451:T464,2,0),IF(A455="Итого",SUM(N$27:N454),""))</f>
        <v/>
      </c>
    </row>
    <row r="456" spans="14:14" x14ac:dyDescent="0.25">
      <c r="N456" s="20" t="str">
        <f>IF(AND(L456&lt;&gt;"",M456&lt;&gt;""),M456*VLOOKUP(L456,S452:T465,2,0),IF(A456="Итого",SUM(N$27:N455),""))</f>
        <v/>
      </c>
    </row>
    <row r="457" spans="14:14" x14ac:dyDescent="0.25">
      <c r="N457" s="20" t="str">
        <f>IF(AND(L457&lt;&gt;"",M457&lt;&gt;""),M457*VLOOKUP(L457,S453:T466,2,0),IF(A457="Итого",SUM(N$27:N456),""))</f>
        <v/>
      </c>
    </row>
    <row r="458" spans="14:14" x14ac:dyDescent="0.25">
      <c r="N458" s="20" t="str">
        <f>IF(AND(L458&lt;&gt;"",M458&lt;&gt;""),M458*VLOOKUP(L458,S454:T467,2,0),IF(A458="Итого",SUM(N$27:N457),""))</f>
        <v/>
      </c>
    </row>
    <row r="459" spans="14:14" x14ac:dyDescent="0.25">
      <c r="N459" s="20" t="str">
        <f>IF(AND(L459&lt;&gt;"",M459&lt;&gt;""),M459*VLOOKUP(L459,S455:T468,2,0),IF(A459="Итого",SUM(N$27:N458),""))</f>
        <v/>
      </c>
    </row>
    <row r="460" spans="14:14" x14ac:dyDescent="0.25">
      <c r="N460" s="20" t="str">
        <f>IF(AND(L460&lt;&gt;"",M460&lt;&gt;""),M460*VLOOKUP(L460,S456:T469,2,0),IF(A460="Итого",SUM(N$27:N459),""))</f>
        <v/>
      </c>
    </row>
    <row r="461" spans="14:14" x14ac:dyDescent="0.25">
      <c r="N461" s="20" t="str">
        <f>IF(AND(L461&lt;&gt;"",M461&lt;&gt;""),M461*VLOOKUP(L461,S457:T470,2,0),IF(A461="Итого",SUM(N$27:N460),""))</f>
        <v/>
      </c>
    </row>
    <row r="462" spans="14:14" x14ac:dyDescent="0.25">
      <c r="N462" s="20" t="str">
        <f>IF(AND(L462&lt;&gt;"",M462&lt;&gt;""),M462*VLOOKUP(L462,S458:T471,2,0),IF(A462="Итого",SUM(N$27:N461),""))</f>
        <v/>
      </c>
    </row>
    <row r="463" spans="14:14" x14ac:dyDescent="0.25">
      <c r="N463" s="20" t="str">
        <f>IF(AND(L463&lt;&gt;"",M463&lt;&gt;""),M463*VLOOKUP(L463,S459:T472,2,0),IF(A463="Итого",SUM(N$27:N462),""))</f>
        <v/>
      </c>
    </row>
    <row r="464" spans="14:14" x14ac:dyDescent="0.25">
      <c r="N464" s="20" t="str">
        <f>IF(AND(L464&lt;&gt;"",M464&lt;&gt;""),M464*VLOOKUP(L464,S460:T473,2,0),IF(A464="Итого",SUM(N$27:N463),""))</f>
        <v/>
      </c>
    </row>
    <row r="465" spans="14:14" x14ac:dyDescent="0.25">
      <c r="N465" s="20" t="str">
        <f>IF(AND(L465&lt;&gt;"",M465&lt;&gt;""),M465*VLOOKUP(L465,S461:T474,2,0),IF(A465="Итого",SUM(N$27:N464),""))</f>
        <v/>
      </c>
    </row>
    <row r="466" spans="14:14" x14ac:dyDescent="0.25">
      <c r="N466" s="20" t="str">
        <f>IF(AND(L466&lt;&gt;"",M466&lt;&gt;""),M466*VLOOKUP(L466,S462:T475,2,0),IF(A466="Итого",SUM(N$27:N465),""))</f>
        <v/>
      </c>
    </row>
    <row r="467" spans="14:14" x14ac:dyDescent="0.25">
      <c r="N467" s="20" t="str">
        <f>IF(AND(L467&lt;&gt;"",M467&lt;&gt;""),M467*VLOOKUP(L467,S463:T476,2,0),IF(A467="Итого",SUM(N$27:N466),""))</f>
        <v/>
      </c>
    </row>
    <row r="468" spans="14:14" x14ac:dyDescent="0.25">
      <c r="N468" s="20" t="str">
        <f>IF(AND(L468&lt;&gt;"",M468&lt;&gt;""),M468*VLOOKUP(L468,S464:T477,2,0),IF(A468="Итого",SUM(N$27:N467),""))</f>
        <v/>
      </c>
    </row>
    <row r="469" spans="14:14" x14ac:dyDescent="0.25">
      <c r="N469" s="20" t="str">
        <f>IF(AND(L469&lt;&gt;"",M469&lt;&gt;""),M469*VLOOKUP(L469,S465:T478,2,0),IF(A469="Итого",SUM(N$27:N468),""))</f>
        <v/>
      </c>
    </row>
    <row r="470" spans="14:14" x14ac:dyDescent="0.25">
      <c r="N470" s="20" t="str">
        <f>IF(AND(L470&lt;&gt;"",M470&lt;&gt;""),M470*VLOOKUP(L470,S466:T479,2,0),IF(A470="Итого",SUM(N$27:N469),""))</f>
        <v/>
      </c>
    </row>
    <row r="471" spans="14:14" x14ac:dyDescent="0.25">
      <c r="N471" s="20" t="str">
        <f>IF(AND(L471&lt;&gt;"",M471&lt;&gt;""),M471*VLOOKUP(L471,S467:T480,2,0),IF(A471="Итого",SUM(N$27:N470),""))</f>
        <v/>
      </c>
    </row>
    <row r="472" spans="14:14" x14ac:dyDescent="0.25">
      <c r="N472" s="20" t="str">
        <f>IF(AND(L472&lt;&gt;"",M472&lt;&gt;""),M472*VLOOKUP(L472,S468:T481,2,0),IF(A472="Итого",SUM(N$27:N471),""))</f>
        <v/>
      </c>
    </row>
    <row r="473" spans="14:14" x14ac:dyDescent="0.25">
      <c r="N473" s="20" t="str">
        <f>IF(AND(L473&lt;&gt;"",M473&lt;&gt;""),M473*VLOOKUP(L473,S469:T482,2,0),IF(A473="Итого",SUM(N$27:N472),""))</f>
        <v/>
      </c>
    </row>
    <row r="474" spans="14:14" x14ac:dyDescent="0.25">
      <c r="N474" s="20" t="str">
        <f>IF(AND(L474&lt;&gt;"",M474&lt;&gt;""),M474*VLOOKUP(L474,S470:T483,2,0),IF(A474="Итого",SUM(N$27:N473),""))</f>
        <v/>
      </c>
    </row>
    <row r="475" spans="14:14" x14ac:dyDescent="0.25">
      <c r="N475" s="20" t="str">
        <f>IF(AND(L475&lt;&gt;"",M475&lt;&gt;""),M475*VLOOKUP(L475,S471:T484,2,0),IF(A475="Итого",SUM(N$27:N474),""))</f>
        <v/>
      </c>
    </row>
    <row r="476" spans="14:14" x14ac:dyDescent="0.25">
      <c r="N476" s="20" t="str">
        <f>IF(AND(L476&lt;&gt;"",M476&lt;&gt;""),M476*VLOOKUP(L476,S472:T485,2,0),IF(A476="Итого",SUM(N$27:N475),""))</f>
        <v/>
      </c>
    </row>
    <row r="477" spans="14:14" x14ac:dyDescent="0.25">
      <c r="N477" s="20" t="str">
        <f>IF(AND(L477&lt;&gt;"",M477&lt;&gt;""),M477*VLOOKUP(L477,S473:T486,2,0),IF(A477="Итого",SUM(N$27:N476),""))</f>
        <v/>
      </c>
    </row>
    <row r="478" spans="14:14" x14ac:dyDescent="0.25">
      <c r="N478" s="20" t="str">
        <f>IF(AND(L478&lt;&gt;"",M478&lt;&gt;""),M478*VLOOKUP(L478,S474:T487,2,0),IF(A478="Итого",SUM(N$27:N477),""))</f>
        <v/>
      </c>
    </row>
    <row r="479" spans="14:14" x14ac:dyDescent="0.25">
      <c r="N479" s="20" t="str">
        <f>IF(AND(L479&lt;&gt;"",M479&lt;&gt;""),M479*VLOOKUP(L479,S475:T488,2,0),IF(A479="Итого",SUM(N$27:N478),""))</f>
        <v/>
      </c>
    </row>
    <row r="480" spans="14:14" x14ac:dyDescent="0.25">
      <c r="N480" s="20" t="str">
        <f>IF(AND(L480&lt;&gt;"",M480&lt;&gt;""),M480*VLOOKUP(L480,S476:T489,2,0),IF(A480="Итого",SUM(N$27:N479),""))</f>
        <v/>
      </c>
    </row>
    <row r="481" spans="14:14" x14ac:dyDescent="0.25">
      <c r="N481" s="20" t="str">
        <f>IF(AND(L481&lt;&gt;"",M481&lt;&gt;""),M481*VLOOKUP(L481,S477:T490,2,0),IF(A481="Итого",SUM(N$27:N480),""))</f>
        <v/>
      </c>
    </row>
    <row r="482" spans="14:14" x14ac:dyDescent="0.25">
      <c r="N482" s="20" t="str">
        <f>IF(AND(L482&lt;&gt;"",M482&lt;&gt;""),M482*VLOOKUP(L482,S478:T491,2,0),IF(A482="Итого",SUM(N$27:N481),""))</f>
        <v/>
      </c>
    </row>
    <row r="483" spans="14:14" x14ac:dyDescent="0.25">
      <c r="N483" s="20" t="str">
        <f>IF(AND(L483&lt;&gt;"",M483&lt;&gt;""),M483*VLOOKUP(L483,S479:T492,2,0),IF(A483="Итого",SUM(N$27:N482),""))</f>
        <v/>
      </c>
    </row>
    <row r="484" spans="14:14" x14ac:dyDescent="0.25">
      <c r="N484" s="20" t="str">
        <f>IF(AND(L484&lt;&gt;"",M484&lt;&gt;""),M484*VLOOKUP(L484,S480:T493,2,0),IF(A484="Итого",SUM(N$27:N483),""))</f>
        <v/>
      </c>
    </row>
    <row r="485" spans="14:14" x14ac:dyDescent="0.25">
      <c r="N485" s="20" t="str">
        <f>IF(AND(L485&lt;&gt;"",M485&lt;&gt;""),M485*VLOOKUP(L485,S481:T494,2,0),IF(A485="Итого",SUM(N$27:N484),""))</f>
        <v/>
      </c>
    </row>
    <row r="486" spans="14:14" x14ac:dyDescent="0.25">
      <c r="N486" s="20" t="str">
        <f>IF(AND(L486&lt;&gt;"",M486&lt;&gt;""),M486*VLOOKUP(L486,S482:T495,2,0),IF(A486="Итого",SUM(N$27:N485),""))</f>
        <v/>
      </c>
    </row>
    <row r="487" spans="14:14" x14ac:dyDescent="0.25">
      <c r="N487" s="20" t="str">
        <f>IF(AND(L487&lt;&gt;"",M487&lt;&gt;""),M487*VLOOKUP(L487,S483:T496,2,0),IF(A487="Итого",SUM(N$27:N486),""))</f>
        <v/>
      </c>
    </row>
    <row r="488" spans="14:14" x14ac:dyDescent="0.25">
      <c r="N488" s="20" t="str">
        <f>IF(AND(L488&lt;&gt;"",M488&lt;&gt;""),M488*VLOOKUP(L488,S484:T497,2,0),IF(A488="Итого",SUM(N$27:N487),""))</f>
        <v/>
      </c>
    </row>
    <row r="489" spans="14:14" x14ac:dyDescent="0.25">
      <c r="N489" s="20" t="str">
        <f>IF(AND(L489&lt;&gt;"",M489&lt;&gt;""),M489*VLOOKUP(L489,S485:T498,2,0),IF(A489="Итого",SUM(N$27:N488),""))</f>
        <v/>
      </c>
    </row>
    <row r="490" spans="14:14" x14ac:dyDescent="0.25">
      <c r="N490" s="20" t="str">
        <f>IF(AND(L490&lt;&gt;"",M490&lt;&gt;""),M490*VLOOKUP(L490,S486:T499,2,0),IF(A490="Итого",SUM(N$27:N489),""))</f>
        <v/>
      </c>
    </row>
    <row r="491" spans="14:14" x14ac:dyDescent="0.25">
      <c r="N491" s="20" t="str">
        <f>IF(AND(L491&lt;&gt;"",M491&lt;&gt;""),M491*VLOOKUP(L491,S487:T500,2,0),IF(A491="Итого",SUM(N$27:N490),""))</f>
        <v/>
      </c>
    </row>
    <row r="492" spans="14:14" x14ac:dyDescent="0.25">
      <c r="N492" s="20" t="str">
        <f>IF(AND(L492&lt;&gt;"",M492&lt;&gt;""),M492*VLOOKUP(L492,S488:T501,2,0),IF(A492="Итого",SUM(N$27:N491),""))</f>
        <v/>
      </c>
    </row>
    <row r="493" spans="14:14" x14ac:dyDescent="0.25">
      <c r="N493" s="20" t="str">
        <f>IF(AND(L493&lt;&gt;"",M493&lt;&gt;""),M493*VLOOKUP(L493,S489:T502,2,0),IF(A493="Итого",SUM(N$27:N492),""))</f>
        <v/>
      </c>
    </row>
    <row r="494" spans="14:14" x14ac:dyDescent="0.25">
      <c r="N494" s="20" t="str">
        <f>IF(AND(L494&lt;&gt;"",M494&lt;&gt;""),M494*VLOOKUP(L494,S490:T503,2,0),IF(A494="Итого",SUM(N$27:N493),""))</f>
        <v/>
      </c>
    </row>
    <row r="495" spans="14:14" x14ac:dyDescent="0.25">
      <c r="N495" s="20" t="str">
        <f>IF(AND(L495&lt;&gt;"",M495&lt;&gt;""),M495*VLOOKUP(L495,S491:T504,2,0),IF(A495="Итого",SUM(N$27:N494),""))</f>
        <v/>
      </c>
    </row>
    <row r="496" spans="14:14" x14ac:dyDescent="0.25">
      <c r="N496" s="20" t="str">
        <f>IF(AND(L496&lt;&gt;"",M496&lt;&gt;""),M496*VLOOKUP(L496,S492:T505,2,0),IF(A496="Итого",SUM(N$27:N495),""))</f>
        <v/>
      </c>
    </row>
    <row r="497" spans="14:14" x14ac:dyDescent="0.25">
      <c r="N497" s="20" t="str">
        <f>IF(AND(L497&lt;&gt;"",M497&lt;&gt;""),M497*VLOOKUP(L497,S493:T506,2,0),IF(A497="Итого",SUM(N$27:N496),""))</f>
        <v/>
      </c>
    </row>
    <row r="498" spans="14:14" x14ac:dyDescent="0.25">
      <c r="N498" s="20" t="str">
        <f>IF(AND(L498&lt;&gt;"",M498&lt;&gt;""),M498*VLOOKUP(L498,S494:T507,2,0),IF(A498="Итого",SUM(N$27:N497),""))</f>
        <v/>
      </c>
    </row>
    <row r="499" spans="14:14" x14ac:dyDescent="0.25">
      <c r="N499" s="20" t="str">
        <f>IF(AND(L499&lt;&gt;"",M499&lt;&gt;""),M499*VLOOKUP(L499,S495:T508,2,0),IF(A499="Итого",SUM(N$27:N498),""))</f>
        <v/>
      </c>
    </row>
    <row r="500" spans="14:14" x14ac:dyDescent="0.25">
      <c r="N500" s="20" t="str">
        <f>IF(AND(L500&lt;&gt;"",M500&lt;&gt;""),M500*VLOOKUP(L500,S496:T509,2,0),IF(A500="Итого",SUM(N$27:N499),""))</f>
        <v/>
      </c>
    </row>
    <row r="501" spans="14:14" x14ac:dyDescent="0.25">
      <c r="N501" s="20" t="str">
        <f>IF(AND(L501&lt;&gt;"",M501&lt;&gt;""),M501*VLOOKUP(L501,S497:T510,2,0),IF(A501="Итого",SUM(N$27:N500),""))</f>
        <v/>
      </c>
    </row>
    <row r="502" spans="14:14" x14ac:dyDescent="0.25">
      <c r="N502" s="20" t="str">
        <f>IF(AND(L502&lt;&gt;"",M502&lt;&gt;""),M502*VLOOKUP(L502,S498:T511,2,0),IF(A502="Итого",SUM(N$27:N501),""))</f>
        <v/>
      </c>
    </row>
    <row r="503" spans="14:14" x14ac:dyDescent="0.25">
      <c r="N503" s="20" t="str">
        <f>IF(AND(L503&lt;&gt;"",M503&lt;&gt;""),M503*VLOOKUP(L503,S499:T512,2,0),IF(A503="Итого",SUM(N$27:N502),""))</f>
        <v/>
      </c>
    </row>
    <row r="504" spans="14:14" x14ac:dyDescent="0.25">
      <c r="N504" s="20" t="str">
        <f>IF(AND(L504&lt;&gt;"",M504&lt;&gt;""),M504*VLOOKUP(L504,S500:T513,2,0),IF(A504="Итого",SUM(N$27:N503),""))</f>
        <v/>
      </c>
    </row>
    <row r="505" spans="14:14" x14ac:dyDescent="0.25">
      <c r="N505" s="20" t="str">
        <f>IF(AND(L505&lt;&gt;"",M505&lt;&gt;""),M505*VLOOKUP(L505,S501:T514,2,0),IF(A505="Итого",SUM(N$27:N504),""))</f>
        <v/>
      </c>
    </row>
    <row r="506" spans="14:14" x14ac:dyDescent="0.25">
      <c r="N506" s="20" t="str">
        <f>IF(AND(L506&lt;&gt;"",M506&lt;&gt;""),M506*VLOOKUP(L506,S502:T515,2,0),IF(A506="Итого",SUM(N$27:N505),""))</f>
        <v/>
      </c>
    </row>
    <row r="507" spans="14:14" x14ac:dyDescent="0.25">
      <c r="N507" s="20" t="str">
        <f>IF(AND(L507&lt;&gt;"",M507&lt;&gt;""),M507*VLOOKUP(L507,S503:T516,2,0),IF(A507="Итого",SUM(N$27:N506),""))</f>
        <v/>
      </c>
    </row>
    <row r="508" spans="14:14" x14ac:dyDescent="0.25">
      <c r="N508" s="20" t="str">
        <f>IF(AND(L508&lt;&gt;"",M508&lt;&gt;""),M508*VLOOKUP(L508,S504:T517,2,0),IF(A508="Итого",SUM(N$27:N507),""))</f>
        <v/>
      </c>
    </row>
    <row r="509" spans="14:14" x14ac:dyDescent="0.25">
      <c r="N509" s="20" t="str">
        <f>IF(AND(L509&lt;&gt;"",M509&lt;&gt;""),M509*VLOOKUP(L509,S505:T518,2,0),IF(A509="Итого",SUM(N$27:N508),""))</f>
        <v/>
      </c>
    </row>
    <row r="510" spans="14:14" x14ac:dyDescent="0.25">
      <c r="N510" s="20" t="str">
        <f>IF(AND(L510&lt;&gt;"",M510&lt;&gt;""),M510*VLOOKUP(L510,S506:T519,2,0),IF(A510="Итого",SUM(N$27:N509),""))</f>
        <v/>
      </c>
    </row>
    <row r="511" spans="14:14" x14ac:dyDescent="0.25">
      <c r="N511" s="20" t="str">
        <f>IF(AND(L511&lt;&gt;"",M511&lt;&gt;""),M511*VLOOKUP(L511,S507:T520,2,0),IF(A511="Итого",SUM(N$27:N510),""))</f>
        <v/>
      </c>
    </row>
    <row r="512" spans="14:14" x14ac:dyDescent="0.25">
      <c r="N512" s="20" t="str">
        <f>IF(AND(L512&lt;&gt;"",M512&lt;&gt;""),M512*VLOOKUP(L512,S508:T521,2,0),IF(A512="Итого",SUM(N$27:N511),""))</f>
        <v/>
      </c>
    </row>
    <row r="513" spans="14:14" x14ac:dyDescent="0.25">
      <c r="N513" s="20" t="str">
        <f>IF(AND(L513&lt;&gt;"",M513&lt;&gt;""),M513*VLOOKUP(L513,S509:T522,2,0),IF(A513="Итого",SUM(N$27:N512),""))</f>
        <v/>
      </c>
    </row>
    <row r="514" spans="14:14" x14ac:dyDescent="0.25">
      <c r="N514" s="20" t="str">
        <f>IF(AND(L514&lt;&gt;"",M514&lt;&gt;""),M514*VLOOKUP(L514,S510:T523,2,0),IF(A514="Итого",SUM(N$27:N513),""))</f>
        <v/>
      </c>
    </row>
    <row r="515" spans="14:14" x14ac:dyDescent="0.25">
      <c r="N515" s="20" t="str">
        <f>IF(AND(L515&lt;&gt;"",M515&lt;&gt;""),M515*VLOOKUP(L515,S511:T524,2,0),IF(A515="Итого",SUM(N$27:N514),""))</f>
        <v/>
      </c>
    </row>
    <row r="516" spans="14:14" x14ac:dyDescent="0.25">
      <c r="N516" s="20" t="str">
        <f>IF(AND(L516&lt;&gt;"",M516&lt;&gt;""),M516*VLOOKUP(L516,S512:T525,2,0),IF(A516="Итого",SUM(N$27:N515),""))</f>
        <v/>
      </c>
    </row>
    <row r="517" spans="14:14" x14ac:dyDescent="0.25">
      <c r="N517" s="20" t="str">
        <f>IF(AND(L517&lt;&gt;"",M517&lt;&gt;""),M517*VLOOKUP(L517,S513:T526,2,0),IF(A517="Итого",SUM(N$27:N516),""))</f>
        <v/>
      </c>
    </row>
    <row r="518" spans="14:14" x14ac:dyDescent="0.25">
      <c r="N518" s="20" t="str">
        <f>IF(AND(L518&lt;&gt;"",M518&lt;&gt;""),M518*VLOOKUP(L518,S514:T527,2,0),IF(A518="Итого",SUM(N$27:N517),""))</f>
        <v/>
      </c>
    </row>
    <row r="519" spans="14:14" x14ac:dyDescent="0.25">
      <c r="N519" s="20" t="str">
        <f>IF(AND(L519&lt;&gt;"",M519&lt;&gt;""),M519*VLOOKUP(L519,S515:T528,2,0),IF(A519="Итого",SUM(N$27:N518),""))</f>
        <v/>
      </c>
    </row>
    <row r="520" spans="14:14" x14ac:dyDescent="0.25">
      <c r="N520" s="20" t="str">
        <f>IF(AND(L520&lt;&gt;"",M520&lt;&gt;""),M520*VLOOKUP(L520,S516:T529,2,0),IF(A520="Итого",SUM(N$27:N519),""))</f>
        <v/>
      </c>
    </row>
    <row r="521" spans="14:14" x14ac:dyDescent="0.25">
      <c r="N521" s="20" t="str">
        <f>IF(AND(L521&lt;&gt;"",M521&lt;&gt;""),M521*VLOOKUP(L521,S517:T530,2,0),IF(A521="Итого",SUM(N$27:N520),""))</f>
        <v/>
      </c>
    </row>
    <row r="522" spans="14:14" x14ac:dyDescent="0.25">
      <c r="N522" s="20" t="str">
        <f>IF(AND(L522&lt;&gt;"",M522&lt;&gt;""),M522*VLOOKUP(L522,S518:T531,2,0),IF(A522="Итого",SUM(N$27:N521),""))</f>
        <v/>
      </c>
    </row>
    <row r="523" spans="14:14" x14ac:dyDescent="0.25">
      <c r="N523" s="20" t="str">
        <f>IF(AND(L523&lt;&gt;"",M523&lt;&gt;""),M523*VLOOKUP(L523,S519:T532,2,0),IF(A523="Итого",SUM(N$27:N522),""))</f>
        <v/>
      </c>
    </row>
    <row r="524" spans="14:14" x14ac:dyDescent="0.25">
      <c r="N524" s="20" t="str">
        <f>IF(AND(L524&lt;&gt;"",M524&lt;&gt;""),M524*VLOOKUP(L524,S520:T533,2,0),IF(A524="Итого",SUM(N$27:N523),""))</f>
        <v/>
      </c>
    </row>
    <row r="525" spans="14:14" x14ac:dyDescent="0.25">
      <c r="N525" s="20" t="str">
        <f>IF(AND(L525&lt;&gt;"",M525&lt;&gt;""),M525*VLOOKUP(L525,S521:T534,2,0),IF(A525="Итого",SUM(N$27:N524),""))</f>
        <v/>
      </c>
    </row>
    <row r="526" spans="14:14" x14ac:dyDescent="0.25">
      <c r="N526" s="20" t="str">
        <f>IF(AND(L526&lt;&gt;"",M526&lt;&gt;""),M526*VLOOKUP(L526,S522:T535,2,0),IF(A526="Итого",SUM(N$27:N525),""))</f>
        <v/>
      </c>
    </row>
    <row r="527" spans="14:14" x14ac:dyDescent="0.25">
      <c r="N527" s="20" t="str">
        <f>IF(AND(L527&lt;&gt;"",M527&lt;&gt;""),M527*VLOOKUP(L527,S523:T536,2,0),IF(A527="Итого",SUM(N$27:N526),""))</f>
        <v/>
      </c>
    </row>
    <row r="528" spans="14:14" x14ac:dyDescent="0.25">
      <c r="N528" s="20" t="str">
        <f>IF(AND(L528&lt;&gt;"",M528&lt;&gt;""),M528*VLOOKUP(L528,S524:T537,2,0),IF(A528="Итого",SUM(N$27:N527),""))</f>
        <v/>
      </c>
    </row>
    <row r="529" spans="14:14" x14ac:dyDescent="0.25">
      <c r="N529" s="20" t="str">
        <f>IF(AND(L529&lt;&gt;"",M529&lt;&gt;""),M529*VLOOKUP(L529,S525:T538,2,0),IF(A529="Итого",SUM(N$27:N528),""))</f>
        <v/>
      </c>
    </row>
    <row r="530" spans="14:14" x14ac:dyDescent="0.25">
      <c r="N530" s="20" t="str">
        <f>IF(AND(L530&lt;&gt;"",M530&lt;&gt;""),M530*VLOOKUP(L530,S526:T539,2,0),IF(A530="Итого",SUM(N$27:N529),""))</f>
        <v/>
      </c>
    </row>
    <row r="531" spans="14:14" x14ac:dyDescent="0.25">
      <c r="N531" s="20" t="str">
        <f>IF(AND(L531&lt;&gt;"",M531&lt;&gt;""),M531*VLOOKUP(L531,S527:T540,2,0),IF(A531="Итого",SUM(N$27:N530),""))</f>
        <v/>
      </c>
    </row>
    <row r="532" spans="14:14" x14ac:dyDescent="0.25">
      <c r="N532" s="20" t="str">
        <f>IF(AND(L532&lt;&gt;"",M532&lt;&gt;""),M532*VLOOKUP(L532,S528:T541,2,0),IF(A532="Итого",SUM(N$27:N531),""))</f>
        <v/>
      </c>
    </row>
    <row r="533" spans="14:14" x14ac:dyDescent="0.25">
      <c r="N533" s="20" t="str">
        <f>IF(AND(L533&lt;&gt;"",M533&lt;&gt;""),M533*VLOOKUP(L533,S529:T542,2,0),IF(A533="Итого",SUM(N$27:N532),""))</f>
        <v/>
      </c>
    </row>
    <row r="534" spans="14:14" x14ac:dyDescent="0.25">
      <c r="N534" s="20" t="str">
        <f>IF(AND(L534&lt;&gt;"",M534&lt;&gt;""),M534*VLOOKUP(L534,S530:T543,2,0),IF(A534="Итого",SUM(N$27:N533),""))</f>
        <v/>
      </c>
    </row>
    <row r="535" spans="14:14" x14ac:dyDescent="0.25">
      <c r="N535" s="20" t="str">
        <f>IF(AND(L535&lt;&gt;"",M535&lt;&gt;""),M535*VLOOKUP(L535,S531:T544,2,0),IF(A535="Итого",SUM(N$27:N534),""))</f>
        <v/>
      </c>
    </row>
    <row r="536" spans="14:14" x14ac:dyDescent="0.25">
      <c r="N536" s="20" t="str">
        <f>IF(AND(L536&lt;&gt;"",M536&lt;&gt;""),M536*VLOOKUP(L536,S532:T545,2,0),IF(A536="Итого",SUM(N$27:N535),""))</f>
        <v/>
      </c>
    </row>
    <row r="537" spans="14:14" x14ac:dyDescent="0.25">
      <c r="N537" s="20" t="str">
        <f>IF(AND(L537&lt;&gt;"",M537&lt;&gt;""),M537*VLOOKUP(L537,S533:T546,2,0),IF(A537="Итого",SUM(N$27:N536),""))</f>
        <v/>
      </c>
    </row>
    <row r="538" spans="14:14" x14ac:dyDescent="0.25">
      <c r="N538" s="20" t="str">
        <f>IF(AND(L538&lt;&gt;"",M538&lt;&gt;""),M538*VLOOKUP(L538,S534:T547,2,0),IF(A538="Итого",SUM(N$27:N537),""))</f>
        <v/>
      </c>
    </row>
    <row r="539" spans="14:14" x14ac:dyDescent="0.25">
      <c r="N539" s="20" t="str">
        <f>IF(AND(L539&lt;&gt;"",M539&lt;&gt;""),M539*VLOOKUP(L539,S535:T548,2,0),IF(A539="Итого",SUM(N$27:N538),""))</f>
        <v/>
      </c>
    </row>
    <row r="540" spans="14:14" x14ac:dyDescent="0.25">
      <c r="N540" s="20" t="str">
        <f>IF(AND(L540&lt;&gt;"",M540&lt;&gt;""),M540*VLOOKUP(L540,S536:T549,2,0),IF(A540="Итого",SUM(N$27:N539),""))</f>
        <v/>
      </c>
    </row>
    <row r="541" spans="14:14" x14ac:dyDescent="0.25">
      <c r="N541" s="20" t="str">
        <f>IF(AND(L541&lt;&gt;"",M541&lt;&gt;""),M541*VLOOKUP(L541,S537:T550,2,0),IF(A541="Итого",SUM(N$27:N540),""))</f>
        <v/>
      </c>
    </row>
    <row r="542" spans="14:14" x14ac:dyDescent="0.25">
      <c r="N542" s="20" t="str">
        <f>IF(AND(L542&lt;&gt;"",M542&lt;&gt;""),M542*VLOOKUP(L542,S538:T551,2,0),IF(A542="Итого",SUM(N$27:N541),""))</f>
        <v/>
      </c>
    </row>
    <row r="543" spans="14:14" x14ac:dyDescent="0.25">
      <c r="N543" s="20" t="str">
        <f>IF(AND(L543&lt;&gt;"",M543&lt;&gt;""),M543*VLOOKUP(L543,S539:T552,2,0),IF(A543="Итого",SUM(N$27:N542),""))</f>
        <v/>
      </c>
    </row>
    <row r="544" spans="14:14" x14ac:dyDescent="0.25">
      <c r="N544" s="20" t="str">
        <f>IF(AND(L544&lt;&gt;"",M544&lt;&gt;""),M544*VLOOKUP(L544,S540:T553,2,0),IF(A544="Итого",SUM(N$27:N543),""))</f>
        <v/>
      </c>
    </row>
    <row r="545" spans="14:14" x14ac:dyDescent="0.25">
      <c r="N545" s="20" t="str">
        <f>IF(AND(L545&lt;&gt;"",M545&lt;&gt;""),M545*VLOOKUP(L545,S541:T554,2,0),IF(A545="Итого",SUM(N$27:N544),""))</f>
        <v/>
      </c>
    </row>
    <row r="546" spans="14:14" x14ac:dyDescent="0.25">
      <c r="N546" s="20" t="str">
        <f>IF(AND(L546&lt;&gt;"",M546&lt;&gt;""),M546*VLOOKUP(L546,S542:T555,2,0),IF(A546="Итого",SUM(N$27:N545),""))</f>
        <v/>
      </c>
    </row>
    <row r="547" spans="14:14" x14ac:dyDescent="0.25">
      <c r="N547" s="20" t="str">
        <f>IF(AND(L547&lt;&gt;"",M547&lt;&gt;""),M547*VLOOKUP(L547,S543:T556,2,0),IF(A547="Итого",SUM(N$27:N546),""))</f>
        <v/>
      </c>
    </row>
    <row r="548" spans="14:14" x14ac:dyDescent="0.25">
      <c r="N548" s="20" t="str">
        <f>IF(AND(L548&lt;&gt;"",M548&lt;&gt;""),M548*VLOOKUP(L548,S544:T557,2,0),IF(A548="Итого",SUM(N$27:N547),""))</f>
        <v/>
      </c>
    </row>
    <row r="549" spans="14:14" x14ac:dyDescent="0.25">
      <c r="N549" s="20" t="str">
        <f>IF(AND(L549&lt;&gt;"",M549&lt;&gt;""),M549*VLOOKUP(L549,S545:T558,2,0),IF(A549="Итого",SUM(N$27:N548),""))</f>
        <v/>
      </c>
    </row>
    <row r="550" spans="14:14" x14ac:dyDescent="0.25">
      <c r="N550" s="20" t="str">
        <f>IF(AND(L550&lt;&gt;"",M550&lt;&gt;""),M550*VLOOKUP(L550,S546:T559,2,0),IF(A550="Итого",SUM(N$27:N549),""))</f>
        <v/>
      </c>
    </row>
    <row r="551" spans="14:14" x14ac:dyDescent="0.25">
      <c r="N551" s="20" t="str">
        <f>IF(AND(L551&lt;&gt;"",M551&lt;&gt;""),M551*VLOOKUP(L551,S547:T560,2,0),IF(A551="Итого",SUM(N$27:N550),""))</f>
        <v/>
      </c>
    </row>
    <row r="552" spans="14:14" x14ac:dyDescent="0.25">
      <c r="N552" s="20" t="str">
        <f>IF(AND(L552&lt;&gt;"",M552&lt;&gt;""),M552*VLOOKUP(L552,S548:T561,2,0),IF(A552="Итого",SUM(N$27:N551),""))</f>
        <v/>
      </c>
    </row>
    <row r="553" spans="14:14" x14ac:dyDescent="0.25">
      <c r="N553" s="20" t="str">
        <f>IF(AND(L553&lt;&gt;"",M553&lt;&gt;""),M553*VLOOKUP(L553,S549:T562,2,0),IF(A553="Итого",SUM(N$27:N552),""))</f>
        <v/>
      </c>
    </row>
    <row r="554" spans="14:14" x14ac:dyDescent="0.25">
      <c r="N554" s="20" t="str">
        <f>IF(AND(L554&lt;&gt;"",M554&lt;&gt;""),M554*VLOOKUP(L554,S550:T563,2,0),IF(A554="Итого",SUM(N$27:N553),""))</f>
        <v/>
      </c>
    </row>
    <row r="555" spans="14:14" x14ac:dyDescent="0.25">
      <c r="N555" s="20" t="str">
        <f>IF(AND(L555&lt;&gt;"",M555&lt;&gt;""),M555*VLOOKUP(L555,S551:T564,2,0),IF(A555="Итого",SUM(N$27:N554),""))</f>
        <v/>
      </c>
    </row>
    <row r="556" spans="14:14" x14ac:dyDescent="0.25">
      <c r="N556" s="20" t="str">
        <f>IF(AND(L556&lt;&gt;"",M556&lt;&gt;""),M556*VLOOKUP(L556,S552:T565,2,0),IF(A556="Итого",SUM(N$27:N555),""))</f>
        <v/>
      </c>
    </row>
    <row r="557" spans="14:14" x14ac:dyDescent="0.25">
      <c r="N557" s="20" t="str">
        <f>IF(AND(L557&lt;&gt;"",M557&lt;&gt;""),M557*VLOOKUP(L557,S553:T566,2,0),IF(A557="Итого",SUM(N$27:N556),""))</f>
        <v/>
      </c>
    </row>
    <row r="558" spans="14:14" x14ac:dyDescent="0.25">
      <c r="N558" s="20" t="str">
        <f>IF(AND(L558&lt;&gt;"",M558&lt;&gt;""),M558*VLOOKUP(L558,S554:T567,2,0),IF(A558="Итого",SUM(N$27:N557),""))</f>
        <v/>
      </c>
    </row>
    <row r="559" spans="14:14" x14ac:dyDescent="0.25">
      <c r="N559" s="20" t="str">
        <f>IF(AND(L559&lt;&gt;"",M559&lt;&gt;""),M559*VLOOKUP(L559,S555:T568,2,0),IF(A559="Итого",SUM(N$27:N558),""))</f>
        <v/>
      </c>
    </row>
    <row r="560" spans="14:14" x14ac:dyDescent="0.25">
      <c r="N560" s="20" t="str">
        <f>IF(AND(L560&lt;&gt;"",M560&lt;&gt;""),M560*VLOOKUP(L560,S556:T569,2,0),IF(A560="Итого",SUM(N$27:N559),""))</f>
        <v/>
      </c>
    </row>
    <row r="561" spans="14:14" x14ac:dyDescent="0.25">
      <c r="N561" s="20" t="str">
        <f>IF(AND(L561&lt;&gt;"",M561&lt;&gt;""),M561*VLOOKUP(L561,S557:T570,2,0),IF(A561="Итого",SUM(N$27:N560),""))</f>
        <v/>
      </c>
    </row>
    <row r="562" spans="14:14" x14ac:dyDescent="0.25">
      <c r="N562" s="20" t="str">
        <f>IF(AND(L562&lt;&gt;"",M562&lt;&gt;""),M562*VLOOKUP(L562,S558:T571,2,0),IF(A562="Итого",SUM(N$27:N561),""))</f>
        <v/>
      </c>
    </row>
    <row r="563" spans="14:14" x14ac:dyDescent="0.25">
      <c r="N563" s="20" t="str">
        <f>IF(AND(L563&lt;&gt;"",M563&lt;&gt;""),M563*VLOOKUP(L563,S559:T572,2,0),IF(A563="Итого",SUM(N$27:N562),""))</f>
        <v/>
      </c>
    </row>
    <row r="564" spans="14:14" x14ac:dyDescent="0.25">
      <c r="N564" s="20" t="str">
        <f>IF(AND(L564&lt;&gt;"",M564&lt;&gt;""),M564*VLOOKUP(L564,S560:T573,2,0),IF(A564="Итого",SUM(N$27:N563),""))</f>
        <v/>
      </c>
    </row>
    <row r="565" spans="14:14" x14ac:dyDescent="0.25">
      <c r="N565" s="20" t="str">
        <f>IF(AND(L565&lt;&gt;"",M565&lt;&gt;""),M565*VLOOKUP(L565,S561:T574,2,0),IF(A565="Итого",SUM(N$27:N564),""))</f>
        <v/>
      </c>
    </row>
    <row r="566" spans="14:14" x14ac:dyDescent="0.25">
      <c r="N566" s="20" t="str">
        <f>IF(AND(L566&lt;&gt;"",M566&lt;&gt;""),M566*VLOOKUP(L566,S562:T575,2,0),IF(A566="Итого",SUM(N$27:N565),""))</f>
        <v/>
      </c>
    </row>
    <row r="567" spans="14:14" x14ac:dyDescent="0.25">
      <c r="N567" s="20" t="str">
        <f>IF(AND(L567&lt;&gt;"",M567&lt;&gt;""),M567*VLOOKUP(L567,S563:T576,2,0),IF(A567="Итого",SUM(N$27:N566),""))</f>
        <v/>
      </c>
    </row>
    <row r="568" spans="14:14" x14ac:dyDescent="0.25">
      <c r="N568" s="20" t="str">
        <f>IF(AND(L568&lt;&gt;"",M568&lt;&gt;""),M568*VLOOKUP(L568,S564:T577,2,0),IF(A568="Итого",SUM(N$27:N567),""))</f>
        <v/>
      </c>
    </row>
    <row r="569" spans="14:14" x14ac:dyDescent="0.25">
      <c r="N569" s="20" t="str">
        <f>IF(AND(L569&lt;&gt;"",M569&lt;&gt;""),M569*VLOOKUP(L569,S565:T578,2,0),IF(A569="Итого",SUM(N$27:N568),""))</f>
        <v/>
      </c>
    </row>
    <row r="570" spans="14:14" x14ac:dyDescent="0.25">
      <c r="N570" s="20" t="str">
        <f>IF(AND(L570&lt;&gt;"",M570&lt;&gt;""),M570*VLOOKUP(L570,S566:T579,2,0),IF(A570="Итого",SUM(N$27:N569),""))</f>
        <v/>
      </c>
    </row>
    <row r="571" spans="14:14" x14ac:dyDescent="0.25">
      <c r="N571" s="20" t="str">
        <f>IF(AND(L571&lt;&gt;"",M571&lt;&gt;""),M571*VLOOKUP(L571,S567:T580,2,0),IF(A571="Итого",SUM(N$27:N570),""))</f>
        <v/>
      </c>
    </row>
    <row r="572" spans="14:14" x14ac:dyDescent="0.25">
      <c r="N572" s="20" t="str">
        <f>IF(AND(L572&lt;&gt;"",M572&lt;&gt;""),M572*VLOOKUP(L572,S568:T581,2,0),IF(A572="Итого",SUM(N$27:N571),""))</f>
        <v/>
      </c>
    </row>
    <row r="573" spans="14:14" x14ac:dyDescent="0.25">
      <c r="N573" s="20" t="str">
        <f>IF(AND(L573&lt;&gt;"",M573&lt;&gt;""),M573*VLOOKUP(L573,S569:T582,2,0),IF(A573="Итого",SUM(N$27:N572),""))</f>
        <v/>
      </c>
    </row>
    <row r="574" spans="14:14" x14ac:dyDescent="0.25">
      <c r="N574" s="20" t="str">
        <f>IF(AND(L574&lt;&gt;"",M574&lt;&gt;""),M574*VLOOKUP(L574,S570:T583,2,0),IF(A574="Итого",SUM(N$27:N573),""))</f>
        <v/>
      </c>
    </row>
    <row r="575" spans="14:14" x14ac:dyDescent="0.25">
      <c r="N575" s="20" t="str">
        <f>IF(AND(L575&lt;&gt;"",M575&lt;&gt;""),M575*VLOOKUP(L575,S571:T584,2,0),IF(A575="Итого",SUM(N$27:N574),""))</f>
        <v/>
      </c>
    </row>
    <row r="576" spans="14:14" x14ac:dyDescent="0.25">
      <c r="N576" s="20" t="str">
        <f>IF(AND(L576&lt;&gt;"",M576&lt;&gt;""),M576*VLOOKUP(L576,S572:T585,2,0),IF(A576="Итого",SUM(N$27:N575),""))</f>
        <v/>
      </c>
    </row>
    <row r="577" spans="14:14" x14ac:dyDescent="0.25">
      <c r="N577" s="20" t="str">
        <f>IF(AND(L577&lt;&gt;"",M577&lt;&gt;""),M577*VLOOKUP(L577,S573:T586,2,0),IF(A577="Итого",SUM(N$27:N576),""))</f>
        <v/>
      </c>
    </row>
    <row r="578" spans="14:14" x14ac:dyDescent="0.25">
      <c r="N578" s="20" t="str">
        <f>IF(AND(L578&lt;&gt;"",M578&lt;&gt;""),M578*VLOOKUP(L578,S574:T587,2,0),IF(A578="Итого",SUM(N$27:N577),""))</f>
        <v/>
      </c>
    </row>
    <row r="579" spans="14:14" x14ac:dyDescent="0.25">
      <c r="N579" s="20" t="str">
        <f>IF(AND(L579&lt;&gt;"",M579&lt;&gt;""),M579*VLOOKUP(L579,S575:T588,2,0),IF(A579="Итого",SUM(N$27:N578),""))</f>
        <v/>
      </c>
    </row>
    <row r="580" spans="14:14" x14ac:dyDescent="0.25">
      <c r="N580" s="20" t="str">
        <f>IF(AND(L580&lt;&gt;"",M580&lt;&gt;""),M580*VLOOKUP(L580,S576:T589,2,0),IF(A580="Итого",SUM(N$27:N579),""))</f>
        <v/>
      </c>
    </row>
    <row r="581" spans="14:14" x14ac:dyDescent="0.25">
      <c r="N581" s="20" t="str">
        <f>IF(AND(L581&lt;&gt;"",M581&lt;&gt;""),M581*VLOOKUP(L581,S577:T590,2,0),IF(A581="Итого",SUM(N$27:N580),""))</f>
        <v/>
      </c>
    </row>
    <row r="582" spans="14:14" x14ac:dyDescent="0.25">
      <c r="N582" s="20" t="str">
        <f>IF(AND(L582&lt;&gt;"",M582&lt;&gt;""),M582*VLOOKUP(L582,S578:T591,2,0),IF(A582="Итого",SUM(N$27:N581),""))</f>
        <v/>
      </c>
    </row>
    <row r="583" spans="14:14" x14ac:dyDescent="0.25">
      <c r="N583" s="20" t="str">
        <f>IF(AND(L583&lt;&gt;"",M583&lt;&gt;""),M583*VLOOKUP(L583,S579:T592,2,0),IF(A583="Итого",SUM(N$27:N582),""))</f>
        <v/>
      </c>
    </row>
    <row r="584" spans="14:14" x14ac:dyDescent="0.25">
      <c r="N584" s="20" t="str">
        <f>IF(AND(L584&lt;&gt;"",M584&lt;&gt;""),M584*VLOOKUP(L584,S580:T593,2,0),IF(A584="Итого",SUM(N$27:N583),""))</f>
        <v/>
      </c>
    </row>
    <row r="585" spans="14:14" x14ac:dyDescent="0.25">
      <c r="N585" s="20" t="str">
        <f>IF(AND(L585&lt;&gt;"",M585&lt;&gt;""),M585*VLOOKUP(L585,S581:T594,2,0),IF(A585="Итого",SUM(N$27:N584),""))</f>
        <v/>
      </c>
    </row>
    <row r="586" spans="14:14" x14ac:dyDescent="0.25">
      <c r="N586" s="20" t="str">
        <f>IF(AND(L586&lt;&gt;"",M586&lt;&gt;""),M586*VLOOKUP(L586,S582:T595,2,0),IF(A586="Итого",SUM(N$27:N585),""))</f>
        <v/>
      </c>
    </row>
    <row r="587" spans="14:14" x14ac:dyDescent="0.25">
      <c r="N587" s="20" t="str">
        <f>IF(AND(L587&lt;&gt;"",M587&lt;&gt;""),M587*VLOOKUP(L587,S583:T596,2,0),IF(A587="Итого",SUM(N$27:N586),""))</f>
        <v/>
      </c>
    </row>
    <row r="588" spans="14:14" x14ac:dyDescent="0.25">
      <c r="N588" s="20" t="str">
        <f>IF(AND(L588&lt;&gt;"",M588&lt;&gt;""),M588*VLOOKUP(L588,S584:T597,2,0),IF(A588="Итого",SUM(N$27:N587),""))</f>
        <v/>
      </c>
    </row>
    <row r="589" spans="14:14" x14ac:dyDescent="0.25">
      <c r="N589" s="20" t="str">
        <f>IF(AND(L589&lt;&gt;"",M589&lt;&gt;""),M589*VLOOKUP(L589,S585:T598,2,0),IF(A589="Итого",SUM(N$27:N588),""))</f>
        <v/>
      </c>
    </row>
    <row r="590" spans="14:14" x14ac:dyDescent="0.25">
      <c r="N590" s="20" t="str">
        <f>IF(AND(L590&lt;&gt;"",M590&lt;&gt;""),M590*VLOOKUP(L590,S586:T599,2,0),IF(A590="Итого",SUM(N$27:N589),""))</f>
        <v/>
      </c>
    </row>
    <row r="591" spans="14:14" x14ac:dyDescent="0.25">
      <c r="N591" s="20" t="str">
        <f>IF(AND(L591&lt;&gt;"",M591&lt;&gt;""),M591*VLOOKUP(L591,S587:T600,2,0),IF(A591="Итого",SUM(N$27:N590),""))</f>
        <v/>
      </c>
    </row>
    <row r="592" spans="14:14" x14ac:dyDescent="0.25">
      <c r="N592" s="20" t="str">
        <f>IF(AND(L592&lt;&gt;"",M592&lt;&gt;""),M592*VLOOKUP(L592,S588:T601,2,0),IF(A592="Итого",SUM(N$27:N591),""))</f>
        <v/>
      </c>
    </row>
    <row r="593" spans="14:14" x14ac:dyDescent="0.25">
      <c r="N593" s="20" t="str">
        <f>IF(AND(L593&lt;&gt;"",M593&lt;&gt;""),M593*VLOOKUP(L593,S589:T602,2,0),IF(A593="Итого",SUM(N$27:N592),""))</f>
        <v/>
      </c>
    </row>
    <row r="594" spans="14:14" x14ac:dyDescent="0.25">
      <c r="N594" s="20" t="str">
        <f>IF(AND(L594&lt;&gt;"",M594&lt;&gt;""),M594*VLOOKUP(L594,S590:T603,2,0),IF(A594="Итого",SUM(N$27:N593),""))</f>
        <v/>
      </c>
    </row>
    <row r="595" spans="14:14" x14ac:dyDescent="0.25">
      <c r="N595" s="20" t="str">
        <f>IF(AND(L595&lt;&gt;"",M595&lt;&gt;""),M595*VLOOKUP(L595,S591:T604,2,0),IF(A595="Итого",SUM(N$27:N594),""))</f>
        <v/>
      </c>
    </row>
    <row r="596" spans="14:14" x14ac:dyDescent="0.25">
      <c r="N596" s="20" t="str">
        <f>IF(AND(L596&lt;&gt;"",M596&lt;&gt;""),M596*VLOOKUP(L596,S592:T605,2,0),IF(A596="Итого",SUM(N$27:N595),""))</f>
        <v/>
      </c>
    </row>
    <row r="597" spans="14:14" x14ac:dyDescent="0.25">
      <c r="N597" s="20" t="str">
        <f>IF(AND(L597&lt;&gt;"",M597&lt;&gt;""),M597*VLOOKUP(L597,S593:T606,2,0),IF(A597="Итого",SUM(N$27:N596),""))</f>
        <v/>
      </c>
    </row>
    <row r="598" spans="14:14" x14ac:dyDescent="0.25">
      <c r="N598" s="20" t="str">
        <f>IF(AND(L598&lt;&gt;"",M598&lt;&gt;""),M598*VLOOKUP(L598,S594:T607,2,0),IF(A598="Итого",SUM(N$27:N597),""))</f>
        <v/>
      </c>
    </row>
    <row r="599" spans="14:14" x14ac:dyDescent="0.25">
      <c r="N599" s="20" t="str">
        <f>IF(AND(L599&lt;&gt;"",M599&lt;&gt;""),M599*VLOOKUP(L599,S595:T608,2,0),IF(A599="Итого",SUM(N$27:N598),""))</f>
        <v/>
      </c>
    </row>
    <row r="600" spans="14:14" x14ac:dyDescent="0.25">
      <c r="N600" s="20" t="str">
        <f>IF(AND(L600&lt;&gt;"",M600&lt;&gt;""),M600*VLOOKUP(L600,S596:T609,2,0),IF(A600="Итого",SUM(N$27:N599),""))</f>
        <v/>
      </c>
    </row>
    <row r="601" spans="14:14" x14ac:dyDescent="0.25">
      <c r="N601" s="20" t="str">
        <f>IF(AND(L601&lt;&gt;"",M601&lt;&gt;""),M601*VLOOKUP(L601,S597:T610,2,0),IF(A601="Итого",SUM(N$27:N600),""))</f>
        <v/>
      </c>
    </row>
    <row r="602" spans="14:14" x14ac:dyDescent="0.25">
      <c r="N602" s="20" t="str">
        <f>IF(AND(L602&lt;&gt;"",M602&lt;&gt;""),M602*VLOOKUP(L602,S598:T611,2,0),IF(A602="Итого",SUM(N$27:N601),""))</f>
        <v/>
      </c>
    </row>
    <row r="603" spans="14:14" x14ac:dyDescent="0.25">
      <c r="N603" s="20" t="str">
        <f>IF(AND(L603&lt;&gt;"",M603&lt;&gt;""),M603*VLOOKUP(L603,S599:T612,2,0),IF(A603="Итого",SUM(N$27:N602),""))</f>
        <v/>
      </c>
    </row>
    <row r="604" spans="14:14" x14ac:dyDescent="0.25">
      <c r="N604" s="20" t="str">
        <f>IF(AND(L604&lt;&gt;"",M604&lt;&gt;""),M604*VLOOKUP(L604,S600:T613,2,0),IF(A604="Итого",SUM(N$27:N603),""))</f>
        <v/>
      </c>
    </row>
    <row r="605" spans="14:14" x14ac:dyDescent="0.25">
      <c r="N605" s="20" t="str">
        <f>IF(AND(L605&lt;&gt;"",M605&lt;&gt;""),M605*VLOOKUP(L605,S601:T614,2,0),IF(A605="Итого",SUM(N$27:N604),""))</f>
        <v/>
      </c>
    </row>
    <row r="606" spans="14:14" x14ac:dyDescent="0.25">
      <c r="N606" s="20" t="str">
        <f>IF(AND(L606&lt;&gt;"",M606&lt;&gt;""),M606*VLOOKUP(L606,S602:T615,2,0),IF(A606="Итого",SUM(N$27:N605),""))</f>
        <v/>
      </c>
    </row>
    <row r="607" spans="14:14" x14ac:dyDescent="0.25">
      <c r="N607" s="20" t="str">
        <f>IF(AND(L607&lt;&gt;"",M607&lt;&gt;""),M607*VLOOKUP(L607,S603:T616,2,0),IF(A607="Итого",SUM(N$27:N606),""))</f>
        <v/>
      </c>
    </row>
    <row r="608" spans="14:14" x14ac:dyDescent="0.25">
      <c r="N608" s="20" t="str">
        <f>IF(AND(L608&lt;&gt;"",M608&lt;&gt;""),M608*VLOOKUP(L608,S604:T617,2,0),IF(A608="Итого",SUM(N$27:N607),""))</f>
        <v/>
      </c>
    </row>
    <row r="609" spans="14:14" x14ac:dyDescent="0.25">
      <c r="N609" s="20" t="str">
        <f>IF(AND(L609&lt;&gt;"",M609&lt;&gt;""),M609*VLOOKUP(L609,S605:T618,2,0),IF(A609="Итого",SUM(N$27:N608),""))</f>
        <v/>
      </c>
    </row>
    <row r="610" spans="14:14" x14ac:dyDescent="0.25">
      <c r="N610" s="20" t="str">
        <f>IF(AND(L610&lt;&gt;"",M610&lt;&gt;""),M610*VLOOKUP(L610,S606:T619,2,0),IF(A610="Итого",SUM(N$27:N609),""))</f>
        <v/>
      </c>
    </row>
    <row r="611" spans="14:14" x14ac:dyDescent="0.25">
      <c r="N611" s="20" t="str">
        <f>IF(AND(L611&lt;&gt;"",M611&lt;&gt;""),M611*VLOOKUP(L611,S607:T620,2,0),IF(A611="Итого",SUM(N$27:N610),""))</f>
        <v/>
      </c>
    </row>
    <row r="612" spans="14:14" x14ac:dyDescent="0.25">
      <c r="N612" s="20" t="str">
        <f>IF(AND(L612&lt;&gt;"",M612&lt;&gt;""),M612*VLOOKUP(L612,S608:T621,2,0),IF(A612="Итого",SUM(N$27:N611),""))</f>
        <v/>
      </c>
    </row>
    <row r="613" spans="14:14" x14ac:dyDescent="0.25">
      <c r="N613" s="20" t="str">
        <f>IF(AND(L613&lt;&gt;"",M613&lt;&gt;""),M613*VLOOKUP(L613,S609:T622,2,0),IF(A613="Итого",SUM(N$27:N612),""))</f>
        <v/>
      </c>
    </row>
    <row r="614" spans="14:14" x14ac:dyDescent="0.25">
      <c r="N614" s="20" t="str">
        <f>IF(AND(L614&lt;&gt;"",M614&lt;&gt;""),M614*VLOOKUP(L614,S610:T623,2,0),IF(A614="Итого",SUM(N$27:N613),""))</f>
        <v/>
      </c>
    </row>
    <row r="615" spans="14:14" x14ac:dyDescent="0.25">
      <c r="N615" s="20" t="str">
        <f>IF(AND(L615&lt;&gt;"",M615&lt;&gt;""),M615*VLOOKUP(L615,S611:T624,2,0),IF(A615="Итого",SUM(N$27:N614),""))</f>
        <v/>
      </c>
    </row>
    <row r="616" spans="14:14" x14ac:dyDescent="0.25">
      <c r="N616" s="20" t="str">
        <f>IF(AND(L616&lt;&gt;"",M616&lt;&gt;""),M616*VLOOKUP(L616,S612:T625,2,0),IF(A616="Итого",SUM(N$27:N615),""))</f>
        <v/>
      </c>
    </row>
    <row r="617" spans="14:14" x14ac:dyDescent="0.25">
      <c r="N617" s="20" t="str">
        <f>IF(AND(L617&lt;&gt;"",M617&lt;&gt;""),M617*VLOOKUP(L617,S613:T626,2,0),IF(A617="Итого",SUM(N$27:N616),""))</f>
        <v/>
      </c>
    </row>
    <row r="618" spans="14:14" x14ac:dyDescent="0.25">
      <c r="N618" s="20" t="str">
        <f>IF(AND(L618&lt;&gt;"",M618&lt;&gt;""),M618*VLOOKUP(L618,S614:T627,2,0),IF(A618="Итого",SUM(N$27:N617),""))</f>
        <v/>
      </c>
    </row>
    <row r="619" spans="14:14" x14ac:dyDescent="0.25">
      <c r="N619" s="20" t="str">
        <f>IF(AND(L619&lt;&gt;"",M619&lt;&gt;""),M619*VLOOKUP(L619,S615:T628,2,0),IF(A619="Итого",SUM(N$27:N618),""))</f>
        <v/>
      </c>
    </row>
    <row r="620" spans="14:14" x14ac:dyDescent="0.25">
      <c r="N620" s="20" t="str">
        <f>IF(AND(L620&lt;&gt;"",M620&lt;&gt;""),M620*VLOOKUP(L620,S616:T629,2,0),IF(A620="Итого",SUM(N$27:N619),""))</f>
        <v/>
      </c>
    </row>
    <row r="621" spans="14:14" x14ac:dyDescent="0.25">
      <c r="N621" s="20" t="str">
        <f>IF(AND(L621&lt;&gt;"",M621&lt;&gt;""),M621*VLOOKUP(L621,S617:T630,2,0),IF(A621="Итого",SUM(N$27:N620),""))</f>
        <v/>
      </c>
    </row>
    <row r="622" spans="14:14" x14ac:dyDescent="0.25">
      <c r="N622" s="20" t="str">
        <f>IF(AND(L622&lt;&gt;"",M622&lt;&gt;""),M622*VLOOKUP(L622,S618:T631,2,0),IF(A622="Итого",SUM(N$27:N621),""))</f>
        <v/>
      </c>
    </row>
    <row r="623" spans="14:14" x14ac:dyDescent="0.25">
      <c r="N623" s="20" t="str">
        <f>IF(AND(L623&lt;&gt;"",M623&lt;&gt;""),M623*VLOOKUP(L623,S619:T632,2,0),IF(A623="Итого",SUM(N$27:N622),""))</f>
        <v/>
      </c>
    </row>
    <row r="624" spans="14:14" x14ac:dyDescent="0.25">
      <c r="N624" s="20" t="str">
        <f>IF(AND(L624&lt;&gt;"",M624&lt;&gt;""),M624*VLOOKUP(L624,S620:T633,2,0),IF(A624="Итого",SUM(N$27:N623),""))</f>
        <v/>
      </c>
    </row>
    <row r="625" spans="14:14" x14ac:dyDescent="0.25">
      <c r="N625" s="20" t="str">
        <f>IF(AND(L625&lt;&gt;"",M625&lt;&gt;""),M625*VLOOKUP(L625,S621:T634,2,0),IF(A625="Итого",SUM(N$27:N624),""))</f>
        <v/>
      </c>
    </row>
    <row r="626" spans="14:14" x14ac:dyDescent="0.25">
      <c r="N626" s="20" t="str">
        <f>IF(AND(L626&lt;&gt;"",M626&lt;&gt;""),M626*VLOOKUP(L626,S622:T635,2,0),IF(A626="Итого",SUM(N$27:N625),""))</f>
        <v/>
      </c>
    </row>
    <row r="627" spans="14:14" x14ac:dyDescent="0.25">
      <c r="N627" s="20" t="str">
        <f>IF(AND(L627&lt;&gt;"",M627&lt;&gt;""),M627*VLOOKUP(L627,S623:T636,2,0),IF(A627="Итого",SUM(N$27:N626),""))</f>
        <v/>
      </c>
    </row>
    <row r="628" spans="14:14" x14ac:dyDescent="0.25">
      <c r="N628" s="20" t="str">
        <f>IF(AND(L628&lt;&gt;"",M628&lt;&gt;""),M628*VLOOKUP(L628,S624:T637,2,0),IF(A628="Итого",SUM(N$27:N627),""))</f>
        <v/>
      </c>
    </row>
    <row r="629" spans="14:14" x14ac:dyDescent="0.25">
      <c r="N629" s="20" t="str">
        <f>IF(AND(L629&lt;&gt;"",M629&lt;&gt;""),M629*VLOOKUP(L629,S625:T638,2,0),IF(A629="Итого",SUM(N$27:N628),""))</f>
        <v/>
      </c>
    </row>
    <row r="630" spans="14:14" x14ac:dyDescent="0.25">
      <c r="N630" s="20" t="str">
        <f>IF(AND(L630&lt;&gt;"",M630&lt;&gt;""),M630*VLOOKUP(L630,S626:T639,2,0),IF(A630="Итого",SUM(N$27:N629),""))</f>
        <v/>
      </c>
    </row>
    <row r="631" spans="14:14" x14ac:dyDescent="0.25">
      <c r="N631" s="20" t="str">
        <f>IF(AND(L631&lt;&gt;"",M631&lt;&gt;""),M631*VLOOKUP(L631,S627:T640,2,0),IF(A631="Итого",SUM(N$27:N630),""))</f>
        <v/>
      </c>
    </row>
    <row r="632" spans="14:14" x14ac:dyDescent="0.25">
      <c r="N632" s="20" t="str">
        <f>IF(AND(L632&lt;&gt;"",M632&lt;&gt;""),M632*VLOOKUP(L632,S628:T641,2,0),IF(A632="Итого",SUM(N$27:N631),""))</f>
        <v/>
      </c>
    </row>
    <row r="633" spans="14:14" x14ac:dyDescent="0.25">
      <c r="N633" s="20" t="str">
        <f>IF(AND(L633&lt;&gt;"",M633&lt;&gt;""),M633*VLOOKUP(L633,S629:T642,2,0),IF(A633="Итого",SUM(N$27:N632),""))</f>
        <v/>
      </c>
    </row>
    <row r="634" spans="14:14" x14ac:dyDescent="0.25">
      <c r="N634" s="20" t="str">
        <f>IF(AND(L634&lt;&gt;"",M634&lt;&gt;""),M634*VLOOKUP(L634,S630:T643,2,0),IF(A634="Итого",SUM(N$27:N633),""))</f>
        <v/>
      </c>
    </row>
    <row r="635" spans="14:14" x14ac:dyDescent="0.25">
      <c r="N635" s="20" t="str">
        <f>IF(AND(L635&lt;&gt;"",M635&lt;&gt;""),M635*VLOOKUP(L635,S631:T644,2,0),IF(A635="Итого",SUM(N$27:N634),""))</f>
        <v/>
      </c>
    </row>
    <row r="636" spans="14:14" x14ac:dyDescent="0.25">
      <c r="N636" s="20" t="str">
        <f>IF(AND(L636&lt;&gt;"",M636&lt;&gt;""),M636*VLOOKUP(L636,S632:T645,2,0),IF(A636="Итого",SUM(N$27:N635),""))</f>
        <v/>
      </c>
    </row>
    <row r="637" spans="14:14" x14ac:dyDescent="0.25">
      <c r="N637" s="20" t="str">
        <f>IF(AND(L637&lt;&gt;"",M637&lt;&gt;""),M637*VLOOKUP(L637,S633:T646,2,0),IF(A637="Итого",SUM(N$27:N636),""))</f>
        <v/>
      </c>
    </row>
    <row r="638" spans="14:14" x14ac:dyDescent="0.25">
      <c r="N638" s="20" t="str">
        <f>IF(AND(L638&lt;&gt;"",M638&lt;&gt;""),M638*VLOOKUP(L638,S634:T647,2,0),IF(A638="Итого",SUM(N$27:N637),""))</f>
        <v/>
      </c>
    </row>
    <row r="639" spans="14:14" x14ac:dyDescent="0.25">
      <c r="N639" s="20" t="str">
        <f>IF(AND(L639&lt;&gt;"",M639&lt;&gt;""),M639*VLOOKUP(L639,S635:T648,2,0),IF(A639="Итого",SUM(N$27:N638),""))</f>
        <v/>
      </c>
    </row>
    <row r="640" spans="14:14" x14ac:dyDescent="0.25">
      <c r="N640" s="20" t="str">
        <f>IF(AND(L640&lt;&gt;"",M640&lt;&gt;""),M640*VLOOKUP(L640,S636:T649,2,0),IF(A640="Итого",SUM(N$27:N639),""))</f>
        <v/>
      </c>
    </row>
    <row r="641" spans="14:14" x14ac:dyDescent="0.25">
      <c r="N641" s="20" t="str">
        <f>IF(AND(L641&lt;&gt;"",M641&lt;&gt;""),M641*VLOOKUP(L641,S637:T650,2,0),IF(A641="Итого",SUM(N$27:N640),""))</f>
        <v/>
      </c>
    </row>
    <row r="642" spans="14:14" x14ac:dyDescent="0.25">
      <c r="N642" s="20" t="str">
        <f>IF(AND(L642&lt;&gt;"",M642&lt;&gt;""),M642*VLOOKUP(L642,S638:T651,2,0),IF(A642="Итого",SUM(N$27:N641),""))</f>
        <v/>
      </c>
    </row>
    <row r="643" spans="14:14" x14ac:dyDescent="0.25">
      <c r="N643" s="20" t="str">
        <f>IF(AND(L643&lt;&gt;"",M643&lt;&gt;""),M643*VLOOKUP(L643,S639:T652,2,0),IF(A643="Итого",SUM(N$27:N642),""))</f>
        <v/>
      </c>
    </row>
    <row r="644" spans="14:14" x14ac:dyDescent="0.25">
      <c r="N644" s="20" t="str">
        <f>IF(AND(L644&lt;&gt;"",M644&lt;&gt;""),M644*VLOOKUP(L644,S640:T653,2,0),IF(A644="Итого",SUM(N$27:N643),""))</f>
        <v/>
      </c>
    </row>
    <row r="645" spans="14:14" x14ac:dyDescent="0.25">
      <c r="N645" s="20" t="str">
        <f>IF(AND(L645&lt;&gt;"",M645&lt;&gt;""),M645*VLOOKUP(L645,S641:T654,2,0),IF(A645="Итого",SUM(N$27:N644),""))</f>
        <v/>
      </c>
    </row>
    <row r="646" spans="14:14" x14ac:dyDescent="0.25">
      <c r="N646" s="20" t="str">
        <f>IF(AND(L646&lt;&gt;"",M646&lt;&gt;""),M646*VLOOKUP(L646,S642:T655,2,0),IF(A646="Итого",SUM(N$27:N645),""))</f>
        <v/>
      </c>
    </row>
    <row r="647" spans="14:14" x14ac:dyDescent="0.25">
      <c r="N647" s="20" t="str">
        <f>IF(AND(L647&lt;&gt;"",M647&lt;&gt;""),M647*VLOOKUP(L647,S643:T656,2,0),IF(A647="Итого",SUM(N$27:N646),""))</f>
        <v/>
      </c>
    </row>
    <row r="648" spans="14:14" x14ac:dyDescent="0.25">
      <c r="N648" s="20" t="str">
        <f>IF(AND(L648&lt;&gt;"",M648&lt;&gt;""),M648*VLOOKUP(L648,S644:T657,2,0),IF(A648="Итого",SUM(N$27:N647),""))</f>
        <v/>
      </c>
    </row>
    <row r="649" spans="14:14" x14ac:dyDescent="0.25">
      <c r="N649" s="20" t="str">
        <f>IF(AND(L649&lt;&gt;"",M649&lt;&gt;""),M649*VLOOKUP(L649,S645:T658,2,0),IF(A649="Итого",SUM(N$27:N648),""))</f>
        <v/>
      </c>
    </row>
    <row r="650" spans="14:14" x14ac:dyDescent="0.25">
      <c r="N650" s="20" t="str">
        <f>IF(AND(L650&lt;&gt;"",M650&lt;&gt;""),M650*VLOOKUP(L650,S646:T659,2,0),IF(A650="Итого",SUM(N$27:N649),""))</f>
        <v/>
      </c>
    </row>
    <row r="651" spans="14:14" x14ac:dyDescent="0.25">
      <c r="N651" s="20" t="str">
        <f>IF(AND(L651&lt;&gt;"",M651&lt;&gt;""),M651*VLOOKUP(L651,S647:T660,2,0),IF(A651="Итого",SUM(N$27:N650),""))</f>
        <v/>
      </c>
    </row>
    <row r="652" spans="14:14" x14ac:dyDescent="0.25">
      <c r="N652" s="20" t="str">
        <f>IF(AND(L652&lt;&gt;"",M652&lt;&gt;""),M652*VLOOKUP(L652,S648:T661,2,0),IF(A652="Итого",SUM(N$27:N651),""))</f>
        <v/>
      </c>
    </row>
    <row r="653" spans="14:14" x14ac:dyDescent="0.25">
      <c r="N653" s="20" t="str">
        <f>IF(AND(L653&lt;&gt;"",M653&lt;&gt;""),M653*VLOOKUP(L653,S649:T662,2,0),IF(A653="Итого",SUM(N$27:N652),""))</f>
        <v/>
      </c>
    </row>
    <row r="654" spans="14:14" x14ac:dyDescent="0.25">
      <c r="N654" s="20" t="str">
        <f>IF(AND(L654&lt;&gt;"",M654&lt;&gt;""),M654*VLOOKUP(L654,S650:T663,2,0),IF(A654="Итого",SUM(N$27:N653),""))</f>
        <v/>
      </c>
    </row>
    <row r="655" spans="14:14" x14ac:dyDescent="0.25">
      <c r="N655" s="20" t="str">
        <f>IF(AND(L655&lt;&gt;"",M655&lt;&gt;""),M655*VLOOKUP(L655,S651:T664,2,0),IF(A655="Итого",SUM(N$27:N654),""))</f>
        <v/>
      </c>
    </row>
    <row r="656" spans="14:14" x14ac:dyDescent="0.25">
      <c r="N656" s="20" t="str">
        <f>IF(AND(L656&lt;&gt;"",M656&lt;&gt;""),M656*VLOOKUP(L656,S652:T665,2,0),IF(A656="Итого",SUM(N$27:N655),""))</f>
        <v/>
      </c>
    </row>
    <row r="657" spans="14:14" x14ac:dyDescent="0.25">
      <c r="N657" s="20" t="str">
        <f>IF(AND(L657&lt;&gt;"",M657&lt;&gt;""),M657*VLOOKUP(L657,S653:T666,2,0),IF(A657="Итого",SUM(N$27:N656),""))</f>
        <v/>
      </c>
    </row>
    <row r="658" spans="14:14" x14ac:dyDescent="0.25">
      <c r="N658" s="20" t="str">
        <f>IF(AND(L658&lt;&gt;"",M658&lt;&gt;""),M658*VLOOKUP(L658,S654:T667,2,0),IF(A658="Итого",SUM(N$27:N657),""))</f>
        <v/>
      </c>
    </row>
    <row r="659" spans="14:14" x14ac:dyDescent="0.25">
      <c r="N659" s="20" t="str">
        <f>IF(AND(L659&lt;&gt;"",M659&lt;&gt;""),M659*VLOOKUP(L659,S655:T668,2,0),IF(A659="Итого",SUM(N$27:N658),""))</f>
        <v/>
      </c>
    </row>
    <row r="660" spans="14:14" x14ac:dyDescent="0.25">
      <c r="N660" s="20" t="str">
        <f>IF(AND(L660&lt;&gt;"",M660&lt;&gt;""),M660*VLOOKUP(L660,S656:T669,2,0),IF(A660="Итого",SUM(N$27:N659),""))</f>
        <v/>
      </c>
    </row>
    <row r="661" spans="14:14" x14ac:dyDescent="0.25">
      <c r="N661" s="20" t="str">
        <f>IF(AND(L661&lt;&gt;"",M661&lt;&gt;""),M661*VLOOKUP(L661,S657:T670,2,0),IF(A661="Итого",SUM(N$27:N660),""))</f>
        <v/>
      </c>
    </row>
    <row r="662" spans="14:14" x14ac:dyDescent="0.25">
      <c r="N662" s="20" t="str">
        <f>IF(AND(L662&lt;&gt;"",M662&lt;&gt;""),M662*VLOOKUP(L662,S658:T671,2,0),IF(A662="Итого",SUM(N$27:N661),""))</f>
        <v/>
      </c>
    </row>
    <row r="663" spans="14:14" x14ac:dyDescent="0.25">
      <c r="N663" s="20" t="str">
        <f>IF(AND(L663&lt;&gt;"",M663&lt;&gt;""),M663*VLOOKUP(L663,S659:T672,2,0),IF(A663="Итого",SUM(N$27:N662),""))</f>
        <v/>
      </c>
    </row>
    <row r="664" spans="14:14" x14ac:dyDescent="0.25">
      <c r="N664" s="20" t="str">
        <f>IF(AND(L664&lt;&gt;"",M664&lt;&gt;""),M664*VLOOKUP(L664,S660:T673,2,0),IF(A664="Итого",SUM(N$27:N663),""))</f>
        <v/>
      </c>
    </row>
    <row r="665" spans="14:14" x14ac:dyDescent="0.25">
      <c r="N665" s="20" t="str">
        <f>IF(AND(L665&lt;&gt;"",M665&lt;&gt;""),M665*VLOOKUP(L665,S661:T674,2,0),IF(A665="Итого",SUM(N$27:N664),""))</f>
        <v/>
      </c>
    </row>
    <row r="666" spans="14:14" x14ac:dyDescent="0.25">
      <c r="N666" s="20" t="str">
        <f>IF(AND(L666&lt;&gt;"",M666&lt;&gt;""),M666*VLOOKUP(L666,S662:T675,2,0),IF(A666="Итого",SUM(N$27:N665),""))</f>
        <v/>
      </c>
    </row>
    <row r="667" spans="14:14" x14ac:dyDescent="0.25">
      <c r="N667" s="20" t="str">
        <f>IF(AND(L667&lt;&gt;"",M667&lt;&gt;""),M667*VLOOKUP(L667,S663:T676,2,0),IF(A667="Итого",SUM(N$27:N666),""))</f>
        <v/>
      </c>
    </row>
    <row r="668" spans="14:14" x14ac:dyDescent="0.25">
      <c r="N668" s="20" t="str">
        <f>IF(AND(L668&lt;&gt;"",M668&lt;&gt;""),M668*VLOOKUP(L668,S664:T677,2,0),IF(A668="Итого",SUM(N$27:N667),""))</f>
        <v/>
      </c>
    </row>
    <row r="669" spans="14:14" x14ac:dyDescent="0.25">
      <c r="N669" s="20" t="str">
        <f>IF(AND(L669&lt;&gt;"",M669&lt;&gt;""),M669*VLOOKUP(L669,S665:T678,2,0),IF(A669="Итого",SUM(N$27:N668),""))</f>
        <v/>
      </c>
    </row>
    <row r="670" spans="14:14" x14ac:dyDescent="0.25">
      <c r="N670" s="20" t="str">
        <f>IF(AND(L670&lt;&gt;"",M670&lt;&gt;""),M670*VLOOKUP(L670,S666:T679,2,0),IF(A670="Итого",SUM(N$27:N669),""))</f>
        <v/>
      </c>
    </row>
    <row r="671" spans="14:14" x14ac:dyDescent="0.25">
      <c r="N671" s="20" t="str">
        <f>IF(AND(L671&lt;&gt;"",M671&lt;&gt;""),M671*VLOOKUP(L671,S667:T680,2,0),IF(A671="Итого",SUM(N$27:N670),""))</f>
        <v/>
      </c>
    </row>
    <row r="672" spans="14:14" x14ac:dyDescent="0.25">
      <c r="N672" s="20" t="str">
        <f>IF(AND(L672&lt;&gt;"",M672&lt;&gt;""),M672*VLOOKUP(L672,S668:T681,2,0),IF(A672="Итого",SUM(N$27:N671),""))</f>
        <v/>
      </c>
    </row>
    <row r="673" spans="14:14" x14ac:dyDescent="0.25">
      <c r="N673" s="20" t="str">
        <f>IF(AND(L673&lt;&gt;"",M673&lt;&gt;""),M673*VLOOKUP(L673,S669:T682,2,0),IF(A673="Итого",SUM(N$27:N672),""))</f>
        <v/>
      </c>
    </row>
    <row r="674" spans="14:14" x14ac:dyDescent="0.25">
      <c r="N674" s="20" t="str">
        <f>IF(AND(L674&lt;&gt;"",M674&lt;&gt;""),M674*VLOOKUP(L674,S670:T683,2,0),IF(A674="Итого",SUM(N$27:N673),""))</f>
        <v/>
      </c>
    </row>
    <row r="675" spans="14:14" x14ac:dyDescent="0.25">
      <c r="N675" s="20" t="str">
        <f>IF(AND(L675&lt;&gt;"",M675&lt;&gt;""),M675*VLOOKUP(L675,S671:T684,2,0),IF(A675="Итого",SUM(N$27:N674),""))</f>
        <v/>
      </c>
    </row>
    <row r="676" spans="14:14" x14ac:dyDescent="0.25">
      <c r="N676" s="20" t="str">
        <f>IF(AND(L676&lt;&gt;"",M676&lt;&gt;""),M676*VLOOKUP(L676,S672:T685,2,0),IF(A676="Итого",SUM(N$27:N675),""))</f>
        <v/>
      </c>
    </row>
    <row r="677" spans="14:14" x14ac:dyDescent="0.25">
      <c r="N677" s="20" t="str">
        <f>IF(AND(L677&lt;&gt;"",M677&lt;&gt;""),M677*VLOOKUP(L677,S673:T686,2,0),IF(A677="Итого",SUM(N$27:N676),""))</f>
        <v/>
      </c>
    </row>
    <row r="678" spans="14:14" x14ac:dyDescent="0.25">
      <c r="N678" s="20" t="str">
        <f>IF(AND(L678&lt;&gt;"",M678&lt;&gt;""),M678*VLOOKUP(L678,S674:T687,2,0),IF(A678="Итого",SUM(N$27:N677),""))</f>
        <v/>
      </c>
    </row>
    <row r="679" spans="14:14" x14ac:dyDescent="0.25">
      <c r="N679" s="20" t="str">
        <f>IF(AND(L679&lt;&gt;"",M679&lt;&gt;""),M679*VLOOKUP(L679,S675:T688,2,0),IF(A679="Итого",SUM(N$27:N678),""))</f>
        <v/>
      </c>
    </row>
    <row r="680" spans="14:14" x14ac:dyDescent="0.25">
      <c r="N680" s="20" t="str">
        <f>IF(AND(L680&lt;&gt;"",M680&lt;&gt;""),M680*VLOOKUP(L680,S676:T689,2,0),IF(A680="Итого",SUM(N$27:N679),""))</f>
        <v/>
      </c>
    </row>
    <row r="681" spans="14:14" x14ac:dyDescent="0.25">
      <c r="N681" s="20" t="str">
        <f>IF(AND(L681&lt;&gt;"",M681&lt;&gt;""),M681*VLOOKUP(L681,S677:T690,2,0),IF(A681="Итого",SUM(N$27:N680),""))</f>
        <v/>
      </c>
    </row>
    <row r="682" spans="14:14" x14ac:dyDescent="0.25">
      <c r="N682" s="20" t="str">
        <f>IF(AND(L682&lt;&gt;"",M682&lt;&gt;""),M682*VLOOKUP(L682,S678:T691,2,0),IF(A682="Итого",SUM(N$27:N681),""))</f>
        <v/>
      </c>
    </row>
    <row r="683" spans="14:14" x14ac:dyDescent="0.25">
      <c r="N683" s="20" t="str">
        <f>IF(AND(L683&lt;&gt;"",M683&lt;&gt;""),M683*VLOOKUP(L683,S679:T692,2,0),IF(A683="Итого",SUM(N$27:N682),""))</f>
        <v/>
      </c>
    </row>
    <row r="684" spans="14:14" x14ac:dyDescent="0.25">
      <c r="N684" s="20" t="str">
        <f>IF(AND(L684&lt;&gt;"",M684&lt;&gt;""),M684*VLOOKUP(L684,S680:T693,2,0),IF(A684="Итого",SUM(N$27:N683),""))</f>
        <v/>
      </c>
    </row>
    <row r="685" spans="14:14" x14ac:dyDescent="0.25">
      <c r="N685" s="20" t="str">
        <f>IF(AND(L685&lt;&gt;"",M685&lt;&gt;""),M685*VLOOKUP(L685,S681:T694,2,0),IF(A685="Итого",SUM(N$27:N684),""))</f>
        <v/>
      </c>
    </row>
    <row r="686" spans="14:14" x14ac:dyDescent="0.25">
      <c r="N686" s="20" t="str">
        <f>IF(AND(L686&lt;&gt;"",M686&lt;&gt;""),M686*VLOOKUP(L686,S682:T695,2,0),IF(A686="Итого",SUM(N$27:N685),""))</f>
        <v/>
      </c>
    </row>
    <row r="687" spans="14:14" x14ac:dyDescent="0.25">
      <c r="N687" s="20" t="str">
        <f>IF(AND(L687&lt;&gt;"",M687&lt;&gt;""),M687*VLOOKUP(L687,S683:T696,2,0),IF(A687="Итого",SUM(N$27:N686),""))</f>
        <v/>
      </c>
    </row>
    <row r="688" spans="14:14" x14ac:dyDescent="0.25">
      <c r="N688" s="20" t="str">
        <f>IF(AND(L688&lt;&gt;"",M688&lt;&gt;""),M688*VLOOKUP(L688,S684:T697,2,0),IF(A688="Итого",SUM(N$27:N687),""))</f>
        <v/>
      </c>
    </row>
    <row r="689" spans="14:14" x14ac:dyDescent="0.25">
      <c r="N689" s="20" t="str">
        <f>IF(AND(L689&lt;&gt;"",M689&lt;&gt;""),M689*VLOOKUP(L689,S685:T698,2,0),IF(A689="Итого",SUM(N$27:N688),""))</f>
        <v/>
      </c>
    </row>
    <row r="690" spans="14:14" x14ac:dyDescent="0.25">
      <c r="N690" s="20" t="str">
        <f>IF(AND(L690&lt;&gt;"",M690&lt;&gt;""),M690*VLOOKUP(L690,S686:T699,2,0),IF(A690="Итого",SUM(N$27:N689),""))</f>
        <v/>
      </c>
    </row>
    <row r="691" spans="14:14" x14ac:dyDescent="0.25">
      <c r="N691" s="20" t="str">
        <f>IF(AND(L691&lt;&gt;"",M691&lt;&gt;""),M691*VLOOKUP(L691,S687:T700,2,0),IF(A691="Итого",SUM(N$27:N690),""))</f>
        <v/>
      </c>
    </row>
    <row r="692" spans="14:14" x14ac:dyDescent="0.25">
      <c r="N692" s="20" t="str">
        <f>IF(AND(L692&lt;&gt;"",M692&lt;&gt;""),M692*VLOOKUP(L692,S688:T701,2,0),IF(A692="Итого",SUM(N$27:N691),""))</f>
        <v/>
      </c>
    </row>
    <row r="693" spans="14:14" x14ac:dyDescent="0.25">
      <c r="N693" s="20" t="str">
        <f>IF(AND(L693&lt;&gt;"",M693&lt;&gt;""),M693*VLOOKUP(L693,S689:T702,2,0),IF(A693="Итого",SUM(N$27:N692),""))</f>
        <v/>
      </c>
    </row>
    <row r="694" spans="14:14" x14ac:dyDescent="0.25">
      <c r="N694" s="20" t="str">
        <f>IF(AND(L694&lt;&gt;"",M694&lt;&gt;""),M694*VLOOKUP(L694,S690:T703,2,0),IF(A694="Итого",SUM(N$27:N693),""))</f>
        <v/>
      </c>
    </row>
    <row r="695" spans="14:14" x14ac:dyDescent="0.25">
      <c r="N695" s="20" t="str">
        <f>IF(AND(L695&lt;&gt;"",M695&lt;&gt;""),M695*VLOOKUP(L695,S691:T704,2,0),IF(A695="Итого",SUM(N$27:N694),""))</f>
        <v/>
      </c>
    </row>
    <row r="696" spans="14:14" x14ac:dyDescent="0.25">
      <c r="N696" s="20" t="str">
        <f>IF(AND(L696&lt;&gt;"",M696&lt;&gt;""),M696*VLOOKUP(L696,S692:T705,2,0),IF(A696="Итого",SUM(N$27:N695),""))</f>
        <v/>
      </c>
    </row>
    <row r="697" spans="14:14" x14ac:dyDescent="0.25">
      <c r="N697" s="20" t="str">
        <f>IF(AND(L697&lt;&gt;"",M697&lt;&gt;""),M697*VLOOKUP(L697,S693:T706,2,0),IF(A697="Итого",SUM(N$27:N696),""))</f>
        <v/>
      </c>
    </row>
    <row r="698" spans="14:14" x14ac:dyDescent="0.25">
      <c r="N698" s="20" t="str">
        <f>IF(AND(L698&lt;&gt;"",M698&lt;&gt;""),M698*VLOOKUP(L698,S694:T707,2,0),IF(A698="Итого",SUM(N$27:N697),""))</f>
        <v/>
      </c>
    </row>
    <row r="699" spans="14:14" x14ac:dyDescent="0.25">
      <c r="N699" s="20" t="str">
        <f>IF(AND(L699&lt;&gt;"",M699&lt;&gt;""),M699*VLOOKUP(L699,S695:T708,2,0),IF(A699="Итого",SUM(N$27:N698),""))</f>
        <v/>
      </c>
    </row>
    <row r="700" spans="14:14" x14ac:dyDescent="0.25">
      <c r="N700" s="20" t="str">
        <f>IF(AND(L700&lt;&gt;"",M700&lt;&gt;""),M700*VLOOKUP(L700,S696:T709,2,0),IF(A700="Итого",SUM(N$27:N699),""))</f>
        <v/>
      </c>
    </row>
    <row r="701" spans="14:14" x14ac:dyDescent="0.25">
      <c r="N701" s="20" t="str">
        <f>IF(AND(L701&lt;&gt;"",M701&lt;&gt;""),M701*VLOOKUP(L701,S697:T710,2,0),IF(A701="Итого",SUM(N$27:N700),""))</f>
        <v/>
      </c>
    </row>
    <row r="702" spans="14:14" x14ac:dyDescent="0.25">
      <c r="N702" s="20" t="str">
        <f>IF(AND(L702&lt;&gt;"",M702&lt;&gt;""),M702*VLOOKUP(L702,S698:T711,2,0),IF(A702="Итого",SUM(N$27:N701),""))</f>
        <v/>
      </c>
    </row>
    <row r="703" spans="14:14" x14ac:dyDescent="0.25">
      <c r="N703" s="20" t="str">
        <f>IF(AND(L703&lt;&gt;"",M703&lt;&gt;""),M703*VLOOKUP(L703,S699:T712,2,0),IF(A703="Итого",SUM(N$27:N702),""))</f>
        <v/>
      </c>
    </row>
    <row r="704" spans="14:14" x14ac:dyDescent="0.25">
      <c r="N704" s="20" t="str">
        <f>IF(AND(L704&lt;&gt;"",M704&lt;&gt;""),M704*VLOOKUP(L704,S700:T713,2,0),IF(A704="Итого",SUM(N$27:N703),""))</f>
        <v/>
      </c>
    </row>
    <row r="705" spans="14:14" x14ac:dyDescent="0.25">
      <c r="N705" s="20" t="str">
        <f>IF(AND(L705&lt;&gt;"",M705&lt;&gt;""),M705*VLOOKUP(L705,S701:T714,2,0),IF(A705="Итого",SUM(N$27:N704),""))</f>
        <v/>
      </c>
    </row>
    <row r="706" spans="14:14" x14ac:dyDescent="0.25">
      <c r="N706" s="20" t="str">
        <f>IF(AND(L706&lt;&gt;"",M706&lt;&gt;""),M706*VLOOKUP(L706,S702:T715,2,0),IF(A706="Итого",SUM(N$27:N705),""))</f>
        <v/>
      </c>
    </row>
    <row r="707" spans="14:14" x14ac:dyDescent="0.25">
      <c r="N707" s="20" t="str">
        <f>IF(AND(L707&lt;&gt;"",M707&lt;&gt;""),M707*VLOOKUP(L707,S703:T716,2,0),IF(A707="Итого",SUM(N$27:N706),""))</f>
        <v/>
      </c>
    </row>
    <row r="708" spans="14:14" x14ac:dyDescent="0.25">
      <c r="N708" s="20" t="str">
        <f>IF(AND(L708&lt;&gt;"",M708&lt;&gt;""),M708*VLOOKUP(L708,S704:T717,2,0),IF(A708="Итого",SUM(N$27:N707),""))</f>
        <v/>
      </c>
    </row>
    <row r="709" spans="14:14" x14ac:dyDescent="0.25">
      <c r="N709" s="20" t="str">
        <f>IF(AND(L709&lt;&gt;"",M709&lt;&gt;""),M709*VLOOKUP(L709,S705:T718,2,0),IF(A709="Итого",SUM(N$27:N708),""))</f>
        <v/>
      </c>
    </row>
    <row r="710" spans="14:14" x14ac:dyDescent="0.25">
      <c r="N710" s="20" t="str">
        <f>IF(AND(L710&lt;&gt;"",M710&lt;&gt;""),M710*VLOOKUP(L710,S706:T719,2,0),IF(A710="Итого",SUM(N$27:N709),""))</f>
        <v/>
      </c>
    </row>
    <row r="711" spans="14:14" x14ac:dyDescent="0.25">
      <c r="N711" s="20" t="str">
        <f>IF(AND(L711&lt;&gt;"",M711&lt;&gt;""),M711*VLOOKUP(L711,S707:T720,2,0),IF(A711="Итого",SUM(N$27:N710),""))</f>
        <v/>
      </c>
    </row>
    <row r="712" spans="14:14" x14ac:dyDescent="0.25">
      <c r="N712" s="20" t="str">
        <f>IF(AND(L712&lt;&gt;"",M712&lt;&gt;""),M712*VLOOKUP(L712,S708:T721,2,0),IF(A712="Итого",SUM(N$27:N711),""))</f>
        <v/>
      </c>
    </row>
    <row r="713" spans="14:14" x14ac:dyDescent="0.25">
      <c r="N713" s="20" t="str">
        <f>IF(AND(L713&lt;&gt;"",M713&lt;&gt;""),M713*VLOOKUP(L713,S709:T722,2,0),IF(A713="Итого",SUM(N$27:N712),""))</f>
        <v/>
      </c>
    </row>
    <row r="714" spans="14:14" x14ac:dyDescent="0.25">
      <c r="N714" s="20" t="str">
        <f>IF(AND(L714&lt;&gt;"",M714&lt;&gt;""),M714*VLOOKUP(L714,S710:T723,2,0),IF(A714="Итого",SUM(N$27:N713),""))</f>
        <v/>
      </c>
    </row>
    <row r="715" spans="14:14" x14ac:dyDescent="0.25">
      <c r="N715" s="20" t="str">
        <f>IF(AND(L715&lt;&gt;"",M715&lt;&gt;""),M715*VLOOKUP(L715,S711:T724,2,0),IF(A715="Итого",SUM(N$27:N714),""))</f>
        <v/>
      </c>
    </row>
    <row r="716" spans="14:14" x14ac:dyDescent="0.25">
      <c r="N716" s="20" t="str">
        <f>IF(AND(L716&lt;&gt;"",M716&lt;&gt;""),M716*VLOOKUP(L716,S712:T725,2,0),IF(A716="Итого",SUM(N$27:N715),""))</f>
        <v/>
      </c>
    </row>
    <row r="717" spans="14:14" x14ac:dyDescent="0.25">
      <c r="N717" s="20" t="str">
        <f>IF(AND(L717&lt;&gt;"",M717&lt;&gt;""),M717*VLOOKUP(L717,S713:T726,2,0),IF(A717="Итого",SUM(N$27:N716),""))</f>
        <v/>
      </c>
    </row>
    <row r="718" spans="14:14" x14ac:dyDescent="0.25">
      <c r="N718" s="20" t="str">
        <f>IF(AND(L718&lt;&gt;"",M718&lt;&gt;""),M718*VLOOKUP(L718,S714:T727,2,0),IF(A718="Итого",SUM(N$27:N717),""))</f>
        <v/>
      </c>
    </row>
    <row r="719" spans="14:14" x14ac:dyDescent="0.25">
      <c r="N719" s="20" t="str">
        <f>IF(AND(L719&lt;&gt;"",M719&lt;&gt;""),M719*VLOOKUP(L719,S715:T728,2,0),IF(A719="Итого",SUM(N$27:N718),""))</f>
        <v/>
      </c>
    </row>
    <row r="720" spans="14:14" x14ac:dyDescent="0.25">
      <c r="N720" s="20" t="str">
        <f>IF(AND(L720&lt;&gt;"",M720&lt;&gt;""),M720*VLOOKUP(L720,S716:T729,2,0),IF(A720="Итого",SUM(N$27:N719),""))</f>
        <v/>
      </c>
    </row>
    <row r="721" spans="14:14" x14ac:dyDescent="0.25">
      <c r="N721" s="20" t="str">
        <f>IF(AND(L721&lt;&gt;"",M721&lt;&gt;""),M721*VLOOKUP(L721,S717:T730,2,0),IF(A721="Итого",SUM(N$27:N720),""))</f>
        <v/>
      </c>
    </row>
    <row r="722" spans="14:14" x14ac:dyDescent="0.25">
      <c r="N722" s="20" t="str">
        <f>IF(AND(L722&lt;&gt;"",M722&lt;&gt;""),M722*VLOOKUP(L722,S718:T731,2,0),IF(A722="Итого",SUM(N$27:N721),""))</f>
        <v/>
      </c>
    </row>
    <row r="723" spans="14:14" x14ac:dyDescent="0.25">
      <c r="N723" s="20" t="str">
        <f>IF(AND(L723&lt;&gt;"",M723&lt;&gt;""),M723*VLOOKUP(L723,S719:T732,2,0),IF(A723="Итого",SUM(N$27:N722),""))</f>
        <v/>
      </c>
    </row>
    <row r="724" spans="14:14" x14ac:dyDescent="0.25">
      <c r="N724" s="20" t="str">
        <f>IF(AND(L724&lt;&gt;"",M724&lt;&gt;""),M724*VLOOKUP(L724,S720:T733,2,0),IF(A724="Итого",SUM(N$27:N723),""))</f>
        <v/>
      </c>
    </row>
    <row r="725" spans="14:14" x14ac:dyDescent="0.25">
      <c r="N725" s="20" t="str">
        <f>IF(AND(L725&lt;&gt;"",M725&lt;&gt;""),M725*VLOOKUP(L725,S721:T734,2,0),IF(A725="Итого",SUM(N$27:N724),""))</f>
        <v/>
      </c>
    </row>
    <row r="726" spans="14:14" x14ac:dyDescent="0.25">
      <c r="N726" s="20" t="str">
        <f>IF(AND(L726&lt;&gt;"",M726&lt;&gt;""),M726*VLOOKUP(L726,S722:T735,2,0),IF(A726="Итого",SUM(N$27:N725),""))</f>
        <v/>
      </c>
    </row>
    <row r="727" spans="14:14" x14ac:dyDescent="0.25">
      <c r="N727" s="20" t="str">
        <f>IF(AND(L727&lt;&gt;"",M727&lt;&gt;""),M727*VLOOKUP(L727,S723:T736,2,0),IF(A727="Итого",SUM(N$27:N726),""))</f>
        <v/>
      </c>
    </row>
    <row r="728" spans="14:14" x14ac:dyDescent="0.25">
      <c r="N728" s="20" t="str">
        <f>IF(AND(L728&lt;&gt;"",M728&lt;&gt;""),M728*VLOOKUP(L728,S724:T737,2,0),IF(A728="Итого",SUM(N$27:N727),""))</f>
        <v/>
      </c>
    </row>
    <row r="729" spans="14:14" x14ac:dyDescent="0.25">
      <c r="N729" s="20" t="str">
        <f>IF(AND(L729&lt;&gt;"",M729&lt;&gt;""),M729*VLOOKUP(L729,S725:T738,2,0),IF(A729="Итого",SUM(N$27:N728),""))</f>
        <v/>
      </c>
    </row>
    <row r="730" spans="14:14" x14ac:dyDescent="0.25">
      <c r="N730" s="20" t="str">
        <f>IF(AND(L730&lt;&gt;"",M730&lt;&gt;""),M730*VLOOKUP(L730,S726:T739,2,0),IF(A730="Итого",SUM(N$27:N729),""))</f>
        <v/>
      </c>
    </row>
    <row r="731" spans="14:14" x14ac:dyDescent="0.25">
      <c r="N731" s="20" t="str">
        <f>IF(AND(L731&lt;&gt;"",M731&lt;&gt;""),M731*VLOOKUP(L731,S727:T740,2,0),IF(A731="Итого",SUM(N$27:N730),""))</f>
        <v/>
      </c>
    </row>
    <row r="732" spans="14:14" x14ac:dyDescent="0.25">
      <c r="N732" s="20" t="str">
        <f>IF(AND(L732&lt;&gt;"",M732&lt;&gt;""),M732*VLOOKUP(L732,S728:T741,2,0),IF(A732="Итого",SUM(N$27:N731),""))</f>
        <v/>
      </c>
    </row>
    <row r="733" spans="14:14" x14ac:dyDescent="0.25">
      <c r="N733" s="20" t="str">
        <f>IF(AND(L733&lt;&gt;"",M733&lt;&gt;""),M733*VLOOKUP(L733,S729:T742,2,0),IF(A733="Итого",SUM(N$27:N732),""))</f>
        <v/>
      </c>
    </row>
    <row r="734" spans="14:14" x14ac:dyDescent="0.25">
      <c r="N734" s="20" t="str">
        <f>IF(AND(L734&lt;&gt;"",M734&lt;&gt;""),M734*VLOOKUP(L734,S730:T743,2,0),IF(A734="Итого",SUM(N$27:N733),""))</f>
        <v/>
      </c>
    </row>
    <row r="735" spans="14:14" x14ac:dyDescent="0.25">
      <c r="N735" s="20" t="str">
        <f>IF(AND(L735&lt;&gt;"",M735&lt;&gt;""),M735*VLOOKUP(L735,S731:T744,2,0),IF(A735="Итого",SUM(N$27:N734),""))</f>
        <v/>
      </c>
    </row>
    <row r="736" spans="14:14" x14ac:dyDescent="0.25">
      <c r="N736" s="20" t="str">
        <f>IF(AND(L736&lt;&gt;"",M736&lt;&gt;""),M736*VLOOKUP(L736,S732:T745,2,0),IF(A736="Итого",SUM(N$27:N735),""))</f>
        <v/>
      </c>
    </row>
    <row r="737" spans="14:14" x14ac:dyDescent="0.25">
      <c r="N737" s="20" t="str">
        <f>IF(AND(L737&lt;&gt;"",M737&lt;&gt;""),M737*VLOOKUP(L737,S733:T746,2,0),IF(A737="Итого",SUM(N$27:N736),""))</f>
        <v/>
      </c>
    </row>
    <row r="738" spans="14:14" x14ac:dyDescent="0.25">
      <c r="N738" s="20" t="str">
        <f>IF(AND(L738&lt;&gt;"",M738&lt;&gt;""),M738*VLOOKUP(L738,S734:T747,2,0),IF(A738="Итого",SUM(N$27:N737),""))</f>
        <v/>
      </c>
    </row>
    <row r="739" spans="14:14" x14ac:dyDescent="0.25">
      <c r="N739" s="20" t="str">
        <f>IF(AND(L739&lt;&gt;"",M739&lt;&gt;""),M739*VLOOKUP(L739,S735:T748,2,0),IF(A739="Итого",SUM(N$27:N738),""))</f>
        <v/>
      </c>
    </row>
    <row r="740" spans="14:14" x14ac:dyDescent="0.25">
      <c r="N740" s="20" t="str">
        <f>IF(AND(L740&lt;&gt;"",M740&lt;&gt;""),M740*VLOOKUP(L740,S736:T749,2,0),IF(A740="Итого",SUM(N$27:N739),""))</f>
        <v/>
      </c>
    </row>
    <row r="741" spans="14:14" x14ac:dyDescent="0.25">
      <c r="N741" s="20" t="str">
        <f>IF(AND(L741&lt;&gt;"",M741&lt;&gt;""),M741*VLOOKUP(L741,S737:T750,2,0),IF(A741="Итого",SUM(N$27:N740),""))</f>
        <v/>
      </c>
    </row>
    <row r="742" spans="14:14" x14ac:dyDescent="0.25">
      <c r="N742" s="20" t="str">
        <f>IF(AND(L742&lt;&gt;"",M742&lt;&gt;""),M742*VLOOKUP(L742,S738:T751,2,0),IF(A742="Итого",SUM(N$27:N741),""))</f>
        <v/>
      </c>
    </row>
    <row r="743" spans="14:14" x14ac:dyDescent="0.25">
      <c r="N743" s="20" t="str">
        <f>IF(AND(L743&lt;&gt;"",M743&lt;&gt;""),M743*VLOOKUP(L743,S739:T752,2,0),IF(A743="Итого",SUM(N$27:N742),""))</f>
        <v/>
      </c>
    </row>
    <row r="744" spans="14:14" x14ac:dyDescent="0.25">
      <c r="N744" s="20" t="str">
        <f>IF(AND(L744&lt;&gt;"",M744&lt;&gt;""),M744*VLOOKUP(L744,S740:T753,2,0),IF(A744="Итого",SUM(N$27:N743),""))</f>
        <v/>
      </c>
    </row>
    <row r="745" spans="14:14" x14ac:dyDescent="0.25">
      <c r="N745" s="20" t="str">
        <f>IF(AND(L745&lt;&gt;"",M745&lt;&gt;""),M745*VLOOKUP(L745,S741:T754,2,0),IF(A745="Итого",SUM(N$27:N744),""))</f>
        <v/>
      </c>
    </row>
    <row r="746" spans="14:14" x14ac:dyDescent="0.25">
      <c r="N746" s="20" t="str">
        <f>IF(AND(L746&lt;&gt;"",M746&lt;&gt;""),M746*VLOOKUP(L746,S742:T755,2,0),IF(A746="Итого",SUM(N$27:N745),""))</f>
        <v/>
      </c>
    </row>
    <row r="747" spans="14:14" x14ac:dyDescent="0.25">
      <c r="N747" s="20" t="str">
        <f>IF(AND(L747&lt;&gt;"",M747&lt;&gt;""),M747*VLOOKUP(L747,S743:T756,2,0),IF(A747="Итого",SUM(N$27:N746),""))</f>
        <v/>
      </c>
    </row>
    <row r="748" spans="14:14" x14ac:dyDescent="0.25">
      <c r="N748" s="20" t="str">
        <f>IF(AND(L748&lt;&gt;"",M748&lt;&gt;""),M748*VLOOKUP(L748,S744:T757,2,0),IF(A748="Итого",SUM(N$27:N747),""))</f>
        <v/>
      </c>
    </row>
    <row r="749" spans="14:14" x14ac:dyDescent="0.25">
      <c r="N749" s="20" t="str">
        <f>IF(AND(L749&lt;&gt;"",M749&lt;&gt;""),M749*VLOOKUP(L749,S745:T758,2,0),IF(A749="Итого",SUM(N$27:N748),""))</f>
        <v/>
      </c>
    </row>
    <row r="750" spans="14:14" x14ac:dyDescent="0.25">
      <c r="N750" s="20" t="str">
        <f>IF(AND(L750&lt;&gt;"",M750&lt;&gt;""),M750*VLOOKUP(L750,S746:T759,2,0),IF(A750="Итого",SUM(N$27:N749),""))</f>
        <v/>
      </c>
    </row>
    <row r="751" spans="14:14" x14ac:dyDescent="0.25">
      <c r="N751" s="20" t="str">
        <f>IF(AND(L751&lt;&gt;"",M751&lt;&gt;""),M751*VLOOKUP(L751,S747:T760,2,0),IF(A751="Итого",SUM(N$27:N750),""))</f>
        <v/>
      </c>
    </row>
    <row r="752" spans="14:14" x14ac:dyDescent="0.25">
      <c r="N752" s="20" t="str">
        <f>IF(AND(L752&lt;&gt;"",M752&lt;&gt;""),M752*VLOOKUP(L752,S748:T761,2,0),IF(A752="Итого",SUM(N$27:N751),""))</f>
        <v/>
      </c>
    </row>
    <row r="753" spans="14:14" x14ac:dyDescent="0.25">
      <c r="N753" s="20" t="str">
        <f>IF(AND(L753&lt;&gt;"",M753&lt;&gt;""),M753*VLOOKUP(L753,S749:T762,2,0),IF(A753="Итого",SUM(N$27:N752),""))</f>
        <v/>
      </c>
    </row>
    <row r="754" spans="14:14" x14ac:dyDescent="0.25">
      <c r="N754" s="20" t="str">
        <f>IF(AND(L754&lt;&gt;"",M754&lt;&gt;""),M754*VLOOKUP(L754,S750:T763,2,0),IF(A754="Итого",SUM(N$27:N753),""))</f>
        <v/>
      </c>
    </row>
    <row r="755" spans="14:14" x14ac:dyDescent="0.25">
      <c r="N755" s="20" t="str">
        <f>IF(AND(L755&lt;&gt;"",M755&lt;&gt;""),M755*VLOOKUP(L755,S751:T764,2,0),IF(A755="Итого",SUM(N$27:N754),""))</f>
        <v/>
      </c>
    </row>
    <row r="756" spans="14:14" x14ac:dyDescent="0.25">
      <c r="N756" s="20" t="str">
        <f>IF(AND(L756&lt;&gt;"",M756&lt;&gt;""),M756*VLOOKUP(L756,S752:T765,2,0),IF(A756="Итого",SUM(N$27:N755),""))</f>
        <v/>
      </c>
    </row>
    <row r="757" spans="14:14" x14ac:dyDescent="0.25">
      <c r="N757" s="20" t="str">
        <f>IF(AND(L757&lt;&gt;"",M757&lt;&gt;""),M757*VLOOKUP(L757,S753:T766,2,0),IF(A757="Итого",SUM(N$27:N756),""))</f>
        <v/>
      </c>
    </row>
    <row r="758" spans="14:14" x14ac:dyDescent="0.25">
      <c r="N758" s="20" t="str">
        <f>IF(AND(L758&lt;&gt;"",M758&lt;&gt;""),M758*VLOOKUP(L758,S754:T767,2,0),IF(A758="Итого",SUM(N$27:N757),""))</f>
        <v/>
      </c>
    </row>
    <row r="759" spans="14:14" x14ac:dyDescent="0.25">
      <c r="N759" s="20" t="str">
        <f>IF(AND(L759&lt;&gt;"",M759&lt;&gt;""),M759*VLOOKUP(L759,S755:T768,2,0),IF(A759="Итого",SUM(N$27:N758),""))</f>
        <v/>
      </c>
    </row>
    <row r="760" spans="14:14" x14ac:dyDescent="0.25">
      <c r="N760" s="20" t="str">
        <f>IF(AND(L760&lt;&gt;"",M760&lt;&gt;""),M760*VLOOKUP(L760,S756:T769,2,0),IF(A760="Итого",SUM(N$27:N759),""))</f>
        <v/>
      </c>
    </row>
    <row r="761" spans="14:14" x14ac:dyDescent="0.25">
      <c r="N761" s="20" t="str">
        <f>IF(AND(L761&lt;&gt;"",M761&lt;&gt;""),M761*VLOOKUP(L761,S757:T770,2,0),IF(A761="Итого",SUM(N$27:N760),""))</f>
        <v/>
      </c>
    </row>
    <row r="762" spans="14:14" x14ac:dyDescent="0.25">
      <c r="N762" s="20" t="str">
        <f>IF(AND(L762&lt;&gt;"",M762&lt;&gt;""),M762*VLOOKUP(L762,S758:T771,2,0),IF(A762="Итого",SUM(N$27:N761),""))</f>
        <v/>
      </c>
    </row>
    <row r="763" spans="14:14" x14ac:dyDescent="0.25">
      <c r="N763" s="20" t="str">
        <f>IF(AND(L763&lt;&gt;"",M763&lt;&gt;""),M763*VLOOKUP(L763,S759:T772,2,0),IF(A763="Итого",SUM(N$27:N762),""))</f>
        <v/>
      </c>
    </row>
    <row r="764" spans="14:14" x14ac:dyDescent="0.25">
      <c r="N764" s="20" t="str">
        <f>IF(AND(L764&lt;&gt;"",M764&lt;&gt;""),M764*VLOOKUP(L764,S760:T773,2,0),IF(A764="Итого",SUM(N$27:N763),""))</f>
        <v/>
      </c>
    </row>
    <row r="765" spans="14:14" x14ac:dyDescent="0.25">
      <c r="N765" s="20" t="str">
        <f>IF(AND(L765&lt;&gt;"",M765&lt;&gt;""),M765*VLOOKUP(L765,S761:T774,2,0),IF(A765="Итого",SUM(N$27:N764),""))</f>
        <v/>
      </c>
    </row>
    <row r="766" spans="14:14" x14ac:dyDescent="0.25">
      <c r="N766" s="20" t="str">
        <f>IF(AND(L766&lt;&gt;"",M766&lt;&gt;""),M766*VLOOKUP(L766,S762:T775,2,0),IF(A766="Итого",SUM(N$27:N765),""))</f>
        <v/>
      </c>
    </row>
    <row r="767" spans="14:14" x14ac:dyDescent="0.25">
      <c r="N767" s="20" t="str">
        <f>IF(AND(L767&lt;&gt;"",M767&lt;&gt;""),M767*VLOOKUP(L767,S763:T776,2,0),IF(A767="Итого",SUM(N$27:N766),""))</f>
        <v/>
      </c>
    </row>
    <row r="768" spans="14:14" x14ac:dyDescent="0.25">
      <c r="N768" s="20" t="str">
        <f>IF(AND(L768&lt;&gt;"",M768&lt;&gt;""),M768*VLOOKUP(L768,S764:T777,2,0),IF(A768="Итого",SUM(N$27:N767),""))</f>
        <v/>
      </c>
    </row>
    <row r="769" spans="14:14" x14ac:dyDescent="0.25">
      <c r="N769" s="20" t="str">
        <f>IF(AND(L769&lt;&gt;"",M769&lt;&gt;""),M769*VLOOKUP(L769,S765:T778,2,0),IF(A769="Итого",SUM(N$27:N768),""))</f>
        <v/>
      </c>
    </row>
    <row r="770" spans="14:14" x14ac:dyDescent="0.25">
      <c r="N770" s="20" t="str">
        <f>IF(AND(L770&lt;&gt;"",M770&lt;&gt;""),M770*VLOOKUP(L770,S766:T779,2,0),IF(A770="Итого",SUM(N$27:N769),""))</f>
        <v/>
      </c>
    </row>
    <row r="771" spans="14:14" x14ac:dyDescent="0.25">
      <c r="N771" s="20" t="str">
        <f>IF(AND(L771&lt;&gt;"",M771&lt;&gt;""),M771*VLOOKUP(L771,S767:T780,2,0),IF(A771="Итого",SUM(N$27:N770),""))</f>
        <v/>
      </c>
    </row>
    <row r="772" spans="14:14" x14ac:dyDescent="0.25">
      <c r="N772" s="20" t="str">
        <f>IF(AND(L772&lt;&gt;"",M772&lt;&gt;""),M772*VLOOKUP(L772,S768:T781,2,0),IF(A772="Итого",SUM(N$27:N771),""))</f>
        <v/>
      </c>
    </row>
    <row r="773" spans="14:14" x14ac:dyDescent="0.25">
      <c r="N773" s="20" t="str">
        <f>IF(AND(L773&lt;&gt;"",M773&lt;&gt;""),M773*VLOOKUP(L773,S769:T782,2,0),IF(A773="Итого",SUM(N$27:N772),""))</f>
        <v/>
      </c>
    </row>
    <row r="774" spans="14:14" x14ac:dyDescent="0.25">
      <c r="N774" s="20" t="str">
        <f>IF(AND(L774&lt;&gt;"",M774&lt;&gt;""),M774*VLOOKUP(L774,S770:T783,2,0),IF(A774="Итого",SUM(N$27:N773),""))</f>
        <v/>
      </c>
    </row>
    <row r="775" spans="14:14" x14ac:dyDescent="0.25">
      <c r="N775" s="20" t="str">
        <f>IF(AND(L775&lt;&gt;"",M775&lt;&gt;""),M775*VLOOKUP(L775,S771:T784,2,0),IF(A775="Итого",SUM(N$27:N774),""))</f>
        <v/>
      </c>
    </row>
    <row r="776" spans="14:14" x14ac:dyDescent="0.25">
      <c r="N776" s="20" t="str">
        <f>IF(AND(L776&lt;&gt;"",M776&lt;&gt;""),M776*VLOOKUP(L776,S772:T785,2,0),IF(A776="Итого",SUM(N$27:N775),""))</f>
        <v/>
      </c>
    </row>
    <row r="777" spans="14:14" x14ac:dyDescent="0.25">
      <c r="N777" s="20" t="str">
        <f>IF(AND(L777&lt;&gt;"",M777&lt;&gt;""),M777*VLOOKUP(L777,S773:T786,2,0),IF(A777="Итого",SUM(N$27:N776),""))</f>
        <v/>
      </c>
    </row>
    <row r="778" spans="14:14" x14ac:dyDescent="0.25">
      <c r="N778" s="20" t="str">
        <f>IF(AND(L778&lt;&gt;"",M778&lt;&gt;""),M778*VLOOKUP(L778,S774:T787,2,0),IF(A778="Итого",SUM(N$27:N777),""))</f>
        <v/>
      </c>
    </row>
    <row r="779" spans="14:14" x14ac:dyDescent="0.25">
      <c r="N779" s="20" t="str">
        <f>IF(AND(L779&lt;&gt;"",M779&lt;&gt;""),M779*VLOOKUP(L779,S775:T788,2,0),IF(A779="Итого",SUM(N$27:N778),""))</f>
        <v/>
      </c>
    </row>
    <row r="780" spans="14:14" x14ac:dyDescent="0.25">
      <c r="N780" s="20" t="str">
        <f>IF(AND(L780&lt;&gt;"",M780&lt;&gt;""),M780*VLOOKUP(L780,S776:T789,2,0),IF(A780="Итого",SUM(N$27:N779),""))</f>
        <v/>
      </c>
    </row>
    <row r="781" spans="14:14" x14ac:dyDescent="0.25">
      <c r="N781" s="20" t="str">
        <f>IF(AND(L781&lt;&gt;"",M781&lt;&gt;""),M781*VLOOKUP(L781,S777:T790,2,0),IF(A781="Итого",SUM(N$27:N780),""))</f>
        <v/>
      </c>
    </row>
    <row r="782" spans="14:14" x14ac:dyDescent="0.25">
      <c r="N782" s="20" t="str">
        <f>IF(AND(L782&lt;&gt;"",M782&lt;&gt;""),M782*VLOOKUP(L782,S778:T791,2,0),IF(A782="Итого",SUM(N$27:N781),""))</f>
        <v/>
      </c>
    </row>
    <row r="783" spans="14:14" x14ac:dyDescent="0.25">
      <c r="N783" s="20" t="str">
        <f>IF(AND(L783&lt;&gt;"",M783&lt;&gt;""),M783*VLOOKUP(L783,S779:T792,2,0),IF(A783="Итого",SUM(N$27:N782),""))</f>
        <v/>
      </c>
    </row>
    <row r="784" spans="14:14" x14ac:dyDescent="0.25">
      <c r="N784" s="20" t="str">
        <f>IF(AND(L784&lt;&gt;"",M784&lt;&gt;""),M784*VLOOKUP(L784,S780:T793,2,0),IF(A784="Итого",SUM(N$27:N783),""))</f>
        <v/>
      </c>
    </row>
    <row r="785" spans="14:14" x14ac:dyDescent="0.25">
      <c r="N785" s="20" t="str">
        <f>IF(AND(L785&lt;&gt;"",M785&lt;&gt;""),M785*VLOOKUP(L785,S781:T794,2,0),IF(A785="Итого",SUM(N$27:N784),""))</f>
        <v/>
      </c>
    </row>
    <row r="786" spans="14:14" x14ac:dyDescent="0.25">
      <c r="N786" s="20" t="str">
        <f>IF(AND(L786&lt;&gt;"",M786&lt;&gt;""),M786*VLOOKUP(L786,S782:T795,2,0),IF(A786="Итого",SUM(N$27:N785),""))</f>
        <v/>
      </c>
    </row>
    <row r="787" spans="14:14" x14ac:dyDescent="0.25">
      <c r="N787" s="20" t="str">
        <f>IF(AND(L787&lt;&gt;"",M787&lt;&gt;""),M787*VLOOKUP(L787,S783:T796,2,0),IF(A787="Итого",SUM(N$27:N786),""))</f>
        <v/>
      </c>
    </row>
    <row r="788" spans="14:14" x14ac:dyDescent="0.25">
      <c r="N788" s="20" t="str">
        <f>IF(AND(L788&lt;&gt;"",M788&lt;&gt;""),M788*VLOOKUP(L788,S784:T797,2,0),IF(A788="Итого",SUM(N$27:N787),""))</f>
        <v/>
      </c>
    </row>
    <row r="789" spans="14:14" x14ac:dyDescent="0.25">
      <c r="N789" s="20" t="str">
        <f>IF(AND(L789&lt;&gt;"",M789&lt;&gt;""),M789*VLOOKUP(L789,S785:T798,2,0),IF(A789="Итого",SUM(N$27:N788),""))</f>
        <v/>
      </c>
    </row>
    <row r="790" spans="14:14" x14ac:dyDescent="0.25">
      <c r="N790" s="20" t="str">
        <f>IF(AND(L790&lt;&gt;"",M790&lt;&gt;""),M790*VLOOKUP(L790,S786:T799,2,0),IF(A790="Итого",SUM(N$27:N789),""))</f>
        <v/>
      </c>
    </row>
    <row r="791" spans="14:14" x14ac:dyDescent="0.25">
      <c r="N791" s="20" t="str">
        <f>IF(AND(L791&lt;&gt;"",M791&lt;&gt;""),M791*VLOOKUP(L791,S787:T800,2,0),IF(A791="Итого",SUM(N$27:N790),""))</f>
        <v/>
      </c>
    </row>
    <row r="792" spans="14:14" x14ac:dyDescent="0.25">
      <c r="N792" s="20" t="str">
        <f>IF(AND(L792&lt;&gt;"",M792&lt;&gt;""),M792*VLOOKUP(L792,S788:T801,2,0),IF(A792="Итого",SUM(N$27:N791),""))</f>
        <v/>
      </c>
    </row>
    <row r="793" spans="14:14" x14ac:dyDescent="0.25">
      <c r="N793" s="20" t="str">
        <f>IF(AND(L793&lt;&gt;"",M793&lt;&gt;""),M793*VLOOKUP(L793,S789:T802,2,0),IF(A793="Итого",SUM(N$27:N792),""))</f>
        <v/>
      </c>
    </row>
    <row r="794" spans="14:14" x14ac:dyDescent="0.25">
      <c r="N794" s="20" t="str">
        <f>IF(AND(L794&lt;&gt;"",M794&lt;&gt;""),M794*VLOOKUP(L794,S790:T803,2,0),IF(A794="Итого",SUM(N$27:N793),""))</f>
        <v/>
      </c>
    </row>
    <row r="795" spans="14:14" x14ac:dyDescent="0.25">
      <c r="N795" s="20" t="str">
        <f>IF(AND(L795&lt;&gt;"",M795&lt;&gt;""),M795*VLOOKUP(L795,S791:T804,2,0),IF(A795="Итого",SUM(N$27:N794),""))</f>
        <v/>
      </c>
    </row>
    <row r="796" spans="14:14" x14ac:dyDescent="0.25">
      <c r="N796" s="20" t="str">
        <f>IF(AND(L796&lt;&gt;"",M796&lt;&gt;""),M796*VLOOKUP(L796,S792:T805,2,0),IF(A796="Итого",SUM(N$27:N795),""))</f>
        <v/>
      </c>
    </row>
    <row r="797" spans="14:14" x14ac:dyDescent="0.25">
      <c r="N797" s="20" t="str">
        <f>IF(AND(L797&lt;&gt;"",M797&lt;&gt;""),M797*VLOOKUP(L797,S793:T806,2,0),IF(A797="Итого",SUM(N$27:N796),""))</f>
        <v/>
      </c>
    </row>
    <row r="798" spans="14:14" x14ac:dyDescent="0.25">
      <c r="N798" s="20" t="str">
        <f>IF(AND(L798&lt;&gt;"",M798&lt;&gt;""),M798*VLOOKUP(L798,S794:T807,2,0),IF(A798="Итого",SUM(N$27:N797),""))</f>
        <v/>
      </c>
    </row>
    <row r="799" spans="14:14" x14ac:dyDescent="0.25">
      <c r="N799" s="20" t="str">
        <f>IF(AND(L799&lt;&gt;"",M799&lt;&gt;""),M799*VLOOKUP(L799,S795:T808,2,0),IF(A799="Итого",SUM(N$27:N798),""))</f>
        <v/>
      </c>
    </row>
    <row r="800" spans="14:14" x14ac:dyDescent="0.25">
      <c r="N800" s="20" t="str">
        <f>IF(AND(L800&lt;&gt;"",M800&lt;&gt;""),M800*VLOOKUP(L800,S796:T809,2,0),IF(A800="Итого",SUM(N$27:N799),""))</f>
        <v/>
      </c>
    </row>
    <row r="801" spans="14:14" x14ac:dyDescent="0.25">
      <c r="N801" s="20" t="str">
        <f>IF(AND(L801&lt;&gt;"",M801&lt;&gt;""),M801*VLOOKUP(L801,S797:T810,2,0),IF(A801="Итого",SUM(N$27:N800),""))</f>
        <v/>
      </c>
    </row>
    <row r="802" spans="14:14" x14ac:dyDescent="0.25">
      <c r="N802" s="20" t="str">
        <f>IF(AND(L802&lt;&gt;"",M802&lt;&gt;""),M802*VLOOKUP(L802,S798:T811,2,0),IF(A802="Итого",SUM(N$27:N801),""))</f>
        <v/>
      </c>
    </row>
    <row r="803" spans="14:14" x14ac:dyDescent="0.25">
      <c r="N803" s="20" t="str">
        <f>IF(AND(L803&lt;&gt;"",M803&lt;&gt;""),M803*VLOOKUP(L803,S799:T812,2,0),IF(A803="Итого",SUM(N$27:N802),""))</f>
        <v/>
      </c>
    </row>
    <row r="804" spans="14:14" x14ac:dyDescent="0.25">
      <c r="N804" s="20" t="str">
        <f>IF(AND(L804&lt;&gt;"",M804&lt;&gt;""),M804*VLOOKUP(L804,S800:T813,2,0),IF(A804="Итого",SUM(N$27:N803),""))</f>
        <v/>
      </c>
    </row>
    <row r="805" spans="14:14" x14ac:dyDescent="0.25">
      <c r="N805" s="20" t="str">
        <f>IF(AND(L805&lt;&gt;"",M805&lt;&gt;""),M805*VLOOKUP(L805,S801:T814,2,0),IF(A805="Итого",SUM(N$27:N804),""))</f>
        <v/>
      </c>
    </row>
    <row r="806" spans="14:14" x14ac:dyDescent="0.25">
      <c r="N806" s="20" t="str">
        <f>IF(AND(L806&lt;&gt;"",M806&lt;&gt;""),M806*VLOOKUP(L806,S802:T815,2,0),IF(A806="Итого",SUM(N$27:N805),""))</f>
        <v/>
      </c>
    </row>
    <row r="807" spans="14:14" x14ac:dyDescent="0.25">
      <c r="N807" s="20" t="str">
        <f>IF(AND(L807&lt;&gt;"",M807&lt;&gt;""),M807*VLOOKUP(L807,S803:T816,2,0),IF(A807="Итого",SUM(N$27:N806),""))</f>
        <v/>
      </c>
    </row>
    <row r="808" spans="14:14" x14ac:dyDescent="0.25">
      <c r="N808" s="20" t="str">
        <f>IF(AND(L808&lt;&gt;"",M808&lt;&gt;""),M808*VLOOKUP(L808,S804:T817,2,0),IF(A808="Итого",SUM(N$27:N807),""))</f>
        <v/>
      </c>
    </row>
    <row r="809" spans="14:14" x14ac:dyDescent="0.25">
      <c r="N809" s="20" t="str">
        <f>IF(AND(L809&lt;&gt;"",M809&lt;&gt;""),M809*VLOOKUP(L809,S805:T818,2,0),IF(A809="Итого",SUM(N$27:N808),""))</f>
        <v/>
      </c>
    </row>
    <row r="810" spans="14:14" x14ac:dyDescent="0.25">
      <c r="N810" s="20" t="str">
        <f>IF(AND(L810&lt;&gt;"",M810&lt;&gt;""),M810*VLOOKUP(L810,S806:T819,2,0),IF(A810="Итого",SUM(N$27:N809),""))</f>
        <v/>
      </c>
    </row>
    <row r="811" spans="14:14" x14ac:dyDescent="0.25">
      <c r="N811" s="20" t="str">
        <f>IF(AND(L811&lt;&gt;"",M811&lt;&gt;""),M811*VLOOKUP(L811,S807:T820,2,0),IF(A811="Итого",SUM(N$27:N810),""))</f>
        <v/>
      </c>
    </row>
    <row r="812" spans="14:14" x14ac:dyDescent="0.25">
      <c r="N812" s="20" t="str">
        <f>IF(AND(L812&lt;&gt;"",M812&lt;&gt;""),M812*VLOOKUP(L812,S808:T821,2,0),IF(A812="Итого",SUM(N$27:N811),""))</f>
        <v/>
      </c>
    </row>
    <row r="813" spans="14:14" x14ac:dyDescent="0.25">
      <c r="N813" s="20" t="str">
        <f>IF(AND(L813&lt;&gt;"",M813&lt;&gt;""),M813*VLOOKUP(L813,S809:T822,2,0),IF(A813="Итого",SUM(N$27:N812),""))</f>
        <v/>
      </c>
    </row>
    <row r="814" spans="14:14" x14ac:dyDescent="0.25">
      <c r="N814" s="20" t="str">
        <f>IF(AND(L814&lt;&gt;"",M814&lt;&gt;""),M814*VLOOKUP(L814,S810:T823,2,0),IF(A814="Итого",SUM(N$27:N813),""))</f>
        <v/>
      </c>
    </row>
    <row r="815" spans="14:14" x14ac:dyDescent="0.25">
      <c r="N815" s="20" t="str">
        <f>IF(AND(L815&lt;&gt;"",M815&lt;&gt;""),M815*VLOOKUP(L815,S811:T824,2,0),IF(A815="Итого",SUM(N$27:N814),""))</f>
        <v/>
      </c>
    </row>
    <row r="816" spans="14:14" x14ac:dyDescent="0.25">
      <c r="N816" s="20" t="str">
        <f>IF(AND(L816&lt;&gt;"",M816&lt;&gt;""),M816*VLOOKUP(L816,S812:T825,2,0),IF(A816="Итого",SUM(N$27:N815),""))</f>
        <v/>
      </c>
    </row>
    <row r="817" spans="14:14" x14ac:dyDescent="0.25">
      <c r="N817" s="20" t="str">
        <f>IF(AND(L817&lt;&gt;"",M817&lt;&gt;""),M817*VLOOKUP(L817,S813:T826,2,0),IF(A817="Итого",SUM(N$27:N816),""))</f>
        <v/>
      </c>
    </row>
    <row r="818" spans="14:14" x14ac:dyDescent="0.25">
      <c r="N818" s="20" t="str">
        <f>IF(AND(L818&lt;&gt;"",M818&lt;&gt;""),M818*VLOOKUP(L818,S814:T827,2,0),IF(A818="Итого",SUM(N$27:N817),""))</f>
        <v/>
      </c>
    </row>
    <row r="819" spans="14:14" x14ac:dyDescent="0.25">
      <c r="N819" s="20" t="str">
        <f>IF(AND(L819&lt;&gt;"",M819&lt;&gt;""),M819*VLOOKUP(L819,S815:T828,2,0),IF(A819="Итого",SUM(N$27:N818),""))</f>
        <v/>
      </c>
    </row>
    <row r="820" spans="14:14" x14ac:dyDescent="0.25">
      <c r="N820" s="20" t="str">
        <f>IF(AND(L820&lt;&gt;"",M820&lt;&gt;""),M820*VLOOKUP(L820,S816:T829,2,0),IF(A820="Итого",SUM(N$27:N819),""))</f>
        <v/>
      </c>
    </row>
    <row r="821" spans="14:14" x14ac:dyDescent="0.25">
      <c r="N821" s="20" t="str">
        <f>IF(AND(L821&lt;&gt;"",M821&lt;&gt;""),M821*VLOOKUP(L821,S817:T830,2,0),IF(A821="Итого",SUM(N$27:N820),""))</f>
        <v/>
      </c>
    </row>
    <row r="822" spans="14:14" x14ac:dyDescent="0.25">
      <c r="N822" s="20" t="str">
        <f>IF(AND(L822&lt;&gt;"",M822&lt;&gt;""),M822*VLOOKUP(L822,S818:T831,2,0),IF(A822="Итого",SUM(N$27:N821),""))</f>
        <v/>
      </c>
    </row>
    <row r="823" spans="14:14" x14ac:dyDescent="0.25">
      <c r="N823" s="20" t="str">
        <f>IF(AND(L823&lt;&gt;"",M823&lt;&gt;""),M823*VLOOKUP(L823,S819:T832,2,0),IF(A823="Итого",SUM(N$27:N822),""))</f>
        <v/>
      </c>
    </row>
    <row r="824" spans="14:14" x14ac:dyDescent="0.25">
      <c r="N824" s="20" t="str">
        <f>IF(AND(L824&lt;&gt;"",M824&lt;&gt;""),M824*VLOOKUP(L824,S820:T833,2,0),IF(A824="Итого",SUM(N$27:N823),""))</f>
        <v/>
      </c>
    </row>
    <row r="825" spans="14:14" x14ac:dyDescent="0.25">
      <c r="N825" s="20" t="str">
        <f>IF(AND(L825&lt;&gt;"",M825&lt;&gt;""),M825*VLOOKUP(L825,S821:T834,2,0),IF(A825="Итого",SUM(N$27:N824),""))</f>
        <v/>
      </c>
    </row>
    <row r="826" spans="14:14" x14ac:dyDescent="0.25">
      <c r="N826" s="20" t="str">
        <f>IF(AND(L826&lt;&gt;"",M826&lt;&gt;""),M826*VLOOKUP(L826,S822:T835,2,0),IF(A826="Итого",SUM(N$27:N825),""))</f>
        <v/>
      </c>
    </row>
    <row r="827" spans="14:14" x14ac:dyDescent="0.25">
      <c r="N827" s="20" t="str">
        <f>IF(AND(L827&lt;&gt;"",M827&lt;&gt;""),M827*VLOOKUP(L827,S823:T836,2,0),IF(A827="Итого",SUM(N$27:N826),""))</f>
        <v/>
      </c>
    </row>
    <row r="828" spans="14:14" x14ac:dyDescent="0.25">
      <c r="N828" s="20" t="str">
        <f>IF(AND(L828&lt;&gt;"",M828&lt;&gt;""),M828*VLOOKUP(L828,S824:T837,2,0),IF(A828="Итого",SUM(N$27:N827),""))</f>
        <v/>
      </c>
    </row>
    <row r="829" spans="14:14" x14ac:dyDescent="0.25">
      <c r="N829" s="20" t="str">
        <f>IF(AND(L829&lt;&gt;"",M829&lt;&gt;""),M829*VLOOKUP(L829,S825:T838,2,0),IF(A829="Итого",SUM(N$27:N828),""))</f>
        <v/>
      </c>
    </row>
    <row r="830" spans="14:14" x14ac:dyDescent="0.25">
      <c r="N830" s="20" t="str">
        <f>IF(AND(L830&lt;&gt;"",M830&lt;&gt;""),M830*VLOOKUP(L830,S826:T839,2,0),IF(A830="Итого",SUM(N$27:N829),""))</f>
        <v/>
      </c>
    </row>
    <row r="831" spans="14:14" x14ac:dyDescent="0.25">
      <c r="N831" s="20" t="str">
        <f>IF(AND(L831&lt;&gt;"",M831&lt;&gt;""),M831*VLOOKUP(L831,S827:T840,2,0),IF(A831="Итого",SUM(N$27:N830),""))</f>
        <v/>
      </c>
    </row>
    <row r="832" spans="14:14" x14ac:dyDescent="0.25">
      <c r="N832" s="20"/>
    </row>
    <row r="833" spans="14:14" x14ac:dyDescent="0.25">
      <c r="N833" s="20"/>
    </row>
    <row r="834" spans="14:14" x14ac:dyDescent="0.25">
      <c r="N834" s="20"/>
    </row>
    <row r="835" spans="14:14" x14ac:dyDescent="0.25">
      <c r="N835" s="20"/>
    </row>
    <row r="836" spans="14:14" x14ac:dyDescent="0.25">
      <c r="N836" s="20"/>
    </row>
    <row r="837" spans="14:14" x14ac:dyDescent="0.25">
      <c r="N837" s="20"/>
    </row>
    <row r="838" spans="14:14" x14ac:dyDescent="0.25">
      <c r="N838" s="20"/>
    </row>
    <row r="839" spans="14:14" x14ac:dyDescent="0.25">
      <c r="N839" s="20"/>
    </row>
    <row r="840" spans="14:14" x14ac:dyDescent="0.25">
      <c r="N840" s="20"/>
    </row>
    <row r="841" spans="14:14" x14ac:dyDescent="0.25">
      <c r="N841" s="20"/>
    </row>
  </sheetData>
  <sortState ref="Q26:T39">
    <sortCondition ref="Q26:Q39"/>
  </sortState>
  <mergeCells count="12">
    <mergeCell ref="A23:C23"/>
    <mergeCell ref="A1:C1"/>
    <mergeCell ref="A2:M6"/>
    <mergeCell ref="A8:C8"/>
    <mergeCell ref="A9:N9"/>
    <mergeCell ref="A10:K11"/>
    <mergeCell ref="A12:K12"/>
    <mergeCell ref="A13:K14"/>
    <mergeCell ref="A15:K16"/>
    <mergeCell ref="A17:K18"/>
    <mergeCell ref="A19:K19"/>
    <mergeCell ref="A20:K21"/>
  </mergeCells>
  <conditionalFormatting sqref="M27:M118">
    <cfRule type="expression" priority="1">
      <formula>$K$27="Россия"</formula>
    </cfRule>
  </conditionalFormatting>
  <dataValidations count="4">
    <dataValidation type="textLength" operator="notEqual" allowBlank="1" showInputMessage="1" showErrorMessage="1" promptTitle="Длинна Р/с 20" sqref="D55:D70">
      <formula1>20</formula1>
    </dataValidation>
    <dataValidation type="textLength" operator="equal" allowBlank="1" showErrorMessage="1" errorTitle="Р/C 20 символов" promptTitle="Длинна Р/с 20" sqref="D27:D54">
      <formula1>20</formula1>
    </dataValidation>
    <dataValidation type="list" allowBlank="1" showInputMessage="1" showErrorMessage="1" sqref="G27:G119">
      <formula1>"10%,11%,12%,13%,14%,15%,16%,17%,18%,19%,20%"</formula1>
    </dataValidation>
    <dataValidation type="list" allowBlank="1" showInputMessage="1" showErrorMessage="1" sqref="Q20">
      <formula1>$Q$26:$Q$42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A16" zoomScale="85" zoomScaleNormal="85" workbookViewId="0">
      <selection activeCell="D47" sqref="D47"/>
    </sheetView>
  </sheetViews>
  <sheetFormatPr defaultRowHeight="15" outlineLevelRow="2" x14ac:dyDescent="0.25"/>
  <cols>
    <col min="2" max="2" width="20.7109375" customWidth="1"/>
    <col min="3" max="3" width="11.5703125" customWidth="1"/>
    <col min="4" max="4" width="32.42578125" customWidth="1"/>
    <col min="5" max="5" width="13.85546875" customWidth="1"/>
    <col min="6" max="6" width="13.28515625" customWidth="1"/>
    <col min="7" max="7" width="12.7109375" customWidth="1"/>
    <col min="8" max="8" width="15.5703125" customWidth="1"/>
    <col min="11" max="11" width="28.7109375" customWidth="1"/>
    <col min="12" max="12" width="24.28515625" customWidth="1"/>
    <col min="13" max="13" width="20" customWidth="1"/>
    <col min="14" max="14" width="26.28515625" customWidth="1"/>
    <col min="17" max="17" width="24.140625" customWidth="1"/>
    <col min="18" max="18" width="40.5703125" customWidth="1"/>
    <col min="19" max="19" width="36.7109375" customWidth="1"/>
    <col min="20" max="20" width="13.140625" customWidth="1"/>
    <col min="21" max="21" width="13.5703125" customWidth="1"/>
  </cols>
  <sheetData>
    <row r="1" spans="1:14" ht="19.5" x14ac:dyDescent="0.25">
      <c r="A1" s="65" t="s">
        <v>83</v>
      </c>
      <c r="B1" s="65"/>
      <c r="C1" s="65"/>
    </row>
    <row r="2" spans="1:14" ht="15" customHeight="1" x14ac:dyDescent="0.25">
      <c r="A2" s="66" t="s">
        <v>84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4" ht="15" customHeight="1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1:14" ht="15" customHeight="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4" ht="1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4" ht="15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8" spans="1:14" ht="18" x14ac:dyDescent="0.25">
      <c r="A8" s="67" t="s">
        <v>85</v>
      </c>
      <c r="B8" s="67"/>
      <c r="C8" s="67"/>
    </row>
    <row r="9" spans="1:14" ht="18" x14ac:dyDescent="0.25">
      <c r="A9" s="68" t="s">
        <v>86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</row>
    <row r="10" spans="1:14" ht="18" customHeight="1" x14ac:dyDescent="0.25">
      <c r="A10" s="66" t="s">
        <v>87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41"/>
      <c r="M10" s="41"/>
      <c r="N10" s="41"/>
    </row>
    <row r="11" spans="1:14" ht="18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41"/>
      <c r="M11" s="41"/>
      <c r="N11" s="41"/>
    </row>
    <row r="12" spans="1:14" ht="18" x14ac:dyDescent="0.25">
      <c r="A12" s="68" t="s">
        <v>88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42"/>
      <c r="M12" s="42"/>
      <c r="N12" s="42"/>
    </row>
    <row r="13" spans="1:14" ht="18" customHeight="1" x14ac:dyDescent="0.25">
      <c r="A13" s="66" t="s">
        <v>89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41"/>
      <c r="M13" s="41"/>
      <c r="N13" s="41"/>
    </row>
    <row r="14" spans="1:14" ht="18" x14ac:dyDescent="0.2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41"/>
      <c r="M14" s="41"/>
      <c r="N14" s="41"/>
    </row>
    <row r="15" spans="1:14" ht="18" customHeight="1" x14ac:dyDescent="0.25">
      <c r="A15" s="66" t="s">
        <v>90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41"/>
      <c r="M15" s="41"/>
      <c r="N15" s="41"/>
    </row>
    <row r="16" spans="1:14" ht="18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41"/>
      <c r="M16" s="41"/>
      <c r="N16" s="41"/>
    </row>
    <row r="17" spans="1:20" ht="18" customHeight="1" x14ac:dyDescent="0.25">
      <c r="A17" s="66" t="s">
        <v>91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41"/>
      <c r="M17" s="41"/>
      <c r="N17" s="41"/>
    </row>
    <row r="18" spans="1:20" ht="18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41"/>
      <c r="M18" s="41"/>
      <c r="N18" s="41"/>
    </row>
    <row r="19" spans="1:20" ht="18" x14ac:dyDescent="0.25">
      <c r="A19" s="68" t="s">
        <v>92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42"/>
      <c r="M19" s="42"/>
      <c r="N19" s="42"/>
    </row>
    <row r="20" spans="1:20" ht="18" customHeight="1" x14ac:dyDescent="0.25">
      <c r="A20" s="66" t="s">
        <v>93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41"/>
      <c r="M20" s="41"/>
      <c r="N20" s="41"/>
    </row>
    <row r="21" spans="1:20" ht="18" x14ac:dyDescent="0.2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41"/>
      <c r="M21" s="41"/>
      <c r="N21" s="41"/>
    </row>
    <row r="23" spans="1:20" ht="19.5" x14ac:dyDescent="0.25">
      <c r="A23" s="64" t="s">
        <v>94</v>
      </c>
      <c r="B23" s="64"/>
      <c r="C23" s="64"/>
    </row>
    <row r="25" spans="1:20" ht="25.5" x14ac:dyDescent="0.25">
      <c r="A25" s="44" t="s">
        <v>95</v>
      </c>
      <c r="B25" s="45" t="s">
        <v>96</v>
      </c>
      <c r="C25" s="46" t="s">
        <v>97</v>
      </c>
      <c r="D25" s="45" t="s">
        <v>98</v>
      </c>
      <c r="E25" s="47" t="s">
        <v>99</v>
      </c>
      <c r="F25" s="47" t="s">
        <v>100</v>
      </c>
      <c r="G25" s="46" t="s">
        <v>101</v>
      </c>
      <c r="H25" s="46" t="s">
        <v>102</v>
      </c>
      <c r="I25" s="47" t="s">
        <v>103</v>
      </c>
      <c r="J25" s="47" t="s">
        <v>104</v>
      </c>
      <c r="K25" s="47" t="s">
        <v>105</v>
      </c>
      <c r="L25" s="47" t="s">
        <v>106</v>
      </c>
      <c r="M25" s="44" t="s">
        <v>107</v>
      </c>
      <c r="N25" s="44" t="s">
        <v>108</v>
      </c>
      <c r="O25" s="55"/>
      <c r="Q25" s="44" t="s">
        <v>112</v>
      </c>
      <c r="R25" s="44" t="s">
        <v>113</v>
      </c>
      <c r="S25" s="44" t="s">
        <v>114</v>
      </c>
      <c r="T25" s="44" t="s">
        <v>115</v>
      </c>
    </row>
    <row r="26" spans="1:20" outlineLevel="2" x14ac:dyDescent="0.25">
      <c r="A26">
        <v>1</v>
      </c>
      <c r="B26" t="s">
        <v>109</v>
      </c>
      <c r="C26" s="48">
        <v>41515</v>
      </c>
      <c r="D26" s="54" t="s">
        <v>153</v>
      </c>
      <c r="E26" s="48">
        <v>43739</v>
      </c>
      <c r="F26">
        <v>73</v>
      </c>
      <c r="G26" s="58">
        <v>0.11</v>
      </c>
      <c r="H26">
        <v>5553</v>
      </c>
      <c r="I26">
        <v>810</v>
      </c>
      <c r="J26" s="53">
        <v>810</v>
      </c>
      <c r="K26" t="s">
        <v>143</v>
      </c>
      <c r="L26" t="s">
        <v>143</v>
      </c>
      <c r="M26" s="51">
        <v>573473.17099240562</v>
      </c>
      <c r="N26" s="20">
        <v>573473.17099240562</v>
      </c>
    </row>
    <row r="27" spans="1:20" outlineLevel="1" x14ac:dyDescent="0.25">
      <c r="C27" s="48"/>
      <c r="D27" s="54"/>
      <c r="E27" s="48"/>
      <c r="G27" s="58"/>
      <c r="I27" s="49" t="s">
        <v>163</v>
      </c>
      <c r="J27" s="53"/>
      <c r="M27" s="51"/>
      <c r="N27" s="20">
        <f>SUBTOTAL(9,N26:N26)</f>
        <v>573473.17099240562</v>
      </c>
    </row>
    <row r="28" spans="1:20" outlineLevel="2" x14ac:dyDescent="0.25">
      <c r="A28">
        <v>2</v>
      </c>
      <c r="B28" t="s">
        <v>110</v>
      </c>
      <c r="C28" s="48">
        <v>41515</v>
      </c>
      <c r="D28" s="54" t="s">
        <v>154</v>
      </c>
      <c r="E28" s="48">
        <v>43739</v>
      </c>
      <c r="F28">
        <v>73</v>
      </c>
      <c r="G28" s="58">
        <v>0.15</v>
      </c>
      <c r="H28">
        <v>15376</v>
      </c>
      <c r="I28">
        <v>944</v>
      </c>
      <c r="J28" s="53">
        <v>944</v>
      </c>
      <c r="K28" t="s">
        <v>139</v>
      </c>
      <c r="L28" t="s">
        <v>139</v>
      </c>
      <c r="M28" s="51">
        <v>1816206.0734706982</v>
      </c>
      <c r="N28" s="20">
        <v>73901425.129522711</v>
      </c>
      <c r="Q28">
        <v>428</v>
      </c>
      <c r="R28" t="s">
        <v>134</v>
      </c>
      <c r="S28" t="s">
        <v>135</v>
      </c>
      <c r="T28">
        <v>85.68</v>
      </c>
    </row>
    <row r="29" spans="1:20" outlineLevel="1" x14ac:dyDescent="0.25">
      <c r="C29" s="48"/>
      <c r="D29" s="54"/>
      <c r="E29" s="48"/>
      <c r="G29" s="58"/>
      <c r="I29" s="49" t="s">
        <v>164</v>
      </c>
      <c r="J29" s="53"/>
      <c r="M29" s="51"/>
      <c r="N29" s="20">
        <f>SUBTOTAL(9,N28:N28)</f>
        <v>73901425.129522711</v>
      </c>
    </row>
    <row r="30" spans="1:20" outlineLevel="2" x14ac:dyDescent="0.25">
      <c r="A30">
        <v>3</v>
      </c>
      <c r="B30" t="s">
        <v>111</v>
      </c>
      <c r="C30" s="48">
        <v>42559</v>
      </c>
      <c r="D30" s="54" t="s">
        <v>155</v>
      </c>
      <c r="E30" s="48">
        <v>43739</v>
      </c>
      <c r="F30">
        <v>38</v>
      </c>
      <c r="G30" s="58">
        <v>0.16</v>
      </c>
      <c r="H30">
        <v>13000</v>
      </c>
      <c r="I30">
        <v>124</v>
      </c>
      <c r="J30" s="53">
        <v>124</v>
      </c>
      <c r="K30" t="s">
        <v>125</v>
      </c>
      <c r="L30" t="s">
        <v>125</v>
      </c>
      <c r="M30" s="51">
        <v>637846.78739633237</v>
      </c>
      <c r="N30" s="20">
        <v>33531605.613425191</v>
      </c>
    </row>
    <row r="31" spans="1:20" outlineLevel="1" x14ac:dyDescent="0.25">
      <c r="C31" s="48"/>
      <c r="D31" s="54"/>
      <c r="E31" s="48"/>
      <c r="G31" s="58"/>
      <c r="I31" s="49" t="s">
        <v>165</v>
      </c>
      <c r="J31" s="53"/>
      <c r="M31" s="51"/>
      <c r="N31" s="20">
        <f>SUBTOTAL(9,N30:N30)</f>
        <v>33531605.613425191</v>
      </c>
    </row>
    <row r="32" spans="1:20" outlineLevel="2" x14ac:dyDescent="0.25">
      <c r="A32">
        <v>4</v>
      </c>
      <c r="B32">
        <v>1</v>
      </c>
      <c r="C32" s="48">
        <v>38718</v>
      </c>
      <c r="D32" s="54" t="s">
        <v>153</v>
      </c>
      <c r="E32" s="48">
        <v>43739</v>
      </c>
      <c r="F32">
        <v>165</v>
      </c>
      <c r="G32" s="58">
        <v>0.17</v>
      </c>
      <c r="H32">
        <v>123</v>
      </c>
      <c r="I32">
        <v>810</v>
      </c>
      <c r="J32" s="53">
        <v>810</v>
      </c>
      <c r="K32" t="s">
        <v>143</v>
      </c>
      <c r="L32" t="s">
        <v>143</v>
      </c>
      <c r="M32" s="51">
        <v>79763.453512990192</v>
      </c>
      <c r="N32" s="20">
        <v>79763.453512990192</v>
      </c>
      <c r="Q32">
        <v>702</v>
      </c>
      <c r="R32" t="s">
        <v>128</v>
      </c>
      <c r="S32" t="s">
        <v>129</v>
      </c>
      <c r="T32">
        <v>50.2</v>
      </c>
    </row>
    <row r="33" spans="1:20" outlineLevel="2" x14ac:dyDescent="0.25">
      <c r="A33">
        <v>5</v>
      </c>
      <c r="B33">
        <v>1</v>
      </c>
      <c r="C33" s="48">
        <v>43102</v>
      </c>
      <c r="D33" s="54" t="s">
        <v>153</v>
      </c>
      <c r="E33" s="48">
        <v>43739</v>
      </c>
      <c r="F33">
        <v>20</v>
      </c>
      <c r="G33" s="58">
        <v>0.15</v>
      </c>
      <c r="H33">
        <v>123</v>
      </c>
      <c r="I33">
        <v>810</v>
      </c>
      <c r="J33" s="53">
        <v>810</v>
      </c>
      <c r="K33" t="s">
        <v>143</v>
      </c>
      <c r="L33" t="s">
        <v>143</v>
      </c>
      <c r="M33" s="51">
        <v>2775.2463600124775</v>
      </c>
      <c r="N33" s="20">
        <v>2775.2463600124775</v>
      </c>
    </row>
    <row r="34" spans="1:20" outlineLevel="2" x14ac:dyDescent="0.25">
      <c r="A34">
        <v>6</v>
      </c>
      <c r="B34" t="s">
        <v>160</v>
      </c>
      <c r="C34" s="48">
        <v>43103</v>
      </c>
      <c r="D34" s="54" t="s">
        <v>153</v>
      </c>
      <c r="E34" s="48">
        <v>43739</v>
      </c>
      <c r="F34">
        <v>20</v>
      </c>
      <c r="G34" s="58">
        <v>0.15</v>
      </c>
      <c r="H34">
        <v>123</v>
      </c>
      <c r="I34">
        <v>810</v>
      </c>
      <c r="J34" s="53">
        <v>810</v>
      </c>
      <c r="K34" t="s">
        <v>143</v>
      </c>
      <c r="L34" t="s">
        <v>143</v>
      </c>
      <c r="M34" s="51">
        <v>2775.2463600124775</v>
      </c>
      <c r="N34" s="20">
        <v>2775.2463600124775</v>
      </c>
      <c r="Q34">
        <v>756</v>
      </c>
      <c r="R34" t="s">
        <v>130</v>
      </c>
      <c r="S34" t="s">
        <v>131</v>
      </c>
      <c r="T34">
        <v>71.52</v>
      </c>
    </row>
    <row r="35" spans="1:20" outlineLevel="2" x14ac:dyDescent="0.25">
      <c r="A35">
        <v>7</v>
      </c>
      <c r="B35" t="s">
        <v>161</v>
      </c>
      <c r="C35" s="48">
        <v>43104</v>
      </c>
      <c r="D35" s="54" t="s">
        <v>153</v>
      </c>
      <c r="E35" s="48">
        <v>43739</v>
      </c>
      <c r="F35">
        <v>20</v>
      </c>
      <c r="G35" s="58">
        <v>0.15</v>
      </c>
      <c r="H35">
        <v>123</v>
      </c>
      <c r="I35">
        <v>810</v>
      </c>
      <c r="J35" s="53">
        <v>810</v>
      </c>
      <c r="K35" t="s">
        <v>143</v>
      </c>
      <c r="L35" t="s">
        <v>143</v>
      </c>
      <c r="M35" s="51">
        <v>2775.2463600124775</v>
      </c>
      <c r="N35" s="20">
        <v>2775.2463600124775</v>
      </c>
      <c r="Q35" s="52">
        <v>810</v>
      </c>
      <c r="R35" t="s">
        <v>142</v>
      </c>
      <c r="S35" t="s">
        <v>143</v>
      </c>
      <c r="T35">
        <v>1</v>
      </c>
    </row>
    <row r="36" spans="1:20" outlineLevel="2" x14ac:dyDescent="0.25">
      <c r="A36">
        <v>8</v>
      </c>
      <c r="B36" t="s">
        <v>162</v>
      </c>
      <c r="C36" s="48">
        <v>43105</v>
      </c>
      <c r="D36" s="54" t="s">
        <v>153</v>
      </c>
      <c r="E36" s="48">
        <v>43739</v>
      </c>
      <c r="F36">
        <v>20</v>
      </c>
      <c r="G36" s="58">
        <v>0.15</v>
      </c>
      <c r="H36">
        <v>123</v>
      </c>
      <c r="I36">
        <v>810</v>
      </c>
      <c r="J36" s="53">
        <v>810</v>
      </c>
      <c r="K36" t="s">
        <v>143</v>
      </c>
      <c r="L36" t="s">
        <v>143</v>
      </c>
      <c r="M36" s="51">
        <v>2775.2463600124775</v>
      </c>
      <c r="N36" s="20">
        <v>2775.2463600124775</v>
      </c>
      <c r="Q36" s="52"/>
    </row>
    <row r="37" spans="1:20" outlineLevel="1" x14ac:dyDescent="0.25">
      <c r="C37" s="48"/>
      <c r="D37" s="54"/>
      <c r="E37" s="48"/>
      <c r="G37" s="58"/>
      <c r="I37" s="49" t="s">
        <v>163</v>
      </c>
      <c r="J37" s="53"/>
      <c r="M37" s="51"/>
      <c r="N37" s="20">
        <f>SUBTOTAL(9,N32:N36)</f>
        <v>90864.438953040095</v>
      </c>
      <c r="Q37" s="52"/>
    </row>
    <row r="38" spans="1:20" x14ac:dyDescent="0.25">
      <c r="C38" s="48"/>
      <c r="D38" s="54"/>
      <c r="E38" s="48"/>
      <c r="G38" s="58"/>
      <c r="I38" s="49" t="s">
        <v>166</v>
      </c>
      <c r="J38" s="53"/>
      <c r="M38" s="51"/>
      <c r="N38" s="20">
        <f>SUBTOTAL(9,N26:N36)</f>
        <v>108097368.35289338</v>
      </c>
      <c r="Q38" s="52"/>
    </row>
    <row r="39" spans="1:20" x14ac:dyDescent="0.25">
      <c r="C39" s="48"/>
      <c r="D39" s="54"/>
      <c r="E39" s="48"/>
      <c r="G39" s="56"/>
      <c r="H39" s="49"/>
      <c r="J39" s="53"/>
      <c r="M39" s="51"/>
      <c r="N39" s="20"/>
      <c r="Q39" s="52"/>
    </row>
    <row r="40" spans="1:20" x14ac:dyDescent="0.25">
      <c r="A40" t="str">
        <f>IF(B40&lt;&gt;"",A35+1,IF(AND(B35="",B34&lt;&gt;""),"ИТОГО",""))</f>
        <v/>
      </c>
      <c r="E40" s="48" t="str">
        <f t="shared" ref="E40:E70" ca="1" si="0">IF(B40&lt;&gt;"",TODAY(),"")</f>
        <v/>
      </c>
      <c r="F40" t="str">
        <f t="shared" ref="F40:F70" ca="1" si="1">IF(AND(C40&lt;&gt;"",E40&lt;&gt;""),DATEDIF(C40,E40,"M"),"")</f>
        <v/>
      </c>
      <c r="G40" s="33"/>
      <c r="I40" t="str">
        <f t="shared" ref="I40:I101" si="2">IF(D40 &gt; 0,MID(D40,6,3)*1,"")</f>
        <v/>
      </c>
      <c r="J40" s="53" t="str">
        <f t="shared" ref="J40:J101" si="3">IF(D40 &gt; 0,LEFT(RIGHT(D40,15),3)*1,"")</f>
        <v/>
      </c>
      <c r="K40" t="str">
        <f>IF(I40&lt;&gt;"",IF(I40 &gt; 0,VLOOKUP(I40,$Q$26:$T$47,3,0),""),"")</f>
        <v/>
      </c>
      <c r="L40" t="str">
        <f>IF(J40&lt;&gt;"",LOOKUP(J40,$Q$26:$T$47,$S$26:$S$47),"")</f>
        <v/>
      </c>
      <c r="M40" s="51" t="str">
        <f t="shared" ref="M40:M70" ca="1" si="4">IF(AND(F40&lt;&gt;"",G40&lt;&gt;"",H40&lt;&gt;""),FV(G40/12,F40,-H40),"")</f>
        <v/>
      </c>
      <c r="N40" s="20" t="str">
        <f t="shared" ref="N40:N71" ca="1" si="5">IF(AND(M40&lt;&gt;"",I40&lt;&gt;""),VLOOKUP(I40,$Q$26:$T$47,4,0)*M40,"")</f>
        <v/>
      </c>
      <c r="Q40">
        <v>826</v>
      </c>
      <c r="R40" t="s">
        <v>118</v>
      </c>
      <c r="S40" t="s">
        <v>119</v>
      </c>
      <c r="T40">
        <v>89.3</v>
      </c>
    </row>
    <row r="41" spans="1:20" x14ac:dyDescent="0.25">
      <c r="E41" s="48"/>
      <c r="G41" s="33"/>
      <c r="J41" s="53"/>
      <c r="M41" s="51" t="str">
        <f t="shared" si="4"/>
        <v/>
      </c>
      <c r="N41" s="20" t="str">
        <f t="shared" si="5"/>
        <v/>
      </c>
      <c r="Q41">
        <v>840</v>
      </c>
      <c r="R41" t="s">
        <v>120</v>
      </c>
      <c r="S41" t="s">
        <v>121</v>
      </c>
      <c r="T41">
        <v>69.03</v>
      </c>
    </row>
    <row r="42" spans="1:20" x14ac:dyDescent="0.25">
      <c r="E42" s="48"/>
      <c r="G42" s="33"/>
      <c r="J42" s="53"/>
      <c r="M42" s="51" t="str">
        <f t="shared" si="4"/>
        <v/>
      </c>
      <c r="N42" s="20" t="str">
        <f t="shared" si="5"/>
        <v/>
      </c>
      <c r="Q42">
        <v>944</v>
      </c>
      <c r="R42" t="s">
        <v>138</v>
      </c>
      <c r="S42" t="s">
        <v>139</v>
      </c>
      <c r="T42">
        <v>40.69</v>
      </c>
    </row>
    <row r="43" spans="1:20" x14ac:dyDescent="0.25">
      <c r="E43" s="48"/>
      <c r="G43" s="33"/>
      <c r="J43" s="53"/>
      <c r="M43" s="51" t="str">
        <f t="shared" si="4"/>
        <v/>
      </c>
      <c r="N43" s="20" t="str">
        <f t="shared" si="5"/>
        <v/>
      </c>
      <c r="Q43">
        <v>949</v>
      </c>
      <c r="R43" t="s">
        <v>126</v>
      </c>
      <c r="S43" t="s">
        <v>127</v>
      </c>
      <c r="T43">
        <v>10.62</v>
      </c>
    </row>
    <row r="44" spans="1:20" x14ac:dyDescent="0.25">
      <c r="E44" s="48"/>
      <c r="G44" s="33"/>
      <c r="J44" s="53"/>
      <c r="M44" s="51" t="str">
        <f t="shared" si="4"/>
        <v/>
      </c>
      <c r="N44" s="20" t="str">
        <f t="shared" si="5"/>
        <v/>
      </c>
      <c r="Q44">
        <v>960</v>
      </c>
      <c r="R44" t="s">
        <v>136</v>
      </c>
      <c r="S44" t="s">
        <v>137</v>
      </c>
      <c r="T44">
        <v>49.57</v>
      </c>
    </row>
    <row r="45" spans="1:20" x14ac:dyDescent="0.25">
      <c r="E45" s="48"/>
      <c r="G45" s="33"/>
      <c r="J45" s="53"/>
      <c r="M45" s="51" t="str">
        <f t="shared" si="4"/>
        <v/>
      </c>
      <c r="N45" s="20" t="str">
        <f t="shared" si="5"/>
        <v/>
      </c>
      <c r="Q45">
        <v>975</v>
      </c>
      <c r="R45" t="s">
        <v>140</v>
      </c>
      <c r="S45" t="s">
        <v>141</v>
      </c>
      <c r="T45">
        <v>41.1</v>
      </c>
    </row>
    <row r="46" spans="1:20" x14ac:dyDescent="0.25">
      <c r="E46" s="48"/>
      <c r="G46" s="33"/>
      <c r="J46" s="53"/>
      <c r="M46" s="51" t="str">
        <f t="shared" si="4"/>
        <v/>
      </c>
      <c r="N46" s="20" t="str">
        <f t="shared" si="5"/>
        <v/>
      </c>
      <c r="Q46">
        <v>978</v>
      </c>
      <c r="R46" t="s">
        <v>122</v>
      </c>
      <c r="S46" t="s">
        <v>123</v>
      </c>
      <c r="T46">
        <v>80.36</v>
      </c>
    </row>
    <row r="47" spans="1:20" x14ac:dyDescent="0.25">
      <c r="A47" t="str">
        <f t="shared" ref="A47:A101" si="6">IF(B47&lt;&gt;"",A46+1,IF(AND(B46="",B45&lt;&gt;""),"ИТОГО",""))</f>
        <v/>
      </c>
      <c r="E47" s="48" t="str">
        <f t="shared" ca="1" si="0"/>
        <v/>
      </c>
      <c r="F47" t="str">
        <f t="shared" ca="1" si="1"/>
        <v/>
      </c>
      <c r="G47" s="33"/>
      <c r="I47" t="str">
        <f t="shared" si="2"/>
        <v/>
      </c>
      <c r="J47" s="53" t="str">
        <f t="shared" si="3"/>
        <v/>
      </c>
      <c r="K47" t="str">
        <f t="shared" ref="K47:K78" si="7">IF(I47&lt;&gt;"",IF(I47 &gt; 0,VLOOKUP(I47,$Q$26:$T$47,3,0),""),"")</f>
        <v/>
      </c>
      <c r="L47" t="str">
        <f t="shared" ref="L47:L78" si="8">IF(J47&lt;&gt;"",LOOKUP(J47,$Q$26:$T$47,$S$26:$S$47),"")</f>
        <v/>
      </c>
      <c r="M47" s="51" t="str">
        <f t="shared" ca="1" si="4"/>
        <v/>
      </c>
      <c r="N47" s="20" t="str">
        <f t="shared" ca="1" si="5"/>
        <v/>
      </c>
      <c r="Q47">
        <v>986</v>
      </c>
      <c r="R47" t="s">
        <v>132</v>
      </c>
      <c r="S47" t="s">
        <v>133</v>
      </c>
      <c r="T47">
        <v>17.8</v>
      </c>
    </row>
    <row r="48" spans="1:20" x14ac:dyDescent="0.25">
      <c r="A48" t="str">
        <f t="shared" si="6"/>
        <v/>
      </c>
      <c r="E48" s="48" t="str">
        <f t="shared" ca="1" si="0"/>
        <v/>
      </c>
      <c r="F48" t="str">
        <f t="shared" ca="1" si="1"/>
        <v/>
      </c>
      <c r="G48" s="33"/>
      <c r="I48" t="str">
        <f t="shared" si="2"/>
        <v/>
      </c>
      <c r="J48" s="53" t="str">
        <f t="shared" si="3"/>
        <v/>
      </c>
      <c r="K48" t="str">
        <f t="shared" si="7"/>
        <v/>
      </c>
      <c r="L48" t="str">
        <f t="shared" si="8"/>
        <v/>
      </c>
      <c r="M48" s="51" t="str">
        <f t="shared" ca="1" si="4"/>
        <v/>
      </c>
      <c r="N48" s="20" t="str">
        <f t="shared" ca="1" si="5"/>
        <v/>
      </c>
    </row>
    <row r="49" spans="1:14" x14ac:dyDescent="0.25">
      <c r="A49" t="str">
        <f t="shared" si="6"/>
        <v/>
      </c>
      <c r="E49" s="48" t="str">
        <f t="shared" ca="1" si="0"/>
        <v/>
      </c>
      <c r="F49" t="str">
        <f t="shared" ca="1" si="1"/>
        <v/>
      </c>
      <c r="G49" s="33"/>
      <c r="I49" t="str">
        <f t="shared" si="2"/>
        <v/>
      </c>
      <c r="J49" s="53" t="str">
        <f t="shared" si="3"/>
        <v/>
      </c>
      <c r="K49" t="str">
        <f t="shared" si="7"/>
        <v/>
      </c>
      <c r="L49" t="str">
        <f t="shared" si="8"/>
        <v/>
      </c>
      <c r="M49" s="51" t="str">
        <f t="shared" ca="1" si="4"/>
        <v/>
      </c>
      <c r="N49" s="20" t="str">
        <f t="shared" ca="1" si="5"/>
        <v/>
      </c>
    </row>
    <row r="50" spans="1:14" x14ac:dyDescent="0.25">
      <c r="A50" t="str">
        <f t="shared" si="6"/>
        <v/>
      </c>
      <c r="E50" s="48" t="str">
        <f t="shared" ca="1" si="0"/>
        <v/>
      </c>
      <c r="F50" t="str">
        <f t="shared" ca="1" si="1"/>
        <v/>
      </c>
      <c r="G50" s="33"/>
      <c r="I50" t="str">
        <f t="shared" si="2"/>
        <v/>
      </c>
      <c r="J50" s="53" t="str">
        <f t="shared" si="3"/>
        <v/>
      </c>
      <c r="K50" t="str">
        <f t="shared" si="7"/>
        <v/>
      </c>
      <c r="L50" t="str">
        <f t="shared" si="8"/>
        <v/>
      </c>
      <c r="M50" s="51" t="str">
        <f t="shared" ca="1" si="4"/>
        <v/>
      </c>
      <c r="N50" s="20" t="str">
        <f t="shared" ca="1" si="5"/>
        <v/>
      </c>
    </row>
    <row r="51" spans="1:14" x14ac:dyDescent="0.25">
      <c r="A51" t="str">
        <f t="shared" si="6"/>
        <v/>
      </c>
      <c r="E51" s="48" t="str">
        <f t="shared" ca="1" si="0"/>
        <v/>
      </c>
      <c r="F51" t="str">
        <f t="shared" ca="1" si="1"/>
        <v/>
      </c>
      <c r="G51" s="33"/>
      <c r="I51" t="str">
        <f t="shared" si="2"/>
        <v/>
      </c>
      <c r="J51" s="53" t="str">
        <f t="shared" si="3"/>
        <v/>
      </c>
      <c r="K51" t="str">
        <f t="shared" si="7"/>
        <v/>
      </c>
      <c r="L51" t="str">
        <f t="shared" si="8"/>
        <v/>
      </c>
      <c r="M51" s="51" t="str">
        <f t="shared" ca="1" si="4"/>
        <v/>
      </c>
      <c r="N51" s="20" t="str">
        <f t="shared" ca="1" si="5"/>
        <v/>
      </c>
    </row>
    <row r="52" spans="1:14" x14ac:dyDescent="0.25">
      <c r="A52" t="str">
        <f t="shared" si="6"/>
        <v/>
      </c>
      <c r="E52" s="48" t="str">
        <f t="shared" ca="1" si="0"/>
        <v/>
      </c>
      <c r="F52" t="str">
        <f t="shared" ca="1" si="1"/>
        <v/>
      </c>
      <c r="G52" s="33"/>
      <c r="I52" t="str">
        <f t="shared" si="2"/>
        <v/>
      </c>
      <c r="J52" s="53" t="str">
        <f t="shared" si="3"/>
        <v/>
      </c>
      <c r="K52" t="str">
        <f t="shared" si="7"/>
        <v/>
      </c>
      <c r="L52" t="str">
        <f t="shared" si="8"/>
        <v/>
      </c>
      <c r="M52" s="51" t="str">
        <f t="shared" ca="1" si="4"/>
        <v/>
      </c>
      <c r="N52" s="20" t="str">
        <f t="shared" ca="1" si="5"/>
        <v/>
      </c>
    </row>
    <row r="53" spans="1:14" x14ac:dyDescent="0.25">
      <c r="A53" t="str">
        <f t="shared" si="6"/>
        <v/>
      </c>
      <c r="E53" s="48" t="str">
        <f t="shared" ca="1" si="0"/>
        <v/>
      </c>
      <c r="F53" t="str">
        <f t="shared" ca="1" si="1"/>
        <v/>
      </c>
      <c r="G53" s="33"/>
      <c r="I53" t="str">
        <f t="shared" si="2"/>
        <v/>
      </c>
      <c r="J53" s="53" t="str">
        <f t="shared" si="3"/>
        <v/>
      </c>
      <c r="K53" t="str">
        <f t="shared" si="7"/>
        <v/>
      </c>
      <c r="L53" t="str">
        <f t="shared" si="8"/>
        <v/>
      </c>
      <c r="M53" s="51" t="str">
        <f t="shared" ca="1" si="4"/>
        <v/>
      </c>
      <c r="N53" s="20" t="str">
        <f t="shared" ca="1" si="5"/>
        <v/>
      </c>
    </row>
    <row r="54" spans="1:14" x14ac:dyDescent="0.25">
      <c r="A54" t="str">
        <f t="shared" si="6"/>
        <v/>
      </c>
      <c r="E54" s="48" t="str">
        <f t="shared" ca="1" si="0"/>
        <v/>
      </c>
      <c r="F54" t="str">
        <f t="shared" ca="1" si="1"/>
        <v/>
      </c>
      <c r="G54" s="33"/>
      <c r="I54" t="str">
        <f t="shared" si="2"/>
        <v/>
      </c>
      <c r="J54" s="53" t="str">
        <f t="shared" si="3"/>
        <v/>
      </c>
      <c r="K54" t="str">
        <f t="shared" si="7"/>
        <v/>
      </c>
      <c r="L54" t="str">
        <f t="shared" si="8"/>
        <v/>
      </c>
      <c r="M54" s="51" t="str">
        <f t="shared" ca="1" si="4"/>
        <v/>
      </c>
      <c r="N54" s="20" t="str">
        <f t="shared" ca="1" si="5"/>
        <v/>
      </c>
    </row>
    <row r="55" spans="1:14" x14ac:dyDescent="0.25">
      <c r="A55" t="str">
        <f t="shared" si="6"/>
        <v/>
      </c>
      <c r="E55" s="48" t="str">
        <f t="shared" ca="1" si="0"/>
        <v/>
      </c>
      <c r="F55" t="str">
        <f t="shared" ca="1" si="1"/>
        <v/>
      </c>
      <c r="G55" s="33"/>
      <c r="I55" t="str">
        <f t="shared" si="2"/>
        <v/>
      </c>
      <c r="J55" s="53" t="str">
        <f t="shared" si="3"/>
        <v/>
      </c>
      <c r="K55" t="str">
        <f t="shared" si="7"/>
        <v/>
      </c>
      <c r="L55" t="str">
        <f t="shared" si="8"/>
        <v/>
      </c>
      <c r="M55" s="51" t="str">
        <f t="shared" ca="1" si="4"/>
        <v/>
      </c>
      <c r="N55" s="20" t="str">
        <f t="shared" ca="1" si="5"/>
        <v/>
      </c>
    </row>
    <row r="56" spans="1:14" x14ac:dyDescent="0.25">
      <c r="A56" t="str">
        <f t="shared" si="6"/>
        <v/>
      </c>
      <c r="E56" s="48" t="str">
        <f t="shared" ca="1" si="0"/>
        <v/>
      </c>
      <c r="F56" t="str">
        <f t="shared" ca="1" si="1"/>
        <v/>
      </c>
      <c r="G56" s="33"/>
      <c r="I56" t="str">
        <f t="shared" si="2"/>
        <v/>
      </c>
      <c r="J56" s="53" t="str">
        <f t="shared" si="3"/>
        <v/>
      </c>
      <c r="K56" t="str">
        <f t="shared" si="7"/>
        <v/>
      </c>
      <c r="L56" t="str">
        <f t="shared" si="8"/>
        <v/>
      </c>
      <c r="M56" s="51" t="str">
        <f t="shared" ca="1" si="4"/>
        <v/>
      </c>
      <c r="N56" s="20" t="str">
        <f t="shared" ca="1" si="5"/>
        <v/>
      </c>
    </row>
    <row r="57" spans="1:14" x14ac:dyDescent="0.25">
      <c r="A57" t="str">
        <f t="shared" si="6"/>
        <v/>
      </c>
      <c r="E57" s="48" t="str">
        <f t="shared" ca="1" si="0"/>
        <v/>
      </c>
      <c r="F57" t="str">
        <f t="shared" ca="1" si="1"/>
        <v/>
      </c>
      <c r="G57" s="33"/>
      <c r="I57" t="str">
        <f t="shared" si="2"/>
        <v/>
      </c>
      <c r="J57" s="53" t="str">
        <f t="shared" si="3"/>
        <v/>
      </c>
      <c r="K57" t="str">
        <f t="shared" si="7"/>
        <v/>
      </c>
      <c r="L57" t="str">
        <f t="shared" si="8"/>
        <v/>
      </c>
      <c r="M57" s="51" t="str">
        <f t="shared" ca="1" si="4"/>
        <v/>
      </c>
      <c r="N57" s="20" t="str">
        <f t="shared" ca="1" si="5"/>
        <v/>
      </c>
    </row>
    <row r="58" spans="1:14" x14ac:dyDescent="0.25">
      <c r="A58" t="str">
        <f t="shared" si="6"/>
        <v/>
      </c>
      <c r="E58" s="48" t="str">
        <f t="shared" ca="1" si="0"/>
        <v/>
      </c>
      <c r="F58" t="str">
        <f t="shared" ca="1" si="1"/>
        <v/>
      </c>
      <c r="G58" s="33"/>
      <c r="I58" t="str">
        <f t="shared" si="2"/>
        <v/>
      </c>
      <c r="J58" s="53" t="str">
        <f t="shared" si="3"/>
        <v/>
      </c>
      <c r="K58" t="str">
        <f t="shared" si="7"/>
        <v/>
      </c>
      <c r="L58" t="str">
        <f t="shared" si="8"/>
        <v/>
      </c>
      <c r="M58" s="51" t="str">
        <f t="shared" ca="1" si="4"/>
        <v/>
      </c>
      <c r="N58" s="20" t="str">
        <f t="shared" ca="1" si="5"/>
        <v/>
      </c>
    </row>
    <row r="59" spans="1:14" x14ac:dyDescent="0.25">
      <c r="A59" t="str">
        <f t="shared" si="6"/>
        <v/>
      </c>
      <c r="E59" s="48" t="str">
        <f t="shared" ca="1" si="0"/>
        <v/>
      </c>
      <c r="F59" t="str">
        <f t="shared" ca="1" si="1"/>
        <v/>
      </c>
      <c r="G59" s="33"/>
      <c r="I59" t="str">
        <f t="shared" si="2"/>
        <v/>
      </c>
      <c r="J59" s="53" t="str">
        <f t="shared" si="3"/>
        <v/>
      </c>
      <c r="K59" t="str">
        <f t="shared" si="7"/>
        <v/>
      </c>
      <c r="L59" t="str">
        <f t="shared" si="8"/>
        <v/>
      </c>
      <c r="M59" s="51" t="str">
        <f t="shared" ca="1" si="4"/>
        <v/>
      </c>
      <c r="N59" s="20" t="str">
        <f t="shared" ca="1" si="5"/>
        <v/>
      </c>
    </row>
    <row r="60" spans="1:14" x14ac:dyDescent="0.25">
      <c r="A60" t="str">
        <f t="shared" si="6"/>
        <v/>
      </c>
      <c r="E60" s="48" t="str">
        <f t="shared" ca="1" si="0"/>
        <v/>
      </c>
      <c r="F60" t="str">
        <f t="shared" ca="1" si="1"/>
        <v/>
      </c>
      <c r="G60" s="33"/>
      <c r="I60" t="str">
        <f t="shared" si="2"/>
        <v/>
      </c>
      <c r="J60" s="53" t="str">
        <f t="shared" si="3"/>
        <v/>
      </c>
      <c r="K60" t="str">
        <f t="shared" si="7"/>
        <v/>
      </c>
      <c r="L60" t="str">
        <f t="shared" si="8"/>
        <v/>
      </c>
      <c r="M60" s="51" t="str">
        <f t="shared" ca="1" si="4"/>
        <v/>
      </c>
      <c r="N60" s="20" t="str">
        <f t="shared" ca="1" si="5"/>
        <v/>
      </c>
    </row>
    <row r="61" spans="1:14" x14ac:dyDescent="0.25">
      <c r="A61" t="str">
        <f t="shared" si="6"/>
        <v/>
      </c>
      <c r="E61" s="48" t="str">
        <f t="shared" ca="1" si="0"/>
        <v/>
      </c>
      <c r="F61" t="str">
        <f t="shared" ca="1" si="1"/>
        <v/>
      </c>
      <c r="G61" s="33"/>
      <c r="I61" t="str">
        <f t="shared" si="2"/>
        <v/>
      </c>
      <c r="J61" s="53" t="str">
        <f t="shared" si="3"/>
        <v/>
      </c>
      <c r="K61" t="str">
        <f t="shared" si="7"/>
        <v/>
      </c>
      <c r="L61" t="str">
        <f t="shared" si="8"/>
        <v/>
      </c>
      <c r="M61" s="51" t="str">
        <f t="shared" ca="1" si="4"/>
        <v/>
      </c>
      <c r="N61" s="20" t="str">
        <f t="shared" ca="1" si="5"/>
        <v/>
      </c>
    </row>
    <row r="62" spans="1:14" x14ac:dyDescent="0.25">
      <c r="A62" t="str">
        <f t="shared" si="6"/>
        <v/>
      </c>
      <c r="E62" s="48" t="str">
        <f t="shared" ca="1" si="0"/>
        <v/>
      </c>
      <c r="F62" t="str">
        <f t="shared" ca="1" si="1"/>
        <v/>
      </c>
      <c r="G62" s="33"/>
      <c r="I62" t="str">
        <f t="shared" si="2"/>
        <v/>
      </c>
      <c r="J62" s="53" t="str">
        <f t="shared" si="3"/>
        <v/>
      </c>
      <c r="K62" t="str">
        <f t="shared" si="7"/>
        <v/>
      </c>
      <c r="L62" t="str">
        <f t="shared" si="8"/>
        <v/>
      </c>
      <c r="M62" s="51" t="str">
        <f t="shared" ca="1" si="4"/>
        <v/>
      </c>
      <c r="N62" s="20" t="str">
        <f t="shared" ca="1" si="5"/>
        <v/>
      </c>
    </row>
    <row r="63" spans="1:14" x14ac:dyDescent="0.25">
      <c r="A63" t="str">
        <f t="shared" si="6"/>
        <v/>
      </c>
      <c r="E63" s="48" t="str">
        <f t="shared" ca="1" si="0"/>
        <v/>
      </c>
      <c r="F63" t="str">
        <f t="shared" ca="1" si="1"/>
        <v/>
      </c>
      <c r="G63" s="33"/>
      <c r="I63" t="str">
        <f t="shared" si="2"/>
        <v/>
      </c>
      <c r="J63" s="53" t="str">
        <f t="shared" si="3"/>
        <v/>
      </c>
      <c r="K63" t="str">
        <f t="shared" si="7"/>
        <v/>
      </c>
      <c r="L63" t="str">
        <f t="shared" si="8"/>
        <v/>
      </c>
      <c r="M63" s="51" t="str">
        <f t="shared" ca="1" si="4"/>
        <v/>
      </c>
      <c r="N63" s="20" t="str">
        <f t="shared" ca="1" si="5"/>
        <v/>
      </c>
    </row>
    <row r="64" spans="1:14" x14ac:dyDescent="0.25">
      <c r="A64" t="str">
        <f t="shared" si="6"/>
        <v/>
      </c>
      <c r="E64" s="48" t="str">
        <f t="shared" ca="1" si="0"/>
        <v/>
      </c>
      <c r="F64" t="str">
        <f t="shared" ca="1" si="1"/>
        <v/>
      </c>
      <c r="G64" s="33"/>
      <c r="I64" t="str">
        <f t="shared" si="2"/>
        <v/>
      </c>
      <c r="J64" s="53" t="str">
        <f t="shared" si="3"/>
        <v/>
      </c>
      <c r="K64" t="str">
        <f t="shared" si="7"/>
        <v/>
      </c>
      <c r="L64" t="str">
        <f t="shared" si="8"/>
        <v/>
      </c>
      <c r="M64" s="51" t="str">
        <f t="shared" ca="1" si="4"/>
        <v/>
      </c>
      <c r="N64" s="20" t="str">
        <f t="shared" ca="1" si="5"/>
        <v/>
      </c>
    </row>
    <row r="65" spans="1:14" x14ac:dyDescent="0.25">
      <c r="A65" t="str">
        <f t="shared" si="6"/>
        <v/>
      </c>
      <c r="E65" s="48" t="str">
        <f t="shared" ca="1" si="0"/>
        <v/>
      </c>
      <c r="F65" t="str">
        <f t="shared" ca="1" si="1"/>
        <v/>
      </c>
      <c r="G65" s="33"/>
      <c r="I65" t="str">
        <f t="shared" si="2"/>
        <v/>
      </c>
      <c r="J65" s="53" t="str">
        <f t="shared" si="3"/>
        <v/>
      </c>
      <c r="K65" t="str">
        <f t="shared" si="7"/>
        <v/>
      </c>
      <c r="L65" t="str">
        <f t="shared" si="8"/>
        <v/>
      </c>
      <c r="M65" s="51" t="str">
        <f t="shared" ca="1" si="4"/>
        <v/>
      </c>
      <c r="N65" s="20" t="str">
        <f t="shared" ca="1" si="5"/>
        <v/>
      </c>
    </row>
    <row r="66" spans="1:14" x14ac:dyDescent="0.25">
      <c r="A66" t="str">
        <f t="shared" si="6"/>
        <v/>
      </c>
      <c r="E66" s="48" t="str">
        <f t="shared" ca="1" si="0"/>
        <v/>
      </c>
      <c r="F66" t="str">
        <f t="shared" ca="1" si="1"/>
        <v/>
      </c>
      <c r="G66" s="33"/>
      <c r="I66" t="str">
        <f t="shared" si="2"/>
        <v/>
      </c>
      <c r="J66" s="53" t="str">
        <f t="shared" si="3"/>
        <v/>
      </c>
      <c r="K66" t="str">
        <f t="shared" si="7"/>
        <v/>
      </c>
      <c r="L66" t="str">
        <f t="shared" si="8"/>
        <v/>
      </c>
      <c r="M66" s="51" t="str">
        <f t="shared" ca="1" si="4"/>
        <v/>
      </c>
      <c r="N66" s="20" t="str">
        <f t="shared" ca="1" si="5"/>
        <v/>
      </c>
    </row>
    <row r="67" spans="1:14" x14ac:dyDescent="0.25">
      <c r="A67" t="str">
        <f t="shared" si="6"/>
        <v/>
      </c>
      <c r="E67" s="48" t="str">
        <f t="shared" ca="1" si="0"/>
        <v/>
      </c>
      <c r="F67" t="str">
        <f t="shared" ca="1" si="1"/>
        <v/>
      </c>
      <c r="G67" s="33"/>
      <c r="I67" t="str">
        <f t="shared" si="2"/>
        <v/>
      </c>
      <c r="J67" s="53" t="str">
        <f t="shared" si="3"/>
        <v/>
      </c>
      <c r="K67" t="str">
        <f t="shared" si="7"/>
        <v/>
      </c>
      <c r="L67" t="str">
        <f t="shared" si="8"/>
        <v/>
      </c>
      <c r="M67" s="51" t="str">
        <f t="shared" ca="1" si="4"/>
        <v/>
      </c>
      <c r="N67" s="20" t="str">
        <f t="shared" ca="1" si="5"/>
        <v/>
      </c>
    </row>
    <row r="68" spans="1:14" x14ac:dyDescent="0.25">
      <c r="A68" t="str">
        <f t="shared" si="6"/>
        <v/>
      </c>
      <c r="E68" s="48" t="str">
        <f t="shared" ca="1" si="0"/>
        <v/>
      </c>
      <c r="F68" t="str">
        <f t="shared" ca="1" si="1"/>
        <v/>
      </c>
      <c r="G68" s="33"/>
      <c r="I68" t="str">
        <f t="shared" si="2"/>
        <v/>
      </c>
      <c r="J68" s="53" t="str">
        <f t="shared" si="3"/>
        <v/>
      </c>
      <c r="K68" t="str">
        <f t="shared" si="7"/>
        <v/>
      </c>
      <c r="L68" t="str">
        <f t="shared" si="8"/>
        <v/>
      </c>
      <c r="M68" s="51" t="str">
        <f t="shared" ca="1" si="4"/>
        <v/>
      </c>
      <c r="N68" s="20" t="str">
        <f t="shared" ca="1" si="5"/>
        <v/>
      </c>
    </row>
    <row r="69" spans="1:14" x14ac:dyDescent="0.25">
      <c r="A69" t="str">
        <f t="shared" si="6"/>
        <v/>
      </c>
      <c r="E69" s="48" t="str">
        <f t="shared" ca="1" si="0"/>
        <v/>
      </c>
      <c r="F69" t="str">
        <f t="shared" ca="1" si="1"/>
        <v/>
      </c>
      <c r="G69" s="33"/>
      <c r="I69" t="str">
        <f t="shared" si="2"/>
        <v/>
      </c>
      <c r="J69" s="53" t="str">
        <f t="shared" si="3"/>
        <v/>
      </c>
      <c r="K69" t="str">
        <f t="shared" si="7"/>
        <v/>
      </c>
      <c r="L69" t="str">
        <f t="shared" si="8"/>
        <v/>
      </c>
      <c r="M69" s="51" t="str">
        <f t="shared" ca="1" si="4"/>
        <v/>
      </c>
      <c r="N69" s="20" t="str">
        <f t="shared" ca="1" si="5"/>
        <v/>
      </c>
    </row>
    <row r="70" spans="1:14" x14ac:dyDescent="0.25">
      <c r="A70" t="str">
        <f t="shared" si="6"/>
        <v/>
      </c>
      <c r="E70" s="48" t="str">
        <f t="shared" ca="1" si="0"/>
        <v/>
      </c>
      <c r="F70" t="str">
        <f t="shared" ca="1" si="1"/>
        <v/>
      </c>
      <c r="G70" s="33"/>
      <c r="I70" t="str">
        <f t="shared" si="2"/>
        <v/>
      </c>
      <c r="J70" s="53" t="str">
        <f t="shared" si="3"/>
        <v/>
      </c>
      <c r="K70" t="str">
        <f t="shared" si="7"/>
        <v/>
      </c>
      <c r="L70" t="str">
        <f t="shared" si="8"/>
        <v/>
      </c>
      <c r="M70" s="51" t="str">
        <f t="shared" ca="1" si="4"/>
        <v/>
      </c>
      <c r="N70" s="20" t="str">
        <f t="shared" ca="1" si="5"/>
        <v/>
      </c>
    </row>
    <row r="71" spans="1:14" x14ac:dyDescent="0.25">
      <c r="A71" t="str">
        <f t="shared" si="6"/>
        <v/>
      </c>
      <c r="E71" s="48" t="str">
        <f t="shared" ref="E71:E102" ca="1" si="9">IF(B71&lt;&gt;"",TODAY(),"")</f>
        <v/>
      </c>
      <c r="F71" t="str">
        <f t="shared" ref="F71:F102" ca="1" si="10">IF(AND(C71&lt;&gt;"",E71&lt;&gt;""),DATEDIF(C71,E71,"M"),"")</f>
        <v/>
      </c>
      <c r="G71" s="33"/>
      <c r="I71" t="str">
        <f t="shared" si="2"/>
        <v/>
      </c>
      <c r="J71" s="53" t="str">
        <f t="shared" si="3"/>
        <v/>
      </c>
      <c r="K71" t="str">
        <f t="shared" si="7"/>
        <v/>
      </c>
      <c r="L71" t="str">
        <f t="shared" si="8"/>
        <v/>
      </c>
      <c r="M71" s="51" t="str">
        <f t="shared" ref="M71:M102" ca="1" si="11">IF(AND(F71&lt;&gt;"",G71&lt;&gt;"",H71&lt;&gt;""),FV(G71/12,F71,-H71),"")</f>
        <v/>
      </c>
      <c r="N71" s="20" t="str">
        <f t="shared" ca="1" si="5"/>
        <v/>
      </c>
    </row>
    <row r="72" spans="1:14" x14ac:dyDescent="0.25">
      <c r="A72" t="str">
        <f t="shared" si="6"/>
        <v/>
      </c>
      <c r="E72" s="48" t="str">
        <f t="shared" ca="1" si="9"/>
        <v/>
      </c>
      <c r="F72" t="str">
        <f t="shared" ca="1" si="10"/>
        <v/>
      </c>
      <c r="G72" s="33"/>
      <c r="I72" t="str">
        <f t="shared" si="2"/>
        <v/>
      </c>
      <c r="J72" s="53" t="str">
        <f t="shared" si="3"/>
        <v/>
      </c>
      <c r="K72" t="str">
        <f t="shared" si="7"/>
        <v/>
      </c>
      <c r="L72" t="str">
        <f t="shared" si="8"/>
        <v/>
      </c>
      <c r="M72" s="51" t="str">
        <f t="shared" ca="1" si="11"/>
        <v/>
      </c>
      <c r="N72" s="20" t="str">
        <f t="shared" ref="N72:N103" ca="1" si="12">IF(AND(M72&lt;&gt;"",I72&lt;&gt;""),VLOOKUP(I72,$Q$26:$T$47,4,0)*M72,"")</f>
        <v/>
      </c>
    </row>
    <row r="73" spans="1:14" x14ac:dyDescent="0.25">
      <c r="A73" t="str">
        <f t="shared" si="6"/>
        <v/>
      </c>
      <c r="E73" s="48" t="str">
        <f t="shared" ca="1" si="9"/>
        <v/>
      </c>
      <c r="F73" t="str">
        <f t="shared" ca="1" si="10"/>
        <v/>
      </c>
      <c r="G73" s="33"/>
      <c r="I73" t="str">
        <f t="shared" si="2"/>
        <v/>
      </c>
      <c r="J73" s="53" t="str">
        <f t="shared" si="3"/>
        <v/>
      </c>
      <c r="K73" t="str">
        <f t="shared" si="7"/>
        <v/>
      </c>
      <c r="L73" t="str">
        <f t="shared" si="8"/>
        <v/>
      </c>
      <c r="M73" s="51" t="str">
        <f t="shared" ca="1" si="11"/>
        <v/>
      </c>
      <c r="N73" s="20" t="str">
        <f t="shared" ca="1" si="12"/>
        <v/>
      </c>
    </row>
    <row r="74" spans="1:14" x14ac:dyDescent="0.25">
      <c r="A74" t="str">
        <f t="shared" si="6"/>
        <v/>
      </c>
      <c r="E74" s="48" t="str">
        <f t="shared" ca="1" si="9"/>
        <v/>
      </c>
      <c r="F74" t="str">
        <f t="shared" ca="1" si="10"/>
        <v/>
      </c>
      <c r="G74" s="33"/>
      <c r="I74" t="str">
        <f t="shared" si="2"/>
        <v/>
      </c>
      <c r="J74" s="53" t="str">
        <f t="shared" si="3"/>
        <v/>
      </c>
      <c r="K74" t="str">
        <f t="shared" si="7"/>
        <v/>
      </c>
      <c r="L74" t="str">
        <f t="shared" si="8"/>
        <v/>
      </c>
      <c r="M74" s="51" t="str">
        <f t="shared" ca="1" si="11"/>
        <v/>
      </c>
      <c r="N74" s="20" t="str">
        <f t="shared" ca="1" si="12"/>
        <v/>
      </c>
    </row>
    <row r="75" spans="1:14" x14ac:dyDescent="0.25">
      <c r="A75" t="str">
        <f t="shared" si="6"/>
        <v/>
      </c>
      <c r="E75" s="48" t="str">
        <f t="shared" ca="1" si="9"/>
        <v/>
      </c>
      <c r="F75" t="str">
        <f t="shared" ca="1" si="10"/>
        <v/>
      </c>
      <c r="G75" s="33"/>
      <c r="I75" t="str">
        <f t="shared" si="2"/>
        <v/>
      </c>
      <c r="J75" s="53" t="str">
        <f t="shared" si="3"/>
        <v/>
      </c>
      <c r="K75" t="str">
        <f t="shared" si="7"/>
        <v/>
      </c>
      <c r="L75" t="str">
        <f t="shared" si="8"/>
        <v/>
      </c>
      <c r="M75" s="51" t="str">
        <f t="shared" ca="1" si="11"/>
        <v/>
      </c>
      <c r="N75" s="20" t="str">
        <f t="shared" ca="1" si="12"/>
        <v/>
      </c>
    </row>
    <row r="76" spans="1:14" x14ac:dyDescent="0.25">
      <c r="A76" t="str">
        <f t="shared" si="6"/>
        <v/>
      </c>
      <c r="E76" s="48" t="str">
        <f t="shared" ca="1" si="9"/>
        <v/>
      </c>
      <c r="F76" t="str">
        <f t="shared" ca="1" si="10"/>
        <v/>
      </c>
      <c r="G76" s="33"/>
      <c r="I76" t="str">
        <f t="shared" si="2"/>
        <v/>
      </c>
      <c r="J76" s="53" t="str">
        <f t="shared" si="3"/>
        <v/>
      </c>
      <c r="K76" t="str">
        <f t="shared" si="7"/>
        <v/>
      </c>
      <c r="L76" t="str">
        <f t="shared" si="8"/>
        <v/>
      </c>
      <c r="M76" s="51" t="str">
        <f t="shared" ca="1" si="11"/>
        <v/>
      </c>
      <c r="N76" s="20" t="str">
        <f t="shared" ca="1" si="12"/>
        <v/>
      </c>
    </row>
    <row r="77" spans="1:14" x14ac:dyDescent="0.25">
      <c r="A77" t="str">
        <f t="shared" si="6"/>
        <v/>
      </c>
      <c r="E77" s="48" t="str">
        <f t="shared" ca="1" si="9"/>
        <v/>
      </c>
      <c r="F77" t="str">
        <f t="shared" ca="1" si="10"/>
        <v/>
      </c>
      <c r="G77" s="33"/>
      <c r="I77" t="str">
        <f t="shared" si="2"/>
        <v/>
      </c>
      <c r="J77" s="53" t="str">
        <f t="shared" si="3"/>
        <v/>
      </c>
      <c r="K77" t="str">
        <f t="shared" si="7"/>
        <v/>
      </c>
      <c r="L77" t="str">
        <f t="shared" si="8"/>
        <v/>
      </c>
      <c r="M77" s="51" t="str">
        <f t="shared" ca="1" si="11"/>
        <v/>
      </c>
      <c r="N77" s="20" t="str">
        <f t="shared" ca="1" si="12"/>
        <v/>
      </c>
    </row>
    <row r="78" spans="1:14" x14ac:dyDescent="0.25">
      <c r="A78" t="str">
        <f t="shared" si="6"/>
        <v/>
      </c>
      <c r="E78" s="48" t="str">
        <f t="shared" ca="1" si="9"/>
        <v/>
      </c>
      <c r="F78" t="str">
        <f t="shared" ca="1" si="10"/>
        <v/>
      </c>
      <c r="G78" s="33"/>
      <c r="I78" t="str">
        <f t="shared" si="2"/>
        <v/>
      </c>
      <c r="J78" s="53" t="str">
        <f t="shared" si="3"/>
        <v/>
      </c>
      <c r="K78" t="str">
        <f t="shared" si="7"/>
        <v/>
      </c>
      <c r="L78" t="str">
        <f t="shared" si="8"/>
        <v/>
      </c>
      <c r="M78" s="51" t="str">
        <f t="shared" ca="1" si="11"/>
        <v/>
      </c>
      <c r="N78" s="20" t="str">
        <f t="shared" ca="1" si="12"/>
        <v/>
      </c>
    </row>
    <row r="79" spans="1:14" x14ac:dyDescent="0.25">
      <c r="A79" t="str">
        <f t="shared" si="6"/>
        <v/>
      </c>
      <c r="E79" s="48" t="str">
        <f t="shared" ca="1" si="9"/>
        <v/>
      </c>
      <c r="F79" t="str">
        <f t="shared" ca="1" si="10"/>
        <v/>
      </c>
      <c r="G79" s="33"/>
      <c r="I79" t="str">
        <f t="shared" si="2"/>
        <v/>
      </c>
      <c r="J79" s="53" t="str">
        <f t="shared" si="3"/>
        <v/>
      </c>
      <c r="K79" t="str">
        <f t="shared" ref="K79:K110" si="13">IF(I79&lt;&gt;"",IF(I79 &gt; 0,VLOOKUP(I79,$Q$26:$T$47,3,0),""),"")</f>
        <v/>
      </c>
      <c r="L79" t="str">
        <f t="shared" ref="L79:L110" si="14">IF(J79&lt;&gt;"",LOOKUP(J79,$Q$26:$T$47,$S$26:$S$47),"")</f>
        <v/>
      </c>
      <c r="M79" s="51" t="str">
        <f t="shared" ca="1" si="11"/>
        <v/>
      </c>
      <c r="N79" s="20" t="str">
        <f t="shared" ca="1" si="12"/>
        <v/>
      </c>
    </row>
    <row r="80" spans="1:14" x14ac:dyDescent="0.25">
      <c r="A80" t="str">
        <f t="shared" si="6"/>
        <v/>
      </c>
      <c r="E80" s="48" t="str">
        <f t="shared" ca="1" si="9"/>
        <v/>
      </c>
      <c r="F80" t="str">
        <f t="shared" ca="1" si="10"/>
        <v/>
      </c>
      <c r="G80" s="33"/>
      <c r="I80" t="str">
        <f t="shared" si="2"/>
        <v/>
      </c>
      <c r="J80" s="53" t="str">
        <f t="shared" si="3"/>
        <v/>
      </c>
      <c r="K80" t="str">
        <f t="shared" si="13"/>
        <v/>
      </c>
      <c r="L80" t="str">
        <f t="shared" si="14"/>
        <v/>
      </c>
      <c r="M80" s="51" t="str">
        <f t="shared" ca="1" si="11"/>
        <v/>
      </c>
      <c r="N80" s="20" t="str">
        <f t="shared" ca="1" si="12"/>
        <v/>
      </c>
    </row>
    <row r="81" spans="1:14" x14ac:dyDescent="0.25">
      <c r="A81" t="str">
        <f t="shared" si="6"/>
        <v/>
      </c>
      <c r="E81" s="48" t="str">
        <f t="shared" ca="1" si="9"/>
        <v/>
      </c>
      <c r="F81" t="str">
        <f t="shared" ca="1" si="10"/>
        <v/>
      </c>
      <c r="G81" s="33"/>
      <c r="I81" t="str">
        <f t="shared" si="2"/>
        <v/>
      </c>
      <c r="J81" s="53" t="str">
        <f t="shared" si="3"/>
        <v/>
      </c>
      <c r="K81" t="str">
        <f t="shared" si="13"/>
        <v/>
      </c>
      <c r="L81" t="str">
        <f t="shared" si="14"/>
        <v/>
      </c>
      <c r="M81" s="51" t="str">
        <f t="shared" ca="1" si="11"/>
        <v/>
      </c>
      <c r="N81" s="20" t="str">
        <f t="shared" ca="1" si="12"/>
        <v/>
      </c>
    </row>
    <row r="82" spans="1:14" x14ac:dyDescent="0.25">
      <c r="A82" t="str">
        <f t="shared" si="6"/>
        <v/>
      </c>
      <c r="E82" s="48" t="str">
        <f t="shared" ca="1" si="9"/>
        <v/>
      </c>
      <c r="F82" t="str">
        <f t="shared" ca="1" si="10"/>
        <v/>
      </c>
      <c r="G82" s="33"/>
      <c r="I82" t="str">
        <f t="shared" si="2"/>
        <v/>
      </c>
      <c r="J82" s="53" t="str">
        <f t="shared" si="3"/>
        <v/>
      </c>
      <c r="K82" t="str">
        <f t="shared" si="13"/>
        <v/>
      </c>
      <c r="L82" t="str">
        <f t="shared" si="14"/>
        <v/>
      </c>
      <c r="M82" s="51" t="str">
        <f t="shared" ca="1" si="11"/>
        <v/>
      </c>
      <c r="N82" s="20" t="str">
        <f t="shared" ca="1" si="12"/>
        <v/>
      </c>
    </row>
    <row r="83" spans="1:14" x14ac:dyDescent="0.25">
      <c r="A83" t="str">
        <f t="shared" si="6"/>
        <v/>
      </c>
      <c r="E83" s="48" t="str">
        <f t="shared" ca="1" si="9"/>
        <v/>
      </c>
      <c r="F83" t="str">
        <f t="shared" ca="1" si="10"/>
        <v/>
      </c>
      <c r="G83" s="33"/>
      <c r="I83" t="str">
        <f t="shared" si="2"/>
        <v/>
      </c>
      <c r="J83" s="53" t="str">
        <f t="shared" si="3"/>
        <v/>
      </c>
      <c r="K83" t="str">
        <f t="shared" si="13"/>
        <v/>
      </c>
      <c r="L83" t="str">
        <f t="shared" si="14"/>
        <v/>
      </c>
      <c r="M83" s="51" t="str">
        <f t="shared" ca="1" si="11"/>
        <v/>
      </c>
      <c r="N83" s="20" t="str">
        <f t="shared" ca="1" si="12"/>
        <v/>
      </c>
    </row>
    <row r="84" spans="1:14" x14ac:dyDescent="0.25">
      <c r="A84" t="str">
        <f t="shared" si="6"/>
        <v/>
      </c>
      <c r="E84" s="48" t="str">
        <f t="shared" ca="1" si="9"/>
        <v/>
      </c>
      <c r="F84" t="str">
        <f t="shared" ca="1" si="10"/>
        <v/>
      </c>
      <c r="G84" s="33"/>
      <c r="I84" t="str">
        <f t="shared" si="2"/>
        <v/>
      </c>
      <c r="J84" s="53" t="str">
        <f t="shared" si="3"/>
        <v/>
      </c>
      <c r="K84" t="str">
        <f t="shared" si="13"/>
        <v/>
      </c>
      <c r="L84" t="str">
        <f t="shared" si="14"/>
        <v/>
      </c>
      <c r="M84" s="51" t="str">
        <f t="shared" ca="1" si="11"/>
        <v/>
      </c>
      <c r="N84" s="20" t="str">
        <f t="shared" ca="1" si="12"/>
        <v/>
      </c>
    </row>
    <row r="85" spans="1:14" x14ac:dyDescent="0.25">
      <c r="A85" t="str">
        <f t="shared" si="6"/>
        <v/>
      </c>
      <c r="E85" s="48" t="str">
        <f t="shared" ca="1" si="9"/>
        <v/>
      </c>
      <c r="F85" t="str">
        <f t="shared" ca="1" si="10"/>
        <v/>
      </c>
      <c r="G85" s="33"/>
      <c r="I85" t="str">
        <f t="shared" si="2"/>
        <v/>
      </c>
      <c r="J85" s="53" t="str">
        <f t="shared" si="3"/>
        <v/>
      </c>
      <c r="K85" t="str">
        <f t="shared" si="13"/>
        <v/>
      </c>
      <c r="L85" t="str">
        <f t="shared" si="14"/>
        <v/>
      </c>
      <c r="M85" s="51" t="str">
        <f t="shared" ca="1" si="11"/>
        <v/>
      </c>
      <c r="N85" s="20" t="str">
        <f t="shared" ca="1" si="12"/>
        <v/>
      </c>
    </row>
    <row r="86" spans="1:14" x14ac:dyDescent="0.25">
      <c r="A86" t="str">
        <f t="shared" si="6"/>
        <v/>
      </c>
      <c r="E86" s="48" t="str">
        <f t="shared" ca="1" si="9"/>
        <v/>
      </c>
      <c r="F86" t="str">
        <f t="shared" ca="1" si="10"/>
        <v/>
      </c>
      <c r="G86" s="33"/>
      <c r="I86" t="str">
        <f t="shared" si="2"/>
        <v/>
      </c>
      <c r="J86" s="53" t="str">
        <f t="shared" si="3"/>
        <v/>
      </c>
      <c r="K86" t="str">
        <f t="shared" si="13"/>
        <v/>
      </c>
      <c r="L86" t="str">
        <f t="shared" si="14"/>
        <v/>
      </c>
      <c r="M86" s="51" t="str">
        <f t="shared" ca="1" si="11"/>
        <v/>
      </c>
      <c r="N86" s="20" t="str">
        <f t="shared" ca="1" si="12"/>
        <v/>
      </c>
    </row>
    <row r="87" spans="1:14" x14ac:dyDescent="0.25">
      <c r="A87" t="str">
        <f t="shared" si="6"/>
        <v/>
      </c>
      <c r="E87" s="48" t="str">
        <f t="shared" ca="1" si="9"/>
        <v/>
      </c>
      <c r="F87" t="str">
        <f t="shared" ca="1" si="10"/>
        <v/>
      </c>
      <c r="G87" s="33"/>
      <c r="I87" t="str">
        <f t="shared" si="2"/>
        <v/>
      </c>
      <c r="J87" s="53" t="str">
        <f t="shared" si="3"/>
        <v/>
      </c>
      <c r="K87" t="str">
        <f t="shared" si="13"/>
        <v/>
      </c>
      <c r="L87" t="str">
        <f t="shared" si="14"/>
        <v/>
      </c>
      <c r="M87" s="51" t="str">
        <f t="shared" ca="1" si="11"/>
        <v/>
      </c>
      <c r="N87" s="20" t="str">
        <f t="shared" ca="1" si="12"/>
        <v/>
      </c>
    </row>
    <row r="88" spans="1:14" x14ac:dyDescent="0.25">
      <c r="A88" t="str">
        <f t="shared" si="6"/>
        <v/>
      </c>
      <c r="E88" s="48" t="str">
        <f t="shared" ca="1" si="9"/>
        <v/>
      </c>
      <c r="F88" t="str">
        <f t="shared" ca="1" si="10"/>
        <v/>
      </c>
      <c r="G88" s="33"/>
      <c r="I88" t="str">
        <f t="shared" si="2"/>
        <v/>
      </c>
      <c r="J88" s="53" t="str">
        <f t="shared" si="3"/>
        <v/>
      </c>
      <c r="K88" t="str">
        <f t="shared" si="13"/>
        <v/>
      </c>
      <c r="L88" t="str">
        <f t="shared" si="14"/>
        <v/>
      </c>
      <c r="M88" s="51" t="str">
        <f t="shared" ca="1" si="11"/>
        <v/>
      </c>
      <c r="N88" s="20" t="str">
        <f t="shared" ca="1" si="12"/>
        <v/>
      </c>
    </row>
    <row r="89" spans="1:14" x14ac:dyDescent="0.25">
      <c r="A89" t="str">
        <f t="shared" si="6"/>
        <v/>
      </c>
      <c r="E89" s="48" t="str">
        <f t="shared" ca="1" si="9"/>
        <v/>
      </c>
      <c r="F89" t="str">
        <f t="shared" ca="1" si="10"/>
        <v/>
      </c>
      <c r="G89" s="33"/>
      <c r="I89" t="str">
        <f t="shared" si="2"/>
        <v/>
      </c>
      <c r="J89" s="53" t="str">
        <f t="shared" si="3"/>
        <v/>
      </c>
      <c r="K89" t="str">
        <f t="shared" si="13"/>
        <v/>
      </c>
      <c r="L89" t="str">
        <f t="shared" si="14"/>
        <v/>
      </c>
      <c r="M89" s="51" t="str">
        <f t="shared" ca="1" si="11"/>
        <v/>
      </c>
      <c r="N89" s="20" t="str">
        <f t="shared" ca="1" si="12"/>
        <v/>
      </c>
    </row>
    <row r="90" spans="1:14" x14ac:dyDescent="0.25">
      <c r="A90" t="str">
        <f t="shared" si="6"/>
        <v/>
      </c>
      <c r="E90" s="48" t="str">
        <f t="shared" ca="1" si="9"/>
        <v/>
      </c>
      <c r="F90" t="str">
        <f t="shared" ca="1" si="10"/>
        <v/>
      </c>
      <c r="G90" s="33"/>
      <c r="I90" t="str">
        <f t="shared" si="2"/>
        <v/>
      </c>
      <c r="J90" s="53" t="str">
        <f t="shared" si="3"/>
        <v/>
      </c>
      <c r="K90" t="str">
        <f t="shared" si="13"/>
        <v/>
      </c>
      <c r="L90" t="str">
        <f t="shared" si="14"/>
        <v/>
      </c>
      <c r="M90" s="51" t="str">
        <f t="shared" ca="1" si="11"/>
        <v/>
      </c>
      <c r="N90" s="20" t="str">
        <f t="shared" ca="1" si="12"/>
        <v/>
      </c>
    </row>
    <row r="91" spans="1:14" x14ac:dyDescent="0.25">
      <c r="A91" t="str">
        <f t="shared" si="6"/>
        <v/>
      </c>
      <c r="E91" s="48" t="str">
        <f t="shared" ca="1" si="9"/>
        <v/>
      </c>
      <c r="F91" t="str">
        <f t="shared" ca="1" si="10"/>
        <v/>
      </c>
      <c r="G91" s="33"/>
      <c r="I91" t="str">
        <f t="shared" si="2"/>
        <v/>
      </c>
      <c r="J91" s="53" t="str">
        <f t="shared" si="3"/>
        <v/>
      </c>
      <c r="K91" t="str">
        <f t="shared" si="13"/>
        <v/>
      </c>
      <c r="L91" t="str">
        <f t="shared" si="14"/>
        <v/>
      </c>
      <c r="M91" s="51" t="str">
        <f t="shared" ca="1" si="11"/>
        <v/>
      </c>
      <c r="N91" s="20" t="str">
        <f t="shared" ca="1" si="12"/>
        <v/>
      </c>
    </row>
    <row r="92" spans="1:14" x14ac:dyDescent="0.25">
      <c r="A92" t="str">
        <f t="shared" si="6"/>
        <v/>
      </c>
      <c r="E92" s="48" t="str">
        <f t="shared" ca="1" si="9"/>
        <v/>
      </c>
      <c r="F92" t="str">
        <f t="shared" ca="1" si="10"/>
        <v/>
      </c>
      <c r="G92" s="33"/>
      <c r="I92" t="str">
        <f t="shared" si="2"/>
        <v/>
      </c>
      <c r="J92" s="53" t="str">
        <f t="shared" si="3"/>
        <v/>
      </c>
      <c r="K92" t="str">
        <f t="shared" si="13"/>
        <v/>
      </c>
      <c r="L92" t="str">
        <f t="shared" si="14"/>
        <v/>
      </c>
      <c r="M92" s="51" t="str">
        <f t="shared" ca="1" si="11"/>
        <v/>
      </c>
      <c r="N92" s="20" t="str">
        <f t="shared" ca="1" si="12"/>
        <v/>
      </c>
    </row>
    <row r="93" spans="1:14" x14ac:dyDescent="0.25">
      <c r="A93" t="str">
        <f t="shared" si="6"/>
        <v/>
      </c>
      <c r="E93" s="48" t="str">
        <f t="shared" ca="1" si="9"/>
        <v/>
      </c>
      <c r="F93" t="str">
        <f t="shared" ca="1" si="10"/>
        <v/>
      </c>
      <c r="G93" s="33"/>
      <c r="I93" t="str">
        <f t="shared" si="2"/>
        <v/>
      </c>
      <c r="J93" s="53" t="str">
        <f t="shared" si="3"/>
        <v/>
      </c>
      <c r="K93" t="str">
        <f t="shared" si="13"/>
        <v/>
      </c>
      <c r="L93" t="str">
        <f t="shared" si="14"/>
        <v/>
      </c>
      <c r="M93" s="51" t="str">
        <f t="shared" ca="1" si="11"/>
        <v/>
      </c>
      <c r="N93" s="20" t="str">
        <f t="shared" ca="1" si="12"/>
        <v/>
      </c>
    </row>
    <row r="94" spans="1:14" x14ac:dyDescent="0.25">
      <c r="A94" t="str">
        <f t="shared" si="6"/>
        <v/>
      </c>
      <c r="E94" s="48" t="str">
        <f t="shared" ca="1" si="9"/>
        <v/>
      </c>
      <c r="F94" t="str">
        <f t="shared" ca="1" si="10"/>
        <v/>
      </c>
      <c r="G94" s="33"/>
      <c r="I94" t="str">
        <f t="shared" si="2"/>
        <v/>
      </c>
      <c r="J94" s="53" t="str">
        <f t="shared" si="3"/>
        <v/>
      </c>
      <c r="K94" t="str">
        <f t="shared" si="13"/>
        <v/>
      </c>
      <c r="L94" t="str">
        <f t="shared" si="14"/>
        <v/>
      </c>
      <c r="M94" s="51" t="str">
        <f t="shared" ca="1" si="11"/>
        <v/>
      </c>
      <c r="N94" s="20" t="str">
        <f t="shared" ca="1" si="12"/>
        <v/>
      </c>
    </row>
    <row r="95" spans="1:14" x14ac:dyDescent="0.25">
      <c r="A95" t="str">
        <f t="shared" si="6"/>
        <v/>
      </c>
      <c r="E95" s="48" t="str">
        <f t="shared" ca="1" si="9"/>
        <v/>
      </c>
      <c r="F95" t="str">
        <f t="shared" ca="1" si="10"/>
        <v/>
      </c>
      <c r="G95" s="33"/>
      <c r="I95" t="str">
        <f t="shared" si="2"/>
        <v/>
      </c>
      <c r="J95" s="53" t="str">
        <f t="shared" si="3"/>
        <v/>
      </c>
      <c r="K95" t="str">
        <f t="shared" si="13"/>
        <v/>
      </c>
      <c r="L95" t="str">
        <f t="shared" si="14"/>
        <v/>
      </c>
      <c r="M95" s="51" t="str">
        <f t="shared" ca="1" si="11"/>
        <v/>
      </c>
      <c r="N95" s="20" t="str">
        <f t="shared" ca="1" si="12"/>
        <v/>
      </c>
    </row>
    <row r="96" spans="1:14" x14ac:dyDescent="0.25">
      <c r="A96" t="str">
        <f t="shared" si="6"/>
        <v/>
      </c>
      <c r="E96" s="48" t="str">
        <f t="shared" ca="1" si="9"/>
        <v/>
      </c>
      <c r="F96" t="str">
        <f t="shared" ca="1" si="10"/>
        <v/>
      </c>
      <c r="G96" s="33"/>
      <c r="I96" t="str">
        <f t="shared" si="2"/>
        <v/>
      </c>
      <c r="J96" s="53" t="str">
        <f t="shared" si="3"/>
        <v/>
      </c>
      <c r="K96" t="str">
        <f t="shared" si="13"/>
        <v/>
      </c>
      <c r="L96" t="str">
        <f t="shared" si="14"/>
        <v/>
      </c>
      <c r="M96" s="51" t="str">
        <f t="shared" ca="1" si="11"/>
        <v/>
      </c>
      <c r="N96" s="20" t="str">
        <f t="shared" ca="1" si="12"/>
        <v/>
      </c>
    </row>
    <row r="97" spans="1:14" x14ac:dyDescent="0.25">
      <c r="A97" t="str">
        <f t="shared" si="6"/>
        <v/>
      </c>
      <c r="E97" s="48" t="str">
        <f t="shared" ca="1" si="9"/>
        <v/>
      </c>
      <c r="F97" t="str">
        <f t="shared" ca="1" si="10"/>
        <v/>
      </c>
      <c r="G97" s="33"/>
      <c r="I97" t="str">
        <f t="shared" si="2"/>
        <v/>
      </c>
      <c r="J97" s="53" t="str">
        <f t="shared" si="3"/>
        <v/>
      </c>
      <c r="K97" t="str">
        <f t="shared" si="13"/>
        <v/>
      </c>
      <c r="L97" t="str">
        <f t="shared" si="14"/>
        <v/>
      </c>
      <c r="M97" s="51" t="str">
        <f t="shared" ca="1" si="11"/>
        <v/>
      </c>
      <c r="N97" s="20" t="str">
        <f t="shared" ca="1" si="12"/>
        <v/>
      </c>
    </row>
    <row r="98" spans="1:14" x14ac:dyDescent="0.25">
      <c r="A98" t="str">
        <f t="shared" si="6"/>
        <v/>
      </c>
      <c r="E98" s="48" t="str">
        <f t="shared" ca="1" si="9"/>
        <v/>
      </c>
      <c r="F98" t="str">
        <f t="shared" ca="1" si="10"/>
        <v/>
      </c>
      <c r="G98" s="33"/>
      <c r="I98" t="str">
        <f t="shared" si="2"/>
        <v/>
      </c>
      <c r="J98" s="53" t="str">
        <f t="shared" si="3"/>
        <v/>
      </c>
      <c r="K98" t="str">
        <f t="shared" si="13"/>
        <v/>
      </c>
      <c r="L98" t="str">
        <f t="shared" si="14"/>
        <v/>
      </c>
      <c r="M98" s="51" t="str">
        <f t="shared" ca="1" si="11"/>
        <v/>
      </c>
      <c r="N98" s="20" t="str">
        <f t="shared" ca="1" si="12"/>
        <v/>
      </c>
    </row>
    <row r="99" spans="1:14" x14ac:dyDescent="0.25">
      <c r="A99" t="str">
        <f t="shared" si="6"/>
        <v/>
      </c>
      <c r="E99" s="48" t="str">
        <f t="shared" ca="1" si="9"/>
        <v/>
      </c>
      <c r="F99" t="str">
        <f t="shared" ca="1" si="10"/>
        <v/>
      </c>
      <c r="G99" s="33"/>
      <c r="I99" t="str">
        <f t="shared" si="2"/>
        <v/>
      </c>
      <c r="J99" s="53" t="str">
        <f t="shared" si="3"/>
        <v/>
      </c>
      <c r="K99" t="str">
        <f t="shared" si="13"/>
        <v/>
      </c>
      <c r="L99" t="str">
        <f t="shared" si="14"/>
        <v/>
      </c>
      <c r="M99" s="51" t="str">
        <f t="shared" ca="1" si="11"/>
        <v/>
      </c>
      <c r="N99" s="20" t="str">
        <f t="shared" ca="1" si="12"/>
        <v/>
      </c>
    </row>
    <row r="100" spans="1:14" x14ac:dyDescent="0.25">
      <c r="A100" t="str">
        <f t="shared" si="6"/>
        <v/>
      </c>
      <c r="E100" s="48" t="str">
        <f t="shared" ca="1" si="9"/>
        <v/>
      </c>
      <c r="F100" t="str">
        <f t="shared" ca="1" si="10"/>
        <v/>
      </c>
      <c r="G100" s="33"/>
      <c r="I100" t="str">
        <f t="shared" si="2"/>
        <v/>
      </c>
      <c r="J100" s="53" t="str">
        <f t="shared" si="3"/>
        <v/>
      </c>
      <c r="K100" t="str">
        <f t="shared" si="13"/>
        <v/>
      </c>
      <c r="L100" t="str">
        <f t="shared" si="14"/>
        <v/>
      </c>
      <c r="M100" s="51" t="str">
        <f t="shared" ca="1" si="11"/>
        <v/>
      </c>
      <c r="N100" s="20" t="str">
        <f t="shared" ca="1" si="12"/>
        <v/>
      </c>
    </row>
    <row r="101" spans="1:14" x14ac:dyDescent="0.25">
      <c r="A101" t="str">
        <f t="shared" si="6"/>
        <v/>
      </c>
      <c r="E101" s="48" t="str">
        <f t="shared" ca="1" si="9"/>
        <v/>
      </c>
      <c r="F101" t="str">
        <f t="shared" ca="1" si="10"/>
        <v/>
      </c>
      <c r="G101" s="33"/>
      <c r="I101" t="str">
        <f t="shared" si="2"/>
        <v/>
      </c>
      <c r="J101" s="53" t="str">
        <f t="shared" si="3"/>
        <v/>
      </c>
      <c r="K101" t="str">
        <f t="shared" si="13"/>
        <v/>
      </c>
      <c r="L101" t="str">
        <f t="shared" si="14"/>
        <v/>
      </c>
      <c r="M101" s="51" t="str">
        <f t="shared" ca="1" si="11"/>
        <v/>
      </c>
      <c r="N101" s="20" t="str">
        <f t="shared" ca="1" si="12"/>
        <v/>
      </c>
    </row>
    <row r="102" spans="1:14" x14ac:dyDescent="0.25">
      <c r="A102" t="str">
        <f t="shared" ref="A102:A128" si="15">IF(B102&lt;&gt;"",A101+1,IF(AND(B101="",B100&lt;&gt;""),"ИТОГО",""))</f>
        <v/>
      </c>
      <c r="E102" s="48" t="str">
        <f t="shared" ca="1" si="9"/>
        <v/>
      </c>
      <c r="F102" t="str">
        <f t="shared" ca="1" si="10"/>
        <v/>
      </c>
      <c r="G102" s="33"/>
      <c r="I102" t="str">
        <f t="shared" ref="I102:I124" si="16">IF(D102 &gt; 0,MID(D102,6,3)*1,"")</f>
        <v/>
      </c>
      <c r="J102" s="53" t="str">
        <f t="shared" ref="J102:J128" si="17">IF(D102 &gt; 0,LEFT(RIGHT(D102,15),3)*1,"")</f>
        <v/>
      </c>
      <c r="K102" t="str">
        <f t="shared" si="13"/>
        <v/>
      </c>
      <c r="L102" t="str">
        <f t="shared" si="14"/>
        <v/>
      </c>
      <c r="M102" s="51" t="str">
        <f t="shared" ca="1" si="11"/>
        <v/>
      </c>
      <c r="N102" s="20" t="str">
        <f t="shared" ca="1" si="12"/>
        <v/>
      </c>
    </row>
    <row r="103" spans="1:14" x14ac:dyDescent="0.25">
      <c r="A103" t="str">
        <f t="shared" si="15"/>
        <v/>
      </c>
      <c r="E103" s="48" t="str">
        <f t="shared" ref="E103:E128" ca="1" si="18">IF(B103&lt;&gt;"",TODAY(),"")</f>
        <v/>
      </c>
      <c r="F103" t="str">
        <f t="shared" ref="F103:F126" ca="1" si="19">IF(AND(C103&lt;&gt;"",E103&lt;&gt;""),DATEDIF(C103,E103,"M"),"")</f>
        <v/>
      </c>
      <c r="G103" s="33"/>
      <c r="I103" t="str">
        <f t="shared" si="16"/>
        <v/>
      </c>
      <c r="J103" s="53" t="str">
        <f t="shared" si="17"/>
        <v/>
      </c>
      <c r="K103" t="str">
        <f t="shared" si="13"/>
        <v/>
      </c>
      <c r="L103" t="str">
        <f t="shared" si="14"/>
        <v/>
      </c>
      <c r="M103" s="51" t="str">
        <f t="shared" ref="M103:M126" ca="1" si="20">IF(AND(F103&lt;&gt;"",G103&lt;&gt;"",H103&lt;&gt;""),FV(G103/12,F103,-H103),"")</f>
        <v/>
      </c>
      <c r="N103" s="20" t="str">
        <f t="shared" ca="1" si="12"/>
        <v/>
      </c>
    </row>
    <row r="104" spans="1:14" x14ac:dyDescent="0.25">
      <c r="A104" t="str">
        <f t="shared" si="15"/>
        <v/>
      </c>
      <c r="E104" s="48" t="str">
        <f t="shared" ca="1" si="18"/>
        <v/>
      </c>
      <c r="F104" t="str">
        <f t="shared" ca="1" si="19"/>
        <v/>
      </c>
      <c r="G104" s="33"/>
      <c r="I104" t="str">
        <f t="shared" si="16"/>
        <v/>
      </c>
      <c r="J104" s="53" t="str">
        <f t="shared" si="17"/>
        <v/>
      </c>
      <c r="K104" t="str">
        <f t="shared" si="13"/>
        <v/>
      </c>
      <c r="L104" t="str">
        <f t="shared" si="14"/>
        <v/>
      </c>
      <c r="M104" s="51" t="str">
        <f t="shared" ca="1" si="20"/>
        <v/>
      </c>
      <c r="N104" s="20" t="str">
        <f t="shared" ref="N104:N135" ca="1" si="21">IF(AND(M104&lt;&gt;"",I104&lt;&gt;""),VLOOKUP(I104,$Q$26:$T$47,4,0)*M104,"")</f>
        <v/>
      </c>
    </row>
    <row r="105" spans="1:14" x14ac:dyDescent="0.25">
      <c r="A105" t="str">
        <f t="shared" si="15"/>
        <v/>
      </c>
      <c r="E105" s="48" t="str">
        <f t="shared" ca="1" si="18"/>
        <v/>
      </c>
      <c r="F105" t="str">
        <f t="shared" ca="1" si="19"/>
        <v/>
      </c>
      <c r="G105" s="33"/>
      <c r="I105" t="str">
        <f t="shared" si="16"/>
        <v/>
      </c>
      <c r="J105" s="53" t="str">
        <f t="shared" si="17"/>
        <v/>
      </c>
      <c r="K105" t="str">
        <f t="shared" si="13"/>
        <v/>
      </c>
      <c r="L105" t="str">
        <f t="shared" si="14"/>
        <v/>
      </c>
      <c r="M105" s="51" t="str">
        <f t="shared" ca="1" si="20"/>
        <v/>
      </c>
      <c r="N105" s="20" t="str">
        <f t="shared" ca="1" si="21"/>
        <v/>
      </c>
    </row>
    <row r="106" spans="1:14" x14ac:dyDescent="0.25">
      <c r="A106" t="str">
        <f t="shared" si="15"/>
        <v/>
      </c>
      <c r="E106" s="48" t="str">
        <f t="shared" ca="1" si="18"/>
        <v/>
      </c>
      <c r="F106" t="str">
        <f t="shared" ca="1" si="19"/>
        <v/>
      </c>
      <c r="G106" s="33"/>
      <c r="I106" t="str">
        <f t="shared" si="16"/>
        <v/>
      </c>
      <c r="J106" s="53" t="str">
        <f t="shared" si="17"/>
        <v/>
      </c>
      <c r="K106" t="str">
        <f t="shared" si="13"/>
        <v/>
      </c>
      <c r="L106" t="str">
        <f t="shared" si="14"/>
        <v/>
      </c>
      <c r="M106" s="51" t="str">
        <f t="shared" ca="1" si="20"/>
        <v/>
      </c>
      <c r="N106" s="20" t="str">
        <f t="shared" ca="1" si="21"/>
        <v/>
      </c>
    </row>
    <row r="107" spans="1:14" x14ac:dyDescent="0.25">
      <c r="A107" t="str">
        <f t="shared" si="15"/>
        <v/>
      </c>
      <c r="E107" s="48" t="str">
        <f t="shared" ca="1" si="18"/>
        <v/>
      </c>
      <c r="F107" t="str">
        <f t="shared" ca="1" si="19"/>
        <v/>
      </c>
      <c r="G107" s="33"/>
      <c r="I107" t="str">
        <f t="shared" si="16"/>
        <v/>
      </c>
      <c r="J107" s="53" t="str">
        <f t="shared" si="17"/>
        <v/>
      </c>
      <c r="K107" t="str">
        <f t="shared" si="13"/>
        <v/>
      </c>
      <c r="L107" t="str">
        <f t="shared" si="14"/>
        <v/>
      </c>
      <c r="M107" s="51" t="str">
        <f t="shared" ca="1" si="20"/>
        <v/>
      </c>
      <c r="N107" s="20" t="str">
        <f t="shared" ca="1" si="21"/>
        <v/>
      </c>
    </row>
    <row r="108" spans="1:14" x14ac:dyDescent="0.25">
      <c r="A108" t="str">
        <f t="shared" si="15"/>
        <v/>
      </c>
      <c r="E108" s="48" t="str">
        <f t="shared" ca="1" si="18"/>
        <v/>
      </c>
      <c r="F108" t="str">
        <f t="shared" ca="1" si="19"/>
        <v/>
      </c>
      <c r="G108" s="33"/>
      <c r="I108" t="str">
        <f t="shared" si="16"/>
        <v/>
      </c>
      <c r="J108" s="53" t="str">
        <f t="shared" si="17"/>
        <v/>
      </c>
      <c r="K108" t="str">
        <f t="shared" si="13"/>
        <v/>
      </c>
      <c r="L108" t="str">
        <f t="shared" si="14"/>
        <v/>
      </c>
      <c r="M108" s="51" t="str">
        <f t="shared" ca="1" si="20"/>
        <v/>
      </c>
      <c r="N108" s="20" t="str">
        <f t="shared" ca="1" si="21"/>
        <v/>
      </c>
    </row>
    <row r="109" spans="1:14" x14ac:dyDescent="0.25">
      <c r="A109" t="str">
        <f t="shared" si="15"/>
        <v/>
      </c>
      <c r="E109" s="48" t="str">
        <f t="shared" ca="1" si="18"/>
        <v/>
      </c>
      <c r="F109" t="str">
        <f t="shared" ca="1" si="19"/>
        <v/>
      </c>
      <c r="G109" s="33"/>
      <c r="I109" t="str">
        <f t="shared" si="16"/>
        <v/>
      </c>
      <c r="J109" s="53" t="str">
        <f t="shared" si="17"/>
        <v/>
      </c>
      <c r="K109" t="str">
        <f t="shared" si="13"/>
        <v/>
      </c>
      <c r="L109" t="str">
        <f t="shared" si="14"/>
        <v/>
      </c>
      <c r="M109" s="51" t="str">
        <f t="shared" ca="1" si="20"/>
        <v/>
      </c>
      <c r="N109" s="20" t="str">
        <f t="shared" ca="1" si="21"/>
        <v/>
      </c>
    </row>
    <row r="110" spans="1:14" x14ac:dyDescent="0.25">
      <c r="A110" t="str">
        <f t="shared" si="15"/>
        <v/>
      </c>
      <c r="E110" s="48" t="str">
        <f t="shared" ca="1" si="18"/>
        <v/>
      </c>
      <c r="F110" t="str">
        <f t="shared" ca="1" si="19"/>
        <v/>
      </c>
      <c r="G110" s="33"/>
      <c r="I110" t="str">
        <f t="shared" si="16"/>
        <v/>
      </c>
      <c r="J110" s="53" t="str">
        <f t="shared" si="17"/>
        <v/>
      </c>
      <c r="K110" t="str">
        <f t="shared" si="13"/>
        <v/>
      </c>
      <c r="L110" t="str">
        <f t="shared" si="14"/>
        <v/>
      </c>
      <c r="M110" s="51" t="str">
        <f t="shared" ca="1" si="20"/>
        <v/>
      </c>
      <c r="N110" s="20" t="str">
        <f t="shared" ca="1" si="21"/>
        <v/>
      </c>
    </row>
    <row r="111" spans="1:14" x14ac:dyDescent="0.25">
      <c r="A111" t="str">
        <f t="shared" si="15"/>
        <v/>
      </c>
      <c r="E111" s="48" t="str">
        <f t="shared" ca="1" si="18"/>
        <v/>
      </c>
      <c r="F111" t="str">
        <f t="shared" ca="1" si="19"/>
        <v/>
      </c>
      <c r="G111" s="33"/>
      <c r="I111" t="str">
        <f t="shared" si="16"/>
        <v/>
      </c>
      <c r="J111" s="53" t="str">
        <f t="shared" si="17"/>
        <v/>
      </c>
      <c r="K111" t="str">
        <f t="shared" ref="K111:K126" si="22">IF(I111&lt;&gt;"",IF(I111 &gt; 0,VLOOKUP(I111,$Q$26:$T$47,3,0),""),"")</f>
        <v/>
      </c>
      <c r="L111" t="str">
        <f t="shared" ref="L111:L127" si="23">IF(J111&lt;&gt;"",LOOKUP(J111,$Q$26:$T$47,$S$26:$S$47),"")</f>
        <v/>
      </c>
      <c r="M111" s="51" t="str">
        <f t="shared" ca="1" si="20"/>
        <v/>
      </c>
      <c r="N111" s="20" t="str">
        <f t="shared" ca="1" si="21"/>
        <v/>
      </c>
    </row>
    <row r="112" spans="1:14" x14ac:dyDescent="0.25">
      <c r="A112" t="str">
        <f t="shared" si="15"/>
        <v/>
      </c>
      <c r="E112" s="48" t="str">
        <f t="shared" ca="1" si="18"/>
        <v/>
      </c>
      <c r="F112" t="str">
        <f t="shared" ca="1" si="19"/>
        <v/>
      </c>
      <c r="G112" s="33"/>
      <c r="I112" t="str">
        <f t="shared" si="16"/>
        <v/>
      </c>
      <c r="J112" s="53" t="str">
        <f t="shared" si="17"/>
        <v/>
      </c>
      <c r="K112" t="str">
        <f t="shared" si="22"/>
        <v/>
      </c>
      <c r="L112" t="str">
        <f t="shared" si="23"/>
        <v/>
      </c>
      <c r="M112" s="51" t="str">
        <f t="shared" ca="1" si="20"/>
        <v/>
      </c>
      <c r="N112" s="20" t="str">
        <f t="shared" ca="1" si="21"/>
        <v/>
      </c>
    </row>
    <row r="113" spans="1:14" x14ac:dyDescent="0.25">
      <c r="A113" t="str">
        <f t="shared" si="15"/>
        <v/>
      </c>
      <c r="E113" s="48" t="str">
        <f t="shared" ca="1" si="18"/>
        <v/>
      </c>
      <c r="F113" t="str">
        <f t="shared" ca="1" si="19"/>
        <v/>
      </c>
      <c r="G113" s="33"/>
      <c r="I113" t="str">
        <f t="shared" si="16"/>
        <v/>
      </c>
      <c r="J113" s="53" t="str">
        <f t="shared" si="17"/>
        <v/>
      </c>
      <c r="K113" t="str">
        <f t="shared" si="22"/>
        <v/>
      </c>
      <c r="L113" t="str">
        <f t="shared" si="23"/>
        <v/>
      </c>
      <c r="M113" s="51" t="str">
        <f t="shared" ca="1" si="20"/>
        <v/>
      </c>
      <c r="N113" s="20" t="str">
        <f t="shared" ca="1" si="21"/>
        <v/>
      </c>
    </row>
    <row r="114" spans="1:14" x14ac:dyDescent="0.25">
      <c r="A114" t="str">
        <f t="shared" si="15"/>
        <v/>
      </c>
      <c r="E114" s="48" t="str">
        <f t="shared" ca="1" si="18"/>
        <v/>
      </c>
      <c r="F114" t="str">
        <f t="shared" ca="1" si="19"/>
        <v/>
      </c>
      <c r="G114" s="33"/>
      <c r="I114" t="str">
        <f t="shared" si="16"/>
        <v/>
      </c>
      <c r="J114" s="53" t="str">
        <f t="shared" si="17"/>
        <v/>
      </c>
      <c r="K114" t="str">
        <f t="shared" si="22"/>
        <v/>
      </c>
      <c r="L114" t="str">
        <f t="shared" si="23"/>
        <v/>
      </c>
      <c r="M114" s="51" t="str">
        <f t="shared" ca="1" si="20"/>
        <v/>
      </c>
      <c r="N114" s="20" t="str">
        <f t="shared" ca="1" si="21"/>
        <v/>
      </c>
    </row>
    <row r="115" spans="1:14" x14ac:dyDescent="0.25">
      <c r="A115" t="str">
        <f t="shared" si="15"/>
        <v/>
      </c>
      <c r="E115" s="48" t="str">
        <f t="shared" ca="1" si="18"/>
        <v/>
      </c>
      <c r="F115" t="str">
        <f t="shared" ca="1" si="19"/>
        <v/>
      </c>
      <c r="G115" s="33"/>
      <c r="I115" t="str">
        <f t="shared" si="16"/>
        <v/>
      </c>
      <c r="J115" s="53" t="str">
        <f t="shared" si="17"/>
        <v/>
      </c>
      <c r="K115" t="str">
        <f t="shared" si="22"/>
        <v/>
      </c>
      <c r="L115" t="str">
        <f t="shared" si="23"/>
        <v/>
      </c>
      <c r="M115" s="51" t="str">
        <f t="shared" ca="1" si="20"/>
        <v/>
      </c>
      <c r="N115" s="20" t="str">
        <f t="shared" ca="1" si="21"/>
        <v/>
      </c>
    </row>
    <row r="116" spans="1:14" x14ac:dyDescent="0.25">
      <c r="A116" t="str">
        <f t="shared" si="15"/>
        <v/>
      </c>
      <c r="E116" s="48" t="str">
        <f t="shared" ca="1" si="18"/>
        <v/>
      </c>
      <c r="F116" t="str">
        <f t="shared" ca="1" si="19"/>
        <v/>
      </c>
      <c r="G116" s="33"/>
      <c r="I116" t="str">
        <f t="shared" si="16"/>
        <v/>
      </c>
      <c r="J116" s="53" t="str">
        <f t="shared" si="17"/>
        <v/>
      </c>
      <c r="K116" t="str">
        <f t="shared" si="22"/>
        <v/>
      </c>
      <c r="L116" t="str">
        <f t="shared" si="23"/>
        <v/>
      </c>
      <c r="M116" s="51" t="str">
        <f t="shared" ca="1" si="20"/>
        <v/>
      </c>
      <c r="N116" s="20" t="str">
        <f t="shared" ca="1" si="21"/>
        <v/>
      </c>
    </row>
    <row r="117" spans="1:14" x14ac:dyDescent="0.25">
      <c r="A117" t="str">
        <f t="shared" si="15"/>
        <v/>
      </c>
      <c r="E117" s="48" t="str">
        <f t="shared" ca="1" si="18"/>
        <v/>
      </c>
      <c r="F117" t="str">
        <f t="shared" ca="1" si="19"/>
        <v/>
      </c>
      <c r="G117" s="33"/>
      <c r="I117" t="str">
        <f t="shared" si="16"/>
        <v/>
      </c>
      <c r="J117" s="53" t="str">
        <f t="shared" si="17"/>
        <v/>
      </c>
      <c r="K117" t="str">
        <f t="shared" si="22"/>
        <v/>
      </c>
      <c r="L117" t="str">
        <f t="shared" si="23"/>
        <v/>
      </c>
      <c r="M117" s="51" t="str">
        <f t="shared" ca="1" si="20"/>
        <v/>
      </c>
      <c r="N117" s="20" t="str">
        <f t="shared" ca="1" si="21"/>
        <v/>
      </c>
    </row>
    <row r="118" spans="1:14" x14ac:dyDescent="0.25">
      <c r="A118" t="str">
        <f t="shared" si="15"/>
        <v/>
      </c>
      <c r="E118" s="48" t="str">
        <f t="shared" ca="1" si="18"/>
        <v/>
      </c>
      <c r="F118" t="str">
        <f t="shared" ca="1" si="19"/>
        <v/>
      </c>
      <c r="G118" s="33"/>
      <c r="I118" t="str">
        <f t="shared" si="16"/>
        <v/>
      </c>
      <c r="J118" s="53" t="str">
        <f t="shared" si="17"/>
        <v/>
      </c>
      <c r="K118" t="str">
        <f t="shared" si="22"/>
        <v/>
      </c>
      <c r="L118" t="str">
        <f t="shared" si="23"/>
        <v/>
      </c>
      <c r="M118" s="51" t="str">
        <f t="shared" ca="1" si="20"/>
        <v/>
      </c>
      <c r="N118" s="20" t="str">
        <f t="shared" ca="1" si="21"/>
        <v/>
      </c>
    </row>
    <row r="119" spans="1:14" x14ac:dyDescent="0.25">
      <c r="A119" t="str">
        <f t="shared" si="15"/>
        <v/>
      </c>
      <c r="E119" s="48" t="str">
        <f t="shared" ca="1" si="18"/>
        <v/>
      </c>
      <c r="F119" t="str">
        <f t="shared" ca="1" si="19"/>
        <v/>
      </c>
      <c r="G119" s="33"/>
      <c r="I119" t="str">
        <f t="shared" si="16"/>
        <v/>
      </c>
      <c r="J119" s="53" t="str">
        <f t="shared" si="17"/>
        <v/>
      </c>
      <c r="K119" t="str">
        <f t="shared" si="22"/>
        <v/>
      </c>
      <c r="L119" t="str">
        <f t="shared" si="23"/>
        <v/>
      </c>
      <c r="M119" s="51" t="str">
        <f t="shared" ca="1" si="20"/>
        <v/>
      </c>
      <c r="N119" s="20" t="str">
        <f t="shared" ca="1" si="21"/>
        <v/>
      </c>
    </row>
    <row r="120" spans="1:14" x14ac:dyDescent="0.25">
      <c r="A120" t="str">
        <f t="shared" si="15"/>
        <v/>
      </c>
      <c r="E120" s="48" t="str">
        <f t="shared" ca="1" si="18"/>
        <v/>
      </c>
      <c r="F120" t="str">
        <f t="shared" ca="1" si="19"/>
        <v/>
      </c>
      <c r="G120" s="33"/>
      <c r="I120" t="str">
        <f t="shared" si="16"/>
        <v/>
      </c>
      <c r="J120" s="53" t="str">
        <f t="shared" si="17"/>
        <v/>
      </c>
      <c r="K120" t="str">
        <f t="shared" si="22"/>
        <v/>
      </c>
      <c r="L120" t="str">
        <f t="shared" si="23"/>
        <v/>
      </c>
      <c r="M120" s="51" t="str">
        <f t="shared" ca="1" si="20"/>
        <v/>
      </c>
      <c r="N120" s="20" t="str">
        <f t="shared" ca="1" si="21"/>
        <v/>
      </c>
    </row>
    <row r="121" spans="1:14" x14ac:dyDescent="0.25">
      <c r="A121" t="str">
        <f t="shared" si="15"/>
        <v/>
      </c>
      <c r="E121" s="48" t="str">
        <f t="shared" ca="1" si="18"/>
        <v/>
      </c>
      <c r="F121" t="str">
        <f t="shared" ca="1" si="19"/>
        <v/>
      </c>
      <c r="G121" s="33"/>
      <c r="I121" t="str">
        <f t="shared" si="16"/>
        <v/>
      </c>
      <c r="J121" s="53" t="str">
        <f t="shared" si="17"/>
        <v/>
      </c>
      <c r="K121" t="str">
        <f t="shared" si="22"/>
        <v/>
      </c>
      <c r="L121" t="str">
        <f t="shared" si="23"/>
        <v/>
      </c>
      <c r="M121" s="51" t="str">
        <f t="shared" ca="1" si="20"/>
        <v/>
      </c>
      <c r="N121" s="20" t="str">
        <f t="shared" ca="1" si="21"/>
        <v/>
      </c>
    </row>
    <row r="122" spans="1:14" x14ac:dyDescent="0.25">
      <c r="A122" t="str">
        <f t="shared" si="15"/>
        <v/>
      </c>
      <c r="E122" s="48" t="str">
        <f t="shared" ca="1" si="18"/>
        <v/>
      </c>
      <c r="F122" t="str">
        <f t="shared" ca="1" si="19"/>
        <v/>
      </c>
      <c r="G122" s="33"/>
      <c r="I122" t="str">
        <f t="shared" si="16"/>
        <v/>
      </c>
      <c r="J122" s="53" t="str">
        <f t="shared" si="17"/>
        <v/>
      </c>
      <c r="K122" t="str">
        <f t="shared" si="22"/>
        <v/>
      </c>
      <c r="L122" t="str">
        <f t="shared" si="23"/>
        <v/>
      </c>
      <c r="M122" s="51" t="str">
        <f t="shared" ca="1" si="20"/>
        <v/>
      </c>
      <c r="N122" s="20" t="str">
        <f t="shared" ca="1" si="21"/>
        <v/>
      </c>
    </row>
    <row r="123" spans="1:14" x14ac:dyDescent="0.25">
      <c r="A123" t="str">
        <f t="shared" si="15"/>
        <v/>
      </c>
      <c r="E123" s="48" t="str">
        <f t="shared" ca="1" si="18"/>
        <v/>
      </c>
      <c r="F123" t="str">
        <f t="shared" ca="1" si="19"/>
        <v/>
      </c>
      <c r="G123" s="33"/>
      <c r="I123" t="str">
        <f t="shared" si="16"/>
        <v/>
      </c>
      <c r="J123" s="53" t="str">
        <f t="shared" si="17"/>
        <v/>
      </c>
      <c r="K123" t="str">
        <f t="shared" si="22"/>
        <v/>
      </c>
      <c r="L123" t="str">
        <f t="shared" si="23"/>
        <v/>
      </c>
      <c r="M123" s="51" t="str">
        <f t="shared" ca="1" si="20"/>
        <v/>
      </c>
      <c r="N123" s="20" t="str">
        <f t="shared" ca="1" si="21"/>
        <v/>
      </c>
    </row>
    <row r="124" spans="1:14" x14ac:dyDescent="0.25">
      <c r="A124" t="str">
        <f t="shared" si="15"/>
        <v/>
      </c>
      <c r="E124" s="48" t="str">
        <f t="shared" ca="1" si="18"/>
        <v/>
      </c>
      <c r="F124" t="str">
        <f t="shared" ca="1" si="19"/>
        <v/>
      </c>
      <c r="G124" s="33"/>
      <c r="I124" t="str">
        <f t="shared" si="16"/>
        <v/>
      </c>
      <c r="J124" s="53" t="str">
        <f t="shared" si="17"/>
        <v/>
      </c>
      <c r="K124" t="str">
        <f t="shared" si="22"/>
        <v/>
      </c>
      <c r="L124" t="str">
        <f t="shared" si="23"/>
        <v/>
      </c>
      <c r="M124" s="51" t="str">
        <f t="shared" ca="1" si="20"/>
        <v/>
      </c>
      <c r="N124" s="20" t="str">
        <f t="shared" ca="1" si="21"/>
        <v/>
      </c>
    </row>
    <row r="125" spans="1:14" x14ac:dyDescent="0.25">
      <c r="A125" t="str">
        <f t="shared" si="15"/>
        <v/>
      </c>
      <c r="E125" s="48" t="str">
        <f t="shared" ca="1" si="18"/>
        <v/>
      </c>
      <c r="F125" t="str">
        <f t="shared" ca="1" si="19"/>
        <v/>
      </c>
      <c r="G125" s="33"/>
      <c r="J125" s="53" t="str">
        <f t="shared" si="17"/>
        <v/>
      </c>
      <c r="K125" t="str">
        <f t="shared" si="22"/>
        <v/>
      </c>
      <c r="L125" t="str">
        <f t="shared" si="23"/>
        <v/>
      </c>
      <c r="M125" s="51" t="str">
        <f t="shared" ca="1" si="20"/>
        <v/>
      </c>
      <c r="N125" s="20" t="str">
        <f t="shared" ca="1" si="21"/>
        <v/>
      </c>
    </row>
    <row r="126" spans="1:14" x14ac:dyDescent="0.25">
      <c r="A126" t="str">
        <f t="shared" si="15"/>
        <v/>
      </c>
      <c r="E126" s="48" t="str">
        <f t="shared" ca="1" si="18"/>
        <v/>
      </c>
      <c r="F126" t="str">
        <f t="shared" ca="1" si="19"/>
        <v/>
      </c>
      <c r="G126" s="33"/>
      <c r="J126" s="53" t="str">
        <f t="shared" si="17"/>
        <v/>
      </c>
      <c r="K126" t="str">
        <f t="shared" si="22"/>
        <v/>
      </c>
      <c r="L126" t="str">
        <f t="shared" si="23"/>
        <v/>
      </c>
      <c r="M126" s="51" t="str">
        <f t="shared" ca="1" si="20"/>
        <v/>
      </c>
      <c r="N126" s="20" t="str">
        <f t="shared" ca="1" si="21"/>
        <v/>
      </c>
    </row>
    <row r="127" spans="1:14" x14ac:dyDescent="0.25">
      <c r="A127" t="str">
        <f t="shared" si="15"/>
        <v/>
      </c>
      <c r="E127" s="48" t="str">
        <f t="shared" ca="1" si="18"/>
        <v/>
      </c>
      <c r="G127" s="33"/>
      <c r="J127" s="53" t="str">
        <f t="shared" si="17"/>
        <v/>
      </c>
      <c r="L127" t="str">
        <f t="shared" si="23"/>
        <v/>
      </c>
    </row>
    <row r="128" spans="1:14" x14ac:dyDescent="0.25">
      <c r="A128" t="str">
        <f t="shared" si="15"/>
        <v/>
      </c>
      <c r="E128" s="48" t="str">
        <f t="shared" ca="1" si="18"/>
        <v/>
      </c>
      <c r="J128" s="53" t="str">
        <f t="shared" si="17"/>
        <v/>
      </c>
    </row>
  </sheetData>
  <sortState ref="A26:N29">
    <sortCondition ref="I26:I29"/>
  </sortState>
  <mergeCells count="12">
    <mergeCell ref="A23:C23"/>
    <mergeCell ref="A1:C1"/>
    <mergeCell ref="A2:M6"/>
    <mergeCell ref="A8:C8"/>
    <mergeCell ref="A9:N9"/>
    <mergeCell ref="A10:K11"/>
    <mergeCell ref="A12:K12"/>
    <mergeCell ref="A13:K14"/>
    <mergeCell ref="A15:K16"/>
    <mergeCell ref="A17:K18"/>
    <mergeCell ref="A19:K19"/>
    <mergeCell ref="A20:K21"/>
  </mergeCells>
  <conditionalFormatting sqref="M40:M126">
    <cfRule type="expression" priority="4">
      <formula>#REF!="Россия"</formula>
    </cfRule>
  </conditionalFormatting>
  <conditionalFormatting sqref="P2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M39">
    <cfRule type="expression" priority="2">
      <formula>$K$28="Россия"</formula>
    </cfRule>
  </conditionalFormatting>
  <conditionalFormatting sqref="M26:M38">
    <cfRule type="expression" priority="1">
      <formula>$K$26="Россия"</formula>
    </cfRule>
  </conditionalFormatting>
  <dataValidations count="3">
    <dataValidation type="list" allowBlank="1" showInputMessage="1" showErrorMessage="1" sqref="G40:G127 G26 G28 G30 G32:G36">
      <formula1>"10%,11%,12%,13%,14%,15%,16%,17%,18%,19%,20%"</formula1>
    </dataValidation>
    <dataValidation type="textLength" operator="equal" allowBlank="1" showErrorMessage="1" errorTitle="Р/C 20 символов" promptTitle="Длинна Р/с 20" sqref="D40:D62 D26 D28 D30 D32:D36">
      <formula1>20</formula1>
    </dataValidation>
    <dataValidation type="textLength" operator="notEqual" allowBlank="1" showInputMessage="1" showErrorMessage="1" promptTitle="Длинна Р/с 20" sqref="D63:D78">
      <formula1>20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4.1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Гриднев Дмитрий Владимирович</dc:creator>
  <cp:keywords/>
  <dc:description/>
  <cp:lastModifiedBy>Гриднев Дмитрий Владимирович</cp:lastModifiedBy>
  <dcterms:created xsi:type="dcterms:W3CDTF">2019-09-02T06:08:43Z</dcterms:created>
  <dcterms:modified xsi:type="dcterms:W3CDTF">2019-12-23T05:31:41Z</dcterms:modified>
  <cp:category/>
</cp:coreProperties>
</file>