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yme/Desktop/Excel/1 Инвестиционный портфель/"/>
    </mc:Choice>
  </mc:AlternateContent>
  <xr:revisionPtr revIDLastSave="0" documentId="13_ncr:1_{109E0AAA-40E7-804A-8F77-269F9CCB5F1B}" xr6:coauthVersionLast="45" xr6:coauthVersionMax="45" xr10:uidLastSave="{00000000-0000-0000-0000-000000000000}"/>
  <bookViews>
    <workbookView xWindow="0" yWindow="460" windowWidth="19420" windowHeight="15520" activeTab="3" xr2:uid="{00000000-000D-0000-FFFF-FFFF00000000}"/>
  </bookViews>
  <sheets>
    <sheet name="1-Меры" sheetId="2" r:id="rId1"/>
    <sheet name="2-Пример РУСАЛ" sheetId="1" r:id="rId2"/>
    <sheet name="3-Положения" sheetId="3" r:id="rId3"/>
    <sheet name="4-Алгоритм" sheetId="4" r:id="rId4"/>
    <sheet name="5-Портфель ч.1" sheetId="5" r:id="rId5"/>
    <sheet name="5.1-График" sheetId="6" r:id="rId6"/>
  </sheets>
  <definedNames>
    <definedName name="solver_adj" localSheetId="4" hidden="1">'5-Портфель ч.1'!$L$23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0" localSheetId="4" hidden="1">'5-Портфель ч.1'!$M$26</definedName>
    <definedName name="solver_lhs1" localSheetId="4" hidden="1">'5-Портфель ч.1'!$L$23</definedName>
    <definedName name="solver_lhs2" localSheetId="4" hidden="1">'5-Портфель ч.1'!$L$23</definedName>
    <definedName name="solver_lhs3" localSheetId="4" hidden="1">'5-Портфель ч.1'!$M$26</definedName>
    <definedName name="solver_lhs4" localSheetId="4" hidden="1">'5-Портфель ч.1'!$N$26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'5-Портфель ч.1'!$N$26</definedName>
    <definedName name="solver_pre" localSheetId="4" hidden="1">0.000001</definedName>
    <definedName name="solver_rbv" localSheetId="4" hidden="1">1</definedName>
    <definedName name="solver_rel0" localSheetId="4" hidden="1">3</definedName>
    <definedName name="solver_rel1" localSheetId="4" hidden="1">1</definedName>
    <definedName name="solver_rel2" localSheetId="4" hidden="1">3</definedName>
    <definedName name="solver_rel3" localSheetId="4" hidden="1">3</definedName>
    <definedName name="solver_rel4" localSheetId="4" hidden="1">1</definedName>
    <definedName name="solver_rhs0" localSheetId="4" hidden="1">2+'5-Портфель ч.1'!$N$21%</definedName>
    <definedName name="solver_rhs1" localSheetId="4" hidden="1">0.99</definedName>
    <definedName name="solver_rhs2" localSheetId="4" hidden="1">0.01</definedName>
    <definedName name="solver_rhs3" localSheetId="4" hidden="1">20%</definedName>
    <definedName name="solver_rhs4" localSheetId="4" hidden="1">5%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6" l="1"/>
  <c r="B11" i="6"/>
  <c r="L24" i="5"/>
  <c r="L26" i="5" s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4" i="5"/>
  <c r="H4" i="5"/>
  <c r="L9" i="5" s="1"/>
  <c r="C5" i="6" s="1"/>
  <c r="I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4" i="5"/>
  <c r="N3" i="5" l="1"/>
  <c r="K9" i="5"/>
  <c r="K3" i="5"/>
  <c r="L3" i="5"/>
  <c r="M9" i="5"/>
  <c r="A13" i="6"/>
  <c r="B12" i="6"/>
  <c r="M3" i="5"/>
  <c r="N24" i="5"/>
  <c r="L15" i="5"/>
  <c r="M15" i="5"/>
  <c r="L14" i="5"/>
  <c r="D4" i="6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7" i="1"/>
  <c r="M24" i="5" l="1"/>
  <c r="B5" i="6"/>
  <c r="C12" i="6"/>
  <c r="M23" i="5"/>
  <c r="B4" i="6"/>
  <c r="N23" i="5"/>
  <c r="C4" i="6"/>
  <c r="D11" i="6" s="1"/>
  <c r="N17" i="5"/>
  <c r="O23" i="5" s="1"/>
  <c r="D2" i="1"/>
  <c r="D3" i="1"/>
  <c r="A14" i="6"/>
  <c r="B13" i="6"/>
  <c r="M26" i="5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U7" i="2"/>
  <c r="T7" i="2"/>
  <c r="S7" i="2" s="1"/>
  <c r="R7" i="2" s="1"/>
  <c r="Q7" i="2" s="1"/>
  <c r="P7" i="2" s="1"/>
  <c r="O7" i="2" s="1"/>
  <c r="N7" i="2" s="1"/>
  <c r="M7" i="2" s="1"/>
  <c r="L7" i="2" s="1"/>
  <c r="D12" i="6" l="1"/>
  <c r="D13" i="6"/>
  <c r="N26" i="5"/>
  <c r="C11" i="6"/>
  <c r="C13" i="6"/>
  <c r="C3" i="1"/>
  <c r="A15" i="6"/>
  <c r="B14" i="6"/>
  <c r="C14" i="6" s="1"/>
  <c r="C2" i="1"/>
  <c r="D14" i="6" l="1"/>
  <c r="A16" i="6"/>
  <c r="B15" i="6"/>
  <c r="D15" i="6" s="1"/>
  <c r="C15" i="6" l="1"/>
  <c r="A17" i="6"/>
  <c r="B16" i="6"/>
  <c r="C16" i="6" s="1"/>
  <c r="D16" i="6" l="1"/>
  <c r="A18" i="6"/>
  <c r="B17" i="6"/>
  <c r="C17" i="6" s="1"/>
  <c r="D17" i="6" l="1"/>
  <c r="A19" i="6"/>
  <c r="B18" i="6"/>
  <c r="C18" i="6" s="1"/>
  <c r="D18" i="6" l="1"/>
  <c r="A20" i="6"/>
  <c r="B19" i="6"/>
  <c r="D19" i="6" s="1"/>
  <c r="C19" i="6" l="1"/>
  <c r="A21" i="6"/>
  <c r="B20" i="6"/>
  <c r="C20" i="6" s="1"/>
  <c r="D20" i="6" l="1"/>
  <c r="A22" i="6"/>
  <c r="B21" i="6"/>
  <c r="C21" i="6" s="1"/>
  <c r="D21" i="6" l="1"/>
  <c r="A23" i="6"/>
  <c r="B22" i="6"/>
  <c r="D22" i="6" s="1"/>
  <c r="C22" i="6" l="1"/>
  <c r="A24" i="6"/>
  <c r="B23" i="6"/>
  <c r="D23" i="6" s="1"/>
  <c r="C23" i="6" l="1"/>
  <c r="A25" i="6"/>
  <c r="B24" i="6"/>
  <c r="C24" i="6" s="1"/>
  <c r="D24" i="6" l="1"/>
  <c r="A26" i="6"/>
  <c r="B25" i="6"/>
  <c r="C25" i="6" s="1"/>
  <c r="D25" i="6" l="1"/>
  <c r="A27" i="6"/>
  <c r="B26" i="6"/>
  <c r="C26" i="6" s="1"/>
  <c r="D26" i="6" l="1"/>
  <c r="A28" i="6"/>
  <c r="B27" i="6"/>
  <c r="D27" i="6" s="1"/>
  <c r="C27" i="6" l="1"/>
  <c r="A29" i="6"/>
  <c r="B28" i="6"/>
  <c r="C28" i="6" s="1"/>
  <c r="D28" i="6" l="1"/>
  <c r="A30" i="6"/>
  <c r="B29" i="6"/>
  <c r="C29" i="6" s="1"/>
  <c r="D29" i="6" l="1"/>
  <c r="A31" i="6"/>
  <c r="B30" i="6"/>
  <c r="C30" i="6" s="1"/>
  <c r="D30" i="6" l="1"/>
  <c r="A32" i="6"/>
  <c r="B31" i="6"/>
  <c r="D31" i="6" s="1"/>
  <c r="C31" i="6" l="1"/>
  <c r="C32" i="6"/>
  <c r="A33" i="6"/>
  <c r="B32" i="6"/>
  <c r="D32" i="6" s="1"/>
  <c r="A34" i="6" l="1"/>
  <c r="B33" i="6"/>
  <c r="C33" i="6" s="1"/>
  <c r="D33" i="6" l="1"/>
  <c r="A35" i="6"/>
  <c r="B34" i="6"/>
  <c r="C34" i="6" s="1"/>
  <c r="D34" i="6" l="1"/>
  <c r="A36" i="6"/>
  <c r="B35" i="6"/>
  <c r="D35" i="6" s="1"/>
  <c r="C35" i="6" l="1"/>
  <c r="A37" i="6"/>
  <c r="B36" i="6"/>
  <c r="C36" i="6" s="1"/>
  <c r="D36" i="6" l="1"/>
  <c r="A38" i="6"/>
  <c r="B37" i="6"/>
  <c r="C37" i="6" s="1"/>
  <c r="D37" i="6" l="1"/>
  <c r="C38" i="6"/>
  <c r="D38" i="6"/>
  <c r="A39" i="6"/>
  <c r="B38" i="6"/>
  <c r="A40" i="6" l="1"/>
  <c r="B39" i="6"/>
  <c r="D39" i="6" s="1"/>
  <c r="C39" i="6" l="1"/>
  <c r="A41" i="6"/>
  <c r="B40" i="6"/>
  <c r="C40" i="6" s="1"/>
  <c r="D40" i="6" l="1"/>
  <c r="A42" i="6"/>
  <c r="B41" i="6"/>
  <c r="C41" i="6" s="1"/>
  <c r="D41" i="6" l="1"/>
  <c r="C42" i="6"/>
  <c r="D42" i="6"/>
  <c r="A43" i="6"/>
  <c r="B42" i="6"/>
  <c r="A44" i="6" l="1"/>
  <c r="B43" i="6"/>
  <c r="D43" i="6" s="1"/>
  <c r="D44" i="6" l="1"/>
  <c r="C43" i="6"/>
  <c r="A45" i="6"/>
  <c r="B44" i="6"/>
  <c r="C44" i="6" s="1"/>
  <c r="A46" i="6" l="1"/>
  <c r="B45" i="6"/>
  <c r="C45" i="6" s="1"/>
  <c r="D45" i="6" l="1"/>
  <c r="A47" i="6"/>
  <c r="B46" i="6"/>
  <c r="C46" i="6" s="1"/>
  <c r="D46" i="6" l="1"/>
  <c r="A48" i="6"/>
  <c r="B47" i="6"/>
  <c r="D47" i="6" s="1"/>
  <c r="C47" i="6" l="1"/>
  <c r="A49" i="6"/>
  <c r="B48" i="6"/>
  <c r="C48" i="6" s="1"/>
  <c r="D48" i="6" l="1"/>
  <c r="A50" i="6"/>
  <c r="B49" i="6"/>
  <c r="C49" i="6" s="1"/>
  <c r="D49" i="6" l="1"/>
  <c r="A51" i="6"/>
  <c r="B50" i="6"/>
  <c r="C50" i="6" s="1"/>
  <c r="D50" i="6" l="1"/>
  <c r="A52" i="6"/>
  <c r="B51" i="6"/>
  <c r="D51" i="6" s="1"/>
  <c r="C51" i="6" l="1"/>
  <c r="C52" i="6"/>
  <c r="D52" i="6"/>
  <c r="A53" i="6"/>
  <c r="B52" i="6"/>
  <c r="A54" i="6" l="1"/>
  <c r="B53" i="6"/>
  <c r="C53" i="6" s="1"/>
  <c r="D54" i="6" l="1"/>
  <c r="D53" i="6"/>
  <c r="A55" i="6"/>
  <c r="B54" i="6"/>
  <c r="C54" i="6" s="1"/>
  <c r="A56" i="6" l="1"/>
  <c r="B55" i="6"/>
  <c r="D55" i="6" s="1"/>
  <c r="D56" i="6" l="1"/>
  <c r="C55" i="6"/>
  <c r="A57" i="6"/>
  <c r="B56" i="6"/>
  <c r="C56" i="6" s="1"/>
  <c r="A58" i="6" l="1"/>
  <c r="B57" i="6"/>
  <c r="C57" i="6" s="1"/>
  <c r="D57" i="6" l="1"/>
  <c r="A59" i="6"/>
  <c r="B58" i="6"/>
  <c r="C58" i="6" s="1"/>
  <c r="D58" i="6" l="1"/>
  <c r="A60" i="6"/>
  <c r="B59" i="6"/>
  <c r="D59" i="6" s="1"/>
  <c r="C59" i="6" l="1"/>
  <c r="A61" i="6"/>
  <c r="B60" i="6"/>
  <c r="C60" i="6" s="1"/>
  <c r="D60" i="6" l="1"/>
  <c r="A62" i="6"/>
  <c r="B61" i="6"/>
  <c r="C61" i="6" s="1"/>
  <c r="D61" i="6" l="1"/>
  <c r="A63" i="6"/>
  <c r="B62" i="6"/>
  <c r="C62" i="6" s="1"/>
  <c r="D62" i="6" l="1"/>
  <c r="A64" i="6"/>
  <c r="B63" i="6"/>
  <c r="D63" i="6" s="1"/>
  <c r="D64" i="6" l="1"/>
  <c r="C63" i="6"/>
  <c r="A65" i="6"/>
  <c r="B64" i="6"/>
  <c r="C64" i="6" s="1"/>
  <c r="D65" i="6" l="1"/>
  <c r="A66" i="6"/>
  <c r="B65" i="6"/>
  <c r="C65" i="6" s="1"/>
  <c r="A67" i="6" l="1"/>
  <c r="B66" i="6"/>
  <c r="C66" i="6" s="1"/>
  <c r="D66" i="6" l="1"/>
  <c r="A68" i="6"/>
  <c r="B67" i="6"/>
  <c r="D67" i="6" s="1"/>
  <c r="C67" i="6" l="1"/>
  <c r="C68" i="6"/>
  <c r="D68" i="6"/>
  <c r="A69" i="6"/>
  <c r="B68" i="6"/>
  <c r="A70" i="6" l="1"/>
  <c r="B69" i="6"/>
  <c r="C69" i="6" s="1"/>
  <c r="D69" i="6" l="1"/>
  <c r="A71" i="6"/>
  <c r="B70" i="6"/>
  <c r="C70" i="6" s="1"/>
  <c r="D70" i="6" l="1"/>
  <c r="A72" i="6"/>
  <c r="B71" i="6"/>
  <c r="D71" i="6" s="1"/>
  <c r="C71" i="6" l="1"/>
  <c r="C72" i="6"/>
  <c r="D72" i="6"/>
  <c r="A73" i="6"/>
  <c r="B72" i="6"/>
  <c r="A74" i="6" l="1"/>
  <c r="B73" i="6"/>
  <c r="C73" i="6" s="1"/>
  <c r="D73" i="6" l="1"/>
  <c r="A75" i="6"/>
  <c r="B74" i="6"/>
  <c r="C74" i="6" s="1"/>
  <c r="D74" i="6" l="1"/>
  <c r="A76" i="6"/>
  <c r="B75" i="6"/>
  <c r="D75" i="6" s="1"/>
  <c r="D76" i="6" l="1"/>
  <c r="C75" i="6"/>
  <c r="A77" i="6"/>
  <c r="B76" i="6"/>
  <c r="C76" i="6" s="1"/>
  <c r="A78" i="6" l="1"/>
  <c r="B77" i="6"/>
  <c r="C77" i="6" s="1"/>
  <c r="D77" i="6" l="1"/>
  <c r="A79" i="6"/>
  <c r="B78" i="6"/>
  <c r="C78" i="6" s="1"/>
  <c r="D78" i="6" l="1"/>
  <c r="A80" i="6"/>
  <c r="B79" i="6"/>
  <c r="D79" i="6" s="1"/>
  <c r="C79" i="6" l="1"/>
  <c r="A81" i="6"/>
  <c r="B80" i="6"/>
  <c r="C80" i="6" s="1"/>
  <c r="D80" i="6" l="1"/>
  <c r="A82" i="6"/>
  <c r="B81" i="6"/>
  <c r="C81" i="6" s="1"/>
  <c r="D81" i="6" l="1"/>
  <c r="A83" i="6"/>
  <c r="B82" i="6"/>
  <c r="C82" i="6" s="1"/>
  <c r="D82" i="6" l="1"/>
  <c r="D83" i="6"/>
  <c r="C83" i="6"/>
  <c r="A84" i="6"/>
  <c r="B83" i="6"/>
  <c r="A85" i="6" l="1"/>
  <c r="B84" i="6"/>
  <c r="C84" i="6" s="1"/>
  <c r="D84" i="6" l="1"/>
  <c r="A86" i="6"/>
  <c r="B85" i="6"/>
  <c r="C85" i="6" s="1"/>
  <c r="D85" i="6" l="1"/>
  <c r="A87" i="6"/>
  <c r="B86" i="6"/>
  <c r="C86" i="6" s="1"/>
  <c r="D86" i="6" l="1"/>
  <c r="A88" i="6"/>
  <c r="B87" i="6"/>
  <c r="D87" i="6" s="1"/>
  <c r="C87" i="6" l="1"/>
  <c r="A89" i="6"/>
  <c r="B88" i="6"/>
  <c r="C88" i="6" s="1"/>
  <c r="D89" i="6" l="1"/>
  <c r="D88" i="6"/>
  <c r="A90" i="6"/>
  <c r="B89" i="6"/>
  <c r="C89" i="6" s="1"/>
  <c r="C90" i="6" l="1"/>
  <c r="D90" i="6"/>
  <c r="A91" i="6"/>
  <c r="B90" i="6"/>
  <c r="A92" i="6" l="1"/>
  <c r="B91" i="6"/>
  <c r="D91" i="6" s="1"/>
  <c r="D92" i="6" l="1"/>
  <c r="C91" i="6"/>
  <c r="A93" i="6"/>
  <c r="B92" i="6"/>
  <c r="C92" i="6" s="1"/>
  <c r="C93" i="6" l="1"/>
  <c r="D93" i="6"/>
  <c r="A94" i="6"/>
  <c r="B93" i="6"/>
  <c r="A95" i="6" l="1"/>
  <c r="B94" i="6"/>
  <c r="C94" i="6" s="1"/>
  <c r="D94" i="6" l="1"/>
  <c r="D95" i="6"/>
  <c r="A96" i="6"/>
  <c r="B95" i="6"/>
  <c r="C95" i="6" s="1"/>
  <c r="A97" i="6" l="1"/>
  <c r="B96" i="6"/>
  <c r="C96" i="6" s="1"/>
  <c r="D97" i="6" l="1"/>
  <c r="D96" i="6"/>
  <c r="A98" i="6"/>
  <c r="B97" i="6"/>
  <c r="C97" i="6" s="1"/>
  <c r="A99" i="6" l="1"/>
  <c r="B98" i="6"/>
  <c r="C98" i="6" s="1"/>
  <c r="C99" i="6" l="1"/>
  <c r="D98" i="6"/>
  <c r="A100" i="6"/>
  <c r="B99" i="6"/>
  <c r="D99" i="6" s="1"/>
  <c r="D100" i="6" l="1"/>
  <c r="A101" i="6"/>
  <c r="B100" i="6"/>
  <c r="C100" i="6" s="1"/>
  <c r="A102" i="6" l="1"/>
  <c r="B101" i="6"/>
  <c r="C101" i="6" s="1"/>
  <c r="D102" i="6" l="1"/>
  <c r="D101" i="6"/>
  <c r="A103" i="6"/>
  <c r="B102" i="6"/>
  <c r="C102" i="6" s="1"/>
  <c r="D103" i="6" l="1"/>
  <c r="C103" i="6"/>
  <c r="A104" i="6"/>
  <c r="B103" i="6"/>
  <c r="A105" i="6" l="1"/>
  <c r="B104" i="6"/>
  <c r="C104" i="6" s="1"/>
  <c r="D105" i="6" l="1"/>
  <c r="D104" i="6"/>
  <c r="A106" i="6"/>
  <c r="B105" i="6"/>
  <c r="C105" i="6" s="1"/>
  <c r="A107" i="6" l="1"/>
  <c r="B106" i="6"/>
  <c r="C106" i="6" s="1"/>
  <c r="C107" i="6" l="1"/>
  <c r="D106" i="6"/>
  <c r="A108" i="6"/>
  <c r="B107" i="6"/>
  <c r="D107" i="6" s="1"/>
  <c r="C108" i="6" l="1"/>
  <c r="D108" i="6"/>
  <c r="A109" i="6"/>
  <c r="B108" i="6"/>
  <c r="B109" i="6" l="1"/>
  <c r="C109" i="6" s="1"/>
  <c r="D109" i="6" l="1"/>
</calcChain>
</file>

<file path=xl/sharedStrings.xml><?xml version="1.0" encoding="utf-8"?>
<sst xmlns="http://schemas.openxmlformats.org/spreadsheetml/2006/main" count="150" uniqueCount="102">
  <si>
    <t>RUAL</t>
  </si>
  <si>
    <t>Торговый день условно разделяется на четыре торговые сессии: Азиатская (Япония, Китай), Европейская (Лондон, Германия, Швейцария), Американская (США, Канада), Тихоокеанская (Австралия, Новая Зеландия).</t>
  </si>
  <si>
    <t>В торговом дне 24 часа он начинается и заканчивается в 00:00 UTC (Universal Coordinated Time - Всемирное координированное время). UTC+3 сответствует MSK (Московское время).</t>
  </si>
  <si>
    <t>Важно это запомнить!</t>
  </si>
  <si>
    <t>Основные характеристики активов формируют три фактора: ПРИБЫЛЬ, ВРЕМЯ и РИСК.</t>
  </si>
  <si>
    <t>Пример:</t>
  </si>
  <si>
    <t>Цена вчера:</t>
  </si>
  <si>
    <t>Цена сегодня:</t>
  </si>
  <si>
    <t>50 руб.</t>
  </si>
  <si>
    <t>Цена месяц назад:</t>
  </si>
  <si>
    <t>Цена год назад:</t>
  </si>
  <si>
    <t>Год</t>
  </si>
  <si>
    <t>Дней</t>
  </si>
  <si>
    <t>Фактическое количество торговых дней в году на бирже ММВБ</t>
  </si>
  <si>
    <t>Условно, в календарной неделе 5 торговых дней, в календарном месяце 21 торговый день, в календарном году 252 торговых дня. В году 12 месяцев.</t>
  </si>
  <si>
    <t>При оценке активов всегда следует использовать ОДИНАКОВЫЕ временные интервалы. Общепринятый интервал мер доходности и волатильности - 1 год.</t>
  </si>
  <si>
    <t>Расчёт годвой волатильности:</t>
  </si>
  <si>
    <t>Волатильность (𝜎) - это мера РИСКА возникающего за определенное ВРЕМЯ.</t>
  </si>
  <si>
    <t>где</t>
  </si>
  <si>
    <t>P</t>
  </si>
  <si>
    <t>𝜎</t>
  </si>
  <si>
    <t>Среднегодовая волатильность равна стандартному отклонению доходности за период, делённому на квадратный корень временного периода, выраженного в годах.</t>
  </si>
  <si>
    <t xml:space="preserve"> - среднегодовая волатильность</t>
  </si>
  <si>
    <t xml:space="preserve"> - стандартное отклонение доходности за период</t>
  </si>
  <si>
    <t xml:space="preserve"> - продолжительность периода выраженная в годах</t>
  </si>
  <si>
    <t xml:space="preserve"> Формула для расчёта среднегодовой волатильности:</t>
  </si>
  <si>
    <t>Стандартное отклонение доходности за день: 0,007</t>
  </si>
  <si>
    <t>Среднегодовая волатильность:</t>
  </si>
  <si>
    <t>Стандартное отклонение доходности за месяц: 0,01733</t>
  </si>
  <si>
    <t>Стандартное отклонение доходности за три года: 0,0867</t>
  </si>
  <si>
    <t>Доходность (r) - это мера ПРИБЫЛИ получаемой за определенное ВРЕМЯ.</t>
  </si>
  <si>
    <t>𝜎r</t>
  </si>
  <si>
    <t>Дата</t>
  </si>
  <si>
    <t>Цена руб.</t>
  </si>
  <si>
    <t>Доходность за день руб.</t>
  </si>
  <si>
    <t>Доходность за день%</t>
  </si>
  <si>
    <t>Волатильность:</t>
  </si>
  <si>
    <t>Доходность:</t>
  </si>
  <si>
    <t>Руб.</t>
  </si>
  <si>
    <t>%</t>
  </si>
  <si>
    <t>Основные положения портфельной теории Марковица.</t>
  </si>
  <si>
    <t>1. Тенденции активов к росту или снижению в течение длительного времени не изменяются.</t>
  </si>
  <si>
    <t>3. В течение всего времени существования инвестиционного портфеля, его характеристики не изменяются.</t>
  </si>
  <si>
    <t>4. Доходность портфеля ценных бумаг соответствует сумме произведений их доходностей на доли в портфеле.</t>
  </si>
  <si>
    <t>5. Риск ценой бумаги соответствует вариативности её доходности за время существования инвестиционного портфеля.</t>
  </si>
  <si>
    <t>2. Ковариация доходности любых двух  активов в течение длительного времени не изменяется.</t>
  </si>
  <si>
    <t>7. Из всей существующей совокупности возможных портфелей, всегда  можно выбрать наиболее оптимальный, используя метод квадратичной оптимизации.</t>
  </si>
  <si>
    <t>Основные формулы портфеля Марковица.</t>
  </si>
  <si>
    <t>Исходные данные для 2017 года (247 дней):</t>
  </si>
  <si>
    <t>Относительная доходность измеряется в долях и соответствует отношению разнице приращения стоимости актива к первоначальной цене :</t>
  </si>
  <si>
    <t>50,01 руб.</t>
  </si>
  <si>
    <t>50,2 руб.</t>
  </si>
  <si>
    <t>Относительная среднегодовая доходность:</t>
  </si>
  <si>
    <t>52,3 руб.</t>
  </si>
  <si>
    <t>r</t>
  </si>
  <si>
    <t xml:space="preserve"> - доходность</t>
  </si>
  <si>
    <t xml:space="preserve"> - первоначальная цена</t>
  </si>
  <si>
    <t xml:space="preserve"> - текущая цена</t>
  </si>
  <si>
    <r>
      <t>V</t>
    </r>
    <r>
      <rPr>
        <b/>
        <i/>
        <sz val="9"/>
        <color theme="1"/>
        <rFont val="Calibri"/>
        <family val="2"/>
        <charset val="204"/>
        <scheme val="minor"/>
      </rPr>
      <t>1</t>
    </r>
  </si>
  <si>
    <r>
      <t>V</t>
    </r>
    <r>
      <rPr>
        <b/>
        <i/>
        <sz val="10"/>
        <color theme="1"/>
        <rFont val="Calibri"/>
        <family val="2"/>
        <charset val="204"/>
        <scheme val="minor"/>
      </rPr>
      <t>2</t>
    </r>
  </si>
  <si>
    <t>r%</t>
  </si>
  <si>
    <t xml:space="preserve"> - среднегодовая доходность</t>
  </si>
  <si>
    <t xml:space="preserve"> - среднегодовая доходность в процентах</t>
  </si>
  <si>
    <t>Расчёт относительной среднегодовой доходности:</t>
  </si>
  <si>
    <r>
      <t xml:space="preserve">Доходность портфеля из </t>
    </r>
    <r>
      <rPr>
        <b/>
        <i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активов.</t>
    </r>
  </si>
  <si>
    <r>
      <t xml:space="preserve">Риск портфеля из </t>
    </r>
    <r>
      <rPr>
        <b/>
        <i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активов.</t>
    </r>
  </si>
  <si>
    <t>ω</t>
  </si>
  <si>
    <t xml:space="preserve"> - доля в портфеле</t>
  </si>
  <si>
    <t xml:space="preserve"> - риск</t>
  </si>
  <si>
    <t>Любые два актива можно рассматривать как самостоятельный портфель.</t>
  </si>
  <si>
    <t>Доходность портфеля из двух активов</t>
  </si>
  <si>
    <t>Риск портфеля из двух активов</t>
  </si>
  <si>
    <t>Портфель из любого количества активов можно рассматривать, как совокупность пар активов.</t>
  </si>
  <si>
    <t>Ознакомьтесь с примером. Изучите формулы EXCEL для расчсчёта дневной и годовой доходности и волатильности. Рассчитайте самостоятельно доходность и волатильность произвольно выбранного актива с сайта finam.ru на основании годовых данных о ежедневных ценах. Сделайте то-же самое на временном ряде недельных цен.</t>
  </si>
  <si>
    <t>1. Выбирается произвольное число активов. Производится отбор активов по доходности. Активы с отрицательной доходностью исключаются.</t>
  </si>
  <si>
    <t>2. Рассчитываются коэффициенты корреляции (нормированной ковариации) для всех возможных пар оставшихся активов.</t>
  </si>
  <si>
    <t>ALRS</t>
  </si>
  <si>
    <t>QIWI</t>
  </si>
  <si>
    <t>YNDX</t>
  </si>
  <si>
    <t>Цена</t>
  </si>
  <si>
    <t>Доходность %</t>
  </si>
  <si>
    <t>Среднегодовая доходность %</t>
  </si>
  <si>
    <t>Наименьшая корреляция:</t>
  </si>
  <si>
    <t>Исключаем актив Алроса как убыточный</t>
  </si>
  <si>
    <t>Среднегодовой риск %</t>
  </si>
  <si>
    <t>Таблица корреляции доходности</t>
  </si>
  <si>
    <t>Рассчёт портфеля минимального риска</t>
  </si>
  <si>
    <t>Портфель</t>
  </si>
  <si>
    <t>3. Для формирования портфеля отбирается пара с наименьшим коэффициентом корреляции.</t>
  </si>
  <si>
    <t>Алгоритм построения портфеля Марковица в EXCEL из двух активов.</t>
  </si>
  <si>
    <t>4. Вводятся формулы рассчёта риска и доходности портфеля.</t>
  </si>
  <si>
    <t>6. Выполняется поиск решения по минимизации риска портфеля.</t>
  </si>
  <si>
    <t>cor</t>
  </si>
  <si>
    <t xml:space="preserve"> - коэффициент корреляции</t>
  </si>
  <si>
    <t>5. В решателе задач задаются ограничения: доходность портфеля - не менее заданной, риск - минимальный.</t>
  </si>
  <si>
    <t>Строить портфель будем из пары QIWI+RUAL</t>
  </si>
  <si>
    <t>График возможных портфелей для активов RUAL и QIWI</t>
  </si>
  <si>
    <r>
      <rPr>
        <b/>
        <i/>
        <sz val="14"/>
        <color theme="1"/>
        <rFont val="Calibri"/>
        <family val="2"/>
        <charset val="204"/>
        <scheme val="minor"/>
      </rPr>
      <t>r</t>
    </r>
    <r>
      <rPr>
        <b/>
        <i/>
        <sz val="10"/>
        <color theme="1"/>
        <rFont val="Calibri"/>
        <family val="2"/>
        <charset val="204"/>
        <scheme val="minor"/>
      </rPr>
      <t>p</t>
    </r>
  </si>
  <si>
    <t>6. Разнонаправленная  доходность любых двух активов снижает общий риск пары пропорционально коэффициенту корреляции.</t>
  </si>
  <si>
    <t>Дополнительно: постройте график доходность-риск для портфелей состоящих из двух ваших активов. Проанализируйте график, объясните, почему он имеет такую форму.</t>
  </si>
  <si>
    <t>Измените в решателе ограничение доходности на 50%, рассчитайте портфель минимального риска для нового ограничения. Рассчитайте собственный портфель Марковица минимального риска для заданной доходности, состоящий из двух активов выбранных из пяти произвольных с сайта finam.ru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</si>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</sst>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%"/>
    <numFmt numFmtId="166" formatCode="0.00000000"/>
  </numFmts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4" borderId="19" xfId="0" applyFill="1" applyBorder="1"/>
    <xf numFmtId="0" fontId="0" fillId="34" borderId="0" xfId="0" applyFill="1" applyBorder="1"/>
    <xf numFmtId="0" fontId="0" fillId="34" borderId="20" xfId="0" applyFill="1" applyBorder="1"/>
    <xf numFmtId="0" fontId="0" fillId="34" borderId="21" xfId="0" applyFill="1" applyBorder="1"/>
    <xf numFmtId="0" fontId="0" fillId="34" borderId="22" xfId="0" applyFill="1" applyBorder="1"/>
    <xf numFmtId="0" fontId="0" fillId="34" borderId="23" xfId="0" applyFill="1" applyBorder="1"/>
    <xf numFmtId="0" fontId="0" fillId="34" borderId="17" xfId="0" applyFill="1" applyBorder="1"/>
    <xf numFmtId="0" fontId="0" fillId="34" borderId="18" xfId="0" applyFill="1" applyBorder="1"/>
    <xf numFmtId="0" fontId="16" fillId="34" borderId="17" xfId="0" applyFont="1" applyFill="1" applyBorder="1" applyAlignment="1">
      <alignment horizontal="right"/>
    </xf>
    <xf numFmtId="0" fontId="16" fillId="34" borderId="0" xfId="0" applyFont="1" applyFill="1" applyBorder="1" applyAlignment="1">
      <alignment horizontal="right"/>
    </xf>
    <xf numFmtId="0" fontId="21" fillId="34" borderId="22" xfId="0" applyFont="1" applyFill="1" applyBorder="1" applyAlignment="1">
      <alignment horizontal="right"/>
    </xf>
    <xf numFmtId="0" fontId="0" fillId="34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16" fillId="33" borderId="16" xfId="0" applyFont="1" applyFill="1" applyBorder="1"/>
    <xf numFmtId="0" fontId="0" fillId="33" borderId="17" xfId="0" applyFill="1" applyBorder="1"/>
    <xf numFmtId="17" fontId="0" fillId="33" borderId="17" xfId="0" applyNumberFormat="1" applyFill="1" applyBorder="1"/>
    <xf numFmtId="9" fontId="0" fillId="33" borderId="17" xfId="42" applyFont="1" applyFill="1" applyBorder="1"/>
    <xf numFmtId="0" fontId="0" fillId="33" borderId="18" xfId="0" applyFill="1" applyBorder="1"/>
    <xf numFmtId="9" fontId="0" fillId="34" borderId="0" xfId="42" applyFont="1" applyFill="1" applyBorder="1"/>
    <xf numFmtId="9" fontId="0" fillId="34" borderId="22" xfId="42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0" fontId="0" fillId="0" borderId="0" xfId="42" applyNumberFormat="1" applyFont="1"/>
    <xf numFmtId="2" fontId="0" fillId="0" borderId="0" xfId="0" applyNumberFormat="1" applyAlignment="1">
      <alignment horizontal="right" vertical="center"/>
    </xf>
    <xf numFmtId="10" fontId="0" fillId="0" borderId="0" xfId="0" applyNumberFormat="1"/>
    <xf numFmtId="0" fontId="0" fillId="0" borderId="0" xfId="0" applyAlignment="1">
      <alignment horizontal="left" vertical="center"/>
    </xf>
    <xf numFmtId="164" fontId="0" fillId="0" borderId="0" xfId="0" applyNumberFormat="1"/>
    <xf numFmtId="0" fontId="0" fillId="0" borderId="0" xfId="0" applyFill="1" applyBorder="1"/>
    <xf numFmtId="0" fontId="16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1" fillId="0" borderId="0" xfId="0" applyFont="1" applyFill="1" applyBorder="1" applyAlignment="1">
      <alignment horizontal="right"/>
    </xf>
    <xf numFmtId="0" fontId="16" fillId="0" borderId="0" xfId="0" applyFont="1" applyFill="1" applyBorder="1"/>
    <xf numFmtId="17" fontId="0" fillId="0" borderId="0" xfId="0" applyNumberFormat="1" applyFill="1" applyBorder="1"/>
    <xf numFmtId="9" fontId="0" fillId="0" borderId="0" xfId="42" applyFont="1" applyFill="1" applyBorder="1"/>
    <xf numFmtId="0" fontId="16" fillId="0" borderId="0" xfId="0" applyFont="1" applyFill="1" applyBorder="1" applyAlignment="1"/>
    <xf numFmtId="0" fontId="0" fillId="0" borderId="0" xfId="0" applyAlignment="1">
      <alignment horizontal="center" vertical="center"/>
    </xf>
    <xf numFmtId="0" fontId="0" fillId="34" borderId="0" xfId="0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0" fontId="16" fillId="34" borderId="17" xfId="0" applyFont="1" applyFill="1" applyBorder="1" applyAlignment="1"/>
    <xf numFmtId="0" fontId="16" fillId="34" borderId="18" xfId="0" applyFont="1" applyFill="1" applyBorder="1" applyAlignment="1"/>
    <xf numFmtId="0" fontId="16" fillId="34" borderId="0" xfId="0" applyFont="1" applyFill="1" applyBorder="1" applyAlignment="1"/>
    <xf numFmtId="0" fontId="16" fillId="34" borderId="20" xfId="0" applyFont="1" applyFill="1" applyBorder="1" applyAlignment="1"/>
    <xf numFmtId="0" fontId="16" fillId="34" borderId="22" xfId="0" applyFont="1" applyFill="1" applyBorder="1" applyAlignment="1"/>
    <xf numFmtId="0" fontId="16" fillId="34" borderId="23" xfId="0" applyFont="1" applyFill="1" applyBorder="1" applyAlignment="1"/>
    <xf numFmtId="0" fontId="0" fillId="34" borderId="0" xfId="0" applyFont="1" applyFill="1" applyBorder="1" applyAlignment="1">
      <alignment horizontal="center"/>
    </xf>
    <xf numFmtId="0" fontId="21" fillId="34" borderId="17" xfId="0" applyFont="1" applyFill="1" applyBorder="1" applyAlignment="1">
      <alignment horizontal="right"/>
    </xf>
    <xf numFmtId="0" fontId="21" fillId="34" borderId="0" xfId="0" applyFont="1" applyFill="1" applyBorder="1" applyAlignment="1">
      <alignment horizontal="right"/>
    </xf>
    <xf numFmtId="0" fontId="0" fillId="34" borderId="17" xfId="0" applyFont="1" applyFill="1" applyBorder="1" applyAlignment="1"/>
    <xf numFmtId="0" fontId="0" fillId="34" borderId="0" xfId="0" applyFont="1" applyFill="1" applyBorder="1" applyAlignment="1"/>
    <xf numFmtId="0" fontId="0" fillId="34" borderId="22" xfId="0" applyFont="1" applyFill="1" applyBorder="1" applyAlignment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16" fillId="0" borderId="19" xfId="0" applyFont="1" applyFill="1" applyBorder="1" applyAlignment="1"/>
    <xf numFmtId="0" fontId="16" fillId="0" borderId="20" xfId="0" applyFont="1" applyFill="1" applyBorder="1" applyAlignment="1"/>
    <xf numFmtId="0" fontId="0" fillId="0" borderId="19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9" xfId="0" applyFill="1" applyBorder="1" applyAlignment="1">
      <alignment vertical="center"/>
    </xf>
    <xf numFmtId="0" fontId="0" fillId="0" borderId="20" xfId="0" applyFill="1" applyBorder="1"/>
    <xf numFmtId="2" fontId="0" fillId="0" borderId="0" xfId="0" applyNumberFormat="1" applyAlignment="1">
      <alignment horizontal="right"/>
    </xf>
    <xf numFmtId="0" fontId="0" fillId="0" borderId="0" xfId="0" applyAlignment="1"/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/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165" fontId="0" fillId="0" borderId="13" xfId="42" applyNumberFormat="1" applyFont="1" applyBorder="1"/>
    <xf numFmtId="165" fontId="0" fillId="0" borderId="14" xfId="42" applyNumberFormat="1" applyFont="1" applyBorder="1"/>
    <xf numFmtId="165" fontId="0" fillId="0" borderId="15" xfId="42" applyNumberFormat="1" applyFont="1" applyBorder="1"/>
    <xf numFmtId="165" fontId="6" fillId="2" borderId="30" xfId="6" applyNumberFormat="1" applyBorder="1"/>
    <xf numFmtId="0" fontId="0" fillId="0" borderId="23" xfId="0" applyBorder="1"/>
    <xf numFmtId="0" fontId="21" fillId="0" borderId="27" xfId="0" applyFont="1" applyFill="1" applyBorder="1" applyAlignment="1">
      <alignment horizontal="center"/>
    </xf>
    <xf numFmtId="0" fontId="16" fillId="0" borderId="27" xfId="0" applyFont="1" applyFill="1" applyBorder="1" applyAlignment="1">
      <alignment horizontal="center"/>
    </xf>
    <xf numFmtId="165" fontId="0" fillId="0" borderId="27" xfId="0" applyNumberFormat="1" applyBorder="1"/>
    <xf numFmtId="0" fontId="0" fillId="0" borderId="28" xfId="0" applyBorder="1"/>
    <xf numFmtId="0" fontId="21" fillId="0" borderId="29" xfId="0" applyFont="1" applyFill="1" applyBorder="1" applyAlignment="1">
      <alignment horizontal="center"/>
    </xf>
    <xf numFmtId="164" fontId="0" fillId="0" borderId="14" xfId="42" applyNumberFormat="1" applyFont="1" applyBorder="1"/>
    <xf numFmtId="165" fontId="7" fillId="3" borderId="30" xfId="7" applyNumberFormat="1" applyBorder="1"/>
    <xf numFmtId="0" fontId="0" fillId="0" borderId="31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21" fillId="0" borderId="0" xfId="0" applyFont="1" applyAlignment="1">
      <alignment horizontal="center"/>
    </xf>
    <xf numFmtId="0" fontId="6" fillId="2" borderId="26" xfId="6" applyNumberFormat="1" applyBorder="1"/>
    <xf numFmtId="0" fontId="19" fillId="33" borderId="19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19" fillId="33" borderId="20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20" fillId="33" borderId="16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19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0" fillId="33" borderId="20" xfId="0" applyFont="1" applyFill="1" applyBorder="1" applyAlignment="1">
      <alignment horizontal="center" vertic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33" borderId="21" xfId="0" applyFont="1" applyFill="1" applyBorder="1" applyAlignment="1">
      <alignment horizontal="center"/>
    </xf>
    <xf numFmtId="0" fontId="18" fillId="33" borderId="22" xfId="0" applyFont="1" applyFill="1" applyBorder="1" applyAlignment="1">
      <alignment horizontal="center"/>
    </xf>
    <xf numFmtId="0" fontId="18" fillId="33" borderId="23" xfId="0" applyFont="1" applyFill="1" applyBorder="1" applyAlignment="1">
      <alignment horizontal="center"/>
    </xf>
    <xf numFmtId="0" fontId="18" fillId="34" borderId="16" xfId="0" applyFont="1" applyFill="1" applyBorder="1" applyAlignment="1">
      <alignment horizontal="center"/>
    </xf>
    <xf numFmtId="0" fontId="18" fillId="34" borderId="17" xfId="0" applyFont="1" applyFill="1" applyBorder="1" applyAlignment="1">
      <alignment horizontal="center"/>
    </xf>
    <xf numFmtId="0" fontId="18" fillId="34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left"/>
    </xf>
    <xf numFmtId="0" fontId="16" fillId="33" borderId="0" xfId="0" applyFont="1" applyFill="1" applyBorder="1" applyAlignment="1">
      <alignment horizontal="left"/>
    </xf>
    <xf numFmtId="0" fontId="16" fillId="33" borderId="20" xfId="0" applyFont="1" applyFill="1" applyBorder="1" applyAlignment="1">
      <alignment horizontal="left"/>
    </xf>
    <xf numFmtId="0" fontId="0" fillId="34" borderId="19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6" fillId="34" borderId="21" xfId="0" applyFont="1" applyFill="1" applyBorder="1" applyAlignment="1">
      <alignment horizontal="center"/>
    </xf>
    <xf numFmtId="0" fontId="16" fillId="34" borderId="22" xfId="0" applyFont="1" applyFill="1" applyBorder="1" applyAlignment="1">
      <alignment horizontal="center"/>
    </xf>
    <xf numFmtId="0" fontId="16" fillId="34" borderId="23" xfId="0" applyFont="1" applyFill="1" applyBorder="1" applyAlignment="1">
      <alignment horizontal="center"/>
    </xf>
    <xf numFmtId="0" fontId="16" fillId="33" borderId="16" xfId="0" applyFont="1" applyFill="1" applyBorder="1" applyAlignment="1">
      <alignment horizontal="left"/>
    </xf>
    <xf numFmtId="0" fontId="16" fillId="33" borderId="17" xfId="0" applyFont="1" applyFill="1" applyBorder="1" applyAlignment="1">
      <alignment horizontal="left"/>
    </xf>
    <xf numFmtId="0" fontId="16" fillId="33" borderId="18" xfId="0" applyFont="1" applyFill="1" applyBorder="1" applyAlignment="1">
      <alignment horizontal="left"/>
    </xf>
    <xf numFmtId="0" fontId="16" fillId="34" borderId="16" xfId="0" applyFont="1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33" borderId="16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 vertical="center" wrapText="1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0" xfId="0" applyFont="1" applyFill="1" applyBorder="1" applyAlignment="1">
      <alignment horizontal="center" vertical="center" wrapText="1"/>
    </xf>
    <xf numFmtId="0" fontId="16" fillId="33" borderId="21" xfId="0" applyFont="1" applyFill="1" applyBorder="1" applyAlignment="1">
      <alignment horizontal="center" vertical="center" wrapText="1"/>
    </xf>
    <xf numFmtId="0" fontId="16" fillId="33" borderId="22" xfId="0" applyFont="1" applyFill="1" applyBorder="1" applyAlignment="1">
      <alignment horizontal="center" vertical="center" wrapText="1"/>
    </xf>
    <xf numFmtId="0" fontId="16" fillId="33" borderId="23" xfId="0" applyFont="1" applyFill="1" applyBorder="1" applyAlignment="1">
      <alignment horizontal="center" vertical="center" wrapText="1"/>
    </xf>
    <xf numFmtId="0" fontId="18" fillId="33" borderId="19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18" fillId="33" borderId="20" xfId="0" applyFont="1" applyFill="1" applyBorder="1" applyAlignment="1">
      <alignment horizontal="left"/>
    </xf>
    <xf numFmtId="0" fontId="16" fillId="34" borderId="0" xfId="0" applyFont="1" applyFill="1" applyAlignment="1">
      <alignment horizontal="center"/>
    </xf>
    <xf numFmtId="0" fontId="20" fillId="33" borderId="16" xfId="0" applyFont="1" applyFill="1" applyBorder="1" applyAlignment="1">
      <alignment horizontal="center"/>
    </xf>
    <xf numFmtId="0" fontId="20" fillId="33" borderId="17" xfId="0" applyFont="1" applyFill="1" applyBorder="1" applyAlignment="1">
      <alignment horizontal="center"/>
    </xf>
    <xf numFmtId="0" fontId="20" fillId="33" borderId="18" xfId="0" applyFont="1" applyFill="1" applyBorder="1" applyAlignment="1">
      <alignment horizontal="center"/>
    </xf>
    <xf numFmtId="0" fontId="0" fillId="0" borderId="16" xfId="0" applyFill="1" applyBorder="1" applyAlignment="1">
      <alignment horizontal="center" vertical="top"/>
    </xf>
    <xf numFmtId="0" fontId="0" fillId="0" borderId="17" xfId="0" applyFill="1" applyBorder="1" applyAlignment="1">
      <alignment horizontal="center" vertical="top"/>
    </xf>
    <xf numFmtId="0" fontId="0" fillId="0" borderId="18" xfId="0" applyFill="1" applyBorder="1" applyAlignment="1">
      <alignment horizontal="center" vertical="top"/>
    </xf>
    <xf numFmtId="0" fontId="0" fillId="0" borderId="19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20" xfId="0" applyFill="1" applyBorder="1" applyAlignment="1">
      <alignment horizontal="center" vertical="top"/>
    </xf>
    <xf numFmtId="0" fontId="0" fillId="0" borderId="21" xfId="0" applyFill="1" applyBorder="1" applyAlignment="1">
      <alignment horizontal="center" vertical="top"/>
    </xf>
    <xf numFmtId="0" fontId="0" fillId="0" borderId="22" xfId="0" applyFill="1" applyBorder="1" applyAlignment="1">
      <alignment horizontal="center" vertical="top"/>
    </xf>
    <xf numFmtId="0" fontId="0" fillId="0" borderId="23" xfId="0" applyFill="1" applyBorder="1" applyAlignment="1">
      <alignment horizontal="center" vertical="top"/>
    </xf>
    <xf numFmtId="0" fontId="0" fillId="0" borderId="1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33" borderId="16" xfId="0" applyFont="1" applyFill="1" applyBorder="1" applyAlignment="1">
      <alignment horizontal="center" wrapText="1"/>
    </xf>
    <xf numFmtId="0" fontId="16" fillId="33" borderId="17" xfId="0" applyFont="1" applyFill="1" applyBorder="1" applyAlignment="1">
      <alignment horizontal="center" wrapText="1"/>
    </xf>
    <xf numFmtId="0" fontId="16" fillId="33" borderId="18" xfId="0" applyFont="1" applyFill="1" applyBorder="1" applyAlignment="1">
      <alignment horizontal="center" wrapText="1"/>
    </xf>
    <xf numFmtId="0" fontId="16" fillId="33" borderId="19" xfId="0" applyFont="1" applyFill="1" applyBorder="1" applyAlignment="1">
      <alignment horizontal="center" wrapText="1"/>
    </xf>
    <xf numFmtId="0" fontId="16" fillId="33" borderId="0" xfId="0" applyFont="1" applyFill="1" applyBorder="1" applyAlignment="1">
      <alignment horizontal="center" wrapText="1"/>
    </xf>
    <xf numFmtId="0" fontId="16" fillId="33" borderId="20" xfId="0" applyFont="1" applyFill="1" applyBorder="1" applyAlignment="1">
      <alignment horizontal="center" wrapText="1"/>
    </xf>
    <xf numFmtId="0" fontId="16" fillId="33" borderId="21" xfId="0" applyFont="1" applyFill="1" applyBorder="1" applyAlignment="1">
      <alignment horizontal="center" wrapText="1"/>
    </xf>
    <xf numFmtId="0" fontId="16" fillId="33" borderId="22" xfId="0" applyFont="1" applyFill="1" applyBorder="1" applyAlignment="1">
      <alignment horizontal="center" wrapText="1"/>
    </xf>
    <xf numFmtId="0" fontId="16" fillId="33" borderId="23" xfId="0" applyFont="1" applyFill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6" fontId="0" fillId="0" borderId="29" xfId="0" applyNumberForma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1" fillId="0" borderId="0" xfId="0" applyFont="1" applyAlignment="1">
      <alignment horizont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Доходность</a:t>
            </a:r>
          </a:p>
        </c:rich>
      </c:tx>
      <c:layout>
        <c:manualLayout>
          <c:xMode val="edge"/>
          <c:yMode val="edge"/>
          <c:x val="0.47176013850988857"/>
          <c:y val="0.912393162393162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173440656094062E-2"/>
          <c:y val="7.9471195908203784E-2"/>
          <c:w val="0.89387583039687601"/>
          <c:h val="0.765503903358234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'5.1-График'!$C$11:$C$109</c:f>
              <c:numCache>
                <c:formatCode>General</c:formatCode>
                <c:ptCount val="99"/>
                <c:pt idx="0">
                  <c:v>0.11498998367964171</c:v>
                </c:pt>
                <c:pt idx="1">
                  <c:v>0.12110442032496058</c:v>
                </c:pt>
                <c:pt idx="2">
                  <c:v>0.12721885697027943</c:v>
                </c:pt>
                <c:pt idx="3">
                  <c:v>0.13333329361559829</c:v>
                </c:pt>
                <c:pt idx="4">
                  <c:v>0.13944773026091714</c:v>
                </c:pt>
                <c:pt idx="5">
                  <c:v>0.14556216690623602</c:v>
                </c:pt>
                <c:pt idx="6">
                  <c:v>0.15167660355155488</c:v>
                </c:pt>
                <c:pt idx="7">
                  <c:v>0.15779104019687373</c:v>
                </c:pt>
                <c:pt idx="8">
                  <c:v>0.16390547684219259</c:v>
                </c:pt>
                <c:pt idx="9">
                  <c:v>0.17001991348751144</c:v>
                </c:pt>
                <c:pt idx="10">
                  <c:v>0.1761343501328303</c:v>
                </c:pt>
                <c:pt idx="11">
                  <c:v>0.18224878677814915</c:v>
                </c:pt>
                <c:pt idx="12">
                  <c:v>0.18836322342346801</c:v>
                </c:pt>
                <c:pt idx="13">
                  <c:v>0.19447766006878686</c:v>
                </c:pt>
                <c:pt idx="14">
                  <c:v>0.20059209671410572</c:v>
                </c:pt>
                <c:pt idx="15">
                  <c:v>0.20670653335942457</c:v>
                </c:pt>
                <c:pt idx="16">
                  <c:v>0.21282097000474345</c:v>
                </c:pt>
                <c:pt idx="17">
                  <c:v>0.21893540665006234</c:v>
                </c:pt>
                <c:pt idx="18">
                  <c:v>0.22504984329538119</c:v>
                </c:pt>
                <c:pt idx="19">
                  <c:v>0.23116427994070005</c:v>
                </c:pt>
                <c:pt idx="20">
                  <c:v>0.2372787165860189</c:v>
                </c:pt>
                <c:pt idx="21">
                  <c:v>0.24339315323133778</c:v>
                </c:pt>
                <c:pt idx="22">
                  <c:v>0.24950758987665664</c:v>
                </c:pt>
                <c:pt idx="23">
                  <c:v>0.25562202652197552</c:v>
                </c:pt>
                <c:pt idx="24">
                  <c:v>0.26173646316729438</c:v>
                </c:pt>
                <c:pt idx="25">
                  <c:v>0.26785089981261323</c:v>
                </c:pt>
                <c:pt idx="26">
                  <c:v>0.27396533645793208</c:v>
                </c:pt>
                <c:pt idx="27">
                  <c:v>0.28007977310325094</c:v>
                </c:pt>
                <c:pt idx="28">
                  <c:v>0.28619420974856979</c:v>
                </c:pt>
                <c:pt idx="29">
                  <c:v>0.29230864639388865</c:v>
                </c:pt>
                <c:pt idx="30">
                  <c:v>0.29842308303920756</c:v>
                </c:pt>
                <c:pt idx="31">
                  <c:v>0.30453751968452641</c:v>
                </c:pt>
                <c:pt idx="32">
                  <c:v>0.31065195632984527</c:v>
                </c:pt>
                <c:pt idx="33">
                  <c:v>0.31676639297516412</c:v>
                </c:pt>
                <c:pt idx="34">
                  <c:v>0.32288082962048303</c:v>
                </c:pt>
                <c:pt idx="35">
                  <c:v>0.32899526626580183</c:v>
                </c:pt>
                <c:pt idx="36">
                  <c:v>0.33510970291112074</c:v>
                </c:pt>
                <c:pt idx="37">
                  <c:v>0.34122413955643954</c:v>
                </c:pt>
                <c:pt idx="38">
                  <c:v>0.34733857620175845</c:v>
                </c:pt>
                <c:pt idx="39">
                  <c:v>0.35345301284707731</c:v>
                </c:pt>
                <c:pt idx="40">
                  <c:v>0.35956744949239616</c:v>
                </c:pt>
                <c:pt idx="41">
                  <c:v>0.36568188613771507</c:v>
                </c:pt>
                <c:pt idx="42">
                  <c:v>0.37179632278303387</c:v>
                </c:pt>
                <c:pt idx="43">
                  <c:v>0.37791075942835278</c:v>
                </c:pt>
                <c:pt idx="44">
                  <c:v>0.38402519607367164</c:v>
                </c:pt>
                <c:pt idx="45">
                  <c:v>0.39013963271899049</c:v>
                </c:pt>
                <c:pt idx="46">
                  <c:v>0.3962540693643094</c:v>
                </c:pt>
                <c:pt idx="47">
                  <c:v>0.4023685060096282</c:v>
                </c:pt>
                <c:pt idx="48">
                  <c:v>0.40848294265494711</c:v>
                </c:pt>
                <c:pt idx="49">
                  <c:v>0.41459737930026591</c:v>
                </c:pt>
                <c:pt idx="50">
                  <c:v>0.42071181594558477</c:v>
                </c:pt>
                <c:pt idx="51">
                  <c:v>0.42682625259090362</c:v>
                </c:pt>
                <c:pt idx="52">
                  <c:v>0.43294068923622253</c:v>
                </c:pt>
                <c:pt idx="53">
                  <c:v>0.43905512588154139</c:v>
                </c:pt>
                <c:pt idx="54">
                  <c:v>0.44516956252686024</c:v>
                </c:pt>
                <c:pt idx="55">
                  <c:v>0.4512839991721791</c:v>
                </c:pt>
                <c:pt idx="56">
                  <c:v>0.45739843581749795</c:v>
                </c:pt>
                <c:pt idx="57">
                  <c:v>0.46351287246281686</c:v>
                </c:pt>
                <c:pt idx="58">
                  <c:v>0.46962730910813566</c:v>
                </c:pt>
                <c:pt idx="59">
                  <c:v>0.47574174575345457</c:v>
                </c:pt>
                <c:pt idx="60">
                  <c:v>0.48185618239877337</c:v>
                </c:pt>
                <c:pt idx="61">
                  <c:v>0.48797061904409228</c:v>
                </c:pt>
                <c:pt idx="62">
                  <c:v>0.49408505568941119</c:v>
                </c:pt>
                <c:pt idx="63">
                  <c:v>0.50019949233473004</c:v>
                </c:pt>
                <c:pt idx="64">
                  <c:v>0.5063139289800489</c:v>
                </c:pt>
                <c:pt idx="65">
                  <c:v>0.51242836562536775</c:v>
                </c:pt>
                <c:pt idx="66">
                  <c:v>0.51854280227068661</c:v>
                </c:pt>
                <c:pt idx="67">
                  <c:v>0.52465723891600546</c:v>
                </c:pt>
                <c:pt idx="68">
                  <c:v>0.53077167556132432</c:v>
                </c:pt>
                <c:pt idx="69">
                  <c:v>0.53688611220664317</c:v>
                </c:pt>
                <c:pt idx="70">
                  <c:v>0.54300054885196203</c:v>
                </c:pt>
                <c:pt idx="71">
                  <c:v>0.54911498549728088</c:v>
                </c:pt>
                <c:pt idx="72">
                  <c:v>0.55522942214259985</c:v>
                </c:pt>
                <c:pt idx="73">
                  <c:v>0.5613438587879187</c:v>
                </c:pt>
                <c:pt idx="74">
                  <c:v>0.56745829543323745</c:v>
                </c:pt>
                <c:pt idx="75">
                  <c:v>0.57357273207855641</c:v>
                </c:pt>
                <c:pt idx="76">
                  <c:v>0.57968716872387527</c:v>
                </c:pt>
                <c:pt idx="77">
                  <c:v>0.58580160536919412</c:v>
                </c:pt>
                <c:pt idx="78">
                  <c:v>0.59191604201451298</c:v>
                </c:pt>
                <c:pt idx="79">
                  <c:v>0.59803047865983183</c:v>
                </c:pt>
                <c:pt idx="80">
                  <c:v>0.60414491530515069</c:v>
                </c:pt>
                <c:pt idx="81">
                  <c:v>0.61025935195046954</c:v>
                </c:pt>
                <c:pt idx="82">
                  <c:v>0.61637378859578851</c:v>
                </c:pt>
                <c:pt idx="83">
                  <c:v>0.62248822524110736</c:v>
                </c:pt>
                <c:pt idx="84">
                  <c:v>0.62860266188642611</c:v>
                </c:pt>
                <c:pt idx="85">
                  <c:v>0.63471709853174496</c:v>
                </c:pt>
                <c:pt idx="86">
                  <c:v>0.64083153517706393</c:v>
                </c:pt>
                <c:pt idx="87">
                  <c:v>0.64694597182238278</c:v>
                </c:pt>
                <c:pt idx="88">
                  <c:v>0.65306040846770164</c:v>
                </c:pt>
                <c:pt idx="89">
                  <c:v>0.65917484511302038</c:v>
                </c:pt>
                <c:pt idx="90">
                  <c:v>0.66528928175833935</c:v>
                </c:pt>
                <c:pt idx="91">
                  <c:v>0.6714037184036582</c:v>
                </c:pt>
                <c:pt idx="92">
                  <c:v>0.67751815504897706</c:v>
                </c:pt>
                <c:pt idx="93">
                  <c:v>0.68363259169429602</c:v>
                </c:pt>
                <c:pt idx="94">
                  <c:v>0.68974702833961477</c:v>
                </c:pt>
                <c:pt idx="95">
                  <c:v>0.69586146498493362</c:v>
                </c:pt>
                <c:pt idx="96">
                  <c:v>0.70197590163025247</c:v>
                </c:pt>
                <c:pt idx="97">
                  <c:v>0.70809033827557144</c:v>
                </c:pt>
                <c:pt idx="98">
                  <c:v>0.7142047749208903</c:v>
                </c:pt>
              </c:numCache>
            </c:numRef>
          </c:cat>
          <c:val>
            <c:numRef>
              <c:f>'5.1-График'!$D$11:$D$109</c:f>
              <c:numCache>
                <c:formatCode>General</c:formatCode>
                <c:ptCount val="99"/>
                <c:pt idx="0">
                  <c:v>0.36536732079280515</c:v>
                </c:pt>
                <c:pt idx="1">
                  <c:v>0.36229637457798425</c:v>
                </c:pt>
                <c:pt idx="2">
                  <c:v>0.3592640305490693</c:v>
                </c:pt>
                <c:pt idx="3">
                  <c:v>0.35627127437578671</c:v>
                </c:pt>
                <c:pt idx="4">
                  <c:v>0.35331911203514682</c:v>
                </c:pt>
                <c:pt idx="5">
                  <c:v>0.35040856952739502</c:v>
                </c:pt>
                <c:pt idx="6">
                  <c:v>0.34754069251260178</c:v>
                </c:pt>
                <c:pt idx="7">
                  <c:v>0.34471654586198136</c:v>
                </c:pt>
                <c:pt idx="8">
                  <c:v>0.3419372131179424</c:v>
                </c:pt>
                <c:pt idx="9">
                  <c:v>0.33920379585683863</c:v>
                </c:pt>
                <c:pt idx="10">
                  <c:v>0.33651741294839943</c:v>
                </c:pt>
                <c:pt idx="11">
                  <c:v>0.33387919970590008</c:v>
                </c:pt>
                <c:pt idx="12">
                  <c:v>0.33129030692127726</c:v>
                </c:pt>
                <c:pt idx="13">
                  <c:v>0.32875189977961938</c:v>
                </c:pt>
                <c:pt idx="14">
                  <c:v>0.32626515664777439</c:v>
                </c:pt>
                <c:pt idx="15">
                  <c:v>0.32383126773222132</c:v>
                </c:pt>
                <c:pt idx="16">
                  <c:v>0.32145143360186079</c:v>
                </c:pt>
                <c:pt idx="17">
                  <c:v>0.31912686357199455</c:v>
                </c:pt>
                <c:pt idx="18">
                  <c:v>0.31685877394649875</c:v>
                </c:pt>
                <c:pt idx="19">
                  <c:v>0.3146483861160444</c:v>
                </c:pt>
                <c:pt idx="20">
                  <c:v>0.31249692451119798</c:v>
                </c:pt>
                <c:pt idx="21">
                  <c:v>0.3104056144103331</c:v>
                </c:pt>
                <c:pt idx="22">
                  <c:v>0.30837567960351298</c:v>
                </c:pt>
                <c:pt idx="23">
                  <c:v>0.30640833991484889</c:v>
                </c:pt>
                <c:pt idx="24">
                  <c:v>0.30450480858730578</c:v>
                </c:pt>
                <c:pt idx="25">
                  <c:v>0.30266628953549296</c:v>
                </c:pt>
                <c:pt idx="26">
                  <c:v>0.30089397447364585</c:v>
                </c:pt>
                <c:pt idx="27">
                  <c:v>0.29918903992774243</c:v>
                </c:pt>
                <c:pt idx="28">
                  <c:v>0.2975526441425021</c:v>
                </c:pt>
                <c:pt idx="29">
                  <c:v>0.29598592389584638</c:v>
                </c:pt>
                <c:pt idx="30">
                  <c:v>0.29448999123524394</c:v>
                </c:pt>
                <c:pt idx="31">
                  <c:v>0.29306593015218158</c:v>
                </c:pt>
                <c:pt idx="32">
                  <c:v>0.29171479321276411</c:v>
                </c:pt>
                <c:pt idx="33">
                  <c:v>0.29043759816411702</c:v>
                </c:pt>
                <c:pt idx="34">
                  <c:v>0.28923532453780526</c:v>
                </c:pt>
                <c:pt idx="35">
                  <c:v>0.28810891027285312</c:v>
                </c:pt>
                <c:pt idx="36">
                  <c:v>0.28705924838211611</c:v>
                </c:pt>
                <c:pt idx="37">
                  <c:v>0.2860871836866743</c:v>
                </c:pt>
                <c:pt idx="38">
                  <c:v>0.28519350964356366</c:v>
                </c:pt>
                <c:pt idx="39">
                  <c:v>0.28437896529248957</c:v>
                </c:pt>
                <c:pt idx="40">
                  <c:v>0.28364423234716685</c:v>
                </c:pt>
                <c:pt idx="41">
                  <c:v>0.28298993245656845</c:v>
                </c:pt>
                <c:pt idx="42">
                  <c:v>0.28241662466063466</c:v>
                </c:pt>
                <c:pt idx="43">
                  <c:v>0.28192480306388701</c:v>
                </c:pt>
                <c:pt idx="44">
                  <c:v>0.2815148947489105</c:v>
                </c:pt>
                <c:pt idx="45">
                  <c:v>0.28118725794982585</c:v>
                </c:pt>
                <c:pt idx="46">
                  <c:v>0.28094218050368769</c:v>
                </c:pt>
                <c:pt idx="47">
                  <c:v>0.28077987859525194</c:v>
                </c:pt>
                <c:pt idx="48">
                  <c:v>0.28070049580778306</c:v>
                </c:pt>
                <c:pt idx="49">
                  <c:v>0.28070410248957717</c:v>
                </c:pt>
                <c:pt idx="50">
                  <c:v>0.28079069544270141</c:v>
                </c:pt>
                <c:pt idx="51">
                  <c:v>0.28096019793715588</c:v>
                </c:pt>
                <c:pt idx="52">
                  <c:v>0.2812124600503127</c:v>
                </c:pt>
                <c:pt idx="53">
                  <c:v>0.28154725932813607</c:v>
                </c:pt>
                <c:pt idx="54">
                  <c:v>0.28196430176139964</c:v>
                </c:pt>
                <c:pt idx="55">
                  <c:v>0.28246322306696081</c:v>
                </c:pt>
                <c:pt idx="56">
                  <c:v>0.28304359026116577</c:v>
                </c:pt>
                <c:pt idx="57">
                  <c:v>0.28370490350971866</c:v>
                </c:pt>
                <c:pt idx="58">
                  <c:v>0.28444659823587248</c:v>
                </c:pt>
                <c:pt idx="59">
                  <c:v>0.28526804746664841</c:v>
                </c:pt>
                <c:pt idx="60">
                  <c:v>0.28616856439497529</c:v>
                </c:pt>
                <c:pt idx="61">
                  <c:v>0.28714740513419462</c:v>
                </c:pt>
                <c:pt idx="62">
                  <c:v>0.28820377164030059</c:v>
                </c:pt>
                <c:pt idx="63">
                  <c:v>0.28933681477658652</c:v>
                </c:pt>
                <c:pt idx="64">
                  <c:v>0.29054563749504142</c:v>
                </c:pt>
                <c:pt idx="65">
                  <c:v>0.29182929810886415</c:v>
                </c:pt>
                <c:pt idx="66">
                  <c:v>0.2931868136308276</c:v>
                </c:pt>
                <c:pt idx="67">
                  <c:v>0.29461716315288894</c:v>
                </c:pt>
                <c:pt idx="68">
                  <c:v>0.29611929124338954</c:v>
                </c:pt>
                <c:pt idx="69">
                  <c:v>0.29769211133936985</c:v>
                </c:pt>
                <c:pt idx="70">
                  <c:v>0.29933450911291398</c:v>
                </c:pt>
                <c:pt idx="71">
                  <c:v>0.30104534579199138</c:v>
                </c:pt>
                <c:pt idx="72">
                  <c:v>0.30282346141794092</c:v>
                </c:pt>
                <c:pt idx="73">
                  <c:v>0.30466767802351413</c:v>
                </c:pt>
                <c:pt idx="74">
                  <c:v>0.30657680271721344</c:v>
                </c:pt>
                <c:pt idx="75">
                  <c:v>0.30854963066150609</c:v>
                </c:pt>
                <c:pt idx="76">
                  <c:v>0.31058494793432506</c:v>
                </c:pt>
                <c:pt idx="77">
                  <c:v>0.31268153426506662</c:v>
                </c:pt>
                <c:pt idx="78">
                  <c:v>0.31483816563802697</c:v>
                </c:pt>
                <c:pt idx="79">
                  <c:v>0.31705361675787963</c:v>
                </c:pt>
                <c:pt idx="80">
                  <c:v>0.31932666337335519</c:v>
                </c:pt>
                <c:pt idx="81">
                  <c:v>0.3216560844567391</c:v>
                </c:pt>
                <c:pt idx="82">
                  <c:v>0.32404066423813949</c:v>
                </c:pt>
                <c:pt idx="83">
                  <c:v>0.32647919409469489</c:v>
                </c:pt>
                <c:pt idx="84">
                  <c:v>0.32897047429597887</c:v>
                </c:pt>
                <c:pt idx="85">
                  <c:v>0.33151331560782615</c:v>
                </c:pt>
                <c:pt idx="86">
                  <c:v>0.33410654075764523</c:v>
                </c:pt>
                <c:pt idx="87">
                  <c:v>0.33674898576500417</c:v>
                </c:pt>
                <c:pt idx="88">
                  <c:v>0.33943950114188376</c:v>
                </c:pt>
                <c:pt idx="89">
                  <c:v>0.34217695296749001</c:v>
                </c:pt>
                <c:pt idx="90">
                  <c:v>0.3449602238429148</c:v>
                </c:pt>
                <c:pt idx="91">
                  <c:v>0.34778821373123747</c:v>
                </c:pt>
                <c:pt idx="92">
                  <c:v>0.35065984068887757</c:v>
                </c:pt>
                <c:pt idx="93">
                  <c:v>0.35357404149414884</c:v>
                </c:pt>
                <c:pt idx="94">
                  <c:v>0.35652977217903725</c:v>
                </c:pt>
                <c:pt idx="95">
                  <c:v>0.3595260084702348</c:v>
                </c:pt>
                <c:pt idx="96">
                  <c:v>0.36256174614541942</c:v>
                </c:pt>
                <c:pt idx="97">
                  <c:v>0.36563600131068158</c:v>
                </c:pt>
                <c:pt idx="98">
                  <c:v>0.36874781060487261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6-4E89-B178-48CA978A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55296"/>
        <c:axId val="61800448"/>
      </c:lineChart>
      <c:catAx>
        <c:axId val="6165529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crossAx val="61800448"/>
        <c:crossesAt val="0.25"/>
        <c:auto val="1"/>
        <c:lblAlgn val="ctr"/>
        <c:lblOffset val="100"/>
        <c:noMultiLvlLbl val="0"/>
      </c:catAx>
      <c:valAx>
        <c:axId val="61800448"/>
        <c:scaling>
          <c:orientation val="minMax"/>
          <c:min val="0.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ru-RU" sz="1600"/>
                  <a:t>Риск</a:t>
                </a:r>
              </a:p>
            </c:rich>
          </c:tx>
          <c:overlay val="0"/>
        </c:title>
        <c:numFmt formatCode="0.0%" sourceLinked="0"/>
        <c:majorTickMark val="none"/>
        <c:minorTickMark val="none"/>
        <c:tickLblPos val="nextTo"/>
        <c:crossAx val="61655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</xdr:row>
      <xdr:rowOff>38100</xdr:rowOff>
    </xdr:from>
    <xdr:ext cx="3562349" cy="5302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0" y="4829175"/>
              <a:ext cx="3562349" cy="530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𝑟</m:t>
                    </m:r>
                    <m:r>
                      <a:rPr lang="ru-RU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</a:rPr>
                          <m:t>50,01−50</m:t>
                        </m:r>
                      </m:num>
                      <m:den>
                        <m:r>
                          <a:rPr lang="ru-RU" sz="1400" b="0" i="1">
                            <a:latin typeface="Cambria Math"/>
                          </a:rPr>
                          <m:t>50</m:t>
                        </m:r>
                      </m:den>
                    </m:f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f>
                          <m:fPr>
                            <m:type m:val="lin"/>
                            <m:ctrlPr>
                              <a:rPr lang="ru-RU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ru-RU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ru-RU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247</m:t>
                            </m:r>
                          </m:den>
                        </m:f>
                      </m:den>
                    </m:f>
                    <m:r>
                      <a:rPr lang="ru-RU" sz="140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100</m:t>
                    </m:r>
                    <m:r>
                      <a:rPr lang="ru-RU" sz="1400" b="0" i="1">
                        <a:latin typeface="Cambria Math"/>
                      </a:rPr>
                      <m:t>=4,94</m:t>
                    </m:r>
                    <m:r>
                      <a:rPr lang="ru-RU" sz="1400" i="1">
                        <a:latin typeface="Cambria Math"/>
                      </a:rPr>
                      <m:t>%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4829175"/>
              <a:ext cx="3562349" cy="530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𝑟</a:t>
              </a:r>
              <a:r>
                <a:rPr lang="ru-RU" sz="1400" i="0">
                  <a:latin typeface="Cambria Math"/>
                </a:rPr>
                <a:t>=(</a:t>
              </a:r>
              <a:r>
                <a:rPr lang="ru-RU" sz="1400" b="0" i="0">
                  <a:latin typeface="Cambria Math"/>
                </a:rPr>
                <a:t>50,01−50)/50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×1/(1∕247)</a:t>
              </a:r>
              <a:r>
                <a:rPr lang="ru-RU" sz="1400" i="0">
                  <a:latin typeface="Cambria Math"/>
                  <a:ea typeface="Cambria Math"/>
                </a:rPr>
                <a:t>×</a:t>
              </a:r>
              <a:r>
                <a:rPr lang="en-US" sz="1400" b="0" i="0">
                  <a:latin typeface="Cambria Math"/>
                  <a:ea typeface="Cambria Math"/>
                </a:rPr>
                <a:t>100</a:t>
              </a:r>
              <a:r>
                <a:rPr lang="ru-RU" sz="1400" b="0" i="0">
                  <a:latin typeface="Cambria Math"/>
                </a:rPr>
                <a:t>=4,94</a:t>
              </a:r>
              <a:r>
                <a:rPr lang="ru-RU" sz="1400" i="0">
                  <a:latin typeface="Cambria Math"/>
                </a:rPr>
                <a:t>%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7</xdr:col>
      <xdr:colOff>438150</xdr:colOff>
      <xdr:row>24</xdr:row>
      <xdr:rowOff>38100</xdr:rowOff>
    </xdr:from>
    <xdr:ext cx="3133725" cy="5302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838700" y="4829175"/>
              <a:ext cx="3133725" cy="530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𝑟</m:t>
                    </m:r>
                    <m:r>
                      <a:rPr lang="ru-RU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</a:rPr>
                          <m:t>50,2−50</m:t>
                        </m:r>
                      </m:num>
                      <m:den>
                        <m:r>
                          <a:rPr lang="ru-RU" sz="1400" b="0" i="1">
                            <a:latin typeface="Cambria Math"/>
                          </a:rPr>
                          <m:t>50</m:t>
                        </m:r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</m:t>
                    </m:r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f>
                          <m:fPr>
                            <m:type m:val="lin"/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12</m:t>
                            </m:r>
                          </m:den>
                        </m:f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100</m:t>
                    </m:r>
                    <m:r>
                      <a:rPr lang="ru-RU" sz="1400" b="0" i="1">
                        <a:latin typeface="Cambria Math"/>
                      </a:rPr>
                      <m:t>=4,8</m:t>
                    </m:r>
                    <m:r>
                      <a:rPr lang="ru-RU" sz="1400" i="1">
                        <a:latin typeface="Cambria Math"/>
                      </a:rPr>
                      <m:t>%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838700" y="4829175"/>
              <a:ext cx="3133725" cy="530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ru-RU" sz="1400" i="0">
                  <a:latin typeface="Cambria Math"/>
                </a:rPr>
                <a:t>=(</a:t>
              </a:r>
              <a:r>
                <a:rPr lang="ru-RU" sz="1400" b="0" i="0">
                  <a:latin typeface="Cambria Math"/>
                </a:rPr>
                <a:t>50,2−50)/50</a:t>
              </a:r>
              <a:r>
                <a:rPr lang="ru-RU" sz="1400" b="0" i="0">
                  <a:latin typeface="Cambria Math"/>
                  <a:ea typeface="Cambria Math"/>
                </a:rPr>
                <a:t>×1/(1∕12)×</a:t>
              </a:r>
              <a:r>
                <a:rPr lang="en-US" sz="1400" b="0" i="0">
                  <a:latin typeface="Cambria Math"/>
                  <a:ea typeface="Cambria Math"/>
                </a:rPr>
                <a:t>100</a:t>
              </a:r>
              <a:r>
                <a:rPr lang="ru-RU" sz="1400" b="0" i="0">
                  <a:latin typeface="Cambria Math"/>
                </a:rPr>
                <a:t>=4,8</a:t>
              </a:r>
              <a:r>
                <a:rPr lang="ru-RU" sz="1400" i="0">
                  <a:latin typeface="Cambria Math"/>
                </a:rPr>
                <a:t>%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14</xdr:col>
      <xdr:colOff>390525</xdr:colOff>
      <xdr:row>24</xdr:row>
      <xdr:rowOff>38100</xdr:rowOff>
    </xdr:from>
    <xdr:ext cx="2771775" cy="501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9058275" y="4829175"/>
              <a:ext cx="2771775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𝑟</m:t>
                    </m:r>
                    <m:r>
                      <a:rPr lang="ru-RU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</a:rPr>
                          <m:t>52,3−50</m:t>
                        </m:r>
                      </m:num>
                      <m:den>
                        <m:r>
                          <a:rPr lang="ru-RU" sz="1400" b="0" i="1">
                            <a:latin typeface="Cambria Math"/>
                          </a:rPr>
                          <m:t>50</m:t>
                        </m:r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100</m:t>
                    </m:r>
                    <m:r>
                      <a:rPr lang="ru-RU" sz="1400" b="0" i="1">
                        <a:latin typeface="Cambria Math"/>
                      </a:rPr>
                      <m:t>=4,6</m:t>
                    </m:r>
                    <m:r>
                      <a:rPr lang="ru-RU" sz="1400" i="1">
                        <a:latin typeface="Cambria Math"/>
                      </a:rPr>
                      <m:t>%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9058275" y="4829175"/>
              <a:ext cx="2771775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ru-RU" sz="1400" i="0">
                  <a:latin typeface="Cambria Math"/>
                </a:rPr>
                <a:t>=(</a:t>
              </a:r>
              <a:r>
                <a:rPr lang="ru-RU" sz="1400" b="0" i="0">
                  <a:latin typeface="Cambria Math"/>
                </a:rPr>
                <a:t>52,3−50)/50</a:t>
              </a:r>
              <a:r>
                <a:rPr lang="ru-RU" sz="1400" b="0" i="0">
                  <a:latin typeface="Cambria Math"/>
                  <a:ea typeface="Cambria Math"/>
                </a:rPr>
                <a:t>×</a:t>
              </a:r>
              <a:r>
                <a:rPr lang="en-US" sz="1400" b="0" i="0">
                  <a:latin typeface="Cambria Math"/>
                  <a:ea typeface="Cambria Math"/>
                </a:rPr>
                <a:t>100</a:t>
              </a:r>
              <a:r>
                <a:rPr lang="ru-RU" sz="1400" b="0" i="0">
                  <a:latin typeface="Cambria Math"/>
                </a:rPr>
                <a:t>=4,6</a:t>
              </a:r>
              <a:r>
                <a:rPr lang="ru-RU" sz="1400" i="0">
                  <a:latin typeface="Cambria Math"/>
                </a:rPr>
                <a:t>%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333374</xdr:colOff>
      <xdr:row>31</xdr:row>
      <xdr:rowOff>38100</xdr:rowOff>
    </xdr:from>
    <xdr:ext cx="1171575" cy="5000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3514724" y="5391150"/>
              <a:ext cx="1171575" cy="5000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/>
                        <a:ea typeface="Cambria Math"/>
                      </a:rPr>
                      <m:t>𝜎</m:t>
                    </m:r>
                    <m:r>
                      <a:rPr lang="ru-RU" sz="14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𝑟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𝑃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514724" y="5391150"/>
              <a:ext cx="1171575" cy="5000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  <a:ea typeface="Cambria Math"/>
                </a:rPr>
                <a:t>𝜎</a:t>
              </a:r>
              <a:r>
                <a:rPr lang="ru-RU" sz="1400" b="0" i="0">
                  <a:latin typeface="Cambria Math"/>
                  <a:ea typeface="Cambria Math"/>
                </a:rPr>
                <a:t>=𝜎_</a:t>
              </a:r>
              <a:r>
                <a:rPr lang="en-US" sz="1400" b="0" i="0">
                  <a:latin typeface="Cambria Math"/>
                  <a:ea typeface="Cambria Math"/>
                </a:rPr>
                <a:t>𝑟</a:t>
              </a:r>
              <a:r>
                <a:rPr lang="ru-RU" sz="1400" b="0" i="0">
                  <a:latin typeface="Cambria Math"/>
                  <a:ea typeface="Cambria Math"/>
                </a:rPr>
                <a:t>/√</a:t>
              </a:r>
              <a:r>
                <a:rPr lang="en-US" sz="1400" b="0" i="0">
                  <a:latin typeface="Cambria Math"/>
                  <a:ea typeface="Cambria Math"/>
                </a:rPr>
                <a:t>𝑃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38099</xdr:colOff>
      <xdr:row>37</xdr:row>
      <xdr:rowOff>19050</xdr:rowOff>
    </xdr:from>
    <xdr:ext cx="2305051" cy="587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38099" y="6524625"/>
              <a:ext cx="2305051" cy="58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/>
                        <a:ea typeface="Cambria Math"/>
                      </a:rPr>
                      <m:t>𝜎</m:t>
                    </m:r>
                    <m:r>
                      <a:rPr lang="ru-RU" sz="14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0,007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type m:val="lin"/>
                                <m:ctrlPr>
                                  <a:rPr lang="ru-RU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sz="1400" b="0" i="1">
                                    <a:latin typeface="Cambria Math"/>
                                    <a:ea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ru-RU" sz="1400" b="0" i="1">
                                    <a:latin typeface="Cambria Math"/>
                                    <a:ea typeface="Cambria Math"/>
                                  </a:rPr>
                                  <m:t>247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×100=11%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8099" y="6524625"/>
              <a:ext cx="2305051" cy="58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  <a:ea typeface="Cambria Math"/>
                </a:rPr>
                <a:t>𝜎</a:t>
              </a:r>
              <a:r>
                <a:rPr lang="ru-RU" sz="1400" b="0" i="0">
                  <a:latin typeface="Cambria Math"/>
                  <a:ea typeface="Cambria Math"/>
                </a:rPr>
                <a:t>=0,007/√(1∕247)×100=11%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7</xdr:col>
      <xdr:colOff>514349</xdr:colOff>
      <xdr:row>37</xdr:row>
      <xdr:rowOff>0</xdr:rowOff>
    </xdr:from>
    <xdr:ext cx="2305051" cy="587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4914899" y="6515100"/>
              <a:ext cx="2305051" cy="58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/>
                        <a:ea typeface="Cambria Math"/>
                      </a:rPr>
                      <m:t>𝜎</m:t>
                    </m:r>
                    <m:r>
                      <a:rPr lang="ru-RU" sz="14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0,01733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type m:val="lin"/>
                                <m:ctrlPr>
                                  <a:rPr lang="ru-RU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sz="1400" b="0" i="1">
                                    <a:latin typeface="Cambria Math"/>
                                    <a:ea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ru-RU" sz="1400" b="0" i="1">
                                    <a:latin typeface="Cambria Math"/>
                                    <a:ea typeface="Cambria Math"/>
                                  </a:rPr>
                                  <m:t>12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×100=6%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4914899" y="6515100"/>
              <a:ext cx="2305051" cy="58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  <a:ea typeface="Cambria Math"/>
                </a:rPr>
                <a:t>𝜎</a:t>
              </a:r>
              <a:r>
                <a:rPr lang="ru-RU" sz="1400" b="0" i="0">
                  <a:latin typeface="Cambria Math"/>
                  <a:ea typeface="Cambria Math"/>
                </a:rPr>
                <a:t>=0,01733/√(1∕12)×100=6%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15</xdr:col>
      <xdr:colOff>571500</xdr:colOff>
      <xdr:row>37</xdr:row>
      <xdr:rowOff>19050</xdr:rowOff>
    </xdr:from>
    <xdr:ext cx="2305051" cy="5416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9848850" y="6534150"/>
              <a:ext cx="2305051" cy="541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/>
                        <a:ea typeface="Cambria Math"/>
                      </a:rPr>
                      <m:t>𝜎</m:t>
                    </m:r>
                    <m:r>
                      <a:rPr lang="ru-RU" sz="14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0,867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×100=5%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9848850" y="6534150"/>
              <a:ext cx="2305051" cy="541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  <a:ea typeface="Cambria Math"/>
                </a:rPr>
                <a:t>𝜎</a:t>
              </a:r>
              <a:r>
                <a:rPr lang="ru-RU" sz="1400" b="0" i="0">
                  <a:latin typeface="Cambria Math"/>
                  <a:ea typeface="Cambria Math"/>
                </a:rPr>
                <a:t>=0,867/√3×100=5%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47626</xdr:colOff>
      <xdr:row>17</xdr:row>
      <xdr:rowOff>47625</xdr:rowOff>
    </xdr:from>
    <xdr:ext cx="1495424" cy="4853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7626" y="3486150"/>
              <a:ext cx="1495424" cy="4853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/>
                      </a:rPr>
                      <m:t>𝑟</m:t>
                    </m:r>
                    <m:r>
                      <a:rPr lang="en-US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  <m:r>
                          <a:rPr lang="en-US" sz="12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200" b="0" i="1">
                        <a:latin typeface="Cambria Math"/>
                        <a:ea typeface="Cambria Math"/>
                      </a:rPr>
                      <m:t>×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lang="en-US" sz="1200" b="0" i="1">
                            <a:latin typeface="Cambria Math"/>
                            <a:ea typeface="Cambria Math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7626" y="3486150"/>
              <a:ext cx="1495424" cy="4853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200" b="0" i="0">
                  <a:latin typeface="Cambria Math"/>
                </a:rPr>
                <a:t>𝑟=(𝑉_2−𝑉_1)/𝑉_1 </a:t>
              </a:r>
              <a:r>
                <a:rPr lang="en-US" sz="1200" b="0" i="0">
                  <a:latin typeface="Cambria Math"/>
                  <a:ea typeface="Cambria Math"/>
                </a:rPr>
                <a:t>×1/𝑃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3</xdr:col>
      <xdr:colOff>47625</xdr:colOff>
      <xdr:row>17</xdr:row>
      <xdr:rowOff>47625</xdr:rowOff>
    </xdr:from>
    <xdr:ext cx="2028825" cy="4853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009775" y="3486150"/>
              <a:ext cx="2028825" cy="4853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/>
                      </a:rPr>
                      <m:t>𝑟</m:t>
                    </m:r>
                    <m:r>
                      <a:rPr lang="en-US" sz="1200" b="0" i="1">
                        <a:latin typeface="Cambria Math"/>
                      </a:rPr>
                      <m:t>%=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  <m:r>
                          <a:rPr lang="en-US" sz="12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200" b="0" i="1">
                        <a:latin typeface="Cambria Math"/>
                        <a:ea typeface="Cambria Math"/>
                      </a:rPr>
                      <m:t>×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lang="en-US" sz="1200" b="0" i="1">
                            <a:latin typeface="Cambria Math"/>
                            <a:ea typeface="Cambria Math"/>
                          </a:rPr>
                          <m:t>𝑃</m:t>
                        </m:r>
                      </m:den>
                    </m:f>
                    <m:r>
                      <a:rPr lang="en-US" sz="1200" b="0" i="1">
                        <a:latin typeface="Cambria Math"/>
                        <a:ea typeface="Cambria Math"/>
                      </a:rPr>
                      <m:t>×100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009775" y="3486150"/>
              <a:ext cx="2028825" cy="4853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200" b="0" i="0">
                  <a:latin typeface="Cambria Math"/>
                </a:rPr>
                <a:t>𝑟%=(𝑉_2−𝑉_1)/𝑉_1 </a:t>
              </a:r>
              <a:r>
                <a:rPr lang="en-US" sz="1200" b="0" i="0">
                  <a:latin typeface="Cambria Math"/>
                  <a:ea typeface="Cambria Math"/>
                </a:rPr>
                <a:t>×1/𝑃×100</a:t>
              </a:r>
              <a:endParaRPr lang="ru-RU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609601</xdr:colOff>
      <xdr:row>14</xdr:row>
      <xdr:rowOff>95250</xdr:rowOff>
    </xdr:from>
    <xdr:ext cx="1314449" cy="764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 txBox="1"/>
          </xdr:nvSpPr>
          <xdr:spPr>
            <a:xfrm>
              <a:off x="1219201" y="2905125"/>
              <a:ext cx="1314449" cy="764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lang="en-US" sz="1600" b="0" i="1">
                            <a:latin typeface="Cambria Math"/>
                          </a:rPr>
                          <m:t>𝑝</m:t>
                        </m:r>
                      </m:sub>
                    </m:sSub>
                    <m:r>
                      <a:rPr lang="en-US" sz="1600" b="0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latin typeface="Cambria Math"/>
                          </a:rPr>
                          <m:t>𝑖</m:t>
                        </m:r>
                        <m:r>
                          <a:rPr lang="en-US" sz="1600" b="0" i="1">
                            <a:latin typeface="Cambria Math"/>
                          </a:rPr>
                          <m:t>=1</m:t>
                        </m:r>
                      </m:sub>
                      <m:sup>
                        <m:r>
                          <a:rPr lang="en-US" sz="1600" b="0" i="1">
                            <a:latin typeface="Cambria Math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/>
                                <a:ea typeface="Cambria Math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219201" y="2905125"/>
              <a:ext cx="1314449" cy="764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600" b="0" i="0">
                  <a:latin typeface="Cambria Math"/>
                </a:rPr>
                <a:t>𝑟_𝑝=∑_(𝑖=1)^𝑛▒〖</a:t>
              </a:r>
              <a:r>
                <a:rPr lang="en-US" sz="1600" b="0" i="0">
                  <a:latin typeface="Cambria Math"/>
                  <a:ea typeface="Cambria Math"/>
                </a:rPr>
                <a:t>𝜔_</a:t>
              </a:r>
              <a:r>
                <a:rPr lang="en-US" sz="1600" b="0" i="0">
                  <a:latin typeface="Cambria Math"/>
                </a:rPr>
                <a:t>𝑖 𝑟_𝑖 〗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9</xdr:col>
      <xdr:colOff>238124</xdr:colOff>
      <xdr:row>26</xdr:row>
      <xdr:rowOff>57150</xdr:rowOff>
    </xdr:from>
    <xdr:ext cx="3952876" cy="4277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5857874" y="5381625"/>
              <a:ext cx="3952876" cy="427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800" i="1">
                            <a:latin typeface="Cambria Math"/>
                            <a:ea typeface="Cambria Math"/>
                          </a:rPr>
                          <m:t>𝜎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𝑝</m:t>
                        </m:r>
                        <m:r>
                          <a:rPr lang="en-US" sz="18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/>
                            </m:sSubSup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/>
                            </m:sSubSup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/>
                            </m:sSubSup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/>
                            </m:sSubSup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+2</m:t>
                        </m:r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𝑐𝑜𝑟</m:t>
                        </m:r>
                        <m:d>
                          <m:d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</m:rad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857874" y="5381625"/>
              <a:ext cx="3952876" cy="427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800" i="0">
                  <a:latin typeface="Cambria Math"/>
                  <a:ea typeface="Cambria Math"/>
                </a:rPr>
                <a:t>𝜎_</a:t>
              </a:r>
              <a:r>
                <a:rPr lang="en-US" sz="1800" b="0" i="0">
                  <a:latin typeface="Cambria Math"/>
                </a:rPr>
                <a:t>𝑝2=√(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〖𝜔_1^ 〗^2 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_1^ 〗^2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〖𝜔_2^ 〗^2 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_2^ 〗^2+2𝜔_1 𝜔_2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(𝑟_1,𝑟_2 )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5</xdr:col>
      <xdr:colOff>485776</xdr:colOff>
      <xdr:row>14</xdr:row>
      <xdr:rowOff>85725</xdr:rowOff>
    </xdr:from>
    <xdr:ext cx="3905249" cy="819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3667126" y="2914650"/>
              <a:ext cx="3905249" cy="819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600" i="1">
                            <a:latin typeface="Cambria Math"/>
                            <a:ea typeface="Cambria Math"/>
                          </a:rPr>
                          <m:t>𝜎</m:t>
                        </m:r>
                      </m:e>
                      <m:sub>
                        <m:r>
                          <a:rPr lang="en-US" sz="1600" b="0" i="1">
                            <a:latin typeface="Cambria Math"/>
                          </a:rPr>
                          <m:t>𝑝</m:t>
                        </m:r>
                      </m:sub>
                    </m:sSub>
                    <m:r>
                      <a:rPr lang="en-US" sz="16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Sup>
                                  <m:sSub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𝜔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/>
                                </m:sSubSup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𝜔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𝜔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𝑐𝑜𝑟</m:t>
                                </m:r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𝑟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𝑟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nary>
                          </m:e>
                        </m:nary>
                      </m:e>
                    </m:rad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;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𝑖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≠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𝑗</m:t>
                    </m:r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667126" y="2914650"/>
              <a:ext cx="3905249" cy="819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600" i="0">
                  <a:latin typeface="Cambria Math"/>
                  <a:ea typeface="Cambria Math"/>
                </a:rPr>
                <a:t>𝜎_</a:t>
              </a:r>
              <a:r>
                <a:rPr lang="en-US" sz="1600" b="0" i="0">
                  <a:latin typeface="Cambria Math"/>
                </a:rPr>
                <a:t>𝑝=√(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∑_(𝑖=1)^𝑛▒〖〖𝜔_𝑖^ 〗^2 〖𝜎_𝑖〗^2 〗+∑_(𝑖=1)^𝑛▒∑_(𝑗=1)^𝑛▒〖𝜔_𝑖 𝜔_𝑗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𝑐𝑜𝑟(𝑟_𝑖,𝑟_𝑗 ) 〗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);𝑖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≠𝑗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</xdr:col>
      <xdr:colOff>733424</xdr:colOff>
      <xdr:row>26</xdr:row>
      <xdr:rowOff>76200</xdr:rowOff>
    </xdr:from>
    <xdr:ext cx="2581275" cy="360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343024" y="5381625"/>
              <a:ext cx="2581275" cy="360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  <m:sup/>
                    </m:sSubSup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  <m:sup/>
                    </m:sSubSup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343024" y="5381625"/>
              <a:ext cx="2581275" cy="360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𝑝2=𝜔_1^ 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_1+𝜔_2^ 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2</xdr:row>
      <xdr:rowOff>47625</xdr:rowOff>
    </xdr:from>
    <xdr:to>
      <xdr:col>20</xdr:col>
      <xdr:colOff>57150</xdr:colOff>
      <xdr:row>33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"/>
  <sheetViews>
    <sheetView topLeftCell="A20" zoomScale="85" zoomScaleNormal="85" workbookViewId="0">
      <selection activeCell="R23" sqref="R23"/>
    </sheetView>
  </sheetViews>
  <sheetFormatPr baseColWidth="10" defaultColWidth="8.83203125" defaultRowHeight="15" x14ac:dyDescent="0.2"/>
  <cols>
    <col min="2" max="2" width="11.1640625" bestFit="1" customWidth="1"/>
  </cols>
  <sheetData>
    <row r="1" spans="1:22" x14ac:dyDescent="0.2">
      <c r="A1" s="107" t="s">
        <v>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9"/>
    </row>
    <row r="2" spans="1:22" x14ac:dyDescent="0.2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2"/>
    </row>
    <row r="3" spans="1:22" x14ac:dyDescent="0.2">
      <c r="A3" s="104" t="s">
        <v>2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6"/>
    </row>
    <row r="4" spans="1:22" x14ac:dyDescent="0.2">
      <c r="A4" s="104" t="s">
        <v>1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6"/>
    </row>
    <row r="5" spans="1:22" ht="19" x14ac:dyDescent="0.25">
      <c r="A5" s="101" t="s">
        <v>14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3"/>
    </row>
    <row r="6" spans="1:22" ht="16" thickBot="1" x14ac:dyDescent="0.25">
      <c r="A6" s="113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5"/>
    </row>
    <row r="7" spans="1:22" x14ac:dyDescent="0.2">
      <c r="A7" s="116" t="s">
        <v>13</v>
      </c>
      <c r="B7" s="117"/>
      <c r="C7" s="117"/>
      <c r="D7" s="117"/>
      <c r="E7" s="117"/>
      <c r="F7" s="117"/>
      <c r="G7" s="117"/>
      <c r="H7" s="117"/>
      <c r="I7" s="117"/>
      <c r="J7" s="117"/>
      <c r="K7" s="1" t="s">
        <v>11</v>
      </c>
      <c r="L7" s="1">
        <f t="shared" ref="L7:T7" si="0">M7-1</f>
        <v>2007</v>
      </c>
      <c r="M7" s="1">
        <f t="shared" si="0"/>
        <v>2008</v>
      </c>
      <c r="N7" s="1">
        <f t="shared" si="0"/>
        <v>2009</v>
      </c>
      <c r="O7" s="1">
        <f t="shared" si="0"/>
        <v>2010</v>
      </c>
      <c r="P7" s="1">
        <f t="shared" si="0"/>
        <v>2011</v>
      </c>
      <c r="Q7" s="1">
        <f t="shared" si="0"/>
        <v>2012</v>
      </c>
      <c r="R7" s="1">
        <f t="shared" si="0"/>
        <v>2013</v>
      </c>
      <c r="S7" s="1">
        <f t="shared" si="0"/>
        <v>2014</v>
      </c>
      <c r="T7" s="1">
        <f t="shared" si="0"/>
        <v>2015</v>
      </c>
      <c r="U7" s="1">
        <f>V7-1</f>
        <v>2016</v>
      </c>
      <c r="V7" s="2">
        <v>2017</v>
      </c>
    </row>
    <row r="8" spans="1:22" ht="16" thickBot="1" x14ac:dyDescent="0.25">
      <c r="A8" s="118"/>
      <c r="B8" s="119"/>
      <c r="C8" s="119"/>
      <c r="D8" s="119"/>
      <c r="E8" s="119"/>
      <c r="F8" s="119"/>
      <c r="G8" s="119"/>
      <c r="H8" s="119"/>
      <c r="I8" s="119"/>
      <c r="J8" s="119"/>
      <c r="K8" s="3" t="s">
        <v>12</v>
      </c>
      <c r="L8" s="3">
        <v>249</v>
      </c>
      <c r="M8" s="3">
        <v>250</v>
      </c>
      <c r="N8" s="3">
        <v>249</v>
      </c>
      <c r="O8" s="3">
        <v>249</v>
      </c>
      <c r="P8" s="3">
        <v>248</v>
      </c>
      <c r="Q8" s="3">
        <v>248</v>
      </c>
      <c r="R8" s="3">
        <v>250</v>
      </c>
      <c r="S8" s="3">
        <v>251</v>
      </c>
      <c r="T8" s="3">
        <v>250</v>
      </c>
      <c r="U8" s="3">
        <v>252</v>
      </c>
      <c r="V8" s="4">
        <v>247</v>
      </c>
    </row>
    <row r="9" spans="1:22" x14ac:dyDescent="0.2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">
      <c r="A10" s="104" t="s">
        <v>4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6"/>
    </row>
    <row r="11" spans="1:22" ht="19" x14ac:dyDescent="0.25">
      <c r="A11" s="101" t="s">
        <v>30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3"/>
    </row>
    <row r="12" spans="1:22" ht="19" x14ac:dyDescent="0.25">
      <c r="A12" s="101" t="s">
        <v>17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3"/>
    </row>
    <row r="13" spans="1:22" ht="17" thickBot="1" x14ac:dyDescent="0.25">
      <c r="A13" s="120" t="s">
        <v>15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2"/>
    </row>
    <row r="14" spans="1:22" ht="17" thickBot="1" x14ac:dyDescent="0.25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spans="1:22" ht="16" x14ac:dyDescent="0.2">
      <c r="A15" s="123" t="s">
        <v>5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5"/>
    </row>
    <row r="16" spans="1:22" x14ac:dyDescent="0.2">
      <c r="A16" s="104" t="s">
        <v>63</v>
      </c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6"/>
    </row>
    <row r="17" spans="1:26" ht="16" thickBot="1" x14ac:dyDescent="0.25">
      <c r="A17" s="144" t="s">
        <v>49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6"/>
    </row>
    <row r="18" spans="1:26" x14ac:dyDescent="0.2">
      <c r="A18" s="150"/>
      <c r="B18" s="151"/>
      <c r="C18" s="151"/>
      <c r="D18" s="151"/>
      <c r="E18" s="151"/>
      <c r="F18" s="151"/>
      <c r="G18" s="151"/>
      <c r="H18" s="44"/>
      <c r="I18" s="51" t="s">
        <v>54</v>
      </c>
      <c r="J18" s="53" t="s">
        <v>61</v>
      </c>
      <c r="K18" s="44"/>
      <c r="L18" s="44"/>
      <c r="M18" s="51" t="s">
        <v>60</v>
      </c>
      <c r="N18" s="11" t="s">
        <v>62</v>
      </c>
      <c r="O18" s="11"/>
      <c r="P18" s="11"/>
      <c r="Q18" s="11"/>
      <c r="R18" s="44"/>
      <c r="S18" s="11"/>
      <c r="T18" s="11"/>
      <c r="U18" s="11"/>
      <c r="V18" s="45"/>
    </row>
    <row r="19" spans="1:26" x14ac:dyDescent="0.2">
      <c r="A19" s="152"/>
      <c r="B19" s="153"/>
      <c r="C19" s="153"/>
      <c r="D19" s="153"/>
      <c r="E19" s="153"/>
      <c r="F19" s="153"/>
      <c r="G19" s="153"/>
      <c r="H19" s="50" t="s">
        <v>18</v>
      </c>
      <c r="I19" s="52" t="s">
        <v>58</v>
      </c>
      <c r="J19" s="54" t="s">
        <v>56</v>
      </c>
      <c r="K19" s="46"/>
      <c r="L19" s="46"/>
      <c r="M19" s="52" t="s">
        <v>19</v>
      </c>
      <c r="N19" s="6" t="s">
        <v>24</v>
      </c>
      <c r="O19" s="6"/>
      <c r="P19" s="6"/>
      <c r="Q19" s="6"/>
      <c r="R19" s="46"/>
      <c r="S19" s="6"/>
      <c r="T19" s="6"/>
      <c r="U19" s="6"/>
      <c r="V19" s="47"/>
    </row>
    <row r="20" spans="1:26" ht="16" thickBot="1" x14ac:dyDescent="0.25">
      <c r="A20" s="144"/>
      <c r="B20" s="145"/>
      <c r="C20" s="145"/>
      <c r="D20" s="145"/>
      <c r="E20" s="145"/>
      <c r="F20" s="145"/>
      <c r="G20" s="145"/>
      <c r="H20" s="48"/>
      <c r="I20" s="15" t="s">
        <v>59</v>
      </c>
      <c r="J20" s="55" t="s">
        <v>57</v>
      </c>
      <c r="K20" s="48"/>
      <c r="L20" s="48"/>
      <c r="M20" s="9"/>
      <c r="N20" s="9"/>
      <c r="O20" s="9"/>
      <c r="P20" s="9"/>
      <c r="Q20" s="9"/>
      <c r="R20" s="48"/>
      <c r="S20" s="9"/>
      <c r="T20" s="9"/>
      <c r="U20" s="9"/>
      <c r="V20" s="49"/>
    </row>
    <row r="21" spans="1:26" x14ac:dyDescent="0.2">
      <c r="A21" s="126" t="s">
        <v>48</v>
      </c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8"/>
    </row>
    <row r="22" spans="1:26" x14ac:dyDescent="0.2">
      <c r="A22" s="56" t="s">
        <v>6</v>
      </c>
      <c r="B22" s="57"/>
      <c r="C22" s="57" t="s">
        <v>8</v>
      </c>
      <c r="D22" s="57"/>
      <c r="E22" s="57"/>
      <c r="F22" s="57"/>
      <c r="G22" s="57"/>
      <c r="H22" s="57"/>
      <c r="I22" s="57" t="s">
        <v>9</v>
      </c>
      <c r="J22" s="57"/>
      <c r="K22" s="57" t="s">
        <v>8</v>
      </c>
      <c r="L22" s="57"/>
      <c r="M22" s="57"/>
      <c r="N22" s="57"/>
      <c r="O22" s="57"/>
      <c r="P22" s="57" t="s">
        <v>10</v>
      </c>
      <c r="Q22" s="57"/>
      <c r="R22" s="57" t="s">
        <v>8</v>
      </c>
      <c r="S22" s="57"/>
      <c r="T22" s="57"/>
      <c r="U22" s="57"/>
      <c r="V22" s="58"/>
    </row>
    <row r="23" spans="1:26" ht="16" thickBot="1" x14ac:dyDescent="0.25">
      <c r="A23" s="56" t="s">
        <v>7</v>
      </c>
      <c r="B23" s="57"/>
      <c r="C23" s="57" t="s">
        <v>50</v>
      </c>
      <c r="D23" s="57"/>
      <c r="E23" s="57"/>
      <c r="F23" s="57"/>
      <c r="G23" s="57"/>
      <c r="H23" s="57"/>
      <c r="I23" s="57" t="s">
        <v>7</v>
      </c>
      <c r="J23" s="57"/>
      <c r="K23" s="57" t="s">
        <v>51</v>
      </c>
      <c r="L23" s="57"/>
      <c r="M23" s="57"/>
      <c r="N23" s="57"/>
      <c r="O23" s="57"/>
      <c r="P23" s="57" t="s">
        <v>7</v>
      </c>
      <c r="Q23" s="57"/>
      <c r="R23" s="57" t="s">
        <v>53</v>
      </c>
      <c r="S23" s="57"/>
      <c r="T23" s="57"/>
      <c r="U23" s="57"/>
      <c r="V23" s="58"/>
    </row>
    <row r="24" spans="1:26" x14ac:dyDescent="0.2">
      <c r="A24" s="147" t="s">
        <v>52</v>
      </c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9"/>
    </row>
    <row r="25" spans="1:26" x14ac:dyDescent="0.2">
      <c r="A25" s="129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1"/>
    </row>
    <row r="26" spans="1:26" x14ac:dyDescent="0.2">
      <c r="A26" s="129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1"/>
      <c r="Z26" s="28"/>
    </row>
    <row r="27" spans="1:26" ht="16" thickBot="1" x14ac:dyDescent="0.25">
      <c r="A27" s="132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4"/>
    </row>
    <row r="28" spans="1:26" ht="16" thickBot="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</row>
    <row r="29" spans="1:26" ht="16" x14ac:dyDescent="0.2">
      <c r="A29" s="123" t="s">
        <v>5</v>
      </c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5"/>
    </row>
    <row r="30" spans="1:26" x14ac:dyDescent="0.2">
      <c r="A30" s="104" t="s">
        <v>16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6"/>
    </row>
    <row r="31" spans="1:26" ht="16" thickBot="1" x14ac:dyDescent="0.25">
      <c r="A31" s="135" t="s">
        <v>21</v>
      </c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7"/>
    </row>
    <row r="32" spans="1:26" x14ac:dyDescent="0.2">
      <c r="A32" s="138" t="s">
        <v>25</v>
      </c>
      <c r="B32" s="139"/>
      <c r="C32" s="139"/>
      <c r="D32" s="139"/>
      <c r="E32" s="139"/>
      <c r="F32" s="139"/>
      <c r="G32" s="139"/>
      <c r="H32" s="11"/>
      <c r="I32" s="13" t="s">
        <v>20</v>
      </c>
      <c r="J32" s="11" t="s">
        <v>22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</row>
    <row r="33" spans="1:22" x14ac:dyDescent="0.2">
      <c r="A33" s="140"/>
      <c r="B33" s="141"/>
      <c r="C33" s="141"/>
      <c r="D33" s="141"/>
      <c r="E33" s="141"/>
      <c r="F33" s="141"/>
      <c r="G33" s="141"/>
      <c r="H33" s="16" t="s">
        <v>18</v>
      </c>
      <c r="I33" s="14" t="s">
        <v>31</v>
      </c>
      <c r="J33" s="6" t="s">
        <v>23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7"/>
    </row>
    <row r="34" spans="1:22" ht="16" thickBot="1" x14ac:dyDescent="0.25">
      <c r="A34" s="142"/>
      <c r="B34" s="143"/>
      <c r="C34" s="143"/>
      <c r="D34" s="143"/>
      <c r="E34" s="143"/>
      <c r="F34" s="143"/>
      <c r="G34" s="143"/>
      <c r="H34" s="9"/>
      <c r="I34" s="15" t="s">
        <v>19</v>
      </c>
      <c r="J34" s="9" t="s">
        <v>24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</row>
    <row r="35" spans="1:22" x14ac:dyDescent="0.2">
      <c r="A35" s="126" t="s">
        <v>48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8"/>
    </row>
    <row r="36" spans="1:22" ht="16" thickBot="1" x14ac:dyDescent="0.25">
      <c r="A36" s="56" t="s">
        <v>26</v>
      </c>
      <c r="B36" s="57"/>
      <c r="C36" s="57"/>
      <c r="D36" s="57"/>
      <c r="E36" s="57"/>
      <c r="F36" s="57"/>
      <c r="G36" s="57"/>
      <c r="H36" s="57" t="s">
        <v>28</v>
      </c>
      <c r="I36" s="57"/>
      <c r="J36" s="57"/>
      <c r="K36" s="57"/>
      <c r="L36" s="57"/>
      <c r="M36" s="57"/>
      <c r="N36" s="57"/>
      <c r="O36" s="57"/>
      <c r="P36" s="57" t="s">
        <v>29</v>
      </c>
      <c r="Q36" s="57"/>
      <c r="R36" s="57"/>
      <c r="S36" s="57"/>
      <c r="T36" s="57"/>
      <c r="U36" s="57"/>
      <c r="V36" s="58"/>
    </row>
    <row r="37" spans="1:22" x14ac:dyDescent="0.2">
      <c r="A37" s="18" t="s">
        <v>27</v>
      </c>
      <c r="B37" s="19"/>
      <c r="C37" s="19"/>
      <c r="D37" s="19"/>
      <c r="E37" s="19"/>
      <c r="F37" s="19"/>
      <c r="G37" s="19"/>
      <c r="H37" s="19"/>
      <c r="I37" s="19"/>
      <c r="J37" s="20"/>
      <c r="K37" s="21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22"/>
    </row>
    <row r="38" spans="1:2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7"/>
    </row>
    <row r="39" spans="1:2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23"/>
      <c r="M39" s="6"/>
      <c r="N39" s="6"/>
      <c r="O39" s="6"/>
      <c r="P39" s="6"/>
      <c r="Q39" s="6"/>
      <c r="R39" s="6"/>
      <c r="S39" s="6"/>
      <c r="T39" s="6"/>
      <c r="U39" s="6"/>
      <c r="V39" s="7"/>
    </row>
    <row r="40" spans="1:22" ht="16" thickBot="1" x14ac:dyDescent="0.25">
      <c r="A40" s="8"/>
      <c r="B40" s="9"/>
      <c r="C40" s="9"/>
      <c r="D40" s="24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</row>
  </sheetData>
  <mergeCells count="22">
    <mergeCell ref="A31:V31"/>
    <mergeCell ref="A32:G34"/>
    <mergeCell ref="A35:V35"/>
    <mergeCell ref="A17:V17"/>
    <mergeCell ref="A24:V24"/>
    <mergeCell ref="A29:V29"/>
    <mergeCell ref="A18:G20"/>
    <mergeCell ref="A7:J8"/>
    <mergeCell ref="A13:V13"/>
    <mergeCell ref="A30:V30"/>
    <mergeCell ref="A11:V11"/>
    <mergeCell ref="A12:V12"/>
    <mergeCell ref="A15:V15"/>
    <mergeCell ref="A16:V16"/>
    <mergeCell ref="A21:V21"/>
    <mergeCell ref="A10:V10"/>
    <mergeCell ref="A25:V27"/>
    <mergeCell ref="A5:V5"/>
    <mergeCell ref="A4:V4"/>
    <mergeCell ref="A3:V3"/>
    <mergeCell ref="A1:V2"/>
    <mergeCell ref="A6:V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7"/>
  <sheetViews>
    <sheetView workbookViewId="0">
      <selection activeCell="D3" sqref="D3"/>
    </sheetView>
  </sheetViews>
  <sheetFormatPr baseColWidth="10" defaultColWidth="8.83203125" defaultRowHeight="15" x14ac:dyDescent="0.2"/>
  <cols>
    <col min="1" max="3" width="12.5" style="25" customWidth="1"/>
    <col min="4" max="4" width="12.5" customWidth="1"/>
  </cols>
  <sheetData>
    <row r="1" spans="1:14" ht="16" thickBot="1" x14ac:dyDescent="0.25">
      <c r="A1" s="154" t="s">
        <v>0</v>
      </c>
      <c r="B1" s="154"/>
      <c r="C1" s="25" t="s">
        <v>38</v>
      </c>
      <c r="D1" s="17" t="s">
        <v>39</v>
      </c>
    </row>
    <row r="2" spans="1:14" x14ac:dyDescent="0.2">
      <c r="A2" s="155" t="s">
        <v>37</v>
      </c>
      <c r="B2" s="155"/>
      <c r="C2" s="29">
        <f>SUM(C7:C257)</f>
        <v>20.65</v>
      </c>
      <c r="D2" s="30">
        <f>AVERAGE(D7:D257)*COUNT(B6:B257)</f>
        <v>0.72031921156620871</v>
      </c>
      <c r="F2" s="156" t="s">
        <v>73</v>
      </c>
      <c r="G2" s="157"/>
      <c r="H2" s="157"/>
      <c r="I2" s="157"/>
      <c r="J2" s="157"/>
      <c r="K2" s="157"/>
      <c r="L2" s="157"/>
      <c r="M2" s="157"/>
      <c r="N2" s="158"/>
    </row>
    <row r="3" spans="1:14" x14ac:dyDescent="0.2">
      <c r="A3" s="31" t="s">
        <v>36</v>
      </c>
      <c r="C3" s="29">
        <f>_xlfn.STDEV.S(C7:C257)/SQRT(1/COUNT(B6:B257))</f>
        <v>11.637346330771067</v>
      </c>
      <c r="D3" s="28">
        <f>_xlfn.STDEV.S(D7:D257)/SQRT(1/COUNT(B6:B257))</f>
        <v>0.3718962313364873</v>
      </c>
      <c r="F3" s="159"/>
      <c r="G3" s="160"/>
      <c r="H3" s="160"/>
      <c r="I3" s="160"/>
      <c r="J3" s="160"/>
      <c r="K3" s="160"/>
      <c r="L3" s="160"/>
      <c r="M3" s="160"/>
      <c r="N3" s="161"/>
    </row>
    <row r="4" spans="1:14" x14ac:dyDescent="0.2">
      <c r="F4" s="159"/>
      <c r="G4" s="160"/>
      <c r="H4" s="160"/>
      <c r="I4" s="160"/>
      <c r="J4" s="160"/>
      <c r="K4" s="160"/>
      <c r="L4" s="160"/>
      <c r="M4" s="160"/>
      <c r="N4" s="161"/>
    </row>
    <row r="5" spans="1:14" ht="32" x14ac:dyDescent="0.2">
      <c r="A5" s="25" t="s">
        <v>32</v>
      </c>
      <c r="B5" s="25" t="s">
        <v>33</v>
      </c>
      <c r="C5" s="26" t="s">
        <v>34</v>
      </c>
      <c r="D5" s="26" t="s">
        <v>35</v>
      </c>
      <c r="F5" s="159"/>
      <c r="G5" s="160"/>
      <c r="H5" s="160"/>
      <c r="I5" s="160"/>
      <c r="J5" s="160"/>
      <c r="K5" s="160"/>
      <c r="L5" s="160"/>
      <c r="M5" s="160"/>
      <c r="N5" s="161"/>
    </row>
    <row r="6" spans="1:14" ht="16" thickBot="1" x14ac:dyDescent="0.25">
      <c r="A6" s="27">
        <v>42646</v>
      </c>
      <c r="B6" s="25">
        <v>22.6</v>
      </c>
      <c r="F6" s="162"/>
      <c r="G6" s="163"/>
      <c r="H6" s="163"/>
      <c r="I6" s="163"/>
      <c r="J6" s="163"/>
      <c r="K6" s="163"/>
      <c r="L6" s="163"/>
      <c r="M6" s="163"/>
      <c r="N6" s="164"/>
    </row>
    <row r="7" spans="1:14" x14ac:dyDescent="0.2">
      <c r="A7" s="27">
        <v>42647</v>
      </c>
      <c r="B7" s="25">
        <v>23.76</v>
      </c>
      <c r="C7" s="29">
        <f>B7-B6</f>
        <v>1.1600000000000001</v>
      </c>
      <c r="D7" s="28">
        <f>(B7-B6)/B6</f>
        <v>5.132743362831859E-2</v>
      </c>
      <c r="F7" s="28"/>
    </row>
    <row r="8" spans="1:14" x14ac:dyDescent="0.2">
      <c r="A8" s="27">
        <v>42648</v>
      </c>
      <c r="B8" s="25">
        <v>24</v>
      </c>
      <c r="C8" s="29">
        <f>B8-B7</f>
        <v>0.23999999999999844</v>
      </c>
      <c r="D8" s="28">
        <f t="shared" ref="D8:D71" si="0">(B8-B7)/B7</f>
        <v>1.0101010101010034E-2</v>
      </c>
    </row>
    <row r="9" spans="1:14" x14ac:dyDescent="0.2">
      <c r="A9" s="27">
        <v>42649</v>
      </c>
      <c r="B9" s="25">
        <v>23.19</v>
      </c>
      <c r="C9" s="29">
        <f>B9-B8</f>
        <v>-0.80999999999999872</v>
      </c>
      <c r="D9" s="28">
        <f t="shared" si="0"/>
        <v>-3.3749999999999947E-2</v>
      </c>
    </row>
    <row r="10" spans="1:14" x14ac:dyDescent="0.2">
      <c r="A10" s="27">
        <v>42650</v>
      </c>
      <c r="B10" s="25">
        <v>23.15</v>
      </c>
      <c r="C10" s="29">
        <f>B10-B9</f>
        <v>-4.00000000000027E-2</v>
      </c>
      <c r="D10" s="28">
        <f t="shared" si="0"/>
        <v>-1.7248814144028761E-3</v>
      </c>
    </row>
    <row r="11" spans="1:14" x14ac:dyDescent="0.2">
      <c r="A11" s="27">
        <v>42653</v>
      </c>
      <c r="B11" s="25">
        <v>22.73</v>
      </c>
      <c r="C11" s="29">
        <f t="shared" ref="C11:C74" si="1">B11-B10</f>
        <v>-0.41999999999999815</v>
      </c>
      <c r="D11" s="28">
        <f t="shared" si="0"/>
        <v>-1.8142548596112234E-2</v>
      </c>
    </row>
    <row r="12" spans="1:14" x14ac:dyDescent="0.2">
      <c r="A12" s="27">
        <v>42654</v>
      </c>
      <c r="B12" s="25">
        <v>22.84</v>
      </c>
      <c r="C12" s="29">
        <f t="shared" si="1"/>
        <v>0.10999999999999943</v>
      </c>
      <c r="D12" s="28">
        <f t="shared" si="0"/>
        <v>4.8394192696876127E-3</v>
      </c>
    </row>
    <row r="13" spans="1:14" x14ac:dyDescent="0.2">
      <c r="A13" s="27">
        <v>42655</v>
      </c>
      <c r="B13" s="25">
        <v>22.54</v>
      </c>
      <c r="C13" s="29">
        <f t="shared" si="1"/>
        <v>-0.30000000000000071</v>
      </c>
      <c r="D13" s="28">
        <f t="shared" si="0"/>
        <v>-1.3134851138353797E-2</v>
      </c>
    </row>
    <row r="14" spans="1:14" x14ac:dyDescent="0.2">
      <c r="A14" s="27">
        <v>42656</v>
      </c>
      <c r="B14" s="25">
        <v>22.3</v>
      </c>
      <c r="C14" s="29">
        <f t="shared" si="1"/>
        <v>-0.23999999999999844</v>
      </c>
      <c r="D14" s="28">
        <f t="shared" si="0"/>
        <v>-1.0647737355811822E-2</v>
      </c>
    </row>
    <row r="15" spans="1:14" x14ac:dyDescent="0.2">
      <c r="A15" s="27">
        <v>42657</v>
      </c>
      <c r="B15" s="25">
        <v>22.26</v>
      </c>
      <c r="C15" s="29">
        <f t="shared" si="1"/>
        <v>-3.9999999999999147E-2</v>
      </c>
      <c r="D15" s="28">
        <f t="shared" si="0"/>
        <v>-1.793721973094132E-3</v>
      </c>
    </row>
    <row r="16" spans="1:14" x14ac:dyDescent="0.2">
      <c r="A16" s="27">
        <v>42660</v>
      </c>
      <c r="B16" s="25">
        <v>21.99</v>
      </c>
      <c r="C16" s="29">
        <f t="shared" si="1"/>
        <v>-0.27000000000000313</v>
      </c>
      <c r="D16" s="28">
        <f t="shared" si="0"/>
        <v>-1.2129380053908496E-2</v>
      </c>
    </row>
    <row r="17" spans="1:4" x14ac:dyDescent="0.2">
      <c r="A17" s="27">
        <v>42661</v>
      </c>
      <c r="B17" s="25">
        <v>21.75</v>
      </c>
      <c r="C17" s="29">
        <f t="shared" si="1"/>
        <v>-0.23999999999999844</v>
      </c>
      <c r="D17" s="28">
        <f t="shared" si="0"/>
        <v>-1.0914051841746177E-2</v>
      </c>
    </row>
    <row r="18" spans="1:4" x14ac:dyDescent="0.2">
      <c r="A18" s="27">
        <v>42662</v>
      </c>
      <c r="B18" s="25">
        <v>21.4</v>
      </c>
      <c r="C18" s="29">
        <f t="shared" si="1"/>
        <v>-0.35000000000000142</v>
      </c>
      <c r="D18" s="28">
        <f t="shared" si="0"/>
        <v>-1.6091954022988571E-2</v>
      </c>
    </row>
    <row r="19" spans="1:4" x14ac:dyDescent="0.2">
      <c r="A19" s="27">
        <v>42663</v>
      </c>
      <c r="B19" s="25">
        <v>21.29</v>
      </c>
      <c r="C19" s="29">
        <f t="shared" si="1"/>
        <v>-0.10999999999999943</v>
      </c>
      <c r="D19" s="28">
        <f t="shared" si="0"/>
        <v>-5.1401869158878245E-3</v>
      </c>
    </row>
    <row r="20" spans="1:4" x14ac:dyDescent="0.2">
      <c r="A20" s="27">
        <v>42664</v>
      </c>
      <c r="B20" s="25">
        <v>21.2</v>
      </c>
      <c r="C20" s="29">
        <f t="shared" si="1"/>
        <v>-8.9999999999999858E-2</v>
      </c>
      <c r="D20" s="28">
        <f t="shared" si="0"/>
        <v>-4.227336777829961E-3</v>
      </c>
    </row>
    <row r="21" spans="1:4" x14ac:dyDescent="0.2">
      <c r="A21" s="27">
        <v>42667</v>
      </c>
      <c r="B21" s="25">
        <v>20.86</v>
      </c>
      <c r="C21" s="29">
        <f t="shared" si="1"/>
        <v>-0.33999999999999986</v>
      </c>
      <c r="D21" s="28">
        <f t="shared" si="0"/>
        <v>-1.6037735849056597E-2</v>
      </c>
    </row>
    <row r="22" spans="1:4" x14ac:dyDescent="0.2">
      <c r="A22" s="27">
        <v>42668</v>
      </c>
      <c r="B22" s="25">
        <v>21.22</v>
      </c>
      <c r="C22" s="29">
        <f t="shared" si="1"/>
        <v>0.35999999999999943</v>
      </c>
      <c r="D22" s="28">
        <f t="shared" si="0"/>
        <v>1.7257909875359512E-2</v>
      </c>
    </row>
    <row r="23" spans="1:4" x14ac:dyDescent="0.2">
      <c r="A23" s="27">
        <v>42669</v>
      </c>
      <c r="B23" s="25">
        <v>21.17</v>
      </c>
      <c r="C23" s="29">
        <f t="shared" si="1"/>
        <v>-4.9999999999997158E-2</v>
      </c>
      <c r="D23" s="28">
        <f t="shared" si="0"/>
        <v>-2.3562676720074063E-3</v>
      </c>
    </row>
    <row r="24" spans="1:4" x14ac:dyDescent="0.2">
      <c r="A24" s="27">
        <v>42670</v>
      </c>
      <c r="B24" s="25">
        <v>22.61</v>
      </c>
      <c r="C24" s="29">
        <f t="shared" si="1"/>
        <v>1.4399999999999977</v>
      </c>
      <c r="D24" s="28">
        <f t="shared" si="0"/>
        <v>6.8020784128483586E-2</v>
      </c>
    </row>
    <row r="25" spans="1:4" x14ac:dyDescent="0.2">
      <c r="A25" s="27">
        <v>42671</v>
      </c>
      <c r="B25" s="25">
        <v>23.03</v>
      </c>
      <c r="C25" s="29">
        <f t="shared" si="1"/>
        <v>0.42000000000000171</v>
      </c>
      <c r="D25" s="28">
        <f t="shared" si="0"/>
        <v>1.857585139318893E-2</v>
      </c>
    </row>
    <row r="26" spans="1:4" x14ac:dyDescent="0.2">
      <c r="A26" s="27">
        <v>42674</v>
      </c>
      <c r="B26" s="25">
        <v>23.2</v>
      </c>
      <c r="C26" s="29">
        <f t="shared" si="1"/>
        <v>0.16999999999999815</v>
      </c>
      <c r="D26" s="28">
        <f t="shared" si="0"/>
        <v>7.3816760746851125E-3</v>
      </c>
    </row>
    <row r="27" spans="1:4" x14ac:dyDescent="0.2">
      <c r="A27" s="27">
        <v>42675</v>
      </c>
      <c r="B27" s="25">
        <v>23.7</v>
      </c>
      <c r="C27" s="29">
        <f t="shared" si="1"/>
        <v>0.5</v>
      </c>
      <c r="D27" s="28">
        <f t="shared" si="0"/>
        <v>2.1551724137931036E-2</v>
      </c>
    </row>
    <row r="28" spans="1:4" x14ac:dyDescent="0.2">
      <c r="A28" s="27">
        <v>42676</v>
      </c>
      <c r="B28" s="25">
        <v>23.22</v>
      </c>
      <c r="C28" s="29">
        <f t="shared" si="1"/>
        <v>-0.48000000000000043</v>
      </c>
      <c r="D28" s="28">
        <f t="shared" si="0"/>
        <v>-2.0253164556962043E-2</v>
      </c>
    </row>
    <row r="29" spans="1:4" x14ac:dyDescent="0.2">
      <c r="A29" s="27">
        <v>42677</v>
      </c>
      <c r="B29" s="25">
        <v>22.79</v>
      </c>
      <c r="C29" s="29">
        <f t="shared" si="1"/>
        <v>-0.42999999999999972</v>
      </c>
      <c r="D29" s="28">
        <f t="shared" si="0"/>
        <v>-1.8518518518518507E-2</v>
      </c>
    </row>
    <row r="30" spans="1:4" x14ac:dyDescent="0.2">
      <c r="A30" s="27">
        <v>42681</v>
      </c>
      <c r="B30" s="25">
        <v>22.85</v>
      </c>
      <c r="C30" s="29">
        <f t="shared" si="1"/>
        <v>6.0000000000002274E-2</v>
      </c>
      <c r="D30" s="28">
        <f t="shared" si="0"/>
        <v>2.6327336551119911E-3</v>
      </c>
    </row>
    <row r="31" spans="1:4" x14ac:dyDescent="0.2">
      <c r="A31" s="27">
        <v>42682</v>
      </c>
      <c r="B31" s="25">
        <v>23.25</v>
      </c>
      <c r="C31" s="29">
        <f t="shared" si="1"/>
        <v>0.39999999999999858</v>
      </c>
      <c r="D31" s="28">
        <f t="shared" si="0"/>
        <v>1.7505470459518536E-2</v>
      </c>
    </row>
    <row r="32" spans="1:4" x14ac:dyDescent="0.2">
      <c r="A32" s="27">
        <v>42683</v>
      </c>
      <c r="B32" s="25">
        <v>23.42</v>
      </c>
      <c r="C32" s="29">
        <f t="shared" si="1"/>
        <v>0.17000000000000171</v>
      </c>
      <c r="D32" s="28">
        <f t="shared" si="0"/>
        <v>7.311827956989321E-3</v>
      </c>
    </row>
    <row r="33" spans="1:4" x14ac:dyDescent="0.2">
      <c r="A33" s="27">
        <v>42684</v>
      </c>
      <c r="B33" s="25">
        <v>25.24</v>
      </c>
      <c r="C33" s="29">
        <f t="shared" si="1"/>
        <v>1.8199999999999967</v>
      </c>
      <c r="D33" s="28">
        <f t="shared" si="0"/>
        <v>7.7711357813834189E-2</v>
      </c>
    </row>
    <row r="34" spans="1:4" x14ac:dyDescent="0.2">
      <c r="A34" s="27">
        <v>42685</v>
      </c>
      <c r="B34" s="25">
        <v>27.1</v>
      </c>
      <c r="C34" s="29">
        <f t="shared" si="1"/>
        <v>1.860000000000003</v>
      </c>
      <c r="D34" s="28">
        <f t="shared" si="0"/>
        <v>7.3692551505546877E-2</v>
      </c>
    </row>
    <row r="35" spans="1:4" x14ac:dyDescent="0.2">
      <c r="A35" s="27">
        <v>42688</v>
      </c>
      <c r="B35" s="25">
        <v>26.86</v>
      </c>
      <c r="C35" s="29">
        <f t="shared" si="1"/>
        <v>-0.24000000000000199</v>
      </c>
      <c r="D35" s="28">
        <f t="shared" si="0"/>
        <v>-8.8560885608856815E-3</v>
      </c>
    </row>
    <row r="36" spans="1:4" x14ac:dyDescent="0.2">
      <c r="A36" s="27">
        <v>42689</v>
      </c>
      <c r="B36" s="25">
        <v>26.1</v>
      </c>
      <c r="C36" s="29">
        <f t="shared" si="1"/>
        <v>-0.75999999999999801</v>
      </c>
      <c r="D36" s="28">
        <f t="shared" si="0"/>
        <v>-2.8294862248696873E-2</v>
      </c>
    </row>
    <row r="37" spans="1:4" x14ac:dyDescent="0.2">
      <c r="A37" s="27">
        <v>42690</v>
      </c>
      <c r="B37" s="25">
        <v>25.87</v>
      </c>
      <c r="C37" s="29">
        <f t="shared" si="1"/>
        <v>-0.23000000000000043</v>
      </c>
      <c r="D37" s="28">
        <f t="shared" si="0"/>
        <v>-8.8122605363984835E-3</v>
      </c>
    </row>
    <row r="38" spans="1:4" x14ac:dyDescent="0.2">
      <c r="A38" s="27">
        <v>42691</v>
      </c>
      <c r="B38" s="25">
        <v>26.12</v>
      </c>
      <c r="C38" s="29">
        <f t="shared" si="1"/>
        <v>0.25</v>
      </c>
      <c r="D38" s="28">
        <f t="shared" si="0"/>
        <v>9.6637031310398136E-3</v>
      </c>
    </row>
    <row r="39" spans="1:4" x14ac:dyDescent="0.2">
      <c r="A39" s="27">
        <v>42692</v>
      </c>
      <c r="B39" s="25">
        <v>25.3</v>
      </c>
      <c r="C39" s="29">
        <f t="shared" si="1"/>
        <v>-0.82000000000000028</v>
      </c>
      <c r="D39" s="28">
        <f t="shared" si="0"/>
        <v>-3.1393568147013794E-2</v>
      </c>
    </row>
    <row r="40" spans="1:4" x14ac:dyDescent="0.2">
      <c r="A40" s="27">
        <v>42695</v>
      </c>
      <c r="B40" s="25">
        <v>25.3</v>
      </c>
      <c r="C40" s="29">
        <f t="shared" si="1"/>
        <v>0</v>
      </c>
      <c r="D40" s="28">
        <f t="shared" si="0"/>
        <v>0</v>
      </c>
    </row>
    <row r="41" spans="1:4" x14ac:dyDescent="0.2">
      <c r="A41" s="27">
        <v>42696</v>
      </c>
      <c r="B41" s="25">
        <v>26.12</v>
      </c>
      <c r="C41" s="29">
        <f t="shared" si="1"/>
        <v>0.82000000000000028</v>
      </c>
      <c r="D41" s="28">
        <f t="shared" si="0"/>
        <v>3.2411067193675897E-2</v>
      </c>
    </row>
    <row r="42" spans="1:4" x14ac:dyDescent="0.2">
      <c r="A42" s="27">
        <v>42697</v>
      </c>
      <c r="B42" s="25">
        <v>26.55</v>
      </c>
      <c r="C42" s="29">
        <f t="shared" si="1"/>
        <v>0.42999999999999972</v>
      </c>
      <c r="D42" s="28">
        <f t="shared" si="0"/>
        <v>1.6462480857580387E-2</v>
      </c>
    </row>
    <row r="43" spans="1:4" x14ac:dyDescent="0.2">
      <c r="A43" s="27">
        <v>42698</v>
      </c>
      <c r="B43" s="25">
        <v>26.89</v>
      </c>
      <c r="C43" s="29">
        <f t="shared" si="1"/>
        <v>0.33999999999999986</v>
      </c>
      <c r="D43" s="28">
        <f t="shared" si="0"/>
        <v>1.2806026365348394E-2</v>
      </c>
    </row>
    <row r="44" spans="1:4" x14ac:dyDescent="0.2">
      <c r="A44" s="27">
        <v>42699</v>
      </c>
      <c r="B44" s="25">
        <v>26.8</v>
      </c>
      <c r="C44" s="29">
        <f t="shared" si="1"/>
        <v>-8.9999999999999858E-2</v>
      </c>
      <c r="D44" s="28">
        <f t="shared" si="0"/>
        <v>-3.3469691335068744E-3</v>
      </c>
    </row>
    <row r="45" spans="1:4" x14ac:dyDescent="0.2">
      <c r="A45" s="27">
        <v>42702</v>
      </c>
      <c r="B45" s="25">
        <v>27.3</v>
      </c>
      <c r="C45" s="29">
        <f t="shared" si="1"/>
        <v>0.5</v>
      </c>
      <c r="D45" s="28">
        <f t="shared" si="0"/>
        <v>1.8656716417910446E-2</v>
      </c>
    </row>
    <row r="46" spans="1:4" x14ac:dyDescent="0.2">
      <c r="A46" s="27">
        <v>42703</v>
      </c>
      <c r="B46" s="25">
        <v>27.1</v>
      </c>
      <c r="C46" s="29">
        <f t="shared" si="1"/>
        <v>-0.19999999999999929</v>
      </c>
      <c r="D46" s="28">
        <f t="shared" si="0"/>
        <v>-7.3260073260073E-3</v>
      </c>
    </row>
    <row r="47" spans="1:4" x14ac:dyDescent="0.2">
      <c r="A47" s="27">
        <v>42704</v>
      </c>
      <c r="B47" s="25">
        <v>26.55</v>
      </c>
      <c r="C47" s="29">
        <f t="shared" si="1"/>
        <v>-0.55000000000000071</v>
      </c>
      <c r="D47" s="28">
        <f t="shared" si="0"/>
        <v>-2.0295202952029544E-2</v>
      </c>
    </row>
    <row r="48" spans="1:4" x14ac:dyDescent="0.2">
      <c r="A48" s="27">
        <v>42705</v>
      </c>
      <c r="B48" s="25">
        <v>26.96</v>
      </c>
      <c r="C48" s="29">
        <f t="shared" si="1"/>
        <v>0.41000000000000014</v>
      </c>
      <c r="D48" s="28">
        <f t="shared" si="0"/>
        <v>1.5442561205273075E-2</v>
      </c>
    </row>
    <row r="49" spans="1:4" x14ac:dyDescent="0.2">
      <c r="A49" s="27">
        <v>42706</v>
      </c>
      <c r="B49" s="25">
        <v>27.06</v>
      </c>
      <c r="C49" s="29">
        <f t="shared" si="1"/>
        <v>9.9999999999997868E-2</v>
      </c>
      <c r="D49" s="28">
        <f t="shared" si="0"/>
        <v>3.7091988130563006E-3</v>
      </c>
    </row>
    <row r="50" spans="1:4" x14ac:dyDescent="0.2">
      <c r="A50" s="27">
        <v>42709</v>
      </c>
      <c r="B50" s="25">
        <v>27.4</v>
      </c>
      <c r="C50" s="29">
        <f t="shared" si="1"/>
        <v>0.33999999999999986</v>
      </c>
      <c r="D50" s="28">
        <f t="shared" si="0"/>
        <v>1.2564671101256463E-2</v>
      </c>
    </row>
    <row r="51" spans="1:4" x14ac:dyDescent="0.2">
      <c r="A51" s="27">
        <v>42710</v>
      </c>
      <c r="B51" s="25">
        <v>28.54</v>
      </c>
      <c r="C51" s="29">
        <f t="shared" si="1"/>
        <v>1.1400000000000006</v>
      </c>
      <c r="D51" s="28">
        <f t="shared" si="0"/>
        <v>4.1605839416058416E-2</v>
      </c>
    </row>
    <row r="52" spans="1:4" x14ac:dyDescent="0.2">
      <c r="A52" s="27">
        <v>42711</v>
      </c>
      <c r="B52" s="25">
        <v>29.37</v>
      </c>
      <c r="C52" s="29">
        <f t="shared" si="1"/>
        <v>0.83000000000000185</v>
      </c>
      <c r="D52" s="28">
        <f t="shared" si="0"/>
        <v>2.9081990189208196E-2</v>
      </c>
    </row>
    <row r="53" spans="1:4" x14ac:dyDescent="0.2">
      <c r="A53" s="27">
        <v>42712</v>
      </c>
      <c r="B53" s="25">
        <v>29</v>
      </c>
      <c r="C53" s="29">
        <f t="shared" si="1"/>
        <v>-0.37000000000000099</v>
      </c>
      <c r="D53" s="28">
        <f t="shared" si="0"/>
        <v>-1.2597889002383417E-2</v>
      </c>
    </row>
    <row r="54" spans="1:4" x14ac:dyDescent="0.2">
      <c r="A54" s="27">
        <v>42713</v>
      </c>
      <c r="B54" s="25">
        <v>28.5</v>
      </c>
      <c r="C54" s="29">
        <f t="shared" si="1"/>
        <v>-0.5</v>
      </c>
      <c r="D54" s="28">
        <f t="shared" si="0"/>
        <v>-1.7241379310344827E-2</v>
      </c>
    </row>
    <row r="55" spans="1:4" x14ac:dyDescent="0.2">
      <c r="A55" s="27">
        <v>42716</v>
      </c>
      <c r="B55" s="25">
        <v>27.98</v>
      </c>
      <c r="C55" s="29">
        <f t="shared" si="1"/>
        <v>-0.51999999999999957</v>
      </c>
      <c r="D55" s="28">
        <f t="shared" si="0"/>
        <v>-1.8245614035087704E-2</v>
      </c>
    </row>
    <row r="56" spans="1:4" x14ac:dyDescent="0.2">
      <c r="A56" s="27">
        <v>42717</v>
      </c>
      <c r="B56" s="25">
        <v>28.17</v>
      </c>
      <c r="C56" s="29">
        <f t="shared" si="1"/>
        <v>0.19000000000000128</v>
      </c>
      <c r="D56" s="28">
        <f t="shared" si="0"/>
        <v>6.7905646890636627E-3</v>
      </c>
    </row>
    <row r="57" spans="1:4" x14ac:dyDescent="0.2">
      <c r="A57" s="27">
        <v>42718</v>
      </c>
      <c r="B57" s="25">
        <v>27.97</v>
      </c>
      <c r="C57" s="29">
        <f t="shared" si="1"/>
        <v>-0.20000000000000284</v>
      </c>
      <c r="D57" s="28">
        <f t="shared" si="0"/>
        <v>-7.0997515086972957E-3</v>
      </c>
    </row>
    <row r="58" spans="1:4" x14ac:dyDescent="0.2">
      <c r="A58" s="27">
        <v>42719</v>
      </c>
      <c r="B58" s="25">
        <v>27.35</v>
      </c>
      <c r="C58" s="29">
        <f t="shared" si="1"/>
        <v>-0.61999999999999744</v>
      </c>
      <c r="D58" s="28">
        <f t="shared" si="0"/>
        <v>-2.2166607079013138E-2</v>
      </c>
    </row>
    <row r="59" spans="1:4" x14ac:dyDescent="0.2">
      <c r="A59" s="27">
        <v>42720</v>
      </c>
      <c r="B59" s="25">
        <v>26.72</v>
      </c>
      <c r="C59" s="29">
        <f t="shared" si="1"/>
        <v>-0.63000000000000256</v>
      </c>
      <c r="D59" s="28">
        <f t="shared" si="0"/>
        <v>-2.3034734917733182E-2</v>
      </c>
    </row>
    <row r="60" spans="1:4" x14ac:dyDescent="0.2">
      <c r="A60" s="27">
        <v>42723</v>
      </c>
      <c r="B60" s="25">
        <v>26.7</v>
      </c>
      <c r="C60" s="29">
        <f t="shared" si="1"/>
        <v>-1.9999999999999574E-2</v>
      </c>
      <c r="D60" s="28">
        <f t="shared" si="0"/>
        <v>-7.4850299401196016E-4</v>
      </c>
    </row>
    <row r="61" spans="1:4" x14ac:dyDescent="0.2">
      <c r="A61" s="27">
        <v>42724</v>
      </c>
      <c r="B61" s="25">
        <v>26.13</v>
      </c>
      <c r="C61" s="29">
        <f t="shared" si="1"/>
        <v>-0.57000000000000028</v>
      </c>
      <c r="D61" s="28">
        <f t="shared" si="0"/>
        <v>-2.1348314606741584E-2</v>
      </c>
    </row>
    <row r="62" spans="1:4" x14ac:dyDescent="0.2">
      <c r="A62" s="27">
        <v>42725</v>
      </c>
      <c r="B62" s="25">
        <v>25.74</v>
      </c>
      <c r="C62" s="29">
        <f t="shared" si="1"/>
        <v>-0.39000000000000057</v>
      </c>
      <c r="D62" s="28">
        <f t="shared" si="0"/>
        <v>-1.492537313432838E-2</v>
      </c>
    </row>
    <row r="63" spans="1:4" x14ac:dyDescent="0.2">
      <c r="A63" s="27">
        <v>42726</v>
      </c>
      <c r="B63" s="25">
        <v>25.98</v>
      </c>
      <c r="C63" s="29">
        <f t="shared" si="1"/>
        <v>0.24000000000000199</v>
      </c>
      <c r="D63" s="28">
        <f t="shared" si="0"/>
        <v>9.3240093240094021E-3</v>
      </c>
    </row>
    <row r="64" spans="1:4" x14ac:dyDescent="0.2">
      <c r="A64" s="27">
        <v>42727</v>
      </c>
      <c r="B64" s="25">
        <v>25.67</v>
      </c>
      <c r="C64" s="29">
        <f t="shared" si="1"/>
        <v>-0.30999999999999872</v>
      </c>
      <c r="D64" s="28">
        <f t="shared" si="0"/>
        <v>-1.1932255581216271E-2</v>
      </c>
    </row>
    <row r="65" spans="1:4" x14ac:dyDescent="0.2">
      <c r="A65" s="27">
        <v>42730</v>
      </c>
      <c r="B65" s="25">
        <v>26.09</v>
      </c>
      <c r="C65" s="29">
        <f t="shared" si="1"/>
        <v>0.41999999999999815</v>
      </c>
      <c r="D65" s="28">
        <f t="shared" si="0"/>
        <v>1.6361511492013953E-2</v>
      </c>
    </row>
    <row r="66" spans="1:4" x14ac:dyDescent="0.2">
      <c r="A66" s="27">
        <v>42731</v>
      </c>
      <c r="B66" s="25">
        <v>25.98</v>
      </c>
      <c r="C66" s="29">
        <f t="shared" si="1"/>
        <v>-0.10999999999999943</v>
      </c>
      <c r="D66" s="28">
        <f t="shared" si="0"/>
        <v>-4.2161747796090237E-3</v>
      </c>
    </row>
    <row r="67" spans="1:4" x14ac:dyDescent="0.2">
      <c r="A67" s="27">
        <v>42732</v>
      </c>
      <c r="B67" s="25">
        <v>25.76</v>
      </c>
      <c r="C67" s="29">
        <f t="shared" si="1"/>
        <v>-0.21999999999999886</v>
      </c>
      <c r="D67" s="28">
        <f t="shared" si="0"/>
        <v>-8.468052347959925E-3</v>
      </c>
    </row>
    <row r="68" spans="1:4" x14ac:dyDescent="0.2">
      <c r="A68" s="27">
        <v>42733</v>
      </c>
      <c r="B68" s="25">
        <v>25.83</v>
      </c>
      <c r="C68" s="29">
        <f t="shared" si="1"/>
        <v>6.9999999999996732E-2</v>
      </c>
      <c r="D68" s="28">
        <f t="shared" si="0"/>
        <v>2.7173913043476989E-3</v>
      </c>
    </row>
    <row r="69" spans="1:4" x14ac:dyDescent="0.2">
      <c r="A69" s="27">
        <v>42734</v>
      </c>
      <c r="B69" s="25">
        <v>26.23</v>
      </c>
      <c r="C69" s="29">
        <f t="shared" si="1"/>
        <v>0.40000000000000213</v>
      </c>
      <c r="D69" s="28">
        <f t="shared" si="0"/>
        <v>1.5485869144405813E-2</v>
      </c>
    </row>
    <row r="70" spans="1:4" x14ac:dyDescent="0.2">
      <c r="A70" s="27">
        <v>42738</v>
      </c>
      <c r="B70" s="25">
        <v>27.22</v>
      </c>
      <c r="C70" s="29">
        <f t="shared" si="1"/>
        <v>0.98999999999999844</v>
      </c>
      <c r="D70" s="28">
        <f t="shared" si="0"/>
        <v>3.7743042317956478E-2</v>
      </c>
    </row>
    <row r="71" spans="1:4" x14ac:dyDescent="0.2">
      <c r="A71" s="27">
        <v>42739</v>
      </c>
      <c r="B71" s="25">
        <v>27.11</v>
      </c>
      <c r="C71" s="29">
        <f t="shared" si="1"/>
        <v>-0.10999999999999943</v>
      </c>
      <c r="D71" s="28">
        <f t="shared" si="0"/>
        <v>-4.0411462160176133E-3</v>
      </c>
    </row>
    <row r="72" spans="1:4" x14ac:dyDescent="0.2">
      <c r="A72" s="27">
        <v>42740</v>
      </c>
      <c r="B72" s="25">
        <v>27.15</v>
      </c>
      <c r="C72" s="29">
        <f t="shared" si="1"/>
        <v>3.9999999999999147E-2</v>
      </c>
      <c r="D72" s="28">
        <f t="shared" ref="D72:D135" si="2">(B72-B71)/B71</f>
        <v>1.4754703061600572E-3</v>
      </c>
    </row>
    <row r="73" spans="1:4" x14ac:dyDescent="0.2">
      <c r="A73" s="27">
        <v>42741</v>
      </c>
      <c r="B73" s="25">
        <v>26.81</v>
      </c>
      <c r="C73" s="29">
        <f t="shared" si="1"/>
        <v>-0.33999999999999986</v>
      </c>
      <c r="D73" s="28">
        <f t="shared" si="2"/>
        <v>-1.2523020257826882E-2</v>
      </c>
    </row>
    <row r="74" spans="1:4" x14ac:dyDescent="0.2">
      <c r="A74" s="27">
        <v>42744</v>
      </c>
      <c r="B74" s="25">
        <v>26.93</v>
      </c>
      <c r="C74" s="29">
        <f t="shared" si="1"/>
        <v>0.12000000000000099</v>
      </c>
      <c r="D74" s="28">
        <f t="shared" si="2"/>
        <v>4.4759418127564713E-3</v>
      </c>
    </row>
    <row r="75" spans="1:4" x14ac:dyDescent="0.2">
      <c r="A75" s="27">
        <v>42745</v>
      </c>
      <c r="B75" s="25">
        <v>27.09</v>
      </c>
      <c r="C75" s="29">
        <f t="shared" ref="C75:C138" si="3">B75-B74</f>
        <v>0.16000000000000014</v>
      </c>
      <c r="D75" s="28">
        <f t="shared" si="2"/>
        <v>5.9413293724470901E-3</v>
      </c>
    </row>
    <row r="76" spans="1:4" x14ac:dyDescent="0.2">
      <c r="A76" s="27">
        <v>42746</v>
      </c>
      <c r="B76" s="25">
        <v>27.21</v>
      </c>
      <c r="C76" s="29">
        <f t="shared" si="3"/>
        <v>0.12000000000000099</v>
      </c>
      <c r="D76" s="28">
        <f t="shared" si="2"/>
        <v>4.4296788482835366E-3</v>
      </c>
    </row>
    <row r="77" spans="1:4" x14ac:dyDescent="0.2">
      <c r="A77" s="27">
        <v>42747</v>
      </c>
      <c r="B77" s="25">
        <v>26.98</v>
      </c>
      <c r="C77" s="29">
        <f t="shared" si="3"/>
        <v>-0.23000000000000043</v>
      </c>
      <c r="D77" s="28">
        <f t="shared" si="2"/>
        <v>-8.4527747151782583E-3</v>
      </c>
    </row>
    <row r="78" spans="1:4" x14ac:dyDescent="0.2">
      <c r="A78" s="27">
        <v>42748</v>
      </c>
      <c r="B78" s="25">
        <v>27.04</v>
      </c>
      <c r="C78" s="29">
        <f t="shared" si="3"/>
        <v>5.9999999999998721E-2</v>
      </c>
      <c r="D78" s="28">
        <f t="shared" si="2"/>
        <v>2.2238695329873507E-3</v>
      </c>
    </row>
    <row r="79" spans="1:4" x14ac:dyDescent="0.2">
      <c r="A79" s="27">
        <v>42751</v>
      </c>
      <c r="B79" s="25">
        <v>27.93</v>
      </c>
      <c r="C79" s="29">
        <f t="shared" si="3"/>
        <v>0.89000000000000057</v>
      </c>
      <c r="D79" s="28">
        <f t="shared" si="2"/>
        <v>3.2914201183431975E-2</v>
      </c>
    </row>
    <row r="80" spans="1:4" x14ac:dyDescent="0.2">
      <c r="A80" s="27">
        <v>42752</v>
      </c>
      <c r="B80" s="25">
        <v>28.14</v>
      </c>
      <c r="C80" s="29">
        <f t="shared" si="3"/>
        <v>0.21000000000000085</v>
      </c>
      <c r="D80" s="28">
        <f t="shared" si="2"/>
        <v>7.5187969924812338E-3</v>
      </c>
    </row>
    <row r="81" spans="1:4" x14ac:dyDescent="0.2">
      <c r="A81" s="27">
        <v>42753</v>
      </c>
      <c r="B81" s="25">
        <v>28.65</v>
      </c>
      <c r="C81" s="29">
        <f t="shared" si="3"/>
        <v>0.50999999999999801</v>
      </c>
      <c r="D81" s="28">
        <f t="shared" si="2"/>
        <v>1.812366737739865E-2</v>
      </c>
    </row>
    <row r="82" spans="1:4" x14ac:dyDescent="0.2">
      <c r="A82" s="27">
        <v>42754</v>
      </c>
      <c r="B82" s="25">
        <v>29.67</v>
      </c>
      <c r="C82" s="29">
        <f t="shared" si="3"/>
        <v>1.0200000000000031</v>
      </c>
      <c r="D82" s="28">
        <f t="shared" si="2"/>
        <v>3.5602094240837809E-2</v>
      </c>
    </row>
    <row r="83" spans="1:4" x14ac:dyDescent="0.2">
      <c r="A83" s="27">
        <v>42755</v>
      </c>
      <c r="B83" s="25">
        <v>29.27</v>
      </c>
      <c r="C83" s="29">
        <f t="shared" si="3"/>
        <v>-0.40000000000000213</v>
      </c>
      <c r="D83" s="28">
        <f t="shared" si="2"/>
        <v>-1.3481631277384635E-2</v>
      </c>
    </row>
    <row r="84" spans="1:4" x14ac:dyDescent="0.2">
      <c r="A84" s="27">
        <v>42758</v>
      </c>
      <c r="B84" s="25">
        <v>29.27</v>
      </c>
      <c r="C84" s="29">
        <f t="shared" si="3"/>
        <v>0</v>
      </c>
      <c r="D84" s="28">
        <f t="shared" si="2"/>
        <v>0</v>
      </c>
    </row>
    <row r="85" spans="1:4" x14ac:dyDescent="0.2">
      <c r="A85" s="27">
        <v>42759</v>
      </c>
      <c r="B85" s="25">
        <v>30.8</v>
      </c>
      <c r="C85" s="29">
        <f t="shared" si="3"/>
        <v>1.5300000000000011</v>
      </c>
      <c r="D85" s="28">
        <f t="shared" si="2"/>
        <v>5.2271950802869872E-2</v>
      </c>
    </row>
    <row r="86" spans="1:4" x14ac:dyDescent="0.2">
      <c r="A86" s="27">
        <v>42760</v>
      </c>
      <c r="B86" s="25">
        <v>31.61</v>
      </c>
      <c r="C86" s="29">
        <f t="shared" si="3"/>
        <v>0.80999999999999872</v>
      </c>
      <c r="D86" s="28">
        <f t="shared" si="2"/>
        <v>2.6298701298701255E-2</v>
      </c>
    </row>
    <row r="87" spans="1:4" x14ac:dyDescent="0.2">
      <c r="A87" s="27">
        <v>42761</v>
      </c>
      <c r="B87" s="25">
        <v>34.39</v>
      </c>
      <c r="C87" s="29">
        <f t="shared" si="3"/>
        <v>2.7800000000000011</v>
      </c>
      <c r="D87" s="28">
        <f t="shared" si="2"/>
        <v>8.794685226194246E-2</v>
      </c>
    </row>
    <row r="88" spans="1:4" x14ac:dyDescent="0.2">
      <c r="A88" s="27">
        <v>42762</v>
      </c>
      <c r="B88" s="25">
        <v>34.380000000000003</v>
      </c>
      <c r="C88" s="29">
        <f t="shared" si="3"/>
        <v>-9.9999999999980105E-3</v>
      </c>
      <c r="D88" s="28">
        <f t="shared" si="2"/>
        <v>-2.9078220412904945E-4</v>
      </c>
    </row>
    <row r="89" spans="1:4" x14ac:dyDescent="0.2">
      <c r="A89" s="27">
        <v>42765</v>
      </c>
      <c r="B89" s="25">
        <v>34.700000000000003</v>
      </c>
      <c r="C89" s="29">
        <f t="shared" si="3"/>
        <v>0.32000000000000028</v>
      </c>
      <c r="D89" s="28">
        <f t="shared" si="2"/>
        <v>9.3077370564281642E-3</v>
      </c>
    </row>
    <row r="90" spans="1:4" x14ac:dyDescent="0.2">
      <c r="A90" s="27">
        <v>42766</v>
      </c>
      <c r="B90" s="25">
        <v>35.86</v>
      </c>
      <c r="C90" s="29">
        <f t="shared" si="3"/>
        <v>1.1599999999999966</v>
      </c>
      <c r="D90" s="28">
        <f t="shared" si="2"/>
        <v>3.3429394812680015E-2</v>
      </c>
    </row>
    <row r="91" spans="1:4" x14ac:dyDescent="0.2">
      <c r="A91" s="27">
        <v>42767</v>
      </c>
      <c r="B91" s="25">
        <v>35.31</v>
      </c>
      <c r="C91" s="29">
        <f t="shared" si="3"/>
        <v>-0.54999999999999716</v>
      </c>
      <c r="D91" s="28">
        <f t="shared" si="2"/>
        <v>-1.5337423312883356E-2</v>
      </c>
    </row>
    <row r="92" spans="1:4" x14ac:dyDescent="0.2">
      <c r="A92" s="27">
        <v>42768</v>
      </c>
      <c r="B92" s="25">
        <v>37.200000000000003</v>
      </c>
      <c r="C92" s="29">
        <f t="shared" si="3"/>
        <v>1.8900000000000006</v>
      </c>
      <c r="D92" s="28">
        <f t="shared" si="2"/>
        <v>5.3525913338997463E-2</v>
      </c>
    </row>
    <row r="93" spans="1:4" x14ac:dyDescent="0.2">
      <c r="A93" s="27">
        <v>42769</v>
      </c>
      <c r="B93" s="25">
        <v>35.130000000000003</v>
      </c>
      <c r="C93" s="29">
        <f t="shared" si="3"/>
        <v>-2.0700000000000003</v>
      </c>
      <c r="D93" s="28">
        <f t="shared" si="2"/>
        <v>-5.5645161290322584E-2</v>
      </c>
    </row>
    <row r="94" spans="1:4" x14ac:dyDescent="0.2">
      <c r="A94" s="27">
        <v>42772</v>
      </c>
      <c r="B94" s="25">
        <v>33.950000000000003</v>
      </c>
      <c r="C94" s="29">
        <f t="shared" si="3"/>
        <v>-1.1799999999999997</v>
      </c>
      <c r="D94" s="28">
        <f t="shared" si="2"/>
        <v>-3.3589524622829478E-2</v>
      </c>
    </row>
    <row r="95" spans="1:4" x14ac:dyDescent="0.2">
      <c r="A95" s="27">
        <v>42773</v>
      </c>
      <c r="B95" s="25">
        <v>33.89</v>
      </c>
      <c r="C95" s="29">
        <f t="shared" si="3"/>
        <v>-6.0000000000002274E-2</v>
      </c>
      <c r="D95" s="28">
        <f t="shared" si="2"/>
        <v>-1.767304860088432E-3</v>
      </c>
    </row>
    <row r="96" spans="1:4" x14ac:dyDescent="0.2">
      <c r="A96" s="27">
        <v>42774</v>
      </c>
      <c r="B96" s="25">
        <v>33.01</v>
      </c>
      <c r="C96" s="29">
        <f t="shared" si="3"/>
        <v>-0.88000000000000256</v>
      </c>
      <c r="D96" s="28">
        <f t="shared" si="2"/>
        <v>-2.596636175863094E-2</v>
      </c>
    </row>
    <row r="97" spans="1:4" x14ac:dyDescent="0.2">
      <c r="A97" s="27">
        <v>42775</v>
      </c>
      <c r="B97" s="25">
        <v>32.18</v>
      </c>
      <c r="C97" s="29">
        <f t="shared" si="3"/>
        <v>-0.82999999999999829</v>
      </c>
      <c r="D97" s="28">
        <f t="shared" si="2"/>
        <v>-2.5143895789154751E-2</v>
      </c>
    </row>
    <row r="98" spans="1:4" x14ac:dyDescent="0.2">
      <c r="A98" s="27">
        <v>42776</v>
      </c>
      <c r="B98" s="25">
        <v>31.71</v>
      </c>
      <c r="C98" s="29">
        <f t="shared" si="3"/>
        <v>-0.46999999999999886</v>
      </c>
      <c r="D98" s="28">
        <f t="shared" si="2"/>
        <v>-1.460534493474204E-2</v>
      </c>
    </row>
    <row r="99" spans="1:4" x14ac:dyDescent="0.2">
      <c r="A99" s="27">
        <v>42779</v>
      </c>
      <c r="B99" s="25">
        <v>30.85</v>
      </c>
      <c r="C99" s="29">
        <f t="shared" si="3"/>
        <v>-0.85999999999999943</v>
      </c>
      <c r="D99" s="28">
        <f t="shared" si="2"/>
        <v>-2.7120782087669486E-2</v>
      </c>
    </row>
    <row r="100" spans="1:4" x14ac:dyDescent="0.2">
      <c r="A100" s="27">
        <v>42780</v>
      </c>
      <c r="B100" s="25">
        <v>31.05</v>
      </c>
      <c r="C100" s="29">
        <f t="shared" si="3"/>
        <v>0.19999999999999929</v>
      </c>
      <c r="D100" s="28">
        <f t="shared" si="2"/>
        <v>6.4829821717990038E-3</v>
      </c>
    </row>
    <row r="101" spans="1:4" x14ac:dyDescent="0.2">
      <c r="A101" s="27">
        <v>42781</v>
      </c>
      <c r="B101" s="25">
        <v>31.6</v>
      </c>
      <c r="C101" s="29">
        <f t="shared" si="3"/>
        <v>0.55000000000000071</v>
      </c>
      <c r="D101" s="28">
        <f t="shared" si="2"/>
        <v>1.7713365539452519E-2</v>
      </c>
    </row>
    <row r="102" spans="1:4" x14ac:dyDescent="0.2">
      <c r="A102" s="27">
        <v>42782</v>
      </c>
      <c r="B102" s="25">
        <v>31.7</v>
      </c>
      <c r="C102" s="29">
        <f t="shared" si="3"/>
        <v>9.9999999999997868E-2</v>
      </c>
      <c r="D102" s="28">
        <f t="shared" si="2"/>
        <v>3.1645569620252488E-3</v>
      </c>
    </row>
    <row r="103" spans="1:4" x14ac:dyDescent="0.2">
      <c r="A103" s="27">
        <v>42783</v>
      </c>
      <c r="B103" s="25">
        <v>31.4</v>
      </c>
      <c r="C103" s="29">
        <f t="shared" si="3"/>
        <v>-0.30000000000000071</v>
      </c>
      <c r="D103" s="28">
        <f t="shared" si="2"/>
        <v>-9.4637223974763634E-3</v>
      </c>
    </row>
    <row r="104" spans="1:4" x14ac:dyDescent="0.2">
      <c r="A104" s="27">
        <v>42786</v>
      </c>
      <c r="B104" s="25">
        <v>30.65</v>
      </c>
      <c r="C104" s="29">
        <f t="shared" si="3"/>
        <v>-0.75</v>
      </c>
      <c r="D104" s="28">
        <f t="shared" si="2"/>
        <v>-2.3885350318471339E-2</v>
      </c>
    </row>
    <row r="105" spans="1:4" x14ac:dyDescent="0.2">
      <c r="A105" s="27">
        <v>42787</v>
      </c>
      <c r="B105" s="25">
        <v>30.81</v>
      </c>
      <c r="C105" s="29">
        <f t="shared" si="3"/>
        <v>0.16000000000000014</v>
      </c>
      <c r="D105" s="28">
        <f t="shared" si="2"/>
        <v>5.2202283849918487E-3</v>
      </c>
    </row>
    <row r="106" spans="1:4" x14ac:dyDescent="0.2">
      <c r="A106" s="27">
        <v>42788</v>
      </c>
      <c r="B106" s="25">
        <v>30.71</v>
      </c>
      <c r="C106" s="29">
        <f t="shared" si="3"/>
        <v>-9.9999999999997868E-2</v>
      </c>
      <c r="D106" s="28">
        <f t="shared" si="2"/>
        <v>-3.2456994482310247E-3</v>
      </c>
    </row>
    <row r="107" spans="1:4" x14ac:dyDescent="0.2">
      <c r="A107" s="27">
        <v>42790</v>
      </c>
      <c r="B107" s="25">
        <v>29.5</v>
      </c>
      <c r="C107" s="29">
        <f t="shared" si="3"/>
        <v>-1.2100000000000009</v>
      </c>
      <c r="D107" s="28">
        <f t="shared" si="2"/>
        <v>-3.9400846629762322E-2</v>
      </c>
    </row>
    <row r="108" spans="1:4" x14ac:dyDescent="0.2">
      <c r="A108" s="27">
        <v>42793</v>
      </c>
      <c r="B108" s="25">
        <v>28.91</v>
      </c>
      <c r="C108" s="29">
        <f t="shared" si="3"/>
        <v>-0.58999999999999986</v>
      </c>
      <c r="D108" s="28">
        <f t="shared" si="2"/>
        <v>-1.9999999999999993E-2</v>
      </c>
    </row>
    <row r="109" spans="1:4" x14ac:dyDescent="0.2">
      <c r="A109" s="27">
        <v>42794</v>
      </c>
      <c r="B109" s="25">
        <v>28.69</v>
      </c>
      <c r="C109" s="29">
        <f t="shared" si="3"/>
        <v>-0.21999999999999886</v>
      </c>
      <c r="D109" s="28">
        <f t="shared" si="2"/>
        <v>-7.6098235904530909E-3</v>
      </c>
    </row>
    <row r="110" spans="1:4" x14ac:dyDescent="0.2">
      <c r="A110" s="27">
        <v>42795</v>
      </c>
      <c r="B110" s="25">
        <v>30.89</v>
      </c>
      <c r="C110" s="29">
        <f t="shared" si="3"/>
        <v>2.1999999999999993</v>
      </c>
      <c r="D110" s="28">
        <f t="shared" si="2"/>
        <v>7.6681770651795017E-2</v>
      </c>
    </row>
    <row r="111" spans="1:4" x14ac:dyDescent="0.2">
      <c r="A111" s="27">
        <v>42796</v>
      </c>
      <c r="B111" s="25">
        <v>30.62</v>
      </c>
      <c r="C111" s="29">
        <f t="shared" si="3"/>
        <v>-0.26999999999999957</v>
      </c>
      <c r="D111" s="28">
        <f t="shared" si="2"/>
        <v>-8.7406927808352086E-3</v>
      </c>
    </row>
    <row r="112" spans="1:4" x14ac:dyDescent="0.2">
      <c r="A112" s="27">
        <v>42797</v>
      </c>
      <c r="B112" s="25">
        <v>29.99</v>
      </c>
      <c r="C112" s="29">
        <f t="shared" si="3"/>
        <v>-0.63000000000000256</v>
      </c>
      <c r="D112" s="28">
        <f t="shared" si="2"/>
        <v>-2.0574787720444236E-2</v>
      </c>
    </row>
    <row r="113" spans="1:4" x14ac:dyDescent="0.2">
      <c r="A113" s="27">
        <v>42800</v>
      </c>
      <c r="B113" s="25">
        <v>29.75</v>
      </c>
      <c r="C113" s="29">
        <f t="shared" si="3"/>
        <v>-0.23999999999999844</v>
      </c>
      <c r="D113" s="28">
        <f t="shared" si="2"/>
        <v>-8.002667555851899E-3</v>
      </c>
    </row>
    <row r="114" spans="1:4" x14ac:dyDescent="0.2">
      <c r="A114" s="27">
        <v>42801</v>
      </c>
      <c r="B114" s="25">
        <v>28.65</v>
      </c>
      <c r="C114" s="29">
        <f t="shared" si="3"/>
        <v>-1.1000000000000014</v>
      </c>
      <c r="D114" s="28">
        <f t="shared" si="2"/>
        <v>-3.6974789915966436E-2</v>
      </c>
    </row>
    <row r="115" spans="1:4" x14ac:dyDescent="0.2">
      <c r="A115" s="27">
        <v>42803</v>
      </c>
      <c r="B115" s="25">
        <v>27.31</v>
      </c>
      <c r="C115" s="29">
        <f t="shared" si="3"/>
        <v>-1.3399999999999999</v>
      </c>
      <c r="D115" s="28">
        <f t="shared" si="2"/>
        <v>-4.6771378708551484E-2</v>
      </c>
    </row>
    <row r="116" spans="1:4" x14ac:dyDescent="0.2">
      <c r="A116" s="27">
        <v>42804</v>
      </c>
      <c r="B116" s="25">
        <v>27.6</v>
      </c>
      <c r="C116" s="29">
        <f t="shared" si="3"/>
        <v>0.2900000000000027</v>
      </c>
      <c r="D116" s="28">
        <f t="shared" si="2"/>
        <v>1.0618820944708998E-2</v>
      </c>
    </row>
    <row r="117" spans="1:4" x14ac:dyDescent="0.2">
      <c r="A117" s="27">
        <v>42807</v>
      </c>
      <c r="B117" s="25">
        <v>28.54</v>
      </c>
      <c r="C117" s="29">
        <f t="shared" si="3"/>
        <v>0.93999999999999773</v>
      </c>
      <c r="D117" s="28">
        <f t="shared" si="2"/>
        <v>3.405797101449267E-2</v>
      </c>
    </row>
    <row r="118" spans="1:4" x14ac:dyDescent="0.2">
      <c r="A118" s="27">
        <v>42808</v>
      </c>
      <c r="B118" s="25">
        <v>28.59</v>
      </c>
      <c r="C118" s="29">
        <f t="shared" si="3"/>
        <v>5.0000000000000711E-2</v>
      </c>
      <c r="D118" s="28">
        <f t="shared" si="2"/>
        <v>1.7519271198318399E-3</v>
      </c>
    </row>
    <row r="119" spans="1:4" x14ac:dyDescent="0.2">
      <c r="A119" s="27">
        <v>42809</v>
      </c>
      <c r="B119" s="25">
        <v>28.21</v>
      </c>
      <c r="C119" s="29">
        <f t="shared" si="3"/>
        <v>-0.37999999999999901</v>
      </c>
      <c r="D119" s="28">
        <f t="shared" si="2"/>
        <v>-1.3291360615599825E-2</v>
      </c>
    </row>
    <row r="120" spans="1:4" x14ac:dyDescent="0.2">
      <c r="A120" s="27">
        <v>42810</v>
      </c>
      <c r="B120" s="25">
        <v>29.1</v>
      </c>
      <c r="C120" s="29">
        <f t="shared" si="3"/>
        <v>0.89000000000000057</v>
      </c>
      <c r="D120" s="28">
        <f t="shared" si="2"/>
        <v>3.1549096065225116E-2</v>
      </c>
    </row>
    <row r="121" spans="1:4" x14ac:dyDescent="0.2">
      <c r="A121" s="27">
        <v>42811</v>
      </c>
      <c r="B121" s="25">
        <v>30.24</v>
      </c>
      <c r="C121" s="29">
        <f t="shared" si="3"/>
        <v>1.139999999999997</v>
      </c>
      <c r="D121" s="28">
        <f t="shared" si="2"/>
        <v>3.9175257731958658E-2</v>
      </c>
    </row>
    <row r="122" spans="1:4" x14ac:dyDescent="0.2">
      <c r="A122" s="27">
        <v>42814</v>
      </c>
      <c r="B122" s="25">
        <v>29.8</v>
      </c>
      <c r="C122" s="29">
        <f t="shared" si="3"/>
        <v>-0.43999999999999773</v>
      </c>
      <c r="D122" s="28">
        <f t="shared" si="2"/>
        <v>-1.4550264550264477E-2</v>
      </c>
    </row>
    <row r="123" spans="1:4" x14ac:dyDescent="0.2">
      <c r="A123" s="27">
        <v>42815</v>
      </c>
      <c r="B123" s="25">
        <v>29.35</v>
      </c>
      <c r="C123" s="29">
        <f t="shared" si="3"/>
        <v>-0.44999999999999929</v>
      </c>
      <c r="D123" s="28">
        <f t="shared" si="2"/>
        <v>-1.5100671140939574E-2</v>
      </c>
    </row>
    <row r="124" spans="1:4" x14ac:dyDescent="0.2">
      <c r="A124" s="27">
        <v>42816</v>
      </c>
      <c r="B124" s="25">
        <v>28.88</v>
      </c>
      <c r="C124" s="29">
        <f t="shared" si="3"/>
        <v>-0.47000000000000242</v>
      </c>
      <c r="D124" s="28">
        <f t="shared" si="2"/>
        <v>-1.6013628620102298E-2</v>
      </c>
    </row>
    <row r="125" spans="1:4" x14ac:dyDescent="0.2">
      <c r="A125" s="27">
        <v>42817</v>
      </c>
      <c r="B125" s="25">
        <v>28.79</v>
      </c>
      <c r="C125" s="29">
        <f t="shared" si="3"/>
        <v>-8.9999999999999858E-2</v>
      </c>
      <c r="D125" s="28">
        <f t="shared" si="2"/>
        <v>-3.1163434903047045E-3</v>
      </c>
    </row>
    <row r="126" spans="1:4" x14ac:dyDescent="0.2">
      <c r="A126" s="27">
        <v>42818</v>
      </c>
      <c r="B126" s="25">
        <v>28.99</v>
      </c>
      <c r="C126" s="29">
        <f t="shared" si="3"/>
        <v>0.19999999999999929</v>
      </c>
      <c r="D126" s="28">
        <f t="shared" si="2"/>
        <v>6.9468565474122713E-3</v>
      </c>
    </row>
    <row r="127" spans="1:4" x14ac:dyDescent="0.2">
      <c r="A127" s="27">
        <v>42821</v>
      </c>
      <c r="B127" s="25">
        <v>27.65</v>
      </c>
      <c r="C127" s="29">
        <f t="shared" si="3"/>
        <v>-1.3399999999999999</v>
      </c>
      <c r="D127" s="28">
        <f t="shared" si="2"/>
        <v>-4.6222835460503618E-2</v>
      </c>
    </row>
    <row r="128" spans="1:4" x14ac:dyDescent="0.2">
      <c r="A128" s="27">
        <v>42822</v>
      </c>
      <c r="B128" s="25">
        <v>28.25</v>
      </c>
      <c r="C128" s="29">
        <f t="shared" si="3"/>
        <v>0.60000000000000142</v>
      </c>
      <c r="D128" s="28">
        <f t="shared" si="2"/>
        <v>2.1699819168173651E-2</v>
      </c>
    </row>
    <row r="129" spans="1:4" x14ac:dyDescent="0.2">
      <c r="A129" s="27">
        <v>42823</v>
      </c>
      <c r="B129" s="25">
        <v>28.7</v>
      </c>
      <c r="C129" s="29">
        <f t="shared" si="3"/>
        <v>0.44999999999999929</v>
      </c>
      <c r="D129" s="28">
        <f t="shared" si="2"/>
        <v>1.5929203539822984E-2</v>
      </c>
    </row>
    <row r="130" spans="1:4" x14ac:dyDescent="0.2">
      <c r="A130" s="27">
        <v>42824</v>
      </c>
      <c r="B130" s="25">
        <v>29.65</v>
      </c>
      <c r="C130" s="29">
        <f t="shared" si="3"/>
        <v>0.94999999999999929</v>
      </c>
      <c r="D130" s="28">
        <f t="shared" si="2"/>
        <v>3.3101045296167225E-2</v>
      </c>
    </row>
    <row r="131" spans="1:4" x14ac:dyDescent="0.2">
      <c r="A131" s="27">
        <v>42825</v>
      </c>
      <c r="B131" s="25">
        <v>29.89</v>
      </c>
      <c r="C131" s="29">
        <f t="shared" si="3"/>
        <v>0.24000000000000199</v>
      </c>
      <c r="D131" s="28">
        <f t="shared" si="2"/>
        <v>8.0944350758853957E-3</v>
      </c>
    </row>
    <row r="132" spans="1:4" x14ac:dyDescent="0.2">
      <c r="A132" s="27">
        <v>42828</v>
      </c>
      <c r="B132" s="25">
        <v>29.2</v>
      </c>
      <c r="C132" s="29">
        <f t="shared" si="3"/>
        <v>-0.69000000000000128</v>
      </c>
      <c r="D132" s="28">
        <f t="shared" si="2"/>
        <v>-2.3084643693543034E-2</v>
      </c>
    </row>
    <row r="133" spans="1:4" x14ac:dyDescent="0.2">
      <c r="A133" s="27">
        <v>42829</v>
      </c>
      <c r="B133" s="25">
        <v>29.58</v>
      </c>
      <c r="C133" s="29">
        <f t="shared" si="3"/>
        <v>0.37999999999999901</v>
      </c>
      <c r="D133" s="28">
        <f t="shared" si="2"/>
        <v>1.3013698630136952E-2</v>
      </c>
    </row>
    <row r="134" spans="1:4" x14ac:dyDescent="0.2">
      <c r="A134" s="27">
        <v>42830</v>
      </c>
      <c r="B134" s="25">
        <v>29.93</v>
      </c>
      <c r="C134" s="29">
        <f t="shared" si="3"/>
        <v>0.35000000000000142</v>
      </c>
      <c r="D134" s="28">
        <f t="shared" si="2"/>
        <v>1.183231913455042E-2</v>
      </c>
    </row>
    <row r="135" spans="1:4" x14ac:dyDescent="0.2">
      <c r="A135" s="27">
        <v>42831</v>
      </c>
      <c r="B135" s="25">
        <v>29.78</v>
      </c>
      <c r="C135" s="29">
        <f t="shared" si="3"/>
        <v>-0.14999999999999858</v>
      </c>
      <c r="D135" s="28">
        <f t="shared" si="2"/>
        <v>-5.0116939525559163E-3</v>
      </c>
    </row>
    <row r="136" spans="1:4" x14ac:dyDescent="0.2">
      <c r="A136" s="27">
        <v>42832</v>
      </c>
      <c r="B136" s="25">
        <v>29.4</v>
      </c>
      <c r="C136" s="29">
        <f t="shared" si="3"/>
        <v>-0.38000000000000256</v>
      </c>
      <c r="D136" s="28">
        <f t="shared" ref="D136:D199" si="4">(B136-B135)/B135</f>
        <v>-1.27602417730021E-2</v>
      </c>
    </row>
    <row r="137" spans="1:4" x14ac:dyDescent="0.2">
      <c r="A137" s="27">
        <v>42835</v>
      </c>
      <c r="B137" s="25">
        <v>28.4</v>
      </c>
      <c r="C137" s="29">
        <f t="shared" si="3"/>
        <v>-1</v>
      </c>
      <c r="D137" s="28">
        <f t="shared" si="4"/>
        <v>-3.4013605442176874E-2</v>
      </c>
    </row>
    <row r="138" spans="1:4" x14ac:dyDescent="0.2">
      <c r="A138" s="27">
        <v>42836</v>
      </c>
      <c r="B138" s="25">
        <v>28.57</v>
      </c>
      <c r="C138" s="29">
        <f t="shared" si="3"/>
        <v>0.17000000000000171</v>
      </c>
      <c r="D138" s="28">
        <f t="shared" si="4"/>
        <v>5.985915492957807E-3</v>
      </c>
    </row>
    <row r="139" spans="1:4" x14ac:dyDescent="0.2">
      <c r="A139" s="27">
        <v>42837</v>
      </c>
      <c r="B139" s="25">
        <v>27.97</v>
      </c>
      <c r="C139" s="29">
        <f t="shared" ref="C139:C202" si="5">B139-B138</f>
        <v>-0.60000000000000142</v>
      </c>
      <c r="D139" s="28">
        <f t="shared" si="4"/>
        <v>-2.1001050052502676E-2</v>
      </c>
    </row>
    <row r="140" spans="1:4" x14ac:dyDescent="0.2">
      <c r="A140" s="27">
        <v>42838</v>
      </c>
      <c r="B140" s="25">
        <v>28.01</v>
      </c>
      <c r="C140" s="29">
        <f t="shared" si="5"/>
        <v>4.00000000000027E-2</v>
      </c>
      <c r="D140" s="28">
        <f t="shared" si="4"/>
        <v>1.4301036825170792E-3</v>
      </c>
    </row>
    <row r="141" spans="1:4" x14ac:dyDescent="0.2">
      <c r="A141" s="27">
        <v>42839</v>
      </c>
      <c r="B141" s="25">
        <v>27.54</v>
      </c>
      <c r="C141" s="29">
        <f t="shared" si="5"/>
        <v>-0.47000000000000242</v>
      </c>
      <c r="D141" s="28">
        <f t="shared" si="4"/>
        <v>-1.6779721528025791E-2</v>
      </c>
    </row>
    <row r="142" spans="1:4" x14ac:dyDescent="0.2">
      <c r="A142" s="27">
        <v>42842</v>
      </c>
      <c r="B142" s="25">
        <v>27.79</v>
      </c>
      <c r="C142" s="29">
        <f t="shared" si="5"/>
        <v>0.25</v>
      </c>
      <c r="D142" s="28">
        <f t="shared" si="4"/>
        <v>9.0777051561365292E-3</v>
      </c>
    </row>
    <row r="143" spans="1:4" x14ac:dyDescent="0.2">
      <c r="A143" s="27">
        <v>42843</v>
      </c>
      <c r="B143" s="25">
        <v>26.91</v>
      </c>
      <c r="C143" s="29">
        <f t="shared" si="5"/>
        <v>-0.87999999999999901</v>
      </c>
      <c r="D143" s="28">
        <f t="shared" si="4"/>
        <v>-3.1666066930550525E-2</v>
      </c>
    </row>
    <row r="144" spans="1:4" x14ac:dyDescent="0.2">
      <c r="A144" s="27">
        <v>42844</v>
      </c>
      <c r="B144" s="25">
        <v>26.5</v>
      </c>
      <c r="C144" s="29">
        <f t="shared" si="5"/>
        <v>-0.41000000000000014</v>
      </c>
      <c r="D144" s="28">
        <f t="shared" si="4"/>
        <v>-1.5235971757710893E-2</v>
      </c>
    </row>
    <row r="145" spans="1:4" x14ac:dyDescent="0.2">
      <c r="A145" s="27">
        <v>42845</v>
      </c>
      <c r="B145" s="25">
        <v>26.62</v>
      </c>
      <c r="C145" s="29">
        <f t="shared" si="5"/>
        <v>0.12000000000000099</v>
      </c>
      <c r="D145" s="28">
        <f t="shared" si="4"/>
        <v>4.5283018867924903E-3</v>
      </c>
    </row>
    <row r="146" spans="1:4" x14ac:dyDescent="0.2">
      <c r="A146" s="27">
        <v>42846</v>
      </c>
      <c r="B146" s="25">
        <v>27.21</v>
      </c>
      <c r="C146" s="29">
        <f t="shared" si="5"/>
        <v>0.58999999999999986</v>
      </c>
      <c r="D146" s="28">
        <f t="shared" si="4"/>
        <v>2.2163786626596536E-2</v>
      </c>
    </row>
    <row r="147" spans="1:4" x14ac:dyDescent="0.2">
      <c r="A147" s="27">
        <v>42849</v>
      </c>
      <c r="B147" s="25">
        <v>27.7</v>
      </c>
      <c r="C147" s="29">
        <f t="shared" si="5"/>
        <v>0.48999999999999844</v>
      </c>
      <c r="D147" s="28">
        <f t="shared" si="4"/>
        <v>1.8008085262770982E-2</v>
      </c>
    </row>
    <row r="148" spans="1:4" x14ac:dyDescent="0.2">
      <c r="A148" s="27">
        <v>42850</v>
      </c>
      <c r="B148" s="25">
        <v>28.51</v>
      </c>
      <c r="C148" s="29">
        <f t="shared" si="5"/>
        <v>0.81000000000000227</v>
      </c>
      <c r="D148" s="28">
        <f t="shared" si="4"/>
        <v>2.9241877256317772E-2</v>
      </c>
    </row>
    <row r="149" spans="1:4" x14ac:dyDescent="0.2">
      <c r="A149" s="27">
        <v>42851</v>
      </c>
      <c r="B149" s="25">
        <v>29.48</v>
      </c>
      <c r="C149" s="29">
        <f t="shared" si="5"/>
        <v>0.96999999999999886</v>
      </c>
      <c r="D149" s="28">
        <f t="shared" si="4"/>
        <v>3.4023149772009778E-2</v>
      </c>
    </row>
    <row r="150" spans="1:4" x14ac:dyDescent="0.2">
      <c r="A150" s="27">
        <v>42852</v>
      </c>
      <c r="B150" s="25">
        <v>29.3</v>
      </c>
      <c r="C150" s="29">
        <f t="shared" si="5"/>
        <v>-0.17999999999999972</v>
      </c>
      <c r="D150" s="28">
        <f t="shared" si="4"/>
        <v>-6.1058344640434097E-3</v>
      </c>
    </row>
    <row r="151" spans="1:4" x14ac:dyDescent="0.2">
      <c r="A151" s="27">
        <v>42853</v>
      </c>
      <c r="B151" s="25">
        <v>29.38</v>
      </c>
      <c r="C151" s="29">
        <f t="shared" si="5"/>
        <v>7.9999999999998295E-2</v>
      </c>
      <c r="D151" s="28">
        <f t="shared" si="4"/>
        <v>2.7303754266211023E-3</v>
      </c>
    </row>
    <row r="152" spans="1:4" x14ac:dyDescent="0.2">
      <c r="A152" s="27">
        <v>42857</v>
      </c>
      <c r="B152" s="25">
        <v>28.64</v>
      </c>
      <c r="C152" s="29">
        <f t="shared" si="5"/>
        <v>-0.73999999999999844</v>
      </c>
      <c r="D152" s="28">
        <f t="shared" si="4"/>
        <v>-2.5187202178352568E-2</v>
      </c>
    </row>
    <row r="153" spans="1:4" x14ac:dyDescent="0.2">
      <c r="A153" s="27">
        <v>42858</v>
      </c>
      <c r="B153" s="25">
        <v>28.03</v>
      </c>
      <c r="C153" s="29">
        <f t="shared" si="5"/>
        <v>-0.60999999999999943</v>
      </c>
      <c r="D153" s="28">
        <f t="shared" si="4"/>
        <v>-2.1298882681564227E-2</v>
      </c>
    </row>
    <row r="154" spans="1:4" x14ac:dyDescent="0.2">
      <c r="A154" s="27">
        <v>42859</v>
      </c>
      <c r="B154" s="25">
        <v>27.94</v>
      </c>
      <c r="C154" s="29">
        <f t="shared" si="5"/>
        <v>-8.9999999999999858E-2</v>
      </c>
      <c r="D154" s="28">
        <f t="shared" si="4"/>
        <v>-3.2108455226542939E-3</v>
      </c>
    </row>
    <row r="155" spans="1:4" x14ac:dyDescent="0.2">
      <c r="A155" s="27">
        <v>42860</v>
      </c>
      <c r="B155" s="25">
        <v>27.94</v>
      </c>
      <c r="C155" s="29">
        <f t="shared" si="5"/>
        <v>0</v>
      </c>
      <c r="D155" s="28">
        <f t="shared" si="4"/>
        <v>0</v>
      </c>
    </row>
    <row r="156" spans="1:4" x14ac:dyDescent="0.2">
      <c r="A156" s="27">
        <v>42865</v>
      </c>
      <c r="B156" s="25">
        <v>27.95</v>
      </c>
      <c r="C156" s="29">
        <f t="shared" si="5"/>
        <v>9.9999999999980105E-3</v>
      </c>
      <c r="D156" s="28">
        <f t="shared" si="4"/>
        <v>3.5790980672863312E-4</v>
      </c>
    </row>
    <row r="157" spans="1:4" x14ac:dyDescent="0.2">
      <c r="A157" s="27">
        <v>42866</v>
      </c>
      <c r="B157" s="25">
        <v>27.36</v>
      </c>
      <c r="C157" s="29">
        <f t="shared" si="5"/>
        <v>-0.58999999999999986</v>
      </c>
      <c r="D157" s="28">
        <f t="shared" si="4"/>
        <v>-2.1109123434704825E-2</v>
      </c>
    </row>
    <row r="158" spans="1:4" x14ac:dyDescent="0.2">
      <c r="A158" s="27">
        <v>42867</v>
      </c>
      <c r="B158" s="25">
        <v>27.65</v>
      </c>
      <c r="C158" s="29">
        <f t="shared" si="5"/>
        <v>0.28999999999999915</v>
      </c>
      <c r="D158" s="28">
        <f t="shared" si="4"/>
        <v>1.0599415204678332E-2</v>
      </c>
    </row>
    <row r="159" spans="1:4" x14ac:dyDescent="0.2">
      <c r="A159" s="27">
        <v>42870</v>
      </c>
      <c r="B159" s="25">
        <v>27.56</v>
      </c>
      <c r="C159" s="29">
        <f t="shared" si="5"/>
        <v>-8.9999999999999858E-2</v>
      </c>
      <c r="D159" s="28">
        <f t="shared" si="4"/>
        <v>-3.2549728752260349E-3</v>
      </c>
    </row>
    <row r="160" spans="1:4" x14ac:dyDescent="0.2">
      <c r="A160" s="27">
        <v>42871</v>
      </c>
      <c r="B160" s="25">
        <v>27.5</v>
      </c>
      <c r="C160" s="29">
        <f t="shared" si="5"/>
        <v>-5.9999999999998721E-2</v>
      </c>
      <c r="D160" s="28">
        <f t="shared" si="4"/>
        <v>-2.1770682148040173E-3</v>
      </c>
    </row>
    <row r="161" spans="1:4" x14ac:dyDescent="0.2">
      <c r="A161" s="27">
        <v>42872</v>
      </c>
      <c r="B161" s="25">
        <v>27.93</v>
      </c>
      <c r="C161" s="29">
        <f t="shared" si="5"/>
        <v>0.42999999999999972</v>
      </c>
      <c r="D161" s="28">
        <f t="shared" si="4"/>
        <v>1.5636363636363625E-2</v>
      </c>
    </row>
    <row r="162" spans="1:4" x14ac:dyDescent="0.2">
      <c r="A162" s="27">
        <v>42873</v>
      </c>
      <c r="B162" s="25">
        <v>27.08</v>
      </c>
      <c r="C162" s="29">
        <f t="shared" si="5"/>
        <v>-0.85000000000000142</v>
      </c>
      <c r="D162" s="28">
        <f t="shared" si="4"/>
        <v>-3.0433225921947776E-2</v>
      </c>
    </row>
    <row r="163" spans="1:4" x14ac:dyDescent="0.2">
      <c r="A163" s="27">
        <v>42874</v>
      </c>
      <c r="B163" s="25">
        <v>27.11</v>
      </c>
      <c r="C163" s="29">
        <f t="shared" si="5"/>
        <v>3.0000000000001137E-2</v>
      </c>
      <c r="D163" s="28">
        <f t="shared" si="4"/>
        <v>1.1078286558346064E-3</v>
      </c>
    </row>
    <row r="164" spans="1:4" x14ac:dyDescent="0.2">
      <c r="A164" s="27">
        <v>42877</v>
      </c>
      <c r="B164" s="25">
        <v>26.99</v>
      </c>
      <c r="C164" s="29">
        <f t="shared" si="5"/>
        <v>-0.12000000000000099</v>
      </c>
      <c r="D164" s="28">
        <f t="shared" si="4"/>
        <v>-4.4264109184803026E-3</v>
      </c>
    </row>
    <row r="165" spans="1:4" x14ac:dyDescent="0.2">
      <c r="A165" s="27">
        <v>42878</v>
      </c>
      <c r="B165" s="25">
        <v>27.3</v>
      </c>
      <c r="C165" s="29">
        <f t="shared" si="5"/>
        <v>0.31000000000000227</v>
      </c>
      <c r="D165" s="28">
        <f t="shared" si="4"/>
        <v>1.1485735457576965E-2</v>
      </c>
    </row>
    <row r="166" spans="1:4" x14ac:dyDescent="0.2">
      <c r="A166" s="27">
        <v>42879</v>
      </c>
      <c r="B166" s="25">
        <v>27.25</v>
      </c>
      <c r="C166" s="29">
        <f t="shared" si="5"/>
        <v>-5.0000000000000711E-2</v>
      </c>
      <c r="D166" s="28">
        <f t="shared" si="4"/>
        <v>-1.8315018315018575E-3</v>
      </c>
    </row>
    <row r="167" spans="1:4" x14ac:dyDescent="0.2">
      <c r="A167" s="27">
        <v>42880</v>
      </c>
      <c r="B167" s="25">
        <v>27.2</v>
      </c>
      <c r="C167" s="29">
        <f t="shared" si="5"/>
        <v>-5.0000000000000711E-2</v>
      </c>
      <c r="D167" s="28">
        <f t="shared" si="4"/>
        <v>-1.834862385321127E-3</v>
      </c>
    </row>
    <row r="168" spans="1:4" x14ac:dyDescent="0.2">
      <c r="A168" s="27">
        <v>42881</v>
      </c>
      <c r="B168" s="25">
        <v>27.29</v>
      </c>
      <c r="C168" s="29">
        <f t="shared" si="5"/>
        <v>8.9999999999999858E-2</v>
      </c>
      <c r="D168" s="28">
        <f t="shared" si="4"/>
        <v>3.3088235294117595E-3</v>
      </c>
    </row>
    <row r="169" spans="1:4" x14ac:dyDescent="0.2">
      <c r="A169" s="27">
        <v>42884</v>
      </c>
      <c r="B169" s="25">
        <v>27.25</v>
      </c>
      <c r="C169" s="29">
        <f t="shared" si="5"/>
        <v>-3.9999999999999147E-2</v>
      </c>
      <c r="D169" s="28">
        <f t="shared" si="4"/>
        <v>-1.465738365701691E-3</v>
      </c>
    </row>
    <row r="170" spans="1:4" x14ac:dyDescent="0.2">
      <c r="A170" s="27">
        <v>42885</v>
      </c>
      <c r="B170" s="25">
        <v>27.21</v>
      </c>
      <c r="C170" s="29">
        <f t="shared" si="5"/>
        <v>-3.9999999999999147E-2</v>
      </c>
      <c r="D170" s="28">
        <f t="shared" si="4"/>
        <v>-1.4678899082568495E-3</v>
      </c>
    </row>
    <row r="171" spans="1:4" x14ac:dyDescent="0.2">
      <c r="A171" s="27">
        <v>42886</v>
      </c>
      <c r="B171" s="25">
        <v>27.16</v>
      </c>
      <c r="C171" s="29">
        <f t="shared" si="5"/>
        <v>-5.0000000000000711E-2</v>
      </c>
      <c r="D171" s="28">
        <f t="shared" si="4"/>
        <v>-1.8375597206909484E-3</v>
      </c>
    </row>
    <row r="172" spans="1:4" x14ac:dyDescent="0.2">
      <c r="A172" s="27">
        <v>42887</v>
      </c>
      <c r="B172" s="25">
        <v>27.14</v>
      </c>
      <c r="C172" s="29">
        <f t="shared" si="5"/>
        <v>-1.9999999999999574E-2</v>
      </c>
      <c r="D172" s="28">
        <f t="shared" si="4"/>
        <v>-7.3637702503680312E-4</v>
      </c>
    </row>
    <row r="173" spans="1:4" x14ac:dyDescent="0.2">
      <c r="A173" s="27">
        <v>42888</v>
      </c>
      <c r="B173" s="25">
        <v>27.05</v>
      </c>
      <c r="C173" s="29">
        <f t="shared" si="5"/>
        <v>-8.9999999999999858E-2</v>
      </c>
      <c r="D173" s="28">
        <f t="shared" si="4"/>
        <v>-3.3161385408990367E-3</v>
      </c>
    </row>
    <row r="174" spans="1:4" x14ac:dyDescent="0.2">
      <c r="A174" s="27">
        <v>42891</v>
      </c>
      <c r="B174" s="25">
        <v>27.36</v>
      </c>
      <c r="C174" s="29">
        <f t="shared" si="5"/>
        <v>0.30999999999999872</v>
      </c>
      <c r="D174" s="28">
        <f t="shared" si="4"/>
        <v>1.1460258780036921E-2</v>
      </c>
    </row>
    <row r="175" spans="1:4" x14ac:dyDescent="0.2">
      <c r="A175" s="27">
        <v>42892</v>
      </c>
      <c r="B175" s="25">
        <v>27.42</v>
      </c>
      <c r="C175" s="29">
        <f t="shared" si="5"/>
        <v>6.0000000000002274E-2</v>
      </c>
      <c r="D175" s="28">
        <f t="shared" si="4"/>
        <v>2.192982456140434E-3</v>
      </c>
    </row>
    <row r="176" spans="1:4" x14ac:dyDescent="0.2">
      <c r="A176" s="27">
        <v>42893</v>
      </c>
      <c r="B176" s="25">
        <v>27.79</v>
      </c>
      <c r="C176" s="29">
        <f t="shared" si="5"/>
        <v>0.36999999999999744</v>
      </c>
      <c r="D176" s="28">
        <f t="shared" si="4"/>
        <v>1.3493800145878827E-2</v>
      </c>
    </row>
    <row r="177" spans="1:4" x14ac:dyDescent="0.2">
      <c r="A177" s="27">
        <v>42894</v>
      </c>
      <c r="B177" s="25">
        <v>27.33</v>
      </c>
      <c r="C177" s="29">
        <f t="shared" si="5"/>
        <v>-0.46000000000000085</v>
      </c>
      <c r="D177" s="28">
        <f t="shared" si="4"/>
        <v>-1.6552716804606005E-2</v>
      </c>
    </row>
    <row r="178" spans="1:4" x14ac:dyDescent="0.2">
      <c r="A178" s="27">
        <v>42895</v>
      </c>
      <c r="B178" s="25">
        <v>27.15</v>
      </c>
      <c r="C178" s="29">
        <f t="shared" si="5"/>
        <v>-0.17999999999999972</v>
      </c>
      <c r="D178" s="28">
        <f t="shared" si="4"/>
        <v>-6.5861690450054787E-3</v>
      </c>
    </row>
    <row r="179" spans="1:4" x14ac:dyDescent="0.2">
      <c r="A179" s="27">
        <v>42899</v>
      </c>
      <c r="B179" s="25">
        <v>27.16</v>
      </c>
      <c r="C179" s="29">
        <f t="shared" si="5"/>
        <v>1.0000000000001563E-2</v>
      </c>
      <c r="D179" s="28">
        <f t="shared" si="4"/>
        <v>3.683241252302602E-4</v>
      </c>
    </row>
    <row r="180" spans="1:4" x14ac:dyDescent="0.2">
      <c r="A180" s="27">
        <v>42900</v>
      </c>
      <c r="B180" s="25">
        <v>26.88</v>
      </c>
      <c r="C180" s="29">
        <f t="shared" si="5"/>
        <v>-0.28000000000000114</v>
      </c>
      <c r="D180" s="28">
        <f t="shared" si="4"/>
        <v>-1.0309278350515505E-2</v>
      </c>
    </row>
    <row r="181" spans="1:4" x14ac:dyDescent="0.2">
      <c r="A181" s="27">
        <v>42901</v>
      </c>
      <c r="B181" s="25">
        <v>25.99</v>
      </c>
      <c r="C181" s="29">
        <f t="shared" si="5"/>
        <v>-0.89000000000000057</v>
      </c>
      <c r="D181" s="28">
        <f t="shared" si="4"/>
        <v>-3.3110119047619069E-2</v>
      </c>
    </row>
    <row r="182" spans="1:4" x14ac:dyDescent="0.2">
      <c r="A182" s="27">
        <v>42902</v>
      </c>
      <c r="B182" s="25">
        <v>27.05</v>
      </c>
      <c r="C182" s="29">
        <f t="shared" si="5"/>
        <v>1.0600000000000023</v>
      </c>
      <c r="D182" s="28">
        <f t="shared" si="4"/>
        <v>4.0784917275875424E-2</v>
      </c>
    </row>
    <row r="183" spans="1:4" x14ac:dyDescent="0.2">
      <c r="A183" s="27">
        <v>42905</v>
      </c>
      <c r="B183" s="25">
        <v>27.82</v>
      </c>
      <c r="C183" s="29">
        <f t="shared" si="5"/>
        <v>0.76999999999999957</v>
      </c>
      <c r="D183" s="28">
        <f t="shared" si="4"/>
        <v>2.8465804066543421E-2</v>
      </c>
    </row>
    <row r="184" spans="1:4" x14ac:dyDescent="0.2">
      <c r="A184" s="27">
        <v>42906</v>
      </c>
      <c r="B184" s="25">
        <v>28.19</v>
      </c>
      <c r="C184" s="29">
        <f t="shared" si="5"/>
        <v>0.37000000000000099</v>
      </c>
      <c r="D184" s="28">
        <f t="shared" si="4"/>
        <v>1.3299784327821747E-2</v>
      </c>
    </row>
    <row r="185" spans="1:4" x14ac:dyDescent="0.2">
      <c r="A185" s="27">
        <v>42907</v>
      </c>
      <c r="B185" s="25">
        <v>27.99</v>
      </c>
      <c r="C185" s="29">
        <f t="shared" si="5"/>
        <v>-0.20000000000000284</v>
      </c>
      <c r="D185" s="28">
        <f t="shared" si="4"/>
        <v>-7.094714437743981E-3</v>
      </c>
    </row>
    <row r="186" spans="1:4" x14ac:dyDescent="0.2">
      <c r="A186" s="27">
        <v>42908</v>
      </c>
      <c r="B186" s="25">
        <v>28.39</v>
      </c>
      <c r="C186" s="29">
        <f t="shared" si="5"/>
        <v>0.40000000000000213</v>
      </c>
      <c r="D186" s="28">
        <f t="shared" si="4"/>
        <v>1.4290818149339126E-2</v>
      </c>
    </row>
    <row r="187" spans="1:4" x14ac:dyDescent="0.2">
      <c r="A187" s="27">
        <v>42909</v>
      </c>
      <c r="B187" s="25">
        <v>28.35</v>
      </c>
      <c r="C187" s="29">
        <f t="shared" si="5"/>
        <v>-3.9999999999999147E-2</v>
      </c>
      <c r="D187" s="28">
        <f t="shared" si="4"/>
        <v>-1.4089468122578071E-3</v>
      </c>
    </row>
    <row r="188" spans="1:4" x14ac:dyDescent="0.2">
      <c r="A188" s="27">
        <v>42912</v>
      </c>
      <c r="B188" s="25">
        <v>28</v>
      </c>
      <c r="C188" s="29">
        <f t="shared" si="5"/>
        <v>-0.35000000000000142</v>
      </c>
      <c r="D188" s="28">
        <f t="shared" si="4"/>
        <v>-1.2345679012345729E-2</v>
      </c>
    </row>
    <row r="189" spans="1:4" x14ac:dyDescent="0.2">
      <c r="A189" s="27">
        <v>42913</v>
      </c>
      <c r="B189" s="25">
        <v>27.89</v>
      </c>
      <c r="C189" s="29">
        <f t="shared" si="5"/>
        <v>-0.10999999999999943</v>
      </c>
      <c r="D189" s="28">
        <f t="shared" si="4"/>
        <v>-3.928571428571408E-3</v>
      </c>
    </row>
    <row r="190" spans="1:4" x14ac:dyDescent="0.2">
      <c r="A190" s="27">
        <v>42914</v>
      </c>
      <c r="B190" s="25">
        <v>28.1</v>
      </c>
      <c r="C190" s="29">
        <f t="shared" si="5"/>
        <v>0.21000000000000085</v>
      </c>
      <c r="D190" s="28">
        <f t="shared" si="4"/>
        <v>7.5295804948010345E-3</v>
      </c>
    </row>
    <row r="191" spans="1:4" x14ac:dyDescent="0.2">
      <c r="A191" s="27">
        <v>42915</v>
      </c>
      <c r="B191" s="25">
        <v>28.12</v>
      </c>
      <c r="C191" s="29">
        <f t="shared" si="5"/>
        <v>1.9999999999999574E-2</v>
      </c>
      <c r="D191" s="28">
        <f t="shared" si="4"/>
        <v>7.1174377224197765E-4</v>
      </c>
    </row>
    <row r="192" spans="1:4" x14ac:dyDescent="0.2">
      <c r="A192" s="27">
        <v>42916</v>
      </c>
      <c r="B192" s="25">
        <v>29.05</v>
      </c>
      <c r="C192" s="29">
        <f t="shared" si="5"/>
        <v>0.92999999999999972</v>
      </c>
      <c r="D192" s="28">
        <f t="shared" si="4"/>
        <v>3.3072546230440959E-2</v>
      </c>
    </row>
    <row r="193" spans="1:4" x14ac:dyDescent="0.2">
      <c r="A193" s="27">
        <v>42919</v>
      </c>
      <c r="B193" s="25">
        <v>29.41</v>
      </c>
      <c r="C193" s="29">
        <f t="shared" si="5"/>
        <v>0.35999999999999943</v>
      </c>
      <c r="D193" s="28">
        <f t="shared" si="4"/>
        <v>1.2392426850258155E-2</v>
      </c>
    </row>
    <row r="194" spans="1:4" x14ac:dyDescent="0.2">
      <c r="A194" s="27">
        <v>42920</v>
      </c>
      <c r="B194" s="25">
        <v>29.27</v>
      </c>
      <c r="C194" s="29">
        <f t="shared" si="5"/>
        <v>-0.14000000000000057</v>
      </c>
      <c r="D194" s="28">
        <f t="shared" si="4"/>
        <v>-4.7602856171370476E-3</v>
      </c>
    </row>
    <row r="195" spans="1:4" x14ac:dyDescent="0.2">
      <c r="A195" s="27">
        <v>42921</v>
      </c>
      <c r="B195" s="25">
        <v>30.08</v>
      </c>
      <c r="C195" s="29">
        <f t="shared" si="5"/>
        <v>0.80999999999999872</v>
      </c>
      <c r="D195" s="28">
        <f t="shared" si="4"/>
        <v>2.7673385719166339E-2</v>
      </c>
    </row>
    <row r="196" spans="1:4" x14ac:dyDescent="0.2">
      <c r="A196" s="27">
        <v>42922</v>
      </c>
      <c r="B196" s="25">
        <v>30.19</v>
      </c>
      <c r="C196" s="29">
        <f t="shared" si="5"/>
        <v>0.11000000000000298</v>
      </c>
      <c r="D196" s="28">
        <f t="shared" si="4"/>
        <v>3.6569148936171207E-3</v>
      </c>
    </row>
    <row r="197" spans="1:4" x14ac:dyDescent="0.2">
      <c r="A197" s="27">
        <v>42923</v>
      </c>
      <c r="B197" s="25">
        <v>30.34</v>
      </c>
      <c r="C197" s="29">
        <f t="shared" si="5"/>
        <v>0.14999999999999858</v>
      </c>
      <c r="D197" s="28">
        <f t="shared" si="4"/>
        <v>4.9685326266975345E-3</v>
      </c>
    </row>
    <row r="198" spans="1:4" x14ac:dyDescent="0.2">
      <c r="A198" s="27">
        <v>42926</v>
      </c>
      <c r="B198" s="25">
        <v>30.14</v>
      </c>
      <c r="C198" s="29">
        <f t="shared" si="5"/>
        <v>-0.19999999999999929</v>
      </c>
      <c r="D198" s="28">
        <f t="shared" si="4"/>
        <v>-6.5919578114699831E-3</v>
      </c>
    </row>
    <row r="199" spans="1:4" x14ac:dyDescent="0.2">
      <c r="A199" s="27">
        <v>42927</v>
      </c>
      <c r="B199" s="25">
        <v>29.91</v>
      </c>
      <c r="C199" s="29">
        <f t="shared" si="5"/>
        <v>-0.23000000000000043</v>
      </c>
      <c r="D199" s="28">
        <f t="shared" si="4"/>
        <v>-7.6310550763105649E-3</v>
      </c>
    </row>
    <row r="200" spans="1:4" x14ac:dyDescent="0.2">
      <c r="A200" s="27">
        <v>42928</v>
      </c>
      <c r="B200" s="25">
        <v>30.11</v>
      </c>
      <c r="C200" s="29">
        <f t="shared" si="5"/>
        <v>0.19999999999999929</v>
      </c>
      <c r="D200" s="28">
        <f t="shared" ref="D200:D257" si="6">(B200-B199)/B199</f>
        <v>6.6867268472082676E-3</v>
      </c>
    </row>
    <row r="201" spans="1:4" x14ac:dyDescent="0.2">
      <c r="A201" s="27">
        <v>42929</v>
      </c>
      <c r="B201" s="25">
        <v>30.64</v>
      </c>
      <c r="C201" s="29">
        <f t="shared" si="5"/>
        <v>0.53000000000000114</v>
      </c>
      <c r="D201" s="28">
        <f t="shared" si="6"/>
        <v>1.760212553968785E-2</v>
      </c>
    </row>
    <row r="202" spans="1:4" x14ac:dyDescent="0.2">
      <c r="A202" s="27">
        <v>42930</v>
      </c>
      <c r="B202" s="25">
        <v>31.03</v>
      </c>
      <c r="C202" s="29">
        <f t="shared" si="5"/>
        <v>0.39000000000000057</v>
      </c>
      <c r="D202" s="28">
        <f t="shared" si="6"/>
        <v>1.2728459530026128E-2</v>
      </c>
    </row>
    <row r="203" spans="1:4" x14ac:dyDescent="0.2">
      <c r="A203" s="27">
        <v>42933</v>
      </c>
      <c r="B203" s="25">
        <v>32.200000000000003</v>
      </c>
      <c r="C203" s="29">
        <f t="shared" ref="C203:C257" si="7">B203-B202</f>
        <v>1.1700000000000017</v>
      </c>
      <c r="D203" s="28">
        <f t="shared" si="6"/>
        <v>3.7705446342249489E-2</v>
      </c>
    </row>
    <row r="204" spans="1:4" x14ac:dyDescent="0.2">
      <c r="A204" s="27">
        <v>42934</v>
      </c>
      <c r="B204" s="25">
        <v>31.59</v>
      </c>
      <c r="C204" s="29">
        <f t="shared" si="7"/>
        <v>-0.61000000000000298</v>
      </c>
      <c r="D204" s="28">
        <f t="shared" si="6"/>
        <v>-1.8944099378882077E-2</v>
      </c>
    </row>
    <row r="205" spans="1:4" x14ac:dyDescent="0.2">
      <c r="A205" s="27">
        <v>42935</v>
      </c>
      <c r="B205" s="25">
        <v>32.1</v>
      </c>
      <c r="C205" s="29">
        <f t="shared" si="7"/>
        <v>0.51000000000000156</v>
      </c>
      <c r="D205" s="28">
        <f t="shared" si="6"/>
        <v>1.6144349477682861E-2</v>
      </c>
    </row>
    <row r="206" spans="1:4" x14ac:dyDescent="0.2">
      <c r="A206" s="27">
        <v>42936</v>
      </c>
      <c r="B206" s="25">
        <v>31.77</v>
      </c>
      <c r="C206" s="29">
        <f t="shared" si="7"/>
        <v>-0.33000000000000185</v>
      </c>
      <c r="D206" s="28">
        <f t="shared" si="6"/>
        <v>-1.0280373831775758E-2</v>
      </c>
    </row>
    <row r="207" spans="1:4" x14ac:dyDescent="0.2">
      <c r="A207" s="27">
        <v>42937</v>
      </c>
      <c r="B207" s="25">
        <v>30.93</v>
      </c>
      <c r="C207" s="29">
        <f t="shared" si="7"/>
        <v>-0.83999999999999986</v>
      </c>
      <c r="D207" s="28">
        <f t="shared" si="6"/>
        <v>-2.6440037771482527E-2</v>
      </c>
    </row>
    <row r="208" spans="1:4" x14ac:dyDescent="0.2">
      <c r="A208" s="27">
        <v>42940</v>
      </c>
      <c r="B208" s="25">
        <v>31.21</v>
      </c>
      <c r="C208" s="29">
        <f t="shared" si="7"/>
        <v>0.28000000000000114</v>
      </c>
      <c r="D208" s="28">
        <f t="shared" si="6"/>
        <v>9.0526996443582655E-3</v>
      </c>
    </row>
    <row r="209" spans="1:4" x14ac:dyDescent="0.2">
      <c r="A209" s="27">
        <v>42941</v>
      </c>
      <c r="B209" s="25">
        <v>31.44</v>
      </c>
      <c r="C209" s="29">
        <f t="shared" si="7"/>
        <v>0.23000000000000043</v>
      </c>
      <c r="D209" s="28">
        <f t="shared" si="6"/>
        <v>7.369432874078834E-3</v>
      </c>
    </row>
    <row r="210" spans="1:4" x14ac:dyDescent="0.2">
      <c r="A210" s="27">
        <v>42942</v>
      </c>
      <c r="B210" s="25">
        <v>31.79</v>
      </c>
      <c r="C210" s="29">
        <f t="shared" si="7"/>
        <v>0.34999999999999787</v>
      </c>
      <c r="D210" s="28">
        <f t="shared" si="6"/>
        <v>1.113231552162843E-2</v>
      </c>
    </row>
    <row r="211" spans="1:4" x14ac:dyDescent="0.2">
      <c r="A211" s="27">
        <v>42943</v>
      </c>
      <c r="B211" s="25">
        <v>32.49</v>
      </c>
      <c r="C211" s="29">
        <f t="shared" si="7"/>
        <v>0.70000000000000284</v>
      </c>
      <c r="D211" s="28">
        <f t="shared" si="6"/>
        <v>2.2019502988361209E-2</v>
      </c>
    </row>
    <row r="212" spans="1:4" x14ac:dyDescent="0.2">
      <c r="A212" s="27">
        <v>42944</v>
      </c>
      <c r="B212" s="25">
        <v>31.88</v>
      </c>
      <c r="C212" s="29">
        <f t="shared" si="7"/>
        <v>-0.61000000000000298</v>
      </c>
      <c r="D212" s="28">
        <f t="shared" si="6"/>
        <v>-1.8775007694675376E-2</v>
      </c>
    </row>
    <row r="213" spans="1:4" x14ac:dyDescent="0.2">
      <c r="A213" s="27">
        <v>42947</v>
      </c>
      <c r="B213" s="25">
        <v>32.299999999999997</v>
      </c>
      <c r="C213" s="29">
        <f t="shared" si="7"/>
        <v>0.41999999999999815</v>
      </c>
      <c r="D213" s="28">
        <f t="shared" si="6"/>
        <v>1.3174404015056405E-2</v>
      </c>
    </row>
    <row r="214" spans="1:4" x14ac:dyDescent="0.2">
      <c r="A214" s="27">
        <v>42948</v>
      </c>
      <c r="B214" s="25">
        <v>33.450000000000003</v>
      </c>
      <c r="C214" s="29">
        <f t="shared" si="7"/>
        <v>1.1500000000000057</v>
      </c>
      <c r="D214" s="28">
        <f t="shared" si="6"/>
        <v>3.560371517027882E-2</v>
      </c>
    </row>
    <row r="215" spans="1:4" x14ac:dyDescent="0.2">
      <c r="A215" s="27">
        <v>42949</v>
      </c>
      <c r="B215" s="25">
        <v>33.69</v>
      </c>
      <c r="C215" s="29">
        <f t="shared" si="7"/>
        <v>0.23999999999999488</v>
      </c>
      <c r="D215" s="28">
        <f t="shared" si="6"/>
        <v>7.1748878923765282E-3</v>
      </c>
    </row>
    <row r="216" spans="1:4" x14ac:dyDescent="0.2">
      <c r="A216" s="27">
        <v>42950</v>
      </c>
      <c r="B216" s="25">
        <v>36.4</v>
      </c>
      <c r="C216" s="29">
        <f t="shared" si="7"/>
        <v>2.7100000000000009</v>
      </c>
      <c r="D216" s="28">
        <f t="shared" si="6"/>
        <v>8.0439299495399255E-2</v>
      </c>
    </row>
    <row r="217" spans="1:4" x14ac:dyDescent="0.2">
      <c r="A217" s="27">
        <v>42951</v>
      </c>
      <c r="B217" s="25">
        <v>35.42</v>
      </c>
      <c r="C217" s="29">
        <f t="shared" si="7"/>
        <v>-0.97999999999999687</v>
      </c>
      <c r="D217" s="28">
        <f t="shared" si="6"/>
        <v>-2.6923076923076838E-2</v>
      </c>
    </row>
    <row r="218" spans="1:4" x14ac:dyDescent="0.2">
      <c r="A218" s="27">
        <v>42954</v>
      </c>
      <c r="B218" s="25">
        <v>37.69</v>
      </c>
      <c r="C218" s="29">
        <f t="shared" si="7"/>
        <v>2.269999999999996</v>
      </c>
      <c r="D218" s="28">
        <f t="shared" si="6"/>
        <v>6.4088085827216146E-2</v>
      </c>
    </row>
    <row r="219" spans="1:4" x14ac:dyDescent="0.2">
      <c r="A219" s="27">
        <v>42955</v>
      </c>
      <c r="B219" s="25">
        <v>40.020000000000003</v>
      </c>
      <c r="C219" s="29">
        <f t="shared" si="7"/>
        <v>2.3300000000000054</v>
      </c>
      <c r="D219" s="28">
        <f t="shared" si="6"/>
        <v>6.1820111435394148E-2</v>
      </c>
    </row>
    <row r="220" spans="1:4" x14ac:dyDescent="0.2">
      <c r="A220" s="27">
        <v>42956</v>
      </c>
      <c r="B220" s="25">
        <v>40.31</v>
      </c>
      <c r="C220" s="29">
        <f t="shared" si="7"/>
        <v>0.28999999999999915</v>
      </c>
      <c r="D220" s="28">
        <f t="shared" si="6"/>
        <v>7.2463768115941813E-3</v>
      </c>
    </row>
    <row r="221" spans="1:4" x14ac:dyDescent="0.2">
      <c r="A221" s="27">
        <v>42957</v>
      </c>
      <c r="B221" s="25">
        <v>40.450000000000003</v>
      </c>
      <c r="C221" s="29">
        <f t="shared" si="7"/>
        <v>0.14000000000000057</v>
      </c>
      <c r="D221" s="28">
        <f t="shared" si="6"/>
        <v>3.4730836020838642E-3</v>
      </c>
    </row>
    <row r="222" spans="1:4" x14ac:dyDescent="0.2">
      <c r="A222" s="27">
        <v>42958</v>
      </c>
      <c r="B222" s="25">
        <v>39.479999999999997</v>
      </c>
      <c r="C222" s="29">
        <f t="shared" si="7"/>
        <v>-0.97000000000000597</v>
      </c>
      <c r="D222" s="28">
        <f t="shared" si="6"/>
        <v>-2.3980222496909911E-2</v>
      </c>
    </row>
    <row r="223" spans="1:4" x14ac:dyDescent="0.2">
      <c r="A223" s="27">
        <v>42961</v>
      </c>
      <c r="B223" s="25">
        <v>39.06</v>
      </c>
      <c r="C223" s="29">
        <f t="shared" si="7"/>
        <v>-0.4199999999999946</v>
      </c>
      <c r="D223" s="28">
        <f t="shared" si="6"/>
        <v>-1.063829787234029E-2</v>
      </c>
    </row>
    <row r="224" spans="1:4" x14ac:dyDescent="0.2">
      <c r="A224" s="27">
        <v>42962</v>
      </c>
      <c r="B224" s="25">
        <v>38.32</v>
      </c>
      <c r="C224" s="29">
        <f t="shared" si="7"/>
        <v>-0.74000000000000199</v>
      </c>
      <c r="D224" s="28">
        <f t="shared" si="6"/>
        <v>-1.894521249359964E-2</v>
      </c>
    </row>
    <row r="225" spans="1:4" x14ac:dyDescent="0.2">
      <c r="A225" s="27">
        <v>42963</v>
      </c>
      <c r="B225" s="25">
        <v>39.86</v>
      </c>
      <c r="C225" s="29">
        <f t="shared" si="7"/>
        <v>1.5399999999999991</v>
      </c>
      <c r="D225" s="28">
        <f t="shared" si="6"/>
        <v>4.0187891440501021E-2</v>
      </c>
    </row>
    <row r="226" spans="1:4" x14ac:dyDescent="0.2">
      <c r="A226" s="27">
        <v>42964</v>
      </c>
      <c r="B226" s="25">
        <v>40.76</v>
      </c>
      <c r="C226" s="29">
        <f t="shared" si="7"/>
        <v>0.89999999999999858</v>
      </c>
      <c r="D226" s="28">
        <f t="shared" si="6"/>
        <v>2.2579026593075729E-2</v>
      </c>
    </row>
    <row r="227" spans="1:4" x14ac:dyDescent="0.2">
      <c r="A227" s="27">
        <v>42965</v>
      </c>
      <c r="B227" s="25">
        <v>40.18</v>
      </c>
      <c r="C227" s="29">
        <f t="shared" si="7"/>
        <v>-0.57999999999999829</v>
      </c>
      <c r="D227" s="28">
        <f t="shared" si="6"/>
        <v>-1.422963689892047E-2</v>
      </c>
    </row>
    <row r="228" spans="1:4" x14ac:dyDescent="0.2">
      <c r="A228" s="27">
        <v>42968</v>
      </c>
      <c r="B228" s="25">
        <v>39.979999999999997</v>
      </c>
      <c r="C228" s="29">
        <f t="shared" si="7"/>
        <v>-0.20000000000000284</v>
      </c>
      <c r="D228" s="28">
        <f t="shared" si="6"/>
        <v>-4.9776007964161982E-3</v>
      </c>
    </row>
    <row r="229" spans="1:4" x14ac:dyDescent="0.2">
      <c r="A229" s="27">
        <v>42969</v>
      </c>
      <c r="B229" s="25">
        <v>40.35</v>
      </c>
      <c r="C229" s="29">
        <f t="shared" si="7"/>
        <v>0.37000000000000455</v>
      </c>
      <c r="D229" s="28">
        <f t="shared" si="6"/>
        <v>9.2546273136569421E-3</v>
      </c>
    </row>
    <row r="230" spans="1:4" x14ac:dyDescent="0.2">
      <c r="A230" s="27">
        <v>42970</v>
      </c>
      <c r="B230" s="25">
        <v>40.93</v>
      </c>
      <c r="C230" s="29">
        <f t="shared" si="7"/>
        <v>0.57999999999999829</v>
      </c>
      <c r="D230" s="28">
        <f t="shared" si="6"/>
        <v>1.437422552664184E-2</v>
      </c>
    </row>
    <row r="231" spans="1:4" x14ac:dyDescent="0.2">
      <c r="A231" s="27">
        <v>42971</v>
      </c>
      <c r="B231" s="25">
        <v>41.3</v>
      </c>
      <c r="C231" s="29">
        <f t="shared" si="7"/>
        <v>0.36999999999999744</v>
      </c>
      <c r="D231" s="28">
        <f t="shared" si="6"/>
        <v>9.03982408990954E-3</v>
      </c>
    </row>
    <row r="232" spans="1:4" x14ac:dyDescent="0.2">
      <c r="A232" s="27">
        <v>42972</v>
      </c>
      <c r="B232" s="25">
        <v>40.26</v>
      </c>
      <c r="C232" s="29">
        <f t="shared" si="7"/>
        <v>-1.0399999999999991</v>
      </c>
      <c r="D232" s="28">
        <f t="shared" si="6"/>
        <v>-2.5181598062953975E-2</v>
      </c>
    </row>
    <row r="233" spans="1:4" x14ac:dyDescent="0.2">
      <c r="A233" s="27">
        <v>42975</v>
      </c>
      <c r="B233" s="25">
        <v>39.020000000000003</v>
      </c>
      <c r="C233" s="29">
        <f t="shared" si="7"/>
        <v>-1.2399999999999949</v>
      </c>
      <c r="D233" s="28">
        <f t="shared" si="6"/>
        <v>-3.0799801291604444E-2</v>
      </c>
    </row>
    <row r="234" spans="1:4" x14ac:dyDescent="0.2">
      <c r="A234" s="27">
        <v>42976</v>
      </c>
      <c r="B234" s="25">
        <v>39.36</v>
      </c>
      <c r="C234" s="29">
        <f t="shared" si="7"/>
        <v>0.33999999999999631</v>
      </c>
      <c r="D234" s="28">
        <f t="shared" si="6"/>
        <v>8.7134802665298893E-3</v>
      </c>
    </row>
    <row r="235" spans="1:4" x14ac:dyDescent="0.2">
      <c r="A235" s="27">
        <v>42977</v>
      </c>
      <c r="B235" s="25">
        <v>40.35</v>
      </c>
      <c r="C235" s="29">
        <f t="shared" si="7"/>
        <v>0.99000000000000199</v>
      </c>
      <c r="D235" s="28">
        <f t="shared" si="6"/>
        <v>2.5152439024390294E-2</v>
      </c>
    </row>
    <row r="236" spans="1:4" x14ac:dyDescent="0.2">
      <c r="A236" s="27">
        <v>42978</v>
      </c>
      <c r="B236" s="25">
        <v>41.24</v>
      </c>
      <c r="C236" s="29">
        <f t="shared" si="7"/>
        <v>0.89000000000000057</v>
      </c>
      <c r="D236" s="28">
        <f t="shared" si="6"/>
        <v>2.2057001239157388E-2</v>
      </c>
    </row>
    <row r="237" spans="1:4" x14ac:dyDescent="0.2">
      <c r="A237" s="27">
        <v>42979</v>
      </c>
      <c r="B237" s="25">
        <v>40.68</v>
      </c>
      <c r="C237" s="29">
        <f t="shared" si="7"/>
        <v>-0.56000000000000227</v>
      </c>
      <c r="D237" s="28">
        <f t="shared" si="6"/>
        <v>-1.3579049466537397E-2</v>
      </c>
    </row>
    <row r="238" spans="1:4" x14ac:dyDescent="0.2">
      <c r="A238" s="27">
        <v>42982</v>
      </c>
      <c r="B238" s="25">
        <v>40.19</v>
      </c>
      <c r="C238" s="29">
        <f t="shared" si="7"/>
        <v>-0.49000000000000199</v>
      </c>
      <c r="D238" s="28">
        <f t="shared" si="6"/>
        <v>-1.2045231071779794E-2</v>
      </c>
    </row>
    <row r="239" spans="1:4" x14ac:dyDescent="0.2">
      <c r="A239" s="27">
        <v>42983</v>
      </c>
      <c r="B239" s="25">
        <v>39.979999999999997</v>
      </c>
      <c r="C239" s="29">
        <f t="shared" si="7"/>
        <v>-0.21000000000000085</v>
      </c>
      <c r="D239" s="28">
        <f t="shared" si="6"/>
        <v>-5.2251803931326413E-3</v>
      </c>
    </row>
    <row r="240" spans="1:4" x14ac:dyDescent="0.2">
      <c r="A240" s="27">
        <v>42984</v>
      </c>
      <c r="B240" s="25">
        <v>41.21</v>
      </c>
      <c r="C240" s="29">
        <f t="shared" si="7"/>
        <v>1.230000000000004</v>
      </c>
      <c r="D240" s="28">
        <f t="shared" si="6"/>
        <v>3.0765382691345773E-2</v>
      </c>
    </row>
    <row r="241" spans="1:4" x14ac:dyDescent="0.2">
      <c r="A241" s="27">
        <v>42985</v>
      </c>
      <c r="B241" s="25">
        <v>40.99</v>
      </c>
      <c r="C241" s="29">
        <f t="shared" si="7"/>
        <v>-0.21999999999999886</v>
      </c>
      <c r="D241" s="28">
        <f t="shared" si="6"/>
        <v>-5.3385100703712413E-3</v>
      </c>
    </row>
    <row r="242" spans="1:4" x14ac:dyDescent="0.2">
      <c r="A242" s="27">
        <v>42986</v>
      </c>
      <c r="B242" s="25">
        <v>40.89</v>
      </c>
      <c r="C242" s="29">
        <f t="shared" si="7"/>
        <v>-0.10000000000000142</v>
      </c>
      <c r="D242" s="28">
        <f t="shared" si="6"/>
        <v>-2.4396194193706125E-3</v>
      </c>
    </row>
    <row r="243" spans="1:4" x14ac:dyDescent="0.2">
      <c r="A243" s="27">
        <v>42989</v>
      </c>
      <c r="B243" s="25">
        <v>41.49</v>
      </c>
      <c r="C243" s="29">
        <f t="shared" si="7"/>
        <v>0.60000000000000142</v>
      </c>
      <c r="D243" s="28">
        <f t="shared" si="6"/>
        <v>1.4673514306676483E-2</v>
      </c>
    </row>
    <row r="244" spans="1:4" x14ac:dyDescent="0.2">
      <c r="A244" s="27">
        <v>42990</v>
      </c>
      <c r="B244" s="25">
        <v>42.45</v>
      </c>
      <c r="C244" s="29">
        <f t="shared" si="7"/>
        <v>0.96000000000000085</v>
      </c>
      <c r="D244" s="28">
        <f t="shared" si="6"/>
        <v>2.3138105567606673E-2</v>
      </c>
    </row>
    <row r="245" spans="1:4" x14ac:dyDescent="0.2">
      <c r="A245" s="27">
        <v>42991</v>
      </c>
      <c r="B245" s="25">
        <v>43.41</v>
      </c>
      <c r="C245" s="29">
        <f t="shared" si="7"/>
        <v>0.95999999999999375</v>
      </c>
      <c r="D245" s="28">
        <f t="shared" si="6"/>
        <v>2.2614840989399143E-2</v>
      </c>
    </row>
    <row r="246" spans="1:4" x14ac:dyDescent="0.2">
      <c r="A246" s="27">
        <v>42992</v>
      </c>
      <c r="B246" s="25">
        <v>42.48</v>
      </c>
      <c r="C246" s="29">
        <f t="shared" si="7"/>
        <v>-0.92999999999999972</v>
      </c>
      <c r="D246" s="28">
        <f t="shared" si="6"/>
        <v>-2.1423635107118172E-2</v>
      </c>
    </row>
    <row r="247" spans="1:4" x14ac:dyDescent="0.2">
      <c r="A247" s="27">
        <v>42993</v>
      </c>
      <c r="B247" s="25">
        <v>41.56</v>
      </c>
      <c r="C247" s="29">
        <f t="shared" si="7"/>
        <v>-0.9199999999999946</v>
      </c>
      <c r="D247" s="28">
        <f t="shared" si="6"/>
        <v>-2.1657250470809668E-2</v>
      </c>
    </row>
    <row r="248" spans="1:4" x14ac:dyDescent="0.2">
      <c r="A248" s="27">
        <v>42996</v>
      </c>
      <c r="B248" s="25">
        <v>42.2</v>
      </c>
      <c r="C248" s="29">
        <f t="shared" si="7"/>
        <v>0.64000000000000057</v>
      </c>
      <c r="D248" s="28">
        <f t="shared" si="6"/>
        <v>1.5399422521655451E-2</v>
      </c>
    </row>
    <row r="249" spans="1:4" x14ac:dyDescent="0.2">
      <c r="A249" s="27">
        <v>42997</v>
      </c>
      <c r="B249" s="25">
        <v>42.3</v>
      </c>
      <c r="C249" s="29">
        <f t="shared" si="7"/>
        <v>9.9999999999994316E-2</v>
      </c>
      <c r="D249" s="28">
        <f t="shared" si="6"/>
        <v>2.3696682464453629E-3</v>
      </c>
    </row>
    <row r="250" spans="1:4" x14ac:dyDescent="0.2">
      <c r="A250" s="27">
        <v>42998</v>
      </c>
      <c r="B250" s="25">
        <v>45</v>
      </c>
      <c r="C250" s="29">
        <f t="shared" si="7"/>
        <v>2.7000000000000028</v>
      </c>
      <c r="D250" s="28">
        <f t="shared" si="6"/>
        <v>6.3829787234042631E-2</v>
      </c>
    </row>
    <row r="251" spans="1:4" x14ac:dyDescent="0.2">
      <c r="A251" s="27">
        <v>42999</v>
      </c>
      <c r="B251" s="25">
        <v>45.5</v>
      </c>
      <c r="C251" s="29">
        <f t="shared" si="7"/>
        <v>0.5</v>
      </c>
      <c r="D251" s="28">
        <f t="shared" si="6"/>
        <v>1.1111111111111112E-2</v>
      </c>
    </row>
    <row r="252" spans="1:4" x14ac:dyDescent="0.2">
      <c r="A252" s="27">
        <v>43000</v>
      </c>
      <c r="B252" s="25">
        <v>44.75</v>
      </c>
      <c r="C252" s="29">
        <f t="shared" si="7"/>
        <v>-0.75</v>
      </c>
      <c r="D252" s="28">
        <f t="shared" si="6"/>
        <v>-1.6483516483516484E-2</v>
      </c>
    </row>
    <row r="253" spans="1:4" x14ac:dyDescent="0.2">
      <c r="A253" s="27">
        <v>43003</v>
      </c>
      <c r="B253" s="25">
        <v>43.07</v>
      </c>
      <c r="C253" s="29">
        <f t="shared" si="7"/>
        <v>-1.6799999999999997</v>
      </c>
      <c r="D253" s="28">
        <f t="shared" si="6"/>
        <v>-3.7541899441340773E-2</v>
      </c>
    </row>
    <row r="254" spans="1:4" x14ac:dyDescent="0.2">
      <c r="A254" s="27">
        <v>43004</v>
      </c>
      <c r="B254" s="25">
        <v>42.03</v>
      </c>
      <c r="C254" s="29">
        <f t="shared" si="7"/>
        <v>-1.0399999999999991</v>
      </c>
      <c r="D254" s="28">
        <f t="shared" si="6"/>
        <v>-2.4146737868586003E-2</v>
      </c>
    </row>
    <row r="255" spans="1:4" x14ac:dyDescent="0.2">
      <c r="A255" s="27">
        <v>43005</v>
      </c>
      <c r="B255" s="25">
        <v>42.6</v>
      </c>
      <c r="C255" s="29">
        <f t="shared" si="7"/>
        <v>0.57000000000000028</v>
      </c>
      <c r="D255" s="28">
        <f t="shared" si="6"/>
        <v>1.3561741613133482E-2</v>
      </c>
    </row>
    <row r="256" spans="1:4" x14ac:dyDescent="0.2">
      <c r="A256" s="27">
        <v>43006</v>
      </c>
      <c r="B256" s="25">
        <v>42.1</v>
      </c>
      <c r="C256" s="29">
        <f t="shared" si="7"/>
        <v>-0.5</v>
      </c>
      <c r="D256" s="28">
        <f t="shared" si="6"/>
        <v>-1.1737089201877934E-2</v>
      </c>
    </row>
    <row r="257" spans="1:4" x14ac:dyDescent="0.2">
      <c r="A257" s="27">
        <v>43007</v>
      </c>
      <c r="B257" s="25">
        <v>43.25</v>
      </c>
      <c r="C257" s="29">
        <f t="shared" si="7"/>
        <v>1.1499999999999986</v>
      </c>
      <c r="D257" s="28">
        <f t="shared" si="6"/>
        <v>2.731591448931113E-2</v>
      </c>
    </row>
  </sheetData>
  <mergeCells count="3">
    <mergeCell ref="A1:B1"/>
    <mergeCell ref="A2:B2"/>
    <mergeCell ref="F2:N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topLeftCell="A12" workbookViewId="0">
      <selection activeCell="A32" sqref="A32"/>
    </sheetView>
  </sheetViews>
  <sheetFormatPr baseColWidth="10" defaultColWidth="8.83203125" defaultRowHeight="15" x14ac:dyDescent="0.2"/>
  <cols>
    <col min="2" max="2" width="11.1640625" bestFit="1" customWidth="1"/>
  </cols>
  <sheetData>
    <row r="1" spans="1:19" x14ac:dyDescent="0.2">
      <c r="A1" s="107" t="s">
        <v>40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9"/>
    </row>
    <row r="2" spans="1:19" x14ac:dyDescent="0.2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2"/>
    </row>
    <row r="3" spans="1:19" ht="16" x14ac:dyDescent="0.2">
      <c r="A3" s="165" t="s">
        <v>41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7"/>
    </row>
    <row r="4" spans="1:19" ht="16" x14ac:dyDescent="0.2">
      <c r="A4" s="165" t="s">
        <v>45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7"/>
    </row>
    <row r="5" spans="1:19" ht="16" x14ac:dyDescent="0.2">
      <c r="A5" s="165" t="s">
        <v>42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7"/>
    </row>
    <row r="6" spans="1:19" ht="15" customHeight="1" x14ac:dyDescent="0.2">
      <c r="A6" s="165" t="s">
        <v>43</v>
      </c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7"/>
    </row>
    <row r="7" spans="1:19" ht="16" x14ac:dyDescent="0.2">
      <c r="A7" s="165" t="s">
        <v>44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7"/>
    </row>
    <row r="8" spans="1:19" ht="16" x14ac:dyDescent="0.2">
      <c r="A8" s="165" t="s">
        <v>98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7"/>
    </row>
    <row r="9" spans="1:19" ht="16" x14ac:dyDescent="0.2">
      <c r="A9" s="165" t="s">
        <v>46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7"/>
    </row>
    <row r="10" spans="1:19" ht="15.75" customHeight="1" thickBot="1" x14ac:dyDescent="0.25">
      <c r="A10" s="113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5"/>
    </row>
    <row r="11" spans="1:19" ht="16" thickBot="1" x14ac:dyDescent="0.25">
      <c r="A11" s="168"/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</row>
    <row r="12" spans="1:19" ht="21" x14ac:dyDescent="0.25">
      <c r="A12" s="169" t="s">
        <v>47</v>
      </c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1"/>
    </row>
    <row r="13" spans="1:19" ht="16" thickBot="1" x14ac:dyDescent="0.25">
      <c r="A13" s="5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60"/>
    </row>
    <row r="14" spans="1:19" x14ac:dyDescent="0.2">
      <c r="A14" s="56"/>
      <c r="B14" s="172" t="s">
        <v>64</v>
      </c>
      <c r="C14" s="173"/>
      <c r="D14" s="173"/>
      <c r="E14" s="174"/>
      <c r="F14" s="57"/>
      <c r="G14" s="172" t="s">
        <v>65</v>
      </c>
      <c r="H14" s="173"/>
      <c r="I14" s="173"/>
      <c r="J14" s="173"/>
      <c r="K14" s="173"/>
      <c r="L14" s="174"/>
      <c r="M14" s="33"/>
      <c r="N14" s="181" t="s">
        <v>18</v>
      </c>
      <c r="O14" s="11"/>
      <c r="P14" s="11"/>
      <c r="Q14" s="11"/>
      <c r="R14" s="12"/>
      <c r="S14" s="7"/>
    </row>
    <row r="15" spans="1:19" x14ac:dyDescent="0.2">
      <c r="A15" s="61"/>
      <c r="B15" s="175"/>
      <c r="C15" s="176"/>
      <c r="D15" s="176"/>
      <c r="E15" s="177"/>
      <c r="F15" s="33"/>
      <c r="G15" s="175"/>
      <c r="H15" s="176"/>
      <c r="I15" s="176"/>
      <c r="J15" s="176"/>
      <c r="K15" s="176"/>
      <c r="L15" s="177"/>
      <c r="M15" s="33"/>
      <c r="N15" s="182"/>
      <c r="O15" s="52" t="s">
        <v>54</v>
      </c>
      <c r="P15" s="6" t="s">
        <v>55</v>
      </c>
      <c r="Q15" s="6"/>
      <c r="R15" s="7"/>
      <c r="S15" s="7"/>
    </row>
    <row r="16" spans="1:19" x14ac:dyDescent="0.2">
      <c r="A16" s="59"/>
      <c r="B16" s="175"/>
      <c r="C16" s="176"/>
      <c r="D16" s="176"/>
      <c r="E16" s="177"/>
      <c r="F16" s="40"/>
      <c r="G16" s="175"/>
      <c r="H16" s="176"/>
      <c r="I16" s="176"/>
      <c r="J16" s="176"/>
      <c r="K16" s="176"/>
      <c r="L16" s="177"/>
      <c r="M16" s="40"/>
      <c r="N16" s="182"/>
      <c r="O16" s="52" t="s">
        <v>66</v>
      </c>
      <c r="P16" s="54" t="s">
        <v>67</v>
      </c>
      <c r="Q16" s="46"/>
      <c r="R16" s="47"/>
      <c r="S16" s="47"/>
    </row>
    <row r="17" spans="1:19" x14ac:dyDescent="0.2">
      <c r="A17" s="61"/>
      <c r="B17" s="175"/>
      <c r="C17" s="176"/>
      <c r="D17" s="176"/>
      <c r="E17" s="177"/>
      <c r="F17" s="33"/>
      <c r="G17" s="175"/>
      <c r="H17" s="176"/>
      <c r="I17" s="176"/>
      <c r="J17" s="176"/>
      <c r="K17" s="176"/>
      <c r="L17" s="177"/>
      <c r="M17" s="33"/>
      <c r="N17" s="182"/>
      <c r="O17" s="14" t="s">
        <v>20</v>
      </c>
      <c r="P17" s="6" t="s">
        <v>68</v>
      </c>
      <c r="Q17" s="6"/>
      <c r="R17" s="7"/>
      <c r="S17" s="7"/>
    </row>
    <row r="18" spans="1:19" x14ac:dyDescent="0.2">
      <c r="A18" s="61"/>
      <c r="B18" s="175"/>
      <c r="C18" s="176"/>
      <c r="D18" s="176"/>
      <c r="E18" s="177"/>
      <c r="F18" s="33"/>
      <c r="G18" s="175"/>
      <c r="H18" s="176"/>
      <c r="I18" s="176"/>
      <c r="J18" s="176"/>
      <c r="K18" s="176"/>
      <c r="L18" s="177"/>
      <c r="M18" s="33"/>
      <c r="N18" s="182"/>
      <c r="O18" s="52" t="s">
        <v>92</v>
      </c>
      <c r="P18" s="6" t="s">
        <v>93</v>
      </c>
      <c r="Q18" s="6"/>
      <c r="R18" s="7"/>
      <c r="S18" s="7"/>
    </row>
    <row r="19" spans="1:19" ht="16" thickBot="1" x14ac:dyDescent="0.25">
      <c r="A19" s="59"/>
      <c r="B19" s="178"/>
      <c r="C19" s="179"/>
      <c r="D19" s="179"/>
      <c r="E19" s="180"/>
      <c r="F19" s="40"/>
      <c r="G19" s="178"/>
      <c r="H19" s="179"/>
      <c r="I19" s="179"/>
      <c r="J19" s="179"/>
      <c r="K19" s="179"/>
      <c r="L19" s="180"/>
      <c r="M19" s="40"/>
      <c r="N19" s="183"/>
      <c r="O19" s="48"/>
      <c r="P19" s="48"/>
      <c r="Q19" s="48"/>
      <c r="R19" s="49"/>
      <c r="S19" s="47"/>
    </row>
    <row r="20" spans="1:19" ht="16" thickBot="1" x14ac:dyDescent="0.25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4"/>
    </row>
    <row r="21" spans="1:19" ht="16" thickBot="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</row>
    <row r="22" spans="1:19" ht="21" x14ac:dyDescent="0.25">
      <c r="A22" s="169" t="s">
        <v>3</v>
      </c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1"/>
    </row>
    <row r="23" spans="1:19" ht="19" x14ac:dyDescent="0.25">
      <c r="A23" s="101" t="s">
        <v>69</v>
      </c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3"/>
    </row>
    <row r="24" spans="1:19" ht="19" x14ac:dyDescent="0.25">
      <c r="A24" s="101" t="s">
        <v>72</v>
      </c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3"/>
    </row>
    <row r="25" spans="1:19" ht="16" thickBot="1" x14ac:dyDescent="0.25">
      <c r="A25" s="5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60"/>
    </row>
    <row r="26" spans="1:19" x14ac:dyDescent="0.2">
      <c r="A26" s="65"/>
      <c r="B26" s="172" t="s">
        <v>70</v>
      </c>
      <c r="C26" s="173"/>
      <c r="D26" s="173"/>
      <c r="E26" s="173"/>
      <c r="F26" s="173"/>
      <c r="G26" s="174"/>
      <c r="H26" s="33"/>
      <c r="I26" s="34"/>
      <c r="J26" s="172" t="s">
        <v>71</v>
      </c>
      <c r="K26" s="173"/>
      <c r="L26" s="173"/>
      <c r="M26" s="173"/>
      <c r="N26" s="173"/>
      <c r="O26" s="173"/>
      <c r="P26" s="174"/>
      <c r="Q26" s="33"/>
      <c r="R26" s="33"/>
      <c r="S26" s="66"/>
    </row>
    <row r="27" spans="1:19" x14ac:dyDescent="0.2">
      <c r="A27" s="65"/>
      <c r="B27" s="175"/>
      <c r="C27" s="176"/>
      <c r="D27" s="176"/>
      <c r="E27" s="176"/>
      <c r="F27" s="176"/>
      <c r="G27" s="177"/>
      <c r="H27" s="35"/>
      <c r="I27" s="34"/>
      <c r="J27" s="175"/>
      <c r="K27" s="176"/>
      <c r="L27" s="176"/>
      <c r="M27" s="176"/>
      <c r="N27" s="176"/>
      <c r="O27" s="176"/>
      <c r="P27" s="177"/>
      <c r="Q27" s="33"/>
      <c r="R27" s="33"/>
      <c r="S27" s="66"/>
    </row>
    <row r="28" spans="1:19" x14ac:dyDescent="0.2">
      <c r="A28" s="65"/>
      <c r="B28" s="175"/>
      <c r="C28" s="176"/>
      <c r="D28" s="176"/>
      <c r="E28" s="176"/>
      <c r="F28" s="176"/>
      <c r="G28" s="177"/>
      <c r="H28" s="33"/>
      <c r="I28" s="36"/>
      <c r="J28" s="175"/>
      <c r="K28" s="176"/>
      <c r="L28" s="176"/>
      <c r="M28" s="176"/>
      <c r="N28" s="176"/>
      <c r="O28" s="176"/>
      <c r="P28" s="177"/>
      <c r="Q28" s="33"/>
      <c r="R28" s="33"/>
      <c r="S28" s="66"/>
    </row>
    <row r="29" spans="1:19" ht="16" thickBot="1" x14ac:dyDescent="0.25">
      <c r="A29" s="59"/>
      <c r="B29" s="178"/>
      <c r="C29" s="179"/>
      <c r="D29" s="179"/>
      <c r="E29" s="179"/>
      <c r="F29" s="179"/>
      <c r="G29" s="180"/>
      <c r="H29" s="40"/>
      <c r="I29" s="40"/>
      <c r="J29" s="178"/>
      <c r="K29" s="179"/>
      <c r="L29" s="179"/>
      <c r="M29" s="179"/>
      <c r="N29" s="179"/>
      <c r="O29" s="179"/>
      <c r="P29" s="180"/>
      <c r="Q29" s="40"/>
      <c r="R29" s="40"/>
      <c r="S29" s="60"/>
    </row>
    <row r="30" spans="1:19" ht="16" thickBot="1" x14ac:dyDescent="0.25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4"/>
    </row>
    <row r="31" spans="1:19" x14ac:dyDescent="0.2">
      <c r="A31" s="37"/>
      <c r="B31" s="33"/>
      <c r="C31" s="33"/>
      <c r="D31" s="33"/>
      <c r="E31" s="33"/>
      <c r="F31" s="33"/>
      <c r="G31" s="33"/>
      <c r="H31" s="33"/>
      <c r="I31" s="33"/>
      <c r="J31" s="38"/>
      <c r="K31" s="39"/>
      <c r="L31" s="33"/>
      <c r="M31" s="33"/>
      <c r="N31" s="33"/>
      <c r="O31" s="33"/>
      <c r="P31" s="33"/>
      <c r="Q31" s="33"/>
      <c r="R31" s="33"/>
      <c r="S31" s="33"/>
    </row>
  </sheetData>
  <mergeCells count="19">
    <mergeCell ref="A24:S24"/>
    <mergeCell ref="B26:G29"/>
    <mergeCell ref="J26:P29"/>
    <mergeCell ref="B14:E19"/>
    <mergeCell ref="G14:L19"/>
    <mergeCell ref="N14:N19"/>
    <mergeCell ref="A22:S22"/>
    <mergeCell ref="A23:S23"/>
    <mergeCell ref="A9:S9"/>
    <mergeCell ref="A10:S10"/>
    <mergeCell ref="A11:S11"/>
    <mergeCell ref="A12:S12"/>
    <mergeCell ref="A1:S2"/>
    <mergeCell ref="A3:S3"/>
    <mergeCell ref="A4:S4"/>
    <mergeCell ref="A8:S8"/>
    <mergeCell ref="A5:S5"/>
    <mergeCell ref="A6:S6"/>
    <mergeCell ref="A7:S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4"/>
  <sheetViews>
    <sheetView tabSelected="1" workbookViewId="0">
      <selection activeCell="P24" sqref="P24"/>
    </sheetView>
  </sheetViews>
  <sheetFormatPr baseColWidth="10" defaultColWidth="8.83203125" defaultRowHeight="15" x14ac:dyDescent="0.2"/>
  <sheetData>
    <row r="1" spans="1:19" x14ac:dyDescent="0.2">
      <c r="A1" s="107" t="s">
        <v>89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9"/>
    </row>
    <row r="2" spans="1:19" x14ac:dyDescent="0.2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2"/>
    </row>
    <row r="3" spans="1:19" ht="16" x14ac:dyDescent="0.2">
      <c r="A3" s="165" t="s">
        <v>74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7"/>
    </row>
    <row r="4" spans="1:19" ht="16" x14ac:dyDescent="0.2">
      <c r="A4" s="165" t="s">
        <v>75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7"/>
    </row>
    <row r="5" spans="1:19" ht="16" x14ac:dyDescent="0.2">
      <c r="A5" s="165" t="s">
        <v>88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7"/>
    </row>
    <row r="6" spans="1:19" ht="16" x14ac:dyDescent="0.2">
      <c r="A6" s="165" t="s">
        <v>90</v>
      </c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7"/>
    </row>
    <row r="7" spans="1:19" ht="16" x14ac:dyDescent="0.2">
      <c r="A7" s="165" t="s">
        <v>94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7"/>
    </row>
    <row r="8" spans="1:19" ht="16" x14ac:dyDescent="0.2">
      <c r="A8" s="165" t="s">
        <v>91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7"/>
    </row>
    <row r="9" spans="1:19" ht="16" thickBot="1" x14ac:dyDescent="0.25">
      <c r="A9" s="113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5"/>
    </row>
    <row r="24" spans="16:16" x14ac:dyDescent="0.2">
      <c r="P24" t="s">
        <v>101</v>
      </c>
    </row>
  </sheetData>
  <mergeCells count="8">
    <mergeCell ref="A8:S8"/>
    <mergeCell ref="A9:S9"/>
    <mergeCell ref="A1:S2"/>
    <mergeCell ref="A3:S3"/>
    <mergeCell ref="A4:S4"/>
    <mergeCell ref="A5:S5"/>
    <mergeCell ref="A6:S6"/>
    <mergeCell ref="A7:S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54"/>
  <sheetViews>
    <sheetView workbookViewId="0">
      <selection activeCell="O19" sqref="O19"/>
    </sheetView>
  </sheetViews>
  <sheetFormatPr baseColWidth="10" defaultColWidth="8.83203125" defaultRowHeight="15" x14ac:dyDescent="0.2"/>
  <cols>
    <col min="1" max="1" width="10.1640625" bestFit="1" customWidth="1"/>
    <col min="11" max="11" width="11.6640625" bestFit="1" customWidth="1"/>
    <col min="12" max="12" width="14.83203125" bestFit="1" customWidth="1"/>
    <col min="13" max="15" width="12" bestFit="1" customWidth="1"/>
  </cols>
  <sheetData>
    <row r="1" spans="1:20" x14ac:dyDescent="0.2">
      <c r="A1" s="154" t="s">
        <v>32</v>
      </c>
      <c r="B1" s="184" t="s">
        <v>79</v>
      </c>
      <c r="C1" s="184"/>
      <c r="D1" s="184"/>
      <c r="E1" s="184"/>
      <c r="F1" s="184" t="s">
        <v>80</v>
      </c>
      <c r="G1" s="184"/>
      <c r="H1" s="184"/>
      <c r="I1" s="184"/>
      <c r="J1" s="17"/>
      <c r="K1" s="198" t="s">
        <v>81</v>
      </c>
      <c r="L1" s="199"/>
      <c r="M1" s="199"/>
      <c r="N1" s="200"/>
      <c r="O1" s="184"/>
      <c r="P1" s="184"/>
      <c r="Q1" s="184"/>
      <c r="R1" s="184"/>
    </row>
    <row r="2" spans="1:20" x14ac:dyDescent="0.2">
      <c r="A2" s="154"/>
      <c r="B2" s="41" t="s">
        <v>0</v>
      </c>
      <c r="C2" s="17" t="s">
        <v>76</v>
      </c>
      <c r="D2" s="17" t="s">
        <v>77</v>
      </c>
      <c r="E2" s="17" t="s">
        <v>78</v>
      </c>
      <c r="F2" s="41" t="s">
        <v>0</v>
      </c>
      <c r="G2" s="17" t="s">
        <v>76</v>
      </c>
      <c r="H2" s="17" t="s">
        <v>77</v>
      </c>
      <c r="I2" s="17" t="s">
        <v>78</v>
      </c>
      <c r="J2" s="17"/>
      <c r="K2" s="80" t="s">
        <v>0</v>
      </c>
      <c r="L2" s="78" t="s">
        <v>76</v>
      </c>
      <c r="M2" s="78" t="s">
        <v>77</v>
      </c>
      <c r="N2" s="81" t="s">
        <v>78</v>
      </c>
    </row>
    <row r="3" spans="1:20" x14ac:dyDescent="0.2">
      <c r="A3" s="27">
        <v>42646</v>
      </c>
      <c r="B3" s="29">
        <v>22.6</v>
      </c>
      <c r="C3" s="67">
        <v>86.7</v>
      </c>
      <c r="D3" s="67">
        <v>931</v>
      </c>
      <c r="E3" s="67">
        <v>1356</v>
      </c>
      <c r="K3" s="87">
        <f>AVERAGE(F4:F254)*COUNT($A:$A)</f>
        <v>0.72031921156620871</v>
      </c>
      <c r="L3" s="95">
        <f>AVERAGE(G4:G254)*COUNT($A:$A)</f>
        <v>-1.1042122017562184E-2</v>
      </c>
      <c r="M3" s="87">
        <f>AVERAGE(H4:H254)*COUNT($A:$A)</f>
        <v>0.10887554703432285</v>
      </c>
      <c r="N3" s="87">
        <f t="shared" ref="N3" si="0">AVERAGE(I4:I254)*COUNT($A:$A)</f>
        <v>0.38385792463177343</v>
      </c>
    </row>
    <row r="4" spans="1:20" x14ac:dyDescent="0.2">
      <c r="A4" s="27">
        <v>42647</v>
      </c>
      <c r="B4" s="29">
        <v>23.76</v>
      </c>
      <c r="C4" s="67">
        <v>88.6</v>
      </c>
      <c r="D4" s="67">
        <v>930</v>
      </c>
      <c r="E4" s="67">
        <v>1346</v>
      </c>
      <c r="F4" s="28">
        <f t="shared" ref="F4:F67" si="1">(B4-B3)/B3</f>
        <v>5.132743362831859E-2</v>
      </c>
      <c r="G4" s="28">
        <f t="shared" ref="G4:G67" si="2">(C4-C3)/C3</f>
        <v>2.1914648212225968E-2</v>
      </c>
      <c r="H4" s="28">
        <f t="shared" ref="H4:H67" si="3">(D4-D3)/D3</f>
        <v>-1.0741138560687433E-3</v>
      </c>
      <c r="I4" s="28">
        <f t="shared" ref="I4:I19" si="4">(E4-E3)/E3</f>
        <v>-7.3746312684365781E-3</v>
      </c>
      <c r="J4" s="28"/>
      <c r="K4" s="56"/>
      <c r="L4" s="57"/>
      <c r="M4" s="57"/>
      <c r="N4" s="58"/>
    </row>
    <row r="5" spans="1:20" ht="16" thickBot="1" x14ac:dyDescent="0.25">
      <c r="A5" s="27">
        <v>42648</v>
      </c>
      <c r="B5" s="29">
        <v>24</v>
      </c>
      <c r="C5" s="67">
        <v>88.6</v>
      </c>
      <c r="D5" s="67">
        <v>928</v>
      </c>
      <c r="E5" s="67">
        <v>1371</v>
      </c>
      <c r="F5" s="28">
        <f t="shared" si="1"/>
        <v>1.0101010101010034E-2</v>
      </c>
      <c r="G5" s="28">
        <f t="shared" si="2"/>
        <v>0</v>
      </c>
      <c r="H5" s="28">
        <f t="shared" si="3"/>
        <v>-2.1505376344086021E-3</v>
      </c>
      <c r="I5" s="28">
        <f t="shared" si="4"/>
        <v>1.8573551263001486E-2</v>
      </c>
      <c r="J5" s="28"/>
      <c r="K5" s="201" t="s">
        <v>83</v>
      </c>
      <c r="L5" s="202"/>
      <c r="M5" s="202"/>
      <c r="N5" s="203"/>
    </row>
    <row r="6" spans="1:20" ht="16" thickBot="1" x14ac:dyDescent="0.25">
      <c r="A6" s="27">
        <v>42649</v>
      </c>
      <c r="B6" s="29">
        <v>23.19</v>
      </c>
      <c r="C6" s="67">
        <v>92.48</v>
      </c>
      <c r="D6" s="67">
        <v>907</v>
      </c>
      <c r="E6" s="67">
        <v>1376.5</v>
      </c>
      <c r="F6" s="28">
        <f t="shared" si="1"/>
        <v>-3.3749999999999947E-2</v>
      </c>
      <c r="G6" s="28">
        <f t="shared" si="2"/>
        <v>4.3792325056433518E-2</v>
      </c>
      <c r="H6" s="28">
        <f t="shared" si="3"/>
        <v>-2.2629310344827586E-2</v>
      </c>
      <c r="I6" s="28">
        <f t="shared" si="4"/>
        <v>4.0116703136396795E-3</v>
      </c>
      <c r="J6" s="28"/>
    </row>
    <row r="7" spans="1:20" x14ac:dyDescent="0.2">
      <c r="A7" s="27">
        <v>42650</v>
      </c>
      <c r="B7" s="29">
        <v>23.15</v>
      </c>
      <c r="C7" s="67">
        <v>94.3</v>
      </c>
      <c r="D7" s="67">
        <v>872</v>
      </c>
      <c r="E7" s="67">
        <v>1367</v>
      </c>
      <c r="F7" s="28">
        <f t="shared" si="1"/>
        <v>-1.7248814144028761E-3</v>
      </c>
      <c r="G7" s="28">
        <f t="shared" si="2"/>
        <v>1.9679930795847678E-2</v>
      </c>
      <c r="H7" s="28">
        <f t="shared" si="3"/>
        <v>-3.8588754134509372E-2</v>
      </c>
      <c r="I7" s="28">
        <f t="shared" si="4"/>
        <v>-6.9015619324373414E-3</v>
      </c>
      <c r="J7" s="28"/>
      <c r="K7" s="96" t="s">
        <v>84</v>
      </c>
      <c r="L7" s="97"/>
      <c r="M7" s="98"/>
      <c r="N7" s="77"/>
    </row>
    <row r="8" spans="1:20" x14ac:dyDescent="0.2">
      <c r="A8" s="27">
        <v>42653</v>
      </c>
      <c r="B8" s="29">
        <v>22.73</v>
      </c>
      <c r="C8" s="67">
        <v>91.55</v>
      </c>
      <c r="D8" s="67">
        <v>859</v>
      </c>
      <c r="E8" s="67">
        <v>1352.5</v>
      </c>
      <c r="F8" s="28">
        <f t="shared" si="1"/>
        <v>-1.8142548596112234E-2</v>
      </c>
      <c r="G8" s="28">
        <f t="shared" si="2"/>
        <v>-2.9162248144220575E-2</v>
      </c>
      <c r="H8" s="28">
        <f t="shared" si="3"/>
        <v>-1.4908256880733946E-2</v>
      </c>
      <c r="I8" s="28">
        <f t="shared" si="4"/>
        <v>-1.0607168983174835E-2</v>
      </c>
      <c r="J8" s="28"/>
      <c r="K8" s="80" t="s">
        <v>0</v>
      </c>
      <c r="L8" s="78" t="s">
        <v>77</v>
      </c>
      <c r="M8" s="81" t="s">
        <v>78</v>
      </c>
    </row>
    <row r="9" spans="1:20" ht="16" thickBot="1" x14ac:dyDescent="0.25">
      <c r="A9" s="27">
        <v>42654</v>
      </c>
      <c r="B9" s="29">
        <v>22.84</v>
      </c>
      <c r="C9" s="67">
        <v>91.83</v>
      </c>
      <c r="D9" s="67">
        <v>881</v>
      </c>
      <c r="E9" s="67">
        <v>1350.5</v>
      </c>
      <c r="F9" s="28">
        <f t="shared" si="1"/>
        <v>4.8394192696876127E-3</v>
      </c>
      <c r="G9" s="28">
        <f t="shared" si="2"/>
        <v>3.0584380120153047E-3</v>
      </c>
      <c r="H9" s="28">
        <f t="shared" si="3"/>
        <v>2.5611175785797437E-2</v>
      </c>
      <c r="I9" s="28">
        <f t="shared" si="4"/>
        <v>-1.4787430683918669E-3</v>
      </c>
      <c r="J9" s="28"/>
      <c r="K9" s="84">
        <f>_xlfn.STDEV.S(F4:F254)/SQRT(1/COUNT($A:$A))</f>
        <v>0.3718962313364873</v>
      </c>
      <c r="L9" s="85">
        <f>_xlfn.STDEV.S(H4:H254)/SQRT(1/COUNT($A:$A))</f>
        <v>0.36847590404156305</v>
      </c>
      <c r="M9" s="86">
        <f>_xlfn.STDEV.S(I4:I254)/SQRT(1/COUNT($A:$A))</f>
        <v>0.35010585618995865</v>
      </c>
    </row>
    <row r="10" spans="1:20" ht="16" thickBot="1" x14ac:dyDescent="0.25">
      <c r="A10" s="27">
        <v>42655</v>
      </c>
      <c r="B10" s="29">
        <v>22.54</v>
      </c>
      <c r="C10" s="67">
        <v>90.51</v>
      </c>
      <c r="D10" s="67">
        <v>899</v>
      </c>
      <c r="E10" s="67">
        <v>1290</v>
      </c>
      <c r="F10" s="28">
        <f t="shared" si="1"/>
        <v>-1.3134851138353797E-2</v>
      </c>
      <c r="G10" s="28">
        <f t="shared" si="2"/>
        <v>-1.4374387455079966E-2</v>
      </c>
      <c r="H10" s="28">
        <f t="shared" si="3"/>
        <v>2.043132803632236E-2</v>
      </c>
      <c r="I10" s="28">
        <f t="shared" si="4"/>
        <v>-4.4798222880414663E-2</v>
      </c>
      <c r="J10" s="28"/>
      <c r="K10" s="57"/>
      <c r="L10" s="57"/>
      <c r="M10" s="57"/>
      <c r="N10" s="57"/>
      <c r="O10" s="57"/>
    </row>
    <row r="11" spans="1:20" ht="16" thickBot="1" x14ac:dyDescent="0.25">
      <c r="A11" s="27">
        <v>42656</v>
      </c>
      <c r="B11" s="29">
        <v>22.3</v>
      </c>
      <c r="C11" s="67">
        <v>87.01</v>
      </c>
      <c r="D11" s="67">
        <v>922</v>
      </c>
      <c r="E11" s="67">
        <v>1231</v>
      </c>
      <c r="F11" s="28">
        <f t="shared" si="1"/>
        <v>-1.0647737355811822E-2</v>
      </c>
      <c r="G11" s="28">
        <f t="shared" si="2"/>
        <v>-3.8669760247486466E-2</v>
      </c>
      <c r="H11" s="28">
        <f t="shared" si="3"/>
        <v>2.5583982202447165E-2</v>
      </c>
      <c r="I11" s="28">
        <f t="shared" si="4"/>
        <v>-4.5736434108527131E-2</v>
      </c>
      <c r="J11" s="28"/>
      <c r="K11" s="204" t="s">
        <v>85</v>
      </c>
      <c r="L11" s="205"/>
      <c r="M11" s="205"/>
      <c r="N11" s="206"/>
    </row>
    <row r="12" spans="1:20" x14ac:dyDescent="0.2">
      <c r="A12" s="27">
        <v>42657</v>
      </c>
      <c r="B12" s="29">
        <v>22.26</v>
      </c>
      <c r="C12" s="67">
        <v>86.98</v>
      </c>
      <c r="D12" s="67">
        <v>945</v>
      </c>
      <c r="E12" s="67">
        <v>1212</v>
      </c>
      <c r="F12" s="28">
        <f t="shared" si="1"/>
        <v>-1.793721973094132E-3</v>
      </c>
      <c r="G12" s="28">
        <f t="shared" si="2"/>
        <v>-3.4478795540743745E-4</v>
      </c>
      <c r="H12" s="28">
        <f t="shared" si="3"/>
        <v>2.4945770065075923E-2</v>
      </c>
      <c r="I12" s="28">
        <f t="shared" si="4"/>
        <v>-1.5434606011372868E-2</v>
      </c>
      <c r="J12" s="28"/>
      <c r="K12" s="72"/>
      <c r="L12" s="73" t="s">
        <v>0</v>
      </c>
      <c r="M12" s="70" t="s">
        <v>77</v>
      </c>
      <c r="N12" s="71" t="s">
        <v>78</v>
      </c>
    </row>
    <row r="13" spans="1:20" x14ac:dyDescent="0.2">
      <c r="A13" s="27">
        <v>42660</v>
      </c>
      <c r="B13" s="29">
        <v>21.99</v>
      </c>
      <c r="C13" s="67">
        <v>88.29</v>
      </c>
      <c r="D13" s="67">
        <v>926</v>
      </c>
      <c r="E13" s="67">
        <v>1186</v>
      </c>
      <c r="F13" s="28">
        <f t="shared" si="1"/>
        <v>-1.2129380053908496E-2</v>
      </c>
      <c r="G13" s="28">
        <f t="shared" si="2"/>
        <v>1.5060933547942081E-2</v>
      </c>
      <c r="H13" s="28">
        <f t="shared" si="3"/>
        <v>-2.0105820105820106E-2</v>
      </c>
      <c r="I13" s="28">
        <f t="shared" si="4"/>
        <v>-2.1452145214521452E-2</v>
      </c>
      <c r="J13" s="28"/>
      <c r="K13" s="69" t="s">
        <v>0</v>
      </c>
      <c r="L13" s="70">
        <v>1</v>
      </c>
      <c r="M13" s="70"/>
      <c r="N13" s="71"/>
    </row>
    <row r="14" spans="1:20" x14ac:dyDescent="0.2">
      <c r="A14" s="27">
        <v>42661</v>
      </c>
      <c r="B14" s="29">
        <v>21.75</v>
      </c>
      <c r="C14" s="67">
        <v>87.4</v>
      </c>
      <c r="D14" s="67">
        <v>931</v>
      </c>
      <c r="E14" s="67">
        <v>1228.5</v>
      </c>
      <c r="F14" s="28">
        <f t="shared" si="1"/>
        <v>-1.0914051841746177E-2</v>
      </c>
      <c r="G14" s="28">
        <f t="shared" si="2"/>
        <v>-1.0080416808245561E-2</v>
      </c>
      <c r="H14" s="28">
        <f t="shared" si="3"/>
        <v>5.3995680345572351E-3</v>
      </c>
      <c r="I14" s="28">
        <f t="shared" si="4"/>
        <v>3.5834738617200677E-2</v>
      </c>
      <c r="J14" s="28"/>
      <c r="K14" s="72" t="s">
        <v>77</v>
      </c>
      <c r="L14" s="70">
        <f>CORREL($H$4:$H$254,F4:F254)</f>
        <v>0.14995414982538344</v>
      </c>
      <c r="M14" s="70">
        <v>1</v>
      </c>
      <c r="N14" s="71"/>
      <c r="R14" s="17"/>
      <c r="S14" s="17"/>
      <c r="T14" s="17"/>
    </row>
    <row r="15" spans="1:20" ht="16" thickBot="1" x14ac:dyDescent="0.25">
      <c r="A15" s="27">
        <v>42662</v>
      </c>
      <c r="B15" s="29">
        <v>21.4</v>
      </c>
      <c r="C15" s="67">
        <v>87.44</v>
      </c>
      <c r="D15" s="67">
        <v>907</v>
      </c>
      <c r="E15" s="67">
        <v>1238.5</v>
      </c>
      <c r="F15" s="28">
        <f t="shared" si="1"/>
        <v>-1.6091954022988571E-2</v>
      </c>
      <c r="G15" s="28">
        <f t="shared" si="2"/>
        <v>4.5766590389006908E-4</v>
      </c>
      <c r="H15" s="28">
        <f t="shared" si="3"/>
        <v>-2.577873254564984E-2</v>
      </c>
      <c r="I15" s="28">
        <f t="shared" si="4"/>
        <v>8.1400081400081394E-3</v>
      </c>
      <c r="J15" s="28"/>
      <c r="K15" s="74" t="s">
        <v>78</v>
      </c>
      <c r="L15" s="75">
        <f>CORREL($I$4:$I$254,F4:F254)</f>
        <v>0.20465781794905766</v>
      </c>
      <c r="M15" s="75">
        <f>CORREL($I$4:$I$254,H4:H254)</f>
        <v>0.15702536805525344</v>
      </c>
      <c r="N15" s="76">
        <v>1</v>
      </c>
    </row>
    <row r="16" spans="1:20" ht="16" thickBot="1" x14ac:dyDescent="0.25">
      <c r="A16" s="27">
        <v>42663</v>
      </c>
      <c r="B16" s="29">
        <v>21.29</v>
      </c>
      <c r="C16" s="67">
        <v>87</v>
      </c>
      <c r="D16" s="67">
        <v>868</v>
      </c>
      <c r="E16" s="67">
        <v>1234</v>
      </c>
      <c r="F16" s="28">
        <f t="shared" si="1"/>
        <v>-5.1401869158878245E-3</v>
      </c>
      <c r="G16" s="28">
        <f t="shared" si="2"/>
        <v>-5.0320219579139723E-3</v>
      </c>
      <c r="H16" s="28">
        <f t="shared" si="3"/>
        <v>-4.2998897464167588E-2</v>
      </c>
      <c r="I16" s="28">
        <f t="shared" si="4"/>
        <v>-3.6334275333064193E-3</v>
      </c>
      <c r="J16" s="28"/>
      <c r="K16" s="56"/>
      <c r="L16" s="57"/>
      <c r="M16" s="57"/>
      <c r="N16" s="58"/>
    </row>
    <row r="17" spans="1:19" ht="16" thickBot="1" x14ac:dyDescent="0.25">
      <c r="A17" s="27">
        <v>42664</v>
      </c>
      <c r="B17" s="29">
        <v>21.2</v>
      </c>
      <c r="C17" s="67">
        <v>87.27</v>
      </c>
      <c r="D17" s="67">
        <v>843</v>
      </c>
      <c r="E17" s="67">
        <v>1213.5</v>
      </c>
      <c r="F17" s="28">
        <f t="shared" si="1"/>
        <v>-4.227336777829961E-3</v>
      </c>
      <c r="G17" s="28">
        <f t="shared" si="2"/>
        <v>3.1034482758620233E-3</v>
      </c>
      <c r="H17" s="28">
        <f t="shared" si="3"/>
        <v>-2.880184331797235E-2</v>
      </c>
      <c r="I17" s="28">
        <f t="shared" si="4"/>
        <v>-1.6612641815235009E-2</v>
      </c>
      <c r="J17" s="28"/>
      <c r="K17" s="204" t="s">
        <v>82</v>
      </c>
      <c r="L17" s="205"/>
      <c r="M17" s="205"/>
      <c r="N17" s="100">
        <f>MIN(L13:N15)</f>
        <v>0.14995414982538344</v>
      </c>
    </row>
    <row r="18" spans="1:19" ht="16" thickBot="1" x14ac:dyDescent="0.25">
      <c r="A18" s="27">
        <v>42667</v>
      </c>
      <c r="B18" s="29">
        <v>20.86</v>
      </c>
      <c r="C18" s="67">
        <v>86.62</v>
      </c>
      <c r="D18" s="67">
        <v>849</v>
      </c>
      <c r="E18" s="67">
        <v>1221</v>
      </c>
      <c r="F18" s="28">
        <f t="shared" si="1"/>
        <v>-1.6037735849056597E-2</v>
      </c>
      <c r="G18" s="28">
        <f t="shared" si="2"/>
        <v>-7.4481494213359863E-3</v>
      </c>
      <c r="H18" s="28">
        <f t="shared" si="3"/>
        <v>7.1174377224199285E-3</v>
      </c>
      <c r="I18" s="28">
        <f t="shared" si="4"/>
        <v>6.180469715698393E-3</v>
      </c>
      <c r="J18" s="28"/>
      <c r="K18" s="204" t="s">
        <v>95</v>
      </c>
      <c r="L18" s="205"/>
      <c r="M18" s="205"/>
      <c r="N18" s="206"/>
    </row>
    <row r="19" spans="1:19" ht="16" thickBot="1" x14ac:dyDescent="0.25">
      <c r="A19" s="27">
        <v>42668</v>
      </c>
      <c r="B19" s="29">
        <v>21.22</v>
      </c>
      <c r="C19" s="67">
        <v>87.75</v>
      </c>
      <c r="D19" s="67">
        <v>860</v>
      </c>
      <c r="E19" s="67">
        <v>1222.5</v>
      </c>
      <c r="F19" s="28">
        <f t="shared" si="1"/>
        <v>1.7257909875359512E-2</v>
      </c>
      <c r="G19" s="28">
        <f t="shared" si="2"/>
        <v>1.3045486030939683E-2</v>
      </c>
      <c r="H19" s="28">
        <f t="shared" si="3"/>
        <v>1.2956419316843345E-2</v>
      </c>
      <c r="I19" s="28">
        <f t="shared" si="4"/>
        <v>1.2285012285012285E-3</v>
      </c>
      <c r="J19" s="28"/>
    </row>
    <row r="20" spans="1:19" x14ac:dyDescent="0.2">
      <c r="A20" s="27">
        <v>42669</v>
      </c>
      <c r="B20" s="29">
        <v>21.17</v>
      </c>
      <c r="C20" s="67">
        <v>87.34</v>
      </c>
      <c r="D20" s="67">
        <v>837</v>
      </c>
      <c r="E20" s="67">
        <v>1194.5</v>
      </c>
      <c r="F20" s="28">
        <f t="shared" si="1"/>
        <v>-2.3562676720074063E-3</v>
      </c>
      <c r="G20" s="28">
        <f t="shared" si="2"/>
        <v>-4.6723646723646336E-3</v>
      </c>
      <c r="H20" s="28">
        <f t="shared" si="3"/>
        <v>-2.6744186046511628E-2</v>
      </c>
      <c r="I20" s="28">
        <f t="shared" ref="I20:I63" si="5">(E20-E19)/E19</f>
        <v>-2.2903885480572598E-2</v>
      </c>
      <c r="J20" s="28"/>
      <c r="K20" s="194" t="s">
        <v>86</v>
      </c>
      <c r="L20" s="195"/>
      <c r="M20" s="195"/>
      <c r="N20" s="195"/>
      <c r="O20" s="196"/>
    </row>
    <row r="21" spans="1:19" x14ac:dyDescent="0.2">
      <c r="A21" s="27">
        <v>42670</v>
      </c>
      <c r="B21" s="29">
        <v>22.61</v>
      </c>
      <c r="C21" s="67">
        <v>87.49</v>
      </c>
      <c r="D21" s="67">
        <v>824</v>
      </c>
      <c r="E21" s="67">
        <v>1261</v>
      </c>
      <c r="F21" s="28">
        <f t="shared" si="1"/>
        <v>6.8020784128483586E-2</v>
      </c>
      <c r="G21" s="28">
        <f t="shared" si="2"/>
        <v>1.7174261506754233E-3</v>
      </c>
      <c r="H21" s="28">
        <f t="shared" si="3"/>
        <v>-1.5531660692951015E-2</v>
      </c>
      <c r="I21" s="28">
        <f t="shared" si="5"/>
        <v>5.5671829217245707E-2</v>
      </c>
      <c r="J21" s="28"/>
      <c r="K21" s="56"/>
      <c r="L21" s="57"/>
      <c r="M21" s="57"/>
      <c r="N21" s="57"/>
      <c r="O21" s="58"/>
      <c r="R21" s="32"/>
    </row>
    <row r="22" spans="1:19" x14ac:dyDescent="0.2">
      <c r="A22" s="27">
        <v>42671</v>
      </c>
      <c r="B22" s="29">
        <v>23.03</v>
      </c>
      <c r="C22" s="67">
        <v>89</v>
      </c>
      <c r="D22" s="67">
        <v>825</v>
      </c>
      <c r="E22" s="67">
        <v>1270</v>
      </c>
      <c r="F22" s="28">
        <f t="shared" si="1"/>
        <v>1.857585139318893E-2</v>
      </c>
      <c r="G22" s="28">
        <f t="shared" si="2"/>
        <v>1.7259115327466056E-2</v>
      </c>
      <c r="H22" s="28">
        <f t="shared" si="3"/>
        <v>1.2135922330097086E-3</v>
      </c>
      <c r="I22" s="28">
        <f t="shared" si="5"/>
        <v>7.1371927042030133E-3</v>
      </c>
      <c r="J22" s="28"/>
      <c r="K22" s="92"/>
      <c r="L22" s="89" t="s">
        <v>66</v>
      </c>
      <c r="M22" s="89" t="s">
        <v>54</v>
      </c>
      <c r="N22" s="90" t="s">
        <v>20</v>
      </c>
      <c r="O22" s="93" t="s">
        <v>92</v>
      </c>
    </row>
    <row r="23" spans="1:19" x14ac:dyDescent="0.2">
      <c r="A23" s="27">
        <v>42674</v>
      </c>
      <c r="B23" s="29">
        <v>23.2</v>
      </c>
      <c r="C23" s="67">
        <v>88.6</v>
      </c>
      <c r="D23" s="67">
        <v>829</v>
      </c>
      <c r="E23" s="67">
        <v>1256</v>
      </c>
      <c r="F23" s="28">
        <f t="shared" si="1"/>
        <v>7.3816760746851125E-3</v>
      </c>
      <c r="G23" s="28">
        <f t="shared" si="2"/>
        <v>-4.4943820224719738E-3</v>
      </c>
      <c r="H23" s="28">
        <f t="shared" si="3"/>
        <v>4.8484848484848485E-3</v>
      </c>
      <c r="I23" s="28">
        <f t="shared" si="5"/>
        <v>-1.1023622047244094E-2</v>
      </c>
      <c r="J23" s="28"/>
      <c r="K23" s="92" t="s">
        <v>0</v>
      </c>
      <c r="L23" s="79">
        <v>0.49456546098852811</v>
      </c>
      <c r="M23" s="91">
        <f>K3</f>
        <v>0.72031921156620871</v>
      </c>
      <c r="N23" s="91">
        <f>K9</f>
        <v>0.3718962313364873</v>
      </c>
      <c r="O23" s="197">
        <f>N17</f>
        <v>0.14995414982538344</v>
      </c>
    </row>
    <row r="24" spans="1:19" x14ac:dyDescent="0.2">
      <c r="A24" s="27">
        <v>42675</v>
      </c>
      <c r="B24" s="29">
        <v>23.7</v>
      </c>
      <c r="C24" s="67">
        <v>88.8</v>
      </c>
      <c r="D24" s="67">
        <v>816</v>
      </c>
      <c r="E24" s="67">
        <v>1243.5</v>
      </c>
      <c r="F24" s="28">
        <f t="shared" si="1"/>
        <v>2.1551724137931036E-2</v>
      </c>
      <c r="G24" s="28">
        <f t="shared" si="2"/>
        <v>2.2573363431151565E-3</v>
      </c>
      <c r="H24" s="28">
        <f t="shared" si="3"/>
        <v>-1.5681544028950542E-2</v>
      </c>
      <c r="I24" s="28">
        <f t="shared" si="5"/>
        <v>-9.9522292993630568E-3</v>
      </c>
      <c r="J24" s="28"/>
      <c r="K24" s="92" t="s">
        <v>77</v>
      </c>
      <c r="L24" s="79">
        <f>1-L23</f>
        <v>0.50543453901147184</v>
      </c>
      <c r="M24" s="91">
        <f>M3</f>
        <v>0.10887554703432285</v>
      </c>
      <c r="N24" s="91">
        <f>L9</f>
        <v>0.36847590404156305</v>
      </c>
      <c r="O24" s="197"/>
    </row>
    <row r="25" spans="1:19" x14ac:dyDescent="0.2">
      <c r="A25" s="27">
        <v>42676</v>
      </c>
      <c r="B25" s="29">
        <v>23.22</v>
      </c>
      <c r="C25" s="67">
        <v>87.02</v>
      </c>
      <c r="D25" s="67">
        <v>810</v>
      </c>
      <c r="E25" s="67">
        <v>1212</v>
      </c>
      <c r="F25" s="28">
        <f t="shared" si="1"/>
        <v>-2.0253164556962043E-2</v>
      </c>
      <c r="G25" s="28">
        <f t="shared" si="2"/>
        <v>-2.0045045045045059E-2</v>
      </c>
      <c r="H25" s="28">
        <f t="shared" si="3"/>
        <v>-7.3529411764705881E-3</v>
      </c>
      <c r="I25" s="28">
        <f t="shared" si="5"/>
        <v>-2.5331724969843185E-2</v>
      </c>
      <c r="J25" s="28"/>
      <c r="K25" s="56"/>
      <c r="L25" s="57"/>
      <c r="M25" s="57"/>
      <c r="N25" s="57"/>
      <c r="O25" s="58"/>
    </row>
    <row r="26" spans="1:19" ht="16" thickBot="1" x14ac:dyDescent="0.25">
      <c r="A26" s="27">
        <v>42677</v>
      </c>
      <c r="B26" s="29">
        <v>22.79</v>
      </c>
      <c r="C26" s="67">
        <v>84.75</v>
      </c>
      <c r="D26" s="67">
        <v>810</v>
      </c>
      <c r="E26" s="67">
        <v>1190</v>
      </c>
      <c r="F26" s="28">
        <f t="shared" si="1"/>
        <v>-1.8518518518518507E-2</v>
      </c>
      <c r="G26" s="28">
        <f t="shared" si="2"/>
        <v>-2.6085957251206576E-2</v>
      </c>
      <c r="H26" s="28">
        <f t="shared" si="3"/>
        <v>0</v>
      </c>
      <c r="I26" s="28">
        <f t="shared" si="5"/>
        <v>-1.8151815181518153E-2</v>
      </c>
      <c r="J26" s="28"/>
      <c r="K26" s="82" t="s">
        <v>87</v>
      </c>
      <c r="L26" s="83">
        <f>L23+L24</f>
        <v>1</v>
      </c>
      <c r="M26" s="94">
        <f>M23*L23+M24*L24</f>
        <v>0.41127446485204994</v>
      </c>
      <c r="N26" s="85">
        <f>SQRT(L23^2*N23^2+L24^2*N24^2+2*L23*L24*N23*N24*O23)</f>
        <v>0.28069184557462246</v>
      </c>
      <c r="O26" s="88"/>
      <c r="S26" s="32"/>
    </row>
    <row r="27" spans="1:19" ht="16" thickBot="1" x14ac:dyDescent="0.25">
      <c r="A27" s="27">
        <v>42681</v>
      </c>
      <c r="B27" s="29">
        <v>22.85</v>
      </c>
      <c r="C27" s="67">
        <v>81.61</v>
      </c>
      <c r="D27" s="67">
        <v>824</v>
      </c>
      <c r="E27" s="67">
        <v>1196</v>
      </c>
      <c r="F27" s="28">
        <f t="shared" si="1"/>
        <v>2.6327336551119911E-3</v>
      </c>
      <c r="G27" s="28">
        <f t="shared" si="2"/>
        <v>-3.7050147492625377E-2</v>
      </c>
      <c r="H27" s="28">
        <f t="shared" si="3"/>
        <v>1.7283950617283949E-2</v>
      </c>
      <c r="I27" s="28">
        <f t="shared" si="5"/>
        <v>5.0420168067226894E-3</v>
      </c>
      <c r="J27" s="28"/>
    </row>
    <row r="28" spans="1:19" x14ac:dyDescent="0.2">
      <c r="A28" s="27">
        <v>42682</v>
      </c>
      <c r="B28" s="29">
        <v>23.25</v>
      </c>
      <c r="C28" s="67">
        <v>82</v>
      </c>
      <c r="D28" s="67">
        <v>803</v>
      </c>
      <c r="E28" s="67">
        <v>1197</v>
      </c>
      <c r="F28" s="28">
        <f t="shared" si="1"/>
        <v>1.7505470459518536E-2</v>
      </c>
      <c r="G28" s="28">
        <f t="shared" si="2"/>
        <v>4.7788261242494865E-3</v>
      </c>
      <c r="H28" s="28">
        <f t="shared" si="3"/>
        <v>-2.5485436893203883E-2</v>
      </c>
      <c r="I28" s="28">
        <f t="shared" si="5"/>
        <v>8.3612040133779263E-4</v>
      </c>
      <c r="J28" s="28"/>
      <c r="K28" s="156" t="s">
        <v>100</v>
      </c>
      <c r="L28" s="157"/>
      <c r="M28" s="157"/>
      <c r="N28" s="157"/>
      <c r="O28" s="158"/>
    </row>
    <row r="29" spans="1:19" x14ac:dyDescent="0.2">
      <c r="A29" s="27">
        <v>42683</v>
      </c>
      <c r="B29" s="29">
        <v>23.42</v>
      </c>
      <c r="C29" s="67">
        <v>82.3</v>
      </c>
      <c r="D29" s="67">
        <v>831</v>
      </c>
      <c r="E29" s="67">
        <v>1234</v>
      </c>
      <c r="F29" s="28">
        <f t="shared" si="1"/>
        <v>7.311827956989321E-3</v>
      </c>
      <c r="G29" s="28">
        <f t="shared" si="2"/>
        <v>3.6585365853658192E-3</v>
      </c>
      <c r="H29" s="28">
        <f t="shared" si="3"/>
        <v>3.4869240348692404E-2</v>
      </c>
      <c r="I29" s="28">
        <f t="shared" si="5"/>
        <v>3.0910609857978277E-2</v>
      </c>
      <c r="J29" s="28"/>
      <c r="K29" s="159"/>
      <c r="L29" s="160"/>
      <c r="M29" s="160"/>
      <c r="N29" s="160"/>
      <c r="O29" s="161"/>
    </row>
    <row r="30" spans="1:19" x14ac:dyDescent="0.2">
      <c r="A30" s="27">
        <v>42684</v>
      </c>
      <c r="B30" s="29">
        <v>25.24</v>
      </c>
      <c r="C30" s="67">
        <v>84.54</v>
      </c>
      <c r="D30" s="67">
        <v>833</v>
      </c>
      <c r="E30" s="67">
        <v>1240.5</v>
      </c>
      <c r="F30" s="28">
        <f t="shared" si="1"/>
        <v>7.7711357813834189E-2</v>
      </c>
      <c r="G30" s="28">
        <f t="shared" si="2"/>
        <v>2.721749696233304E-2</v>
      </c>
      <c r="H30" s="28">
        <f t="shared" si="3"/>
        <v>2.4067388688327317E-3</v>
      </c>
      <c r="I30" s="28">
        <f t="shared" si="5"/>
        <v>5.2674230145867097E-3</v>
      </c>
      <c r="J30" s="28"/>
      <c r="K30" s="159"/>
      <c r="L30" s="160"/>
      <c r="M30" s="160"/>
      <c r="N30" s="160"/>
      <c r="O30" s="161"/>
    </row>
    <row r="31" spans="1:19" x14ac:dyDescent="0.2">
      <c r="A31" s="27">
        <v>42685</v>
      </c>
      <c r="B31" s="29">
        <v>27.1</v>
      </c>
      <c r="C31" s="67">
        <v>87.12</v>
      </c>
      <c r="D31" s="67">
        <v>844</v>
      </c>
      <c r="E31" s="67">
        <v>1225</v>
      </c>
      <c r="F31" s="28">
        <f t="shared" si="1"/>
        <v>7.3692551505546877E-2</v>
      </c>
      <c r="G31" s="28">
        <f t="shared" si="2"/>
        <v>3.0518097941802675E-2</v>
      </c>
      <c r="H31" s="28">
        <f t="shared" si="3"/>
        <v>1.3205282112845138E-2</v>
      </c>
      <c r="I31" s="28">
        <f t="shared" si="5"/>
        <v>-1.2494961708988311E-2</v>
      </c>
      <c r="J31" s="28"/>
      <c r="K31" s="159"/>
      <c r="L31" s="160"/>
      <c r="M31" s="160"/>
      <c r="N31" s="160"/>
      <c r="O31" s="161"/>
    </row>
    <row r="32" spans="1:19" ht="16" thickBot="1" x14ac:dyDescent="0.25">
      <c r="A32" s="27">
        <v>42688</v>
      </c>
      <c r="B32" s="29">
        <v>26.86</v>
      </c>
      <c r="C32" s="67">
        <v>88.4</v>
      </c>
      <c r="D32" s="67">
        <v>840</v>
      </c>
      <c r="E32" s="67">
        <v>1195</v>
      </c>
      <c r="F32" s="28">
        <f t="shared" si="1"/>
        <v>-8.8560885608856815E-3</v>
      </c>
      <c r="G32" s="28">
        <f t="shared" si="2"/>
        <v>1.4692378328741977E-2</v>
      </c>
      <c r="H32" s="28">
        <f t="shared" si="3"/>
        <v>-4.7393364928909956E-3</v>
      </c>
      <c r="I32" s="28">
        <f t="shared" si="5"/>
        <v>-2.4489795918367346E-2</v>
      </c>
      <c r="J32" s="28"/>
      <c r="K32" s="162"/>
      <c r="L32" s="163"/>
      <c r="M32" s="163"/>
      <c r="N32" s="163"/>
      <c r="O32" s="164"/>
    </row>
    <row r="33" spans="1:15" ht="16" thickBot="1" x14ac:dyDescent="0.25">
      <c r="A33" s="27">
        <v>42689</v>
      </c>
      <c r="B33" s="29">
        <v>26.1</v>
      </c>
      <c r="C33" s="67">
        <v>89</v>
      </c>
      <c r="D33" s="67">
        <v>838</v>
      </c>
      <c r="E33" s="67">
        <v>1170</v>
      </c>
      <c r="F33" s="28">
        <f t="shared" si="1"/>
        <v>-2.8294862248696873E-2</v>
      </c>
      <c r="G33" s="28">
        <f t="shared" si="2"/>
        <v>6.7873303167420166E-3</v>
      </c>
      <c r="H33" s="28">
        <f t="shared" si="3"/>
        <v>-2.3809523809523812E-3</v>
      </c>
      <c r="I33" s="28">
        <f t="shared" si="5"/>
        <v>-2.0920502092050208E-2</v>
      </c>
      <c r="J33" s="28"/>
    </row>
    <row r="34" spans="1:15" ht="15" customHeight="1" x14ac:dyDescent="0.2">
      <c r="A34" s="27">
        <v>42690</v>
      </c>
      <c r="B34" s="29">
        <v>25.87</v>
      </c>
      <c r="C34" s="67">
        <v>88.18</v>
      </c>
      <c r="D34" s="67">
        <v>827</v>
      </c>
      <c r="E34" s="67">
        <v>1164</v>
      </c>
      <c r="F34" s="28">
        <f t="shared" si="1"/>
        <v>-8.8122605363984835E-3</v>
      </c>
      <c r="G34" s="28">
        <f t="shared" si="2"/>
        <v>-9.2134831460673385E-3</v>
      </c>
      <c r="H34" s="28">
        <f t="shared" si="3"/>
        <v>-1.3126491646778043E-2</v>
      </c>
      <c r="I34" s="28">
        <f t="shared" si="5"/>
        <v>-5.1282051282051282E-3</v>
      </c>
      <c r="J34" s="28"/>
      <c r="K34" s="185" t="s">
        <v>99</v>
      </c>
      <c r="L34" s="186"/>
      <c r="M34" s="186"/>
      <c r="N34" s="186"/>
      <c r="O34" s="187"/>
    </row>
    <row r="35" spans="1:15" x14ac:dyDescent="0.2">
      <c r="A35" s="27">
        <v>42691</v>
      </c>
      <c r="B35" s="29">
        <v>26.12</v>
      </c>
      <c r="C35" s="67">
        <v>88.01</v>
      </c>
      <c r="D35" s="67">
        <v>836</v>
      </c>
      <c r="E35" s="67">
        <v>1150</v>
      </c>
      <c r="F35" s="28">
        <f t="shared" si="1"/>
        <v>9.6637031310398136E-3</v>
      </c>
      <c r="G35" s="28">
        <f t="shared" si="2"/>
        <v>-1.9278748015423191E-3</v>
      </c>
      <c r="H35" s="28">
        <f t="shared" si="3"/>
        <v>1.0882708585247884E-2</v>
      </c>
      <c r="I35" s="28">
        <f t="shared" si="5"/>
        <v>-1.2027491408934709E-2</v>
      </c>
      <c r="J35" s="28"/>
      <c r="K35" s="188"/>
      <c r="L35" s="189"/>
      <c r="M35" s="189"/>
      <c r="N35" s="189"/>
      <c r="O35" s="190"/>
    </row>
    <row r="36" spans="1:15" ht="16" thickBot="1" x14ac:dyDescent="0.25">
      <c r="A36" s="27">
        <v>42692</v>
      </c>
      <c r="B36" s="29">
        <v>25.3</v>
      </c>
      <c r="C36" s="67">
        <v>88.52</v>
      </c>
      <c r="D36" s="67">
        <v>844</v>
      </c>
      <c r="E36" s="67">
        <v>1203.5</v>
      </c>
      <c r="F36" s="28">
        <f t="shared" si="1"/>
        <v>-3.1393568147013794E-2</v>
      </c>
      <c r="G36" s="28">
        <f t="shared" si="2"/>
        <v>5.7947960459037709E-3</v>
      </c>
      <c r="H36" s="28">
        <f t="shared" si="3"/>
        <v>9.5693779904306216E-3</v>
      </c>
      <c r="I36" s="28">
        <f t="shared" si="5"/>
        <v>4.652173913043478E-2</v>
      </c>
      <c r="J36" s="28"/>
      <c r="K36" s="191"/>
      <c r="L36" s="192"/>
      <c r="M36" s="192"/>
      <c r="N36" s="192"/>
      <c r="O36" s="193"/>
    </row>
    <row r="37" spans="1:15" x14ac:dyDescent="0.2">
      <c r="A37" s="27">
        <v>42695</v>
      </c>
      <c r="B37" s="29">
        <v>25.3</v>
      </c>
      <c r="C37" s="67">
        <v>87.75</v>
      </c>
      <c r="D37" s="67">
        <v>854</v>
      </c>
      <c r="E37" s="67">
        <v>1201</v>
      </c>
      <c r="F37" s="28">
        <f t="shared" si="1"/>
        <v>0</v>
      </c>
      <c r="G37" s="28">
        <f t="shared" si="2"/>
        <v>-8.6985991866244464E-3</v>
      </c>
      <c r="H37" s="28">
        <f t="shared" si="3"/>
        <v>1.1848341232227487E-2</v>
      </c>
      <c r="I37" s="28">
        <f t="shared" si="5"/>
        <v>-2.077274615704196E-3</v>
      </c>
      <c r="J37" s="28"/>
    </row>
    <row r="38" spans="1:15" x14ac:dyDescent="0.2">
      <c r="A38" s="27">
        <v>42696</v>
      </c>
      <c r="B38" s="29">
        <v>26.12</v>
      </c>
      <c r="C38" s="67">
        <v>89.34</v>
      </c>
      <c r="D38" s="67">
        <v>865</v>
      </c>
      <c r="E38" s="67">
        <v>1177</v>
      </c>
      <c r="F38" s="28">
        <f t="shared" si="1"/>
        <v>3.2411067193675897E-2</v>
      </c>
      <c r="G38" s="28">
        <f t="shared" si="2"/>
        <v>1.8119658119658159E-2</v>
      </c>
      <c r="H38" s="28">
        <f t="shared" si="3"/>
        <v>1.288056206088993E-2</v>
      </c>
      <c r="I38" s="28">
        <f t="shared" si="5"/>
        <v>-1.9983347210657785E-2</v>
      </c>
      <c r="J38" s="28"/>
    </row>
    <row r="39" spans="1:15" x14ac:dyDescent="0.2">
      <c r="A39" s="27">
        <v>42697</v>
      </c>
      <c r="B39" s="29">
        <v>26.55</v>
      </c>
      <c r="C39" s="67">
        <v>89.75</v>
      </c>
      <c r="D39" s="67">
        <v>880</v>
      </c>
      <c r="E39" s="67">
        <v>1228</v>
      </c>
      <c r="F39" s="28">
        <f t="shared" si="1"/>
        <v>1.6462480857580387E-2</v>
      </c>
      <c r="G39" s="28">
        <f t="shared" si="2"/>
        <v>4.5892097604655988E-3</v>
      </c>
      <c r="H39" s="28">
        <f t="shared" si="3"/>
        <v>1.7341040462427744E-2</v>
      </c>
      <c r="I39" s="28">
        <f t="shared" si="5"/>
        <v>4.333050127442651E-2</v>
      </c>
      <c r="J39" s="28"/>
    </row>
    <row r="40" spans="1:15" x14ac:dyDescent="0.2">
      <c r="A40" s="27">
        <v>42698</v>
      </c>
      <c r="B40" s="29">
        <v>26.89</v>
      </c>
      <c r="C40" s="67">
        <v>91</v>
      </c>
      <c r="D40" s="67">
        <v>880</v>
      </c>
      <c r="E40" s="67">
        <v>1228.5</v>
      </c>
      <c r="F40" s="28">
        <f t="shared" si="1"/>
        <v>1.2806026365348394E-2</v>
      </c>
      <c r="G40" s="28">
        <f t="shared" si="2"/>
        <v>1.3927576601671309E-2</v>
      </c>
      <c r="H40" s="28">
        <f t="shared" si="3"/>
        <v>0</v>
      </c>
      <c r="I40" s="28">
        <f t="shared" si="5"/>
        <v>4.0716612377850165E-4</v>
      </c>
      <c r="J40" s="28"/>
    </row>
    <row r="41" spans="1:15" x14ac:dyDescent="0.2">
      <c r="A41" s="27">
        <v>42699</v>
      </c>
      <c r="B41" s="29">
        <v>26.8</v>
      </c>
      <c r="C41" s="67">
        <v>89.7</v>
      </c>
      <c r="D41" s="67">
        <v>870</v>
      </c>
      <c r="E41" s="67">
        <v>1221.5</v>
      </c>
      <c r="F41" s="28">
        <f t="shared" si="1"/>
        <v>-3.3469691335068744E-3</v>
      </c>
      <c r="G41" s="28">
        <f t="shared" si="2"/>
        <v>-1.4285714285714254E-2</v>
      </c>
      <c r="H41" s="28">
        <f t="shared" si="3"/>
        <v>-1.1363636363636364E-2</v>
      </c>
      <c r="I41" s="28">
        <f t="shared" si="5"/>
        <v>-5.6980056980056983E-3</v>
      </c>
      <c r="J41" s="28"/>
    </row>
    <row r="42" spans="1:15" x14ac:dyDescent="0.2">
      <c r="A42" s="27">
        <v>42702</v>
      </c>
      <c r="B42" s="29">
        <v>27.3</v>
      </c>
      <c r="C42" s="67">
        <v>90.75</v>
      </c>
      <c r="D42" s="67">
        <v>870</v>
      </c>
      <c r="E42" s="67">
        <v>1213</v>
      </c>
      <c r="F42" s="28">
        <f t="shared" si="1"/>
        <v>1.8656716417910446E-2</v>
      </c>
      <c r="G42" s="28">
        <f t="shared" si="2"/>
        <v>1.1705685618729065E-2</v>
      </c>
      <c r="H42" s="28">
        <f t="shared" si="3"/>
        <v>0</v>
      </c>
      <c r="I42" s="28">
        <f t="shared" si="5"/>
        <v>-6.9586573884568154E-3</v>
      </c>
      <c r="J42" s="28"/>
    </row>
    <row r="43" spans="1:15" x14ac:dyDescent="0.2">
      <c r="A43" s="27">
        <v>42703</v>
      </c>
      <c r="B43" s="29">
        <v>27.1</v>
      </c>
      <c r="C43" s="67">
        <v>88.61</v>
      </c>
      <c r="D43" s="67">
        <v>894</v>
      </c>
      <c r="E43" s="67">
        <v>1215</v>
      </c>
      <c r="F43" s="28">
        <f t="shared" si="1"/>
        <v>-7.3260073260073E-3</v>
      </c>
      <c r="G43" s="28">
        <f t="shared" si="2"/>
        <v>-2.3581267217630861E-2</v>
      </c>
      <c r="H43" s="28">
        <f t="shared" si="3"/>
        <v>2.7586206896551724E-2</v>
      </c>
      <c r="I43" s="28">
        <f t="shared" si="5"/>
        <v>1.6488046166529267E-3</v>
      </c>
      <c r="J43" s="28"/>
    </row>
    <row r="44" spans="1:15" x14ac:dyDescent="0.2">
      <c r="A44" s="27">
        <v>42704</v>
      </c>
      <c r="B44" s="29">
        <v>26.55</v>
      </c>
      <c r="C44" s="67">
        <v>92.49</v>
      </c>
      <c r="D44" s="67">
        <v>878</v>
      </c>
      <c r="E44" s="67">
        <v>1201.5</v>
      </c>
      <c r="F44" s="28">
        <f t="shared" si="1"/>
        <v>-2.0295202952029544E-2</v>
      </c>
      <c r="G44" s="28">
        <f t="shared" si="2"/>
        <v>4.3787382913892288E-2</v>
      </c>
      <c r="H44" s="28">
        <f t="shared" si="3"/>
        <v>-1.7897091722595078E-2</v>
      </c>
      <c r="I44" s="28">
        <f t="shared" si="5"/>
        <v>-1.1111111111111112E-2</v>
      </c>
      <c r="J44" s="28"/>
    </row>
    <row r="45" spans="1:15" x14ac:dyDescent="0.2">
      <c r="A45" s="27">
        <v>42705</v>
      </c>
      <c r="B45" s="29">
        <v>26.96</v>
      </c>
      <c r="C45" s="67">
        <v>92.8</v>
      </c>
      <c r="D45" s="67">
        <v>829</v>
      </c>
      <c r="E45" s="67">
        <v>1217</v>
      </c>
      <c r="F45" s="28">
        <f t="shared" si="1"/>
        <v>1.5442561205273075E-2</v>
      </c>
      <c r="G45" s="28">
        <f t="shared" si="2"/>
        <v>3.351713698778271E-3</v>
      </c>
      <c r="H45" s="28">
        <f t="shared" si="3"/>
        <v>-5.5808656036446469E-2</v>
      </c>
      <c r="I45" s="28">
        <f t="shared" si="5"/>
        <v>1.2900540990428632E-2</v>
      </c>
      <c r="J45" s="28"/>
    </row>
    <row r="46" spans="1:15" x14ac:dyDescent="0.2">
      <c r="A46" s="27">
        <v>42706</v>
      </c>
      <c r="B46" s="29">
        <v>27.06</v>
      </c>
      <c r="C46" s="67">
        <v>92.7</v>
      </c>
      <c r="D46" s="67">
        <v>828</v>
      </c>
      <c r="E46" s="67">
        <v>1197.5</v>
      </c>
      <c r="F46" s="28">
        <f t="shared" si="1"/>
        <v>3.7091988130563006E-3</v>
      </c>
      <c r="G46" s="28">
        <f t="shared" si="2"/>
        <v>-1.0775862068964906E-3</v>
      </c>
      <c r="H46" s="28">
        <f t="shared" si="3"/>
        <v>-1.2062726176115801E-3</v>
      </c>
      <c r="I46" s="28">
        <f t="shared" si="5"/>
        <v>-1.6023007395234181E-2</v>
      </c>
      <c r="J46" s="28"/>
    </row>
    <row r="47" spans="1:15" x14ac:dyDescent="0.2">
      <c r="A47" s="27">
        <v>42709</v>
      </c>
      <c r="B47" s="29">
        <v>27.4</v>
      </c>
      <c r="C47" s="67">
        <v>94.12</v>
      </c>
      <c r="D47" s="67">
        <v>811</v>
      </c>
      <c r="E47" s="67">
        <v>1199</v>
      </c>
      <c r="F47" s="28">
        <f t="shared" si="1"/>
        <v>1.2564671101256463E-2</v>
      </c>
      <c r="G47" s="28">
        <f t="shared" si="2"/>
        <v>1.5318230852211453E-2</v>
      </c>
      <c r="H47" s="28">
        <f t="shared" si="3"/>
        <v>-2.0531400966183576E-2</v>
      </c>
      <c r="I47" s="28">
        <f t="shared" si="5"/>
        <v>1.2526096033402922E-3</v>
      </c>
      <c r="J47" s="28"/>
    </row>
    <row r="48" spans="1:15" x14ac:dyDescent="0.2">
      <c r="A48" s="27">
        <v>42710</v>
      </c>
      <c r="B48" s="29">
        <v>28.54</v>
      </c>
      <c r="C48" s="67">
        <v>93.23</v>
      </c>
      <c r="D48" s="67">
        <v>806</v>
      </c>
      <c r="E48" s="67">
        <v>1231</v>
      </c>
      <c r="F48" s="28">
        <f t="shared" si="1"/>
        <v>4.1605839416058416E-2</v>
      </c>
      <c r="G48" s="28">
        <f t="shared" si="2"/>
        <v>-9.4560135996600136E-3</v>
      </c>
      <c r="H48" s="28">
        <f t="shared" si="3"/>
        <v>-6.1652281134401974E-3</v>
      </c>
      <c r="I48" s="28">
        <f t="shared" si="5"/>
        <v>2.6688907422852376E-2</v>
      </c>
      <c r="J48" s="28"/>
    </row>
    <row r="49" spans="1:10" x14ac:dyDescent="0.2">
      <c r="A49" s="27">
        <v>42711</v>
      </c>
      <c r="B49" s="29">
        <v>29.37</v>
      </c>
      <c r="C49" s="67">
        <v>91.26</v>
      </c>
      <c r="D49" s="67">
        <v>801</v>
      </c>
      <c r="E49" s="67">
        <v>1243</v>
      </c>
      <c r="F49" s="28">
        <f t="shared" si="1"/>
        <v>2.9081990189208196E-2</v>
      </c>
      <c r="G49" s="28">
        <f t="shared" si="2"/>
        <v>-2.1130537380671444E-2</v>
      </c>
      <c r="H49" s="28">
        <f t="shared" si="3"/>
        <v>-6.2034739454094297E-3</v>
      </c>
      <c r="I49" s="28">
        <f t="shared" si="5"/>
        <v>9.7481722177091799E-3</v>
      </c>
      <c r="J49" s="28"/>
    </row>
    <row r="50" spans="1:10" x14ac:dyDescent="0.2">
      <c r="A50" s="27">
        <v>42712</v>
      </c>
      <c r="B50" s="29">
        <v>29</v>
      </c>
      <c r="C50" s="67">
        <v>91.59</v>
      </c>
      <c r="D50" s="67">
        <v>799</v>
      </c>
      <c r="E50" s="67">
        <v>1252</v>
      </c>
      <c r="F50" s="28">
        <f t="shared" si="1"/>
        <v>-1.2597889002383417E-2</v>
      </c>
      <c r="G50" s="28">
        <f t="shared" si="2"/>
        <v>3.6160420775805204E-3</v>
      </c>
      <c r="H50" s="28">
        <f t="shared" si="3"/>
        <v>-2.4968789013732834E-3</v>
      </c>
      <c r="I50" s="28">
        <f t="shared" si="5"/>
        <v>7.2405470635559131E-3</v>
      </c>
      <c r="J50" s="28"/>
    </row>
    <row r="51" spans="1:10" x14ac:dyDescent="0.2">
      <c r="A51" s="27">
        <v>42713</v>
      </c>
      <c r="B51" s="29">
        <v>28.5</v>
      </c>
      <c r="C51" s="67">
        <v>92</v>
      </c>
      <c r="D51" s="67">
        <v>791</v>
      </c>
      <c r="E51" s="67">
        <v>1248</v>
      </c>
      <c r="F51" s="28">
        <f t="shared" si="1"/>
        <v>-1.7241379310344827E-2</v>
      </c>
      <c r="G51" s="28">
        <f t="shared" si="2"/>
        <v>4.4764712304836401E-3</v>
      </c>
      <c r="H51" s="28">
        <f t="shared" si="3"/>
        <v>-1.0012515644555695E-2</v>
      </c>
      <c r="I51" s="28">
        <f t="shared" si="5"/>
        <v>-3.1948881789137379E-3</v>
      </c>
      <c r="J51" s="28"/>
    </row>
    <row r="52" spans="1:10" x14ac:dyDescent="0.2">
      <c r="A52" s="27">
        <v>42716</v>
      </c>
      <c r="B52" s="29">
        <v>27.98</v>
      </c>
      <c r="C52" s="67">
        <v>95</v>
      </c>
      <c r="D52" s="67">
        <v>780</v>
      </c>
      <c r="E52" s="67">
        <v>1239</v>
      </c>
      <c r="F52" s="28">
        <f t="shared" si="1"/>
        <v>-1.8245614035087704E-2</v>
      </c>
      <c r="G52" s="28">
        <f t="shared" si="2"/>
        <v>3.2608695652173912E-2</v>
      </c>
      <c r="H52" s="28">
        <f t="shared" si="3"/>
        <v>-1.3906447534766119E-2</v>
      </c>
      <c r="I52" s="28">
        <f t="shared" si="5"/>
        <v>-7.2115384615384619E-3</v>
      </c>
      <c r="J52" s="28"/>
    </row>
    <row r="53" spans="1:10" x14ac:dyDescent="0.2">
      <c r="A53" s="27">
        <v>42717</v>
      </c>
      <c r="B53" s="29">
        <v>28.17</v>
      </c>
      <c r="C53" s="67">
        <v>98.7</v>
      </c>
      <c r="D53" s="67">
        <v>783</v>
      </c>
      <c r="E53" s="67">
        <v>1277</v>
      </c>
      <c r="F53" s="28">
        <f t="shared" si="1"/>
        <v>6.7905646890636627E-3</v>
      </c>
      <c r="G53" s="28">
        <f t="shared" si="2"/>
        <v>3.8947368421052661E-2</v>
      </c>
      <c r="H53" s="28">
        <f t="shared" si="3"/>
        <v>3.8461538461538464E-3</v>
      </c>
      <c r="I53" s="28">
        <f t="shared" si="5"/>
        <v>3.0669895076674739E-2</v>
      </c>
      <c r="J53" s="28"/>
    </row>
    <row r="54" spans="1:10" x14ac:dyDescent="0.2">
      <c r="A54" s="27">
        <v>42718</v>
      </c>
      <c r="B54" s="29">
        <v>27.97</v>
      </c>
      <c r="C54" s="67">
        <v>99.45</v>
      </c>
      <c r="D54" s="67">
        <v>789</v>
      </c>
      <c r="E54" s="67">
        <v>1282.5</v>
      </c>
      <c r="F54" s="28">
        <f t="shared" si="1"/>
        <v>-7.0997515086972957E-3</v>
      </c>
      <c r="G54" s="28">
        <f t="shared" si="2"/>
        <v>7.5987841945288756E-3</v>
      </c>
      <c r="H54" s="28">
        <f t="shared" si="3"/>
        <v>7.6628352490421452E-3</v>
      </c>
      <c r="I54" s="28">
        <f t="shared" si="5"/>
        <v>4.306969459671104E-3</v>
      </c>
      <c r="J54" s="28"/>
    </row>
    <row r="55" spans="1:10" x14ac:dyDescent="0.2">
      <c r="A55" s="27">
        <v>42719</v>
      </c>
      <c r="B55" s="29">
        <v>27.35</v>
      </c>
      <c r="C55" s="67">
        <v>99</v>
      </c>
      <c r="D55" s="67">
        <v>782</v>
      </c>
      <c r="E55" s="67">
        <v>1292</v>
      </c>
      <c r="F55" s="28">
        <f t="shared" si="1"/>
        <v>-2.2166607079013138E-2</v>
      </c>
      <c r="G55" s="28">
        <f t="shared" si="2"/>
        <v>-4.5248868778280825E-3</v>
      </c>
      <c r="H55" s="28">
        <f t="shared" si="3"/>
        <v>-8.8719898605830166E-3</v>
      </c>
      <c r="I55" s="28">
        <f t="shared" si="5"/>
        <v>7.4074074074074077E-3</v>
      </c>
      <c r="J55" s="28"/>
    </row>
    <row r="56" spans="1:10" x14ac:dyDescent="0.2">
      <c r="A56" s="27">
        <v>42720</v>
      </c>
      <c r="B56" s="29">
        <v>26.72</v>
      </c>
      <c r="C56" s="67">
        <v>97.41</v>
      </c>
      <c r="D56" s="67">
        <v>776</v>
      </c>
      <c r="E56" s="67">
        <v>1263</v>
      </c>
      <c r="F56" s="28">
        <f t="shared" si="1"/>
        <v>-2.3034734917733182E-2</v>
      </c>
      <c r="G56" s="28">
        <f t="shared" si="2"/>
        <v>-1.6060606060606095E-2</v>
      </c>
      <c r="H56" s="28">
        <f t="shared" si="3"/>
        <v>-7.6726342710997444E-3</v>
      </c>
      <c r="I56" s="28">
        <f t="shared" si="5"/>
        <v>-2.2445820433436531E-2</v>
      </c>
      <c r="J56" s="28"/>
    </row>
    <row r="57" spans="1:10" x14ac:dyDescent="0.2">
      <c r="A57" s="27">
        <v>42723</v>
      </c>
      <c r="B57" s="29">
        <v>26.7</v>
      </c>
      <c r="C57" s="67">
        <v>97.48</v>
      </c>
      <c r="D57" s="67">
        <v>781</v>
      </c>
      <c r="E57" s="67">
        <v>1255</v>
      </c>
      <c r="F57" s="28">
        <f t="shared" si="1"/>
        <v>-7.4850299401196016E-4</v>
      </c>
      <c r="G57" s="28">
        <f t="shared" si="2"/>
        <v>7.1861205215077912E-4</v>
      </c>
      <c r="H57" s="28">
        <f t="shared" si="3"/>
        <v>6.4432989690721646E-3</v>
      </c>
      <c r="I57" s="28">
        <f t="shared" si="5"/>
        <v>-6.3341250989707044E-3</v>
      </c>
      <c r="J57" s="28"/>
    </row>
    <row r="58" spans="1:10" x14ac:dyDescent="0.2">
      <c r="A58" s="27">
        <v>42724</v>
      </c>
      <c r="B58" s="29">
        <v>26.13</v>
      </c>
      <c r="C58" s="67">
        <v>97.65</v>
      </c>
      <c r="D58" s="67">
        <v>785</v>
      </c>
      <c r="E58" s="67">
        <v>1267</v>
      </c>
      <c r="F58" s="28">
        <f t="shared" si="1"/>
        <v>-2.1348314606741584E-2</v>
      </c>
      <c r="G58" s="28">
        <f t="shared" si="2"/>
        <v>1.743947476405434E-3</v>
      </c>
      <c r="H58" s="28">
        <f t="shared" si="3"/>
        <v>5.1216389244558257E-3</v>
      </c>
      <c r="I58" s="28">
        <f t="shared" si="5"/>
        <v>9.5617529880478083E-3</v>
      </c>
      <c r="J58" s="28"/>
    </row>
    <row r="59" spans="1:10" x14ac:dyDescent="0.2">
      <c r="A59" s="27">
        <v>42725</v>
      </c>
      <c r="B59" s="29">
        <v>25.74</v>
      </c>
      <c r="C59" s="67">
        <v>97.6</v>
      </c>
      <c r="D59" s="67">
        <v>778</v>
      </c>
      <c r="E59" s="67">
        <v>1245</v>
      </c>
      <c r="F59" s="28">
        <f t="shared" si="1"/>
        <v>-1.492537313432838E-2</v>
      </c>
      <c r="G59" s="28">
        <f t="shared" si="2"/>
        <v>-5.1203277009740267E-4</v>
      </c>
      <c r="H59" s="28">
        <f t="shared" si="3"/>
        <v>-8.9171974522292991E-3</v>
      </c>
      <c r="I59" s="28">
        <f t="shared" si="5"/>
        <v>-1.7363851617995266E-2</v>
      </c>
      <c r="J59" s="28"/>
    </row>
    <row r="60" spans="1:10" x14ac:dyDescent="0.2">
      <c r="A60" s="27">
        <v>42726</v>
      </c>
      <c r="B60" s="29">
        <v>25.98</v>
      </c>
      <c r="C60" s="67">
        <v>96.95</v>
      </c>
      <c r="D60" s="67">
        <v>778</v>
      </c>
      <c r="E60" s="67">
        <v>1246</v>
      </c>
      <c r="F60" s="28">
        <f t="shared" si="1"/>
        <v>9.3240093240094021E-3</v>
      </c>
      <c r="G60" s="28">
        <f t="shared" si="2"/>
        <v>-6.6598360655736833E-3</v>
      </c>
      <c r="H60" s="28">
        <f t="shared" si="3"/>
        <v>0</v>
      </c>
      <c r="I60" s="28">
        <f t="shared" si="5"/>
        <v>8.0321285140562252E-4</v>
      </c>
      <c r="J60" s="28"/>
    </row>
    <row r="61" spans="1:10" x14ac:dyDescent="0.2">
      <c r="A61" s="27">
        <v>42727</v>
      </c>
      <c r="B61" s="29">
        <v>25.67</v>
      </c>
      <c r="C61" s="67">
        <v>95.68</v>
      </c>
      <c r="D61" s="67">
        <v>778</v>
      </c>
      <c r="E61" s="67">
        <v>1252</v>
      </c>
      <c r="F61" s="28">
        <f t="shared" si="1"/>
        <v>-1.1932255581216271E-2</v>
      </c>
      <c r="G61" s="28">
        <f t="shared" si="2"/>
        <v>-1.3099535843218112E-2</v>
      </c>
      <c r="H61" s="28">
        <f t="shared" si="3"/>
        <v>0</v>
      </c>
      <c r="I61" s="28">
        <f t="shared" si="5"/>
        <v>4.815409309791332E-3</v>
      </c>
      <c r="J61" s="28"/>
    </row>
    <row r="62" spans="1:10" x14ac:dyDescent="0.2">
      <c r="A62" s="27">
        <v>42730</v>
      </c>
      <c r="B62" s="29">
        <v>26.09</v>
      </c>
      <c r="C62" s="67">
        <v>97.09</v>
      </c>
      <c r="D62" s="67">
        <v>782</v>
      </c>
      <c r="E62" s="67">
        <v>1245</v>
      </c>
      <c r="F62" s="28">
        <f t="shared" si="1"/>
        <v>1.6361511492013953E-2</v>
      </c>
      <c r="G62" s="28">
        <f t="shared" si="2"/>
        <v>1.4736622073578559E-2</v>
      </c>
      <c r="H62" s="28">
        <f t="shared" si="3"/>
        <v>5.1413881748071976E-3</v>
      </c>
      <c r="I62" s="28">
        <f t="shared" si="5"/>
        <v>-5.5910543130990413E-3</v>
      </c>
      <c r="J62" s="28"/>
    </row>
    <row r="63" spans="1:10" x14ac:dyDescent="0.2">
      <c r="A63" s="27">
        <v>42731</v>
      </c>
      <c r="B63" s="29">
        <v>25.98</v>
      </c>
      <c r="C63" s="67">
        <v>96.19</v>
      </c>
      <c r="D63" s="67">
        <v>770</v>
      </c>
      <c r="E63" s="67">
        <v>1237</v>
      </c>
      <c r="F63" s="28">
        <f t="shared" si="1"/>
        <v>-4.2161747796090237E-3</v>
      </c>
      <c r="G63" s="28">
        <f t="shared" si="2"/>
        <v>-9.269749716757706E-3</v>
      </c>
      <c r="H63" s="28">
        <f t="shared" si="3"/>
        <v>-1.5345268542199489E-2</v>
      </c>
      <c r="I63" s="28">
        <f t="shared" si="5"/>
        <v>-6.4257028112449802E-3</v>
      </c>
      <c r="J63" s="28"/>
    </row>
    <row r="64" spans="1:10" x14ac:dyDescent="0.2">
      <c r="A64" s="27">
        <v>42732</v>
      </c>
      <c r="B64" s="29">
        <v>25.76</v>
      </c>
      <c r="C64" s="67">
        <v>96.24</v>
      </c>
      <c r="D64" s="67">
        <v>774</v>
      </c>
      <c r="E64" s="67">
        <v>1228</v>
      </c>
      <c r="F64" s="28">
        <f t="shared" si="1"/>
        <v>-8.468052347959925E-3</v>
      </c>
      <c r="G64" s="28">
        <f t="shared" si="2"/>
        <v>5.1980455348785896E-4</v>
      </c>
      <c r="H64" s="28">
        <f t="shared" si="3"/>
        <v>5.1948051948051948E-3</v>
      </c>
      <c r="I64" s="28">
        <f t="shared" ref="I64:I127" si="6">(E64-E63)/E63</f>
        <v>-7.2756669361358122E-3</v>
      </c>
      <c r="J64" s="28"/>
    </row>
    <row r="65" spans="1:10" x14ac:dyDescent="0.2">
      <c r="A65" s="27">
        <v>42733</v>
      </c>
      <c r="B65" s="29">
        <v>25.83</v>
      </c>
      <c r="C65" s="67">
        <v>96.1</v>
      </c>
      <c r="D65" s="67">
        <v>782</v>
      </c>
      <c r="E65" s="67">
        <v>1241</v>
      </c>
      <c r="F65" s="28">
        <f t="shared" si="1"/>
        <v>2.7173913043476989E-3</v>
      </c>
      <c r="G65" s="28">
        <f t="shared" si="2"/>
        <v>-1.454696591853705E-3</v>
      </c>
      <c r="H65" s="28">
        <f t="shared" si="3"/>
        <v>1.0335917312661499E-2</v>
      </c>
      <c r="I65" s="28">
        <f t="shared" si="6"/>
        <v>1.0586319218241042E-2</v>
      </c>
      <c r="J65" s="28"/>
    </row>
    <row r="66" spans="1:10" x14ac:dyDescent="0.2">
      <c r="A66" s="27">
        <v>42734</v>
      </c>
      <c r="B66" s="29">
        <v>26.23</v>
      </c>
      <c r="C66" s="67">
        <v>97.43</v>
      </c>
      <c r="D66" s="67">
        <v>780</v>
      </c>
      <c r="E66" s="67">
        <v>1247.5</v>
      </c>
      <c r="F66" s="28">
        <f t="shared" si="1"/>
        <v>1.5485869144405813E-2</v>
      </c>
      <c r="G66" s="28">
        <f t="shared" si="2"/>
        <v>1.3839750260145812E-2</v>
      </c>
      <c r="H66" s="28">
        <f t="shared" si="3"/>
        <v>-2.5575447570332483E-3</v>
      </c>
      <c r="I66" s="28">
        <f t="shared" si="6"/>
        <v>5.2377115229653506E-3</v>
      </c>
      <c r="J66" s="28"/>
    </row>
    <row r="67" spans="1:10" x14ac:dyDescent="0.2">
      <c r="A67" s="27">
        <v>42738</v>
      </c>
      <c r="B67" s="29">
        <v>27.22</v>
      </c>
      <c r="C67" s="67">
        <v>100.54</v>
      </c>
      <c r="D67" s="67">
        <v>782</v>
      </c>
      <c r="E67" s="67">
        <v>1241</v>
      </c>
      <c r="F67" s="28">
        <f t="shared" si="1"/>
        <v>3.7743042317956478E-2</v>
      </c>
      <c r="G67" s="28">
        <f t="shared" si="2"/>
        <v>3.1920353074001838E-2</v>
      </c>
      <c r="H67" s="28">
        <f t="shared" si="3"/>
        <v>2.5641025641025641E-3</v>
      </c>
      <c r="I67" s="28">
        <f t="shared" si="6"/>
        <v>-5.2104208416833666E-3</v>
      </c>
      <c r="J67" s="28"/>
    </row>
    <row r="68" spans="1:10" x14ac:dyDescent="0.2">
      <c r="A68" s="27">
        <v>42739</v>
      </c>
      <c r="B68" s="29">
        <v>27.11</v>
      </c>
      <c r="C68" s="67">
        <v>101.1</v>
      </c>
      <c r="D68" s="67">
        <v>784</v>
      </c>
      <c r="E68" s="67">
        <v>1239</v>
      </c>
      <c r="F68" s="28">
        <f t="shared" ref="F68:F131" si="7">(B68-B67)/B67</f>
        <v>-4.0411462160176133E-3</v>
      </c>
      <c r="G68" s="28">
        <f t="shared" ref="G68:G131" si="8">(C68-C67)/C67</f>
        <v>5.569922418937617E-3</v>
      </c>
      <c r="H68" s="28">
        <f t="shared" ref="H68:H131" si="9">(D68-D67)/D67</f>
        <v>2.5575447570332483E-3</v>
      </c>
      <c r="I68" s="28">
        <f t="shared" si="6"/>
        <v>-1.6116035455278001E-3</v>
      </c>
      <c r="J68" s="28"/>
    </row>
    <row r="69" spans="1:10" x14ac:dyDescent="0.2">
      <c r="A69" s="27">
        <v>42740</v>
      </c>
      <c r="B69" s="29">
        <v>27.15</v>
      </c>
      <c r="C69" s="67">
        <v>101.25</v>
      </c>
      <c r="D69" s="67">
        <v>779</v>
      </c>
      <c r="E69" s="67">
        <v>1252</v>
      </c>
      <c r="F69" s="28">
        <f t="shared" si="7"/>
        <v>1.4754703061600572E-3</v>
      </c>
      <c r="G69" s="28">
        <f t="shared" si="8"/>
        <v>1.4836795252226081E-3</v>
      </c>
      <c r="H69" s="28">
        <f t="shared" si="9"/>
        <v>-6.3775510204081634E-3</v>
      </c>
      <c r="I69" s="28">
        <f t="shared" si="6"/>
        <v>1.0492332526230832E-2</v>
      </c>
      <c r="J69" s="28"/>
    </row>
    <row r="70" spans="1:10" x14ac:dyDescent="0.2">
      <c r="A70" s="27">
        <v>42741</v>
      </c>
      <c r="B70" s="29">
        <v>26.81</v>
      </c>
      <c r="C70" s="67">
        <v>100.66</v>
      </c>
      <c r="D70" s="67">
        <v>775</v>
      </c>
      <c r="E70" s="67">
        <v>1291</v>
      </c>
      <c r="F70" s="28">
        <f t="shared" si="7"/>
        <v>-1.2523020257826882E-2</v>
      </c>
      <c r="G70" s="28">
        <f t="shared" si="8"/>
        <v>-5.827160493827194E-3</v>
      </c>
      <c r="H70" s="28">
        <f t="shared" si="9"/>
        <v>-5.1347881899871627E-3</v>
      </c>
      <c r="I70" s="28">
        <f t="shared" si="6"/>
        <v>3.1150159744408944E-2</v>
      </c>
      <c r="J70" s="28"/>
    </row>
    <row r="71" spans="1:10" x14ac:dyDescent="0.2">
      <c r="A71" s="27">
        <v>42744</v>
      </c>
      <c r="B71" s="29">
        <v>26.93</v>
      </c>
      <c r="C71" s="67">
        <v>99.07</v>
      </c>
      <c r="D71" s="67">
        <v>776</v>
      </c>
      <c r="E71" s="67">
        <v>1317</v>
      </c>
      <c r="F71" s="28">
        <f t="shared" si="7"/>
        <v>4.4759418127564713E-3</v>
      </c>
      <c r="G71" s="28">
        <f t="shared" si="8"/>
        <v>-1.579574806278565E-2</v>
      </c>
      <c r="H71" s="28">
        <f t="shared" si="9"/>
        <v>1.2903225806451613E-3</v>
      </c>
      <c r="I71" s="28">
        <f t="shared" si="6"/>
        <v>2.0139426800929512E-2</v>
      </c>
      <c r="J71" s="28"/>
    </row>
    <row r="72" spans="1:10" x14ac:dyDescent="0.2">
      <c r="A72" s="27">
        <v>42745</v>
      </c>
      <c r="B72" s="29">
        <v>27.09</v>
      </c>
      <c r="C72" s="67">
        <v>101.99</v>
      </c>
      <c r="D72" s="67">
        <v>768</v>
      </c>
      <c r="E72" s="67">
        <v>1319.5</v>
      </c>
      <c r="F72" s="28">
        <f t="shared" si="7"/>
        <v>5.9413293724470901E-3</v>
      </c>
      <c r="G72" s="28">
        <f t="shared" si="8"/>
        <v>2.9474109215706087E-2</v>
      </c>
      <c r="H72" s="28">
        <f t="shared" si="9"/>
        <v>-1.0309278350515464E-2</v>
      </c>
      <c r="I72" s="28">
        <f t="shared" si="6"/>
        <v>1.8982536066818527E-3</v>
      </c>
      <c r="J72" s="28"/>
    </row>
    <row r="73" spans="1:10" x14ac:dyDescent="0.2">
      <c r="A73" s="27">
        <v>42746</v>
      </c>
      <c r="B73" s="29">
        <v>27.21</v>
      </c>
      <c r="C73" s="67">
        <v>96.4</v>
      </c>
      <c r="D73" s="67">
        <v>753</v>
      </c>
      <c r="E73" s="67">
        <v>1299</v>
      </c>
      <c r="F73" s="28">
        <f t="shared" si="7"/>
        <v>4.4296788482835366E-3</v>
      </c>
      <c r="G73" s="28">
        <f t="shared" si="8"/>
        <v>-5.4809295028924301E-2</v>
      </c>
      <c r="H73" s="28">
        <f t="shared" si="9"/>
        <v>-1.953125E-2</v>
      </c>
      <c r="I73" s="28">
        <f t="shared" si="6"/>
        <v>-1.5536187949981054E-2</v>
      </c>
      <c r="J73" s="28"/>
    </row>
    <row r="74" spans="1:10" x14ac:dyDescent="0.2">
      <c r="A74" s="27">
        <v>42747</v>
      </c>
      <c r="B74" s="29">
        <v>26.98</v>
      </c>
      <c r="C74" s="67">
        <v>101.95</v>
      </c>
      <c r="D74" s="67">
        <v>724</v>
      </c>
      <c r="E74" s="67">
        <v>1271.5</v>
      </c>
      <c r="F74" s="28">
        <f t="shared" si="7"/>
        <v>-8.4527747151782583E-3</v>
      </c>
      <c r="G74" s="28">
        <f t="shared" si="8"/>
        <v>5.7572614107883786E-2</v>
      </c>
      <c r="H74" s="28">
        <f t="shared" si="9"/>
        <v>-3.851261620185923E-2</v>
      </c>
      <c r="I74" s="28">
        <f t="shared" si="6"/>
        <v>-2.1170130869899922E-2</v>
      </c>
      <c r="J74" s="28"/>
    </row>
    <row r="75" spans="1:10" x14ac:dyDescent="0.2">
      <c r="A75" s="27">
        <v>42748</v>
      </c>
      <c r="B75" s="29">
        <v>27.04</v>
      </c>
      <c r="C75" s="67">
        <v>101.85</v>
      </c>
      <c r="D75" s="67">
        <v>730</v>
      </c>
      <c r="E75" s="67">
        <v>1286.5</v>
      </c>
      <c r="F75" s="28">
        <f t="shared" si="7"/>
        <v>2.2238695329873507E-3</v>
      </c>
      <c r="G75" s="28">
        <f t="shared" si="8"/>
        <v>-9.8087297694956859E-4</v>
      </c>
      <c r="H75" s="28">
        <f t="shared" si="9"/>
        <v>8.2872928176795577E-3</v>
      </c>
      <c r="I75" s="28">
        <f t="shared" si="6"/>
        <v>1.1797090051120724E-2</v>
      </c>
      <c r="J75" s="28"/>
    </row>
    <row r="76" spans="1:10" x14ac:dyDescent="0.2">
      <c r="A76" s="27">
        <v>42751</v>
      </c>
      <c r="B76" s="29">
        <v>27.93</v>
      </c>
      <c r="C76" s="67">
        <v>101</v>
      </c>
      <c r="D76" s="67">
        <v>741</v>
      </c>
      <c r="E76" s="67">
        <v>1305</v>
      </c>
      <c r="F76" s="28">
        <f t="shared" si="7"/>
        <v>3.2914201183431975E-2</v>
      </c>
      <c r="G76" s="28">
        <f t="shared" si="8"/>
        <v>-8.345606283750558E-3</v>
      </c>
      <c r="H76" s="28">
        <f t="shared" si="9"/>
        <v>1.5068493150684932E-2</v>
      </c>
      <c r="I76" s="28">
        <f t="shared" si="6"/>
        <v>1.4380101049358725E-2</v>
      </c>
      <c r="J76" s="28"/>
    </row>
    <row r="77" spans="1:10" x14ac:dyDescent="0.2">
      <c r="A77" s="27">
        <v>42752</v>
      </c>
      <c r="B77" s="29">
        <v>28.14</v>
      </c>
      <c r="C77" s="67">
        <v>99.3</v>
      </c>
      <c r="D77" s="67">
        <v>741</v>
      </c>
      <c r="E77" s="67">
        <v>1303</v>
      </c>
      <c r="F77" s="28">
        <f t="shared" si="7"/>
        <v>7.5187969924812338E-3</v>
      </c>
      <c r="G77" s="28">
        <f t="shared" si="8"/>
        <v>-1.6831683168316861E-2</v>
      </c>
      <c r="H77" s="28">
        <f t="shared" si="9"/>
        <v>0</v>
      </c>
      <c r="I77" s="28">
        <f t="shared" si="6"/>
        <v>-1.5325670498084292E-3</v>
      </c>
      <c r="J77" s="28"/>
    </row>
    <row r="78" spans="1:10" x14ac:dyDescent="0.2">
      <c r="A78" s="27">
        <v>42753</v>
      </c>
      <c r="B78" s="29">
        <v>28.65</v>
      </c>
      <c r="C78" s="67">
        <v>100.85</v>
      </c>
      <c r="D78" s="67">
        <v>716</v>
      </c>
      <c r="E78" s="67">
        <v>1299</v>
      </c>
      <c r="F78" s="28">
        <f t="shared" si="7"/>
        <v>1.812366737739865E-2</v>
      </c>
      <c r="G78" s="28">
        <f t="shared" si="8"/>
        <v>1.5609264853977817E-2</v>
      </c>
      <c r="H78" s="28">
        <f t="shared" si="9"/>
        <v>-3.3738191632928474E-2</v>
      </c>
      <c r="I78" s="28">
        <f t="shared" si="6"/>
        <v>-3.0698388334612432E-3</v>
      </c>
      <c r="J78" s="28"/>
    </row>
    <row r="79" spans="1:10" x14ac:dyDescent="0.2">
      <c r="A79" s="27">
        <v>42754</v>
      </c>
      <c r="B79" s="29">
        <v>29.67</v>
      </c>
      <c r="C79" s="67">
        <v>100.45</v>
      </c>
      <c r="D79" s="67">
        <v>714</v>
      </c>
      <c r="E79" s="67">
        <v>1307</v>
      </c>
      <c r="F79" s="28">
        <f t="shared" si="7"/>
        <v>3.5602094240837809E-2</v>
      </c>
      <c r="G79" s="28">
        <f t="shared" si="8"/>
        <v>-3.9662865642041793E-3</v>
      </c>
      <c r="H79" s="28">
        <f t="shared" si="9"/>
        <v>-2.7932960893854749E-3</v>
      </c>
      <c r="I79" s="28">
        <f t="shared" si="6"/>
        <v>6.1585835257890681E-3</v>
      </c>
      <c r="J79" s="28"/>
    </row>
    <row r="80" spans="1:10" x14ac:dyDescent="0.2">
      <c r="A80" s="27">
        <v>42755</v>
      </c>
      <c r="B80" s="29">
        <v>29.27</v>
      </c>
      <c r="C80" s="67">
        <v>99.7</v>
      </c>
      <c r="D80" s="67">
        <v>711</v>
      </c>
      <c r="E80" s="67">
        <v>1315</v>
      </c>
      <c r="F80" s="28">
        <f t="shared" si="7"/>
        <v>-1.3481631277384635E-2</v>
      </c>
      <c r="G80" s="28">
        <f t="shared" si="8"/>
        <v>-7.466401194624191E-3</v>
      </c>
      <c r="H80" s="28">
        <f t="shared" si="9"/>
        <v>-4.2016806722689074E-3</v>
      </c>
      <c r="I80" s="28">
        <f t="shared" si="6"/>
        <v>6.1208875286916601E-3</v>
      </c>
      <c r="J80" s="28"/>
    </row>
    <row r="81" spans="1:10" x14ac:dyDescent="0.2">
      <c r="A81" s="27">
        <v>42758</v>
      </c>
      <c r="B81" s="29">
        <v>29.27</v>
      </c>
      <c r="C81" s="67">
        <v>102</v>
      </c>
      <c r="D81" s="67">
        <v>713</v>
      </c>
      <c r="E81" s="67">
        <v>1295</v>
      </c>
      <c r="F81" s="28">
        <f t="shared" si="7"/>
        <v>0</v>
      </c>
      <c r="G81" s="28">
        <f t="shared" si="8"/>
        <v>2.3069207622868577E-2</v>
      </c>
      <c r="H81" s="28">
        <f t="shared" si="9"/>
        <v>2.8129395218002813E-3</v>
      </c>
      <c r="I81" s="28">
        <f t="shared" si="6"/>
        <v>-1.5209125475285171E-2</v>
      </c>
      <c r="J81" s="28"/>
    </row>
    <row r="82" spans="1:10" x14ac:dyDescent="0.2">
      <c r="A82" s="27">
        <v>42759</v>
      </c>
      <c r="B82" s="29">
        <v>30.8</v>
      </c>
      <c r="C82" s="67">
        <v>104.81</v>
      </c>
      <c r="D82" s="67">
        <v>712</v>
      </c>
      <c r="E82" s="67">
        <v>1349</v>
      </c>
      <c r="F82" s="28">
        <f t="shared" si="7"/>
        <v>5.2271950802869872E-2</v>
      </c>
      <c r="G82" s="28">
        <f t="shared" si="8"/>
        <v>2.7549019607843159E-2</v>
      </c>
      <c r="H82" s="28">
        <f t="shared" si="9"/>
        <v>-1.4025245441795231E-3</v>
      </c>
      <c r="I82" s="28">
        <f t="shared" si="6"/>
        <v>4.16988416988417E-2</v>
      </c>
      <c r="J82" s="28"/>
    </row>
    <row r="83" spans="1:10" x14ac:dyDescent="0.2">
      <c r="A83" s="27">
        <v>42760</v>
      </c>
      <c r="B83" s="29">
        <v>31.61</v>
      </c>
      <c r="C83" s="67">
        <v>103.7</v>
      </c>
      <c r="D83" s="67">
        <v>736</v>
      </c>
      <c r="E83" s="67">
        <v>1381</v>
      </c>
      <c r="F83" s="28">
        <f t="shared" si="7"/>
        <v>2.6298701298701255E-2</v>
      </c>
      <c r="G83" s="28">
        <f t="shared" si="8"/>
        <v>-1.0590592500715574E-2</v>
      </c>
      <c r="H83" s="28">
        <f t="shared" si="9"/>
        <v>3.3707865168539325E-2</v>
      </c>
      <c r="I83" s="28">
        <f t="shared" si="6"/>
        <v>2.3721275018532245E-2</v>
      </c>
      <c r="J83" s="28"/>
    </row>
    <row r="84" spans="1:10" x14ac:dyDescent="0.2">
      <c r="A84" s="27">
        <v>42761</v>
      </c>
      <c r="B84" s="29">
        <v>34.39</v>
      </c>
      <c r="C84" s="67">
        <v>104.62</v>
      </c>
      <c r="D84" s="67">
        <v>781</v>
      </c>
      <c r="E84" s="67">
        <v>1411</v>
      </c>
      <c r="F84" s="28">
        <f t="shared" si="7"/>
        <v>8.794685226194246E-2</v>
      </c>
      <c r="G84" s="28">
        <f t="shared" si="8"/>
        <v>8.8717454194792832E-3</v>
      </c>
      <c r="H84" s="28">
        <f t="shared" si="9"/>
        <v>6.1141304347826088E-2</v>
      </c>
      <c r="I84" s="28">
        <f t="shared" si="6"/>
        <v>2.1723388848660392E-2</v>
      </c>
      <c r="J84" s="28"/>
    </row>
    <row r="85" spans="1:10" x14ac:dyDescent="0.2">
      <c r="A85" s="27">
        <v>42762</v>
      </c>
      <c r="B85" s="29">
        <v>34.380000000000003</v>
      </c>
      <c r="C85" s="67">
        <v>107.52</v>
      </c>
      <c r="D85" s="67">
        <v>799</v>
      </c>
      <c r="E85" s="67">
        <v>1418.5</v>
      </c>
      <c r="F85" s="28">
        <f t="shared" si="7"/>
        <v>-2.9078220412904945E-4</v>
      </c>
      <c r="G85" s="28">
        <f t="shared" si="8"/>
        <v>2.7719365322118061E-2</v>
      </c>
      <c r="H85" s="28">
        <f t="shared" si="9"/>
        <v>2.3047375160051217E-2</v>
      </c>
      <c r="I85" s="28">
        <f t="shared" si="6"/>
        <v>5.3153791637136783E-3</v>
      </c>
      <c r="J85" s="28"/>
    </row>
    <row r="86" spans="1:10" x14ac:dyDescent="0.2">
      <c r="A86" s="27">
        <v>42765</v>
      </c>
      <c r="B86" s="29">
        <v>34.700000000000003</v>
      </c>
      <c r="C86" s="67">
        <v>107.49</v>
      </c>
      <c r="D86" s="67">
        <v>793</v>
      </c>
      <c r="E86" s="67">
        <v>1370</v>
      </c>
      <c r="F86" s="28">
        <f t="shared" si="7"/>
        <v>9.3077370564281642E-3</v>
      </c>
      <c r="G86" s="28">
        <f t="shared" si="8"/>
        <v>-2.7901785714286775E-4</v>
      </c>
      <c r="H86" s="28">
        <f t="shared" si="9"/>
        <v>-7.5093867334167707E-3</v>
      </c>
      <c r="I86" s="28">
        <f t="shared" si="6"/>
        <v>-3.4191046880507579E-2</v>
      </c>
      <c r="J86" s="28"/>
    </row>
    <row r="87" spans="1:10" x14ac:dyDescent="0.2">
      <c r="A87" s="27">
        <v>42766</v>
      </c>
      <c r="B87" s="29">
        <v>35.86</v>
      </c>
      <c r="C87" s="67">
        <v>105.7</v>
      </c>
      <c r="D87" s="67">
        <v>821</v>
      </c>
      <c r="E87" s="67">
        <v>1379</v>
      </c>
      <c r="F87" s="28">
        <f t="shared" si="7"/>
        <v>3.3429394812680015E-2</v>
      </c>
      <c r="G87" s="28">
        <f t="shared" si="8"/>
        <v>-1.6652711880174826E-2</v>
      </c>
      <c r="H87" s="28">
        <f t="shared" si="9"/>
        <v>3.530895334174023E-2</v>
      </c>
      <c r="I87" s="28">
        <f t="shared" si="6"/>
        <v>6.5693430656934308E-3</v>
      </c>
      <c r="J87" s="28"/>
    </row>
    <row r="88" spans="1:10" x14ac:dyDescent="0.2">
      <c r="A88" s="27">
        <v>42767</v>
      </c>
      <c r="B88" s="29">
        <v>35.31</v>
      </c>
      <c r="C88" s="67">
        <v>105.44</v>
      </c>
      <c r="D88" s="67">
        <v>820</v>
      </c>
      <c r="E88" s="67">
        <v>1384</v>
      </c>
      <c r="F88" s="28">
        <f t="shared" si="7"/>
        <v>-1.5337423312883356E-2</v>
      </c>
      <c r="G88" s="28">
        <f t="shared" si="8"/>
        <v>-2.4597918637654218E-3</v>
      </c>
      <c r="H88" s="28">
        <f t="shared" si="9"/>
        <v>-1.2180267965895249E-3</v>
      </c>
      <c r="I88" s="28">
        <f t="shared" si="6"/>
        <v>3.6258158085569255E-3</v>
      </c>
      <c r="J88" s="28"/>
    </row>
    <row r="89" spans="1:10" x14ac:dyDescent="0.2">
      <c r="A89" s="27">
        <v>42768</v>
      </c>
      <c r="B89" s="29">
        <v>37.200000000000003</v>
      </c>
      <c r="C89" s="67">
        <v>103.86</v>
      </c>
      <c r="D89" s="67">
        <v>810</v>
      </c>
      <c r="E89" s="67">
        <v>1370</v>
      </c>
      <c r="F89" s="28">
        <f t="shared" si="7"/>
        <v>5.3525913338997463E-2</v>
      </c>
      <c r="G89" s="28">
        <f t="shared" si="8"/>
        <v>-1.4984825493171455E-2</v>
      </c>
      <c r="H89" s="28">
        <f t="shared" si="9"/>
        <v>-1.2195121951219513E-2</v>
      </c>
      <c r="I89" s="28">
        <f t="shared" si="6"/>
        <v>-1.0115606936416185E-2</v>
      </c>
      <c r="J89" s="28"/>
    </row>
    <row r="90" spans="1:10" x14ac:dyDescent="0.2">
      <c r="A90" s="27">
        <v>42769</v>
      </c>
      <c r="B90" s="29">
        <v>35.130000000000003</v>
      </c>
      <c r="C90" s="67">
        <v>104.85</v>
      </c>
      <c r="D90" s="67">
        <v>800</v>
      </c>
      <c r="E90" s="67">
        <v>1387</v>
      </c>
      <c r="F90" s="28">
        <f t="shared" si="7"/>
        <v>-5.5645161290322584E-2</v>
      </c>
      <c r="G90" s="28">
        <f t="shared" si="8"/>
        <v>9.53206239168106E-3</v>
      </c>
      <c r="H90" s="28">
        <f t="shared" si="9"/>
        <v>-1.2345679012345678E-2</v>
      </c>
      <c r="I90" s="28">
        <f t="shared" si="6"/>
        <v>1.2408759124087591E-2</v>
      </c>
      <c r="J90" s="28"/>
    </row>
    <row r="91" spans="1:10" x14ac:dyDescent="0.2">
      <c r="A91" s="27">
        <v>42772</v>
      </c>
      <c r="B91" s="29">
        <v>33.950000000000003</v>
      </c>
      <c r="C91" s="67">
        <v>104.2</v>
      </c>
      <c r="D91" s="67">
        <v>800</v>
      </c>
      <c r="E91" s="67">
        <v>1357.5</v>
      </c>
      <c r="F91" s="28">
        <f t="shared" si="7"/>
        <v>-3.3589524622829478E-2</v>
      </c>
      <c r="G91" s="28">
        <f t="shared" si="8"/>
        <v>-6.1993323795898093E-3</v>
      </c>
      <c r="H91" s="28">
        <f t="shared" si="9"/>
        <v>0</v>
      </c>
      <c r="I91" s="28">
        <f t="shared" si="6"/>
        <v>-2.1268925739005046E-2</v>
      </c>
      <c r="J91" s="28"/>
    </row>
    <row r="92" spans="1:10" x14ac:dyDescent="0.2">
      <c r="A92" s="27">
        <v>42773</v>
      </c>
      <c r="B92" s="29">
        <v>33.89</v>
      </c>
      <c r="C92" s="67">
        <v>105.59</v>
      </c>
      <c r="D92" s="67">
        <v>822</v>
      </c>
      <c r="E92" s="67">
        <v>1382</v>
      </c>
      <c r="F92" s="28">
        <f t="shared" si="7"/>
        <v>-1.767304860088432E-3</v>
      </c>
      <c r="G92" s="28">
        <f t="shared" si="8"/>
        <v>1.3339731285988489E-2</v>
      </c>
      <c r="H92" s="28">
        <f t="shared" si="9"/>
        <v>2.75E-2</v>
      </c>
      <c r="I92" s="28">
        <f t="shared" si="6"/>
        <v>1.8047882136279926E-2</v>
      </c>
      <c r="J92" s="28"/>
    </row>
    <row r="93" spans="1:10" x14ac:dyDescent="0.2">
      <c r="A93" s="27">
        <v>42774</v>
      </c>
      <c r="B93" s="29">
        <v>33.01</v>
      </c>
      <c r="C93" s="67">
        <v>104.8</v>
      </c>
      <c r="D93" s="67">
        <v>815</v>
      </c>
      <c r="E93" s="67">
        <v>1350</v>
      </c>
      <c r="F93" s="28">
        <f t="shared" si="7"/>
        <v>-2.596636175863094E-2</v>
      </c>
      <c r="G93" s="28">
        <f t="shared" si="8"/>
        <v>-7.4817691069230634E-3</v>
      </c>
      <c r="H93" s="28">
        <f t="shared" si="9"/>
        <v>-8.5158150851581509E-3</v>
      </c>
      <c r="I93" s="28">
        <f t="shared" si="6"/>
        <v>-2.3154848046309694E-2</v>
      </c>
      <c r="J93" s="28"/>
    </row>
    <row r="94" spans="1:10" x14ac:dyDescent="0.2">
      <c r="A94" s="27">
        <v>42775</v>
      </c>
      <c r="B94" s="29">
        <v>32.18</v>
      </c>
      <c r="C94" s="67">
        <v>103.88</v>
      </c>
      <c r="D94" s="67">
        <v>819</v>
      </c>
      <c r="E94" s="67">
        <v>1356.5</v>
      </c>
      <c r="F94" s="28">
        <f t="shared" si="7"/>
        <v>-2.5143895789154751E-2</v>
      </c>
      <c r="G94" s="28">
        <f t="shared" si="8"/>
        <v>-8.7786259541984893E-3</v>
      </c>
      <c r="H94" s="28">
        <f t="shared" si="9"/>
        <v>4.9079754601226997E-3</v>
      </c>
      <c r="I94" s="28">
        <f t="shared" si="6"/>
        <v>4.8148148148148152E-3</v>
      </c>
      <c r="J94" s="28"/>
    </row>
    <row r="95" spans="1:10" x14ac:dyDescent="0.2">
      <c r="A95" s="27">
        <v>42776</v>
      </c>
      <c r="B95" s="29">
        <v>31.71</v>
      </c>
      <c r="C95" s="67">
        <v>103.5</v>
      </c>
      <c r="D95" s="67">
        <v>841</v>
      </c>
      <c r="E95" s="67">
        <v>1345</v>
      </c>
      <c r="F95" s="28">
        <f t="shared" si="7"/>
        <v>-1.460534493474204E-2</v>
      </c>
      <c r="G95" s="28">
        <f t="shared" si="8"/>
        <v>-3.6580670003850159E-3</v>
      </c>
      <c r="H95" s="28">
        <f t="shared" si="9"/>
        <v>2.6862026862026864E-2</v>
      </c>
      <c r="I95" s="28">
        <f t="shared" si="6"/>
        <v>-8.4776999631404355E-3</v>
      </c>
      <c r="J95" s="28"/>
    </row>
    <row r="96" spans="1:10" x14ac:dyDescent="0.2">
      <c r="A96" s="27">
        <v>42779</v>
      </c>
      <c r="B96" s="29">
        <v>30.85</v>
      </c>
      <c r="C96" s="67">
        <v>101.5</v>
      </c>
      <c r="D96" s="67">
        <v>849</v>
      </c>
      <c r="E96" s="67">
        <v>1335</v>
      </c>
      <c r="F96" s="28">
        <f t="shared" si="7"/>
        <v>-2.7120782087669486E-2</v>
      </c>
      <c r="G96" s="28">
        <f t="shared" si="8"/>
        <v>-1.932367149758454E-2</v>
      </c>
      <c r="H96" s="28">
        <f t="shared" si="9"/>
        <v>9.512485136741973E-3</v>
      </c>
      <c r="I96" s="28">
        <f t="shared" si="6"/>
        <v>-7.4349442379182153E-3</v>
      </c>
      <c r="J96" s="28"/>
    </row>
    <row r="97" spans="1:10" x14ac:dyDescent="0.2">
      <c r="A97" s="27">
        <v>42780</v>
      </c>
      <c r="B97" s="29">
        <v>31.05</v>
      </c>
      <c r="C97" s="67">
        <v>99.3</v>
      </c>
      <c r="D97" s="67">
        <v>842</v>
      </c>
      <c r="E97" s="67">
        <v>1312</v>
      </c>
      <c r="F97" s="28">
        <f t="shared" si="7"/>
        <v>6.4829821717990038E-3</v>
      </c>
      <c r="G97" s="28">
        <f t="shared" si="8"/>
        <v>-2.1674876847290667E-2</v>
      </c>
      <c r="H97" s="28">
        <f t="shared" si="9"/>
        <v>-8.2449941107184919E-3</v>
      </c>
      <c r="I97" s="28">
        <f t="shared" si="6"/>
        <v>-1.7228464419475654E-2</v>
      </c>
      <c r="J97" s="28"/>
    </row>
    <row r="98" spans="1:10" x14ac:dyDescent="0.2">
      <c r="A98" s="27">
        <v>42781</v>
      </c>
      <c r="B98" s="29">
        <v>31.6</v>
      </c>
      <c r="C98" s="67">
        <v>98.94</v>
      </c>
      <c r="D98" s="67">
        <v>855</v>
      </c>
      <c r="E98" s="67">
        <v>1316</v>
      </c>
      <c r="F98" s="28">
        <f t="shared" si="7"/>
        <v>1.7713365539452519E-2</v>
      </c>
      <c r="G98" s="28">
        <f t="shared" si="8"/>
        <v>-3.6253776435045261E-3</v>
      </c>
      <c r="H98" s="28">
        <f t="shared" si="9"/>
        <v>1.5439429928741092E-2</v>
      </c>
      <c r="I98" s="28">
        <f t="shared" si="6"/>
        <v>3.0487804878048782E-3</v>
      </c>
      <c r="J98" s="28"/>
    </row>
    <row r="99" spans="1:10" x14ac:dyDescent="0.2">
      <c r="A99" s="27">
        <v>42782</v>
      </c>
      <c r="B99" s="29">
        <v>31.7</v>
      </c>
      <c r="C99" s="67">
        <v>101.4</v>
      </c>
      <c r="D99" s="67">
        <v>860</v>
      </c>
      <c r="E99" s="67">
        <v>1401</v>
      </c>
      <c r="F99" s="28">
        <f t="shared" si="7"/>
        <v>3.1645569620252488E-3</v>
      </c>
      <c r="G99" s="28">
        <f t="shared" si="8"/>
        <v>2.4863553668890318E-2</v>
      </c>
      <c r="H99" s="28">
        <f t="shared" si="9"/>
        <v>5.8479532163742687E-3</v>
      </c>
      <c r="I99" s="28">
        <f t="shared" si="6"/>
        <v>6.4589665653495443E-2</v>
      </c>
      <c r="J99" s="28"/>
    </row>
    <row r="100" spans="1:10" x14ac:dyDescent="0.2">
      <c r="A100" s="27">
        <v>42783</v>
      </c>
      <c r="B100" s="29">
        <v>31.4</v>
      </c>
      <c r="C100" s="67">
        <v>99</v>
      </c>
      <c r="D100" s="67">
        <v>875</v>
      </c>
      <c r="E100" s="67">
        <v>1425</v>
      </c>
      <c r="F100" s="28">
        <f t="shared" si="7"/>
        <v>-9.4637223974763634E-3</v>
      </c>
      <c r="G100" s="28">
        <f t="shared" si="8"/>
        <v>-2.3668639053254493E-2</v>
      </c>
      <c r="H100" s="28">
        <f t="shared" si="9"/>
        <v>1.7441860465116279E-2</v>
      </c>
      <c r="I100" s="28">
        <f t="shared" si="6"/>
        <v>1.7130620985010708E-2</v>
      </c>
      <c r="J100" s="28"/>
    </row>
    <row r="101" spans="1:10" x14ac:dyDescent="0.2">
      <c r="A101" s="27">
        <v>42786</v>
      </c>
      <c r="B101" s="29">
        <v>30.65</v>
      </c>
      <c r="C101" s="67">
        <v>99.7</v>
      </c>
      <c r="D101" s="67">
        <v>885</v>
      </c>
      <c r="E101" s="67">
        <v>1425</v>
      </c>
      <c r="F101" s="28">
        <f t="shared" si="7"/>
        <v>-2.3885350318471339E-2</v>
      </c>
      <c r="G101" s="28">
        <f t="shared" si="8"/>
        <v>7.0707070707070998E-3</v>
      </c>
      <c r="H101" s="28">
        <f t="shared" si="9"/>
        <v>1.1428571428571429E-2</v>
      </c>
      <c r="I101" s="28">
        <f t="shared" si="6"/>
        <v>0</v>
      </c>
      <c r="J101" s="28"/>
    </row>
    <row r="102" spans="1:10" x14ac:dyDescent="0.2">
      <c r="A102" s="27">
        <v>42787</v>
      </c>
      <c r="B102" s="29">
        <v>30.81</v>
      </c>
      <c r="C102" s="67">
        <v>97.5</v>
      </c>
      <c r="D102" s="67">
        <v>895</v>
      </c>
      <c r="E102" s="67">
        <v>1395</v>
      </c>
      <c r="F102" s="28">
        <f t="shared" si="7"/>
        <v>5.2202283849918487E-3</v>
      </c>
      <c r="G102" s="28">
        <f t="shared" si="8"/>
        <v>-2.206619859578739E-2</v>
      </c>
      <c r="H102" s="28">
        <f t="shared" si="9"/>
        <v>1.1299435028248588E-2</v>
      </c>
      <c r="I102" s="28">
        <f t="shared" si="6"/>
        <v>-2.1052631578947368E-2</v>
      </c>
      <c r="J102" s="28"/>
    </row>
    <row r="103" spans="1:10" x14ac:dyDescent="0.2">
      <c r="A103" s="27">
        <v>42788</v>
      </c>
      <c r="B103" s="29">
        <v>30.71</v>
      </c>
      <c r="C103" s="67">
        <v>96.21</v>
      </c>
      <c r="D103" s="67">
        <v>907</v>
      </c>
      <c r="E103" s="67">
        <v>1399</v>
      </c>
      <c r="F103" s="28">
        <f t="shared" si="7"/>
        <v>-3.2456994482310247E-3</v>
      </c>
      <c r="G103" s="28">
        <f t="shared" si="8"/>
        <v>-1.3230769230769294E-2</v>
      </c>
      <c r="H103" s="28">
        <f t="shared" si="9"/>
        <v>1.3407821229050279E-2</v>
      </c>
      <c r="I103" s="28">
        <f t="shared" si="6"/>
        <v>2.8673835125448029E-3</v>
      </c>
      <c r="J103" s="28"/>
    </row>
    <row r="104" spans="1:10" x14ac:dyDescent="0.2">
      <c r="A104" s="27">
        <v>42790</v>
      </c>
      <c r="B104" s="29">
        <v>29.5</v>
      </c>
      <c r="C104" s="67">
        <v>94.75</v>
      </c>
      <c r="D104" s="67">
        <v>844</v>
      </c>
      <c r="E104" s="67">
        <v>1368.5</v>
      </c>
      <c r="F104" s="28">
        <f t="shared" si="7"/>
        <v>-3.9400846629762322E-2</v>
      </c>
      <c r="G104" s="28">
        <f t="shared" si="8"/>
        <v>-1.5175137719571706E-2</v>
      </c>
      <c r="H104" s="28">
        <f t="shared" si="9"/>
        <v>-6.9459757442116868E-2</v>
      </c>
      <c r="I104" s="28">
        <f t="shared" si="6"/>
        <v>-2.1801286633309505E-2</v>
      </c>
      <c r="J104" s="28"/>
    </row>
    <row r="105" spans="1:10" x14ac:dyDescent="0.2">
      <c r="A105" s="27">
        <v>42793</v>
      </c>
      <c r="B105" s="29">
        <v>28.91</v>
      </c>
      <c r="C105" s="67">
        <v>93.45</v>
      </c>
      <c r="D105" s="67">
        <v>822</v>
      </c>
      <c r="E105" s="67">
        <v>1354</v>
      </c>
      <c r="F105" s="28">
        <f t="shared" si="7"/>
        <v>-1.9999999999999993E-2</v>
      </c>
      <c r="G105" s="28">
        <f t="shared" si="8"/>
        <v>-1.3720316622691263E-2</v>
      </c>
      <c r="H105" s="28">
        <f t="shared" si="9"/>
        <v>-2.6066350710900472E-2</v>
      </c>
      <c r="I105" s="28">
        <f t="shared" si="6"/>
        <v>-1.0595542564852027E-2</v>
      </c>
      <c r="J105" s="28"/>
    </row>
    <row r="106" spans="1:10" x14ac:dyDescent="0.2">
      <c r="A106" s="27">
        <v>42794</v>
      </c>
      <c r="B106" s="29">
        <v>28.69</v>
      </c>
      <c r="C106" s="67">
        <v>92.06</v>
      </c>
      <c r="D106" s="67">
        <v>819</v>
      </c>
      <c r="E106" s="67">
        <v>1330</v>
      </c>
      <c r="F106" s="28">
        <f t="shared" si="7"/>
        <v>-7.6098235904530909E-3</v>
      </c>
      <c r="G106" s="28">
        <f t="shared" si="8"/>
        <v>-1.4874264312466565E-2</v>
      </c>
      <c r="H106" s="28">
        <f t="shared" si="9"/>
        <v>-3.6496350364963502E-3</v>
      </c>
      <c r="I106" s="28">
        <f t="shared" si="6"/>
        <v>-1.7725258493353029E-2</v>
      </c>
      <c r="J106" s="28"/>
    </row>
    <row r="107" spans="1:10" x14ac:dyDescent="0.2">
      <c r="A107" s="27">
        <v>42795</v>
      </c>
      <c r="B107" s="29">
        <v>30.89</v>
      </c>
      <c r="C107" s="67">
        <v>94.47</v>
      </c>
      <c r="D107" s="67">
        <v>822</v>
      </c>
      <c r="E107" s="67">
        <v>1334</v>
      </c>
      <c r="F107" s="28">
        <f t="shared" si="7"/>
        <v>7.6681770651795017E-2</v>
      </c>
      <c r="G107" s="28">
        <f t="shared" si="8"/>
        <v>2.6178579187486384E-2</v>
      </c>
      <c r="H107" s="28">
        <f t="shared" si="9"/>
        <v>3.663003663003663E-3</v>
      </c>
      <c r="I107" s="28">
        <f t="shared" si="6"/>
        <v>3.0075187969924814E-3</v>
      </c>
      <c r="J107" s="28"/>
    </row>
    <row r="108" spans="1:10" x14ac:dyDescent="0.2">
      <c r="A108" s="27">
        <v>42796</v>
      </c>
      <c r="B108" s="29">
        <v>30.62</v>
      </c>
      <c r="C108" s="67">
        <v>94</v>
      </c>
      <c r="D108" s="67">
        <v>832</v>
      </c>
      <c r="E108" s="67">
        <v>1358.5</v>
      </c>
      <c r="F108" s="28">
        <f t="shared" si="7"/>
        <v>-8.7406927808352086E-3</v>
      </c>
      <c r="G108" s="28">
        <f t="shared" si="8"/>
        <v>-4.9751243781094405E-3</v>
      </c>
      <c r="H108" s="28">
        <f t="shared" si="9"/>
        <v>1.2165450121654502E-2</v>
      </c>
      <c r="I108" s="28">
        <f t="shared" si="6"/>
        <v>1.8365817091454274E-2</v>
      </c>
      <c r="J108" s="28"/>
    </row>
    <row r="109" spans="1:10" x14ac:dyDescent="0.2">
      <c r="A109" s="27">
        <v>42797</v>
      </c>
      <c r="B109" s="29">
        <v>29.99</v>
      </c>
      <c r="C109" s="67">
        <v>95.85</v>
      </c>
      <c r="D109" s="67">
        <v>836</v>
      </c>
      <c r="E109" s="67">
        <v>1370</v>
      </c>
      <c r="F109" s="28">
        <f t="shared" si="7"/>
        <v>-2.0574787720444236E-2</v>
      </c>
      <c r="G109" s="28">
        <f t="shared" si="8"/>
        <v>1.9680851063829725E-2</v>
      </c>
      <c r="H109" s="28">
        <f t="shared" si="9"/>
        <v>4.807692307692308E-3</v>
      </c>
      <c r="I109" s="28">
        <f t="shared" si="6"/>
        <v>8.4652189915347814E-3</v>
      </c>
      <c r="J109" s="28"/>
    </row>
    <row r="110" spans="1:10" x14ac:dyDescent="0.2">
      <c r="A110" s="27">
        <v>42800</v>
      </c>
      <c r="B110" s="29">
        <v>29.75</v>
      </c>
      <c r="C110" s="67">
        <v>94.39</v>
      </c>
      <c r="D110" s="67">
        <v>839</v>
      </c>
      <c r="E110" s="67">
        <v>1359</v>
      </c>
      <c r="F110" s="28">
        <f t="shared" si="7"/>
        <v>-8.002667555851899E-3</v>
      </c>
      <c r="G110" s="28">
        <f t="shared" si="8"/>
        <v>-1.5232133541992633E-2</v>
      </c>
      <c r="H110" s="28">
        <f t="shared" si="9"/>
        <v>3.5885167464114833E-3</v>
      </c>
      <c r="I110" s="28">
        <f t="shared" si="6"/>
        <v>-8.0291970802919711E-3</v>
      </c>
      <c r="J110" s="28"/>
    </row>
    <row r="111" spans="1:10" x14ac:dyDescent="0.2">
      <c r="A111" s="27">
        <v>42801</v>
      </c>
      <c r="B111" s="29">
        <v>28.65</v>
      </c>
      <c r="C111" s="67">
        <v>91.9</v>
      </c>
      <c r="D111" s="67">
        <v>861</v>
      </c>
      <c r="E111" s="67">
        <v>1364</v>
      </c>
      <c r="F111" s="28">
        <f t="shared" si="7"/>
        <v>-3.6974789915966436E-2</v>
      </c>
      <c r="G111" s="28">
        <f t="shared" si="8"/>
        <v>-2.6379913126390452E-2</v>
      </c>
      <c r="H111" s="28">
        <f t="shared" si="9"/>
        <v>2.6221692491060787E-2</v>
      </c>
      <c r="I111" s="28">
        <f t="shared" si="6"/>
        <v>3.6791758646063282E-3</v>
      </c>
      <c r="J111" s="28"/>
    </row>
    <row r="112" spans="1:10" x14ac:dyDescent="0.2">
      <c r="A112" s="27">
        <v>42803</v>
      </c>
      <c r="B112" s="29">
        <v>27.31</v>
      </c>
      <c r="C112" s="67">
        <v>88.99</v>
      </c>
      <c r="D112" s="67">
        <v>881</v>
      </c>
      <c r="E112" s="67">
        <v>1359.5</v>
      </c>
      <c r="F112" s="28">
        <f t="shared" si="7"/>
        <v>-4.6771378708551484E-2</v>
      </c>
      <c r="G112" s="28">
        <f t="shared" si="8"/>
        <v>-3.1664853101197071E-2</v>
      </c>
      <c r="H112" s="28">
        <f t="shared" si="9"/>
        <v>2.3228803716608595E-2</v>
      </c>
      <c r="I112" s="28">
        <f t="shared" si="6"/>
        <v>-3.2991202346041057E-3</v>
      </c>
      <c r="J112" s="28"/>
    </row>
    <row r="113" spans="1:10" x14ac:dyDescent="0.2">
      <c r="A113" s="27">
        <v>42804</v>
      </c>
      <c r="B113" s="29">
        <v>27.6</v>
      </c>
      <c r="C113" s="67">
        <v>86</v>
      </c>
      <c r="D113" s="67">
        <v>918</v>
      </c>
      <c r="E113" s="67">
        <v>1360</v>
      </c>
      <c r="F113" s="28">
        <f t="shared" si="7"/>
        <v>1.0618820944708998E-2</v>
      </c>
      <c r="G113" s="28">
        <f t="shared" si="8"/>
        <v>-3.3599280818069392E-2</v>
      </c>
      <c r="H113" s="28">
        <f t="shared" si="9"/>
        <v>4.1997729852440407E-2</v>
      </c>
      <c r="I113" s="28">
        <f t="shared" si="6"/>
        <v>3.677822728944465E-4</v>
      </c>
      <c r="J113" s="28"/>
    </row>
    <row r="114" spans="1:10" x14ac:dyDescent="0.2">
      <c r="A114" s="27">
        <v>42807</v>
      </c>
      <c r="B114" s="29">
        <v>28.54</v>
      </c>
      <c r="C114" s="67">
        <v>87.99</v>
      </c>
      <c r="D114" s="67">
        <v>909</v>
      </c>
      <c r="E114" s="67">
        <v>1366.5</v>
      </c>
      <c r="F114" s="28">
        <f t="shared" si="7"/>
        <v>3.405797101449267E-2</v>
      </c>
      <c r="G114" s="28">
        <f t="shared" si="8"/>
        <v>2.3139534883720871E-2</v>
      </c>
      <c r="H114" s="28">
        <f t="shared" si="9"/>
        <v>-9.8039215686274508E-3</v>
      </c>
      <c r="I114" s="28">
        <f t="shared" si="6"/>
        <v>4.7794117647058827E-3</v>
      </c>
      <c r="J114" s="28"/>
    </row>
    <row r="115" spans="1:10" x14ac:dyDescent="0.2">
      <c r="A115" s="27">
        <v>42808</v>
      </c>
      <c r="B115" s="29">
        <v>28.59</v>
      </c>
      <c r="C115" s="67">
        <v>87.85</v>
      </c>
      <c r="D115" s="67">
        <v>935</v>
      </c>
      <c r="E115" s="67">
        <v>1357</v>
      </c>
      <c r="F115" s="28">
        <f t="shared" si="7"/>
        <v>1.7519271198318399E-3</v>
      </c>
      <c r="G115" s="28">
        <f t="shared" si="8"/>
        <v>-1.5910898965791633E-3</v>
      </c>
      <c r="H115" s="28">
        <f t="shared" si="9"/>
        <v>2.8602860286028604E-2</v>
      </c>
      <c r="I115" s="28">
        <f t="shared" si="6"/>
        <v>-6.9520673252835711E-3</v>
      </c>
      <c r="J115" s="28"/>
    </row>
    <row r="116" spans="1:10" x14ac:dyDescent="0.2">
      <c r="A116" s="27">
        <v>42809</v>
      </c>
      <c r="B116" s="29">
        <v>28.21</v>
      </c>
      <c r="C116" s="67">
        <v>87.01</v>
      </c>
      <c r="D116" s="67">
        <v>972</v>
      </c>
      <c r="E116" s="67">
        <v>1341</v>
      </c>
      <c r="F116" s="28">
        <f t="shared" si="7"/>
        <v>-1.3291360615599825E-2</v>
      </c>
      <c r="G116" s="28">
        <f t="shared" si="8"/>
        <v>-9.5617529880476868E-3</v>
      </c>
      <c r="H116" s="28">
        <f t="shared" si="9"/>
        <v>3.9572192513368985E-2</v>
      </c>
      <c r="I116" s="28">
        <f t="shared" si="6"/>
        <v>-1.1790714812085483E-2</v>
      </c>
      <c r="J116" s="28"/>
    </row>
    <row r="117" spans="1:10" x14ac:dyDescent="0.2">
      <c r="A117" s="27">
        <v>42810</v>
      </c>
      <c r="B117" s="29">
        <v>29.1</v>
      </c>
      <c r="C117" s="67">
        <v>91.5</v>
      </c>
      <c r="D117" s="67">
        <v>965</v>
      </c>
      <c r="E117" s="67">
        <v>1375</v>
      </c>
      <c r="F117" s="28">
        <f t="shared" si="7"/>
        <v>3.1549096065225116E-2</v>
      </c>
      <c r="G117" s="28">
        <f t="shared" si="8"/>
        <v>5.1603263992644463E-2</v>
      </c>
      <c r="H117" s="28">
        <f t="shared" si="9"/>
        <v>-7.2016460905349796E-3</v>
      </c>
      <c r="I117" s="28">
        <f t="shared" si="6"/>
        <v>2.535421327367636E-2</v>
      </c>
      <c r="J117" s="28"/>
    </row>
    <row r="118" spans="1:10" x14ac:dyDescent="0.2">
      <c r="A118" s="27">
        <v>42811</v>
      </c>
      <c r="B118" s="29">
        <v>30.24</v>
      </c>
      <c r="C118" s="67">
        <v>94.5</v>
      </c>
      <c r="D118" s="67">
        <v>940</v>
      </c>
      <c r="E118" s="67">
        <v>1354</v>
      </c>
      <c r="F118" s="28">
        <f t="shared" si="7"/>
        <v>3.9175257731958658E-2</v>
      </c>
      <c r="G118" s="28">
        <f t="shared" si="8"/>
        <v>3.2786885245901641E-2</v>
      </c>
      <c r="H118" s="28">
        <f t="shared" si="9"/>
        <v>-2.5906735751295335E-2</v>
      </c>
      <c r="I118" s="28">
        <f t="shared" si="6"/>
        <v>-1.5272727272727273E-2</v>
      </c>
      <c r="J118" s="28"/>
    </row>
    <row r="119" spans="1:10" x14ac:dyDescent="0.2">
      <c r="A119" s="27">
        <v>42814</v>
      </c>
      <c r="B119" s="29">
        <v>29.8</v>
      </c>
      <c r="C119" s="67">
        <v>93.82</v>
      </c>
      <c r="D119" s="67">
        <v>971</v>
      </c>
      <c r="E119" s="67">
        <v>1347</v>
      </c>
      <c r="F119" s="28">
        <f t="shared" si="7"/>
        <v>-1.4550264550264477E-2</v>
      </c>
      <c r="G119" s="28">
        <f t="shared" si="8"/>
        <v>-7.1957671957672683E-3</v>
      </c>
      <c r="H119" s="28">
        <f t="shared" si="9"/>
        <v>3.2978723404255318E-2</v>
      </c>
      <c r="I119" s="28">
        <f t="shared" si="6"/>
        <v>-5.1698670605612998E-3</v>
      </c>
      <c r="J119" s="28"/>
    </row>
    <row r="120" spans="1:10" x14ac:dyDescent="0.2">
      <c r="A120" s="27">
        <v>42815</v>
      </c>
      <c r="B120" s="29">
        <v>29.35</v>
      </c>
      <c r="C120" s="67">
        <v>94.5</v>
      </c>
      <c r="D120" s="67">
        <v>974</v>
      </c>
      <c r="E120" s="67">
        <v>1311</v>
      </c>
      <c r="F120" s="28">
        <f t="shared" si="7"/>
        <v>-1.5100671140939574E-2</v>
      </c>
      <c r="G120" s="28">
        <f t="shared" si="8"/>
        <v>7.247921551907982E-3</v>
      </c>
      <c r="H120" s="28">
        <f t="shared" si="9"/>
        <v>3.089598352214212E-3</v>
      </c>
      <c r="I120" s="28">
        <f t="shared" si="6"/>
        <v>-2.6726057906458798E-2</v>
      </c>
      <c r="J120" s="28"/>
    </row>
    <row r="121" spans="1:10" x14ac:dyDescent="0.2">
      <c r="A121" s="27">
        <v>42816</v>
      </c>
      <c r="B121" s="29">
        <v>28.88</v>
      </c>
      <c r="C121" s="67">
        <v>92.85</v>
      </c>
      <c r="D121" s="67">
        <v>939</v>
      </c>
      <c r="E121" s="67">
        <v>1291</v>
      </c>
      <c r="F121" s="28">
        <f t="shared" si="7"/>
        <v>-1.6013628620102298E-2</v>
      </c>
      <c r="G121" s="28">
        <f t="shared" si="8"/>
        <v>-1.746031746031752E-2</v>
      </c>
      <c r="H121" s="28">
        <f t="shared" si="9"/>
        <v>-3.5934291581108828E-2</v>
      </c>
      <c r="I121" s="28">
        <f t="shared" si="6"/>
        <v>-1.5255530129672006E-2</v>
      </c>
      <c r="J121" s="28"/>
    </row>
    <row r="122" spans="1:10" x14ac:dyDescent="0.2">
      <c r="A122" s="27">
        <v>42817</v>
      </c>
      <c r="B122" s="29">
        <v>28.79</v>
      </c>
      <c r="C122" s="67">
        <v>96.21</v>
      </c>
      <c r="D122" s="67">
        <v>970</v>
      </c>
      <c r="E122" s="67">
        <v>1288</v>
      </c>
      <c r="F122" s="28">
        <f t="shared" si="7"/>
        <v>-3.1163434903047045E-3</v>
      </c>
      <c r="G122" s="28">
        <f t="shared" si="8"/>
        <v>3.6187399030694664E-2</v>
      </c>
      <c r="H122" s="28">
        <f t="shared" si="9"/>
        <v>3.301384451544196E-2</v>
      </c>
      <c r="I122" s="28">
        <f t="shared" si="6"/>
        <v>-2.3237800154918666E-3</v>
      </c>
      <c r="J122" s="28"/>
    </row>
    <row r="123" spans="1:10" x14ac:dyDescent="0.2">
      <c r="A123" s="27">
        <v>42818</v>
      </c>
      <c r="B123" s="29">
        <v>28.99</v>
      </c>
      <c r="C123" s="67">
        <v>96</v>
      </c>
      <c r="D123" s="67">
        <v>958</v>
      </c>
      <c r="E123" s="67">
        <v>1280</v>
      </c>
      <c r="F123" s="28">
        <f t="shared" si="7"/>
        <v>6.9468565474122713E-3</v>
      </c>
      <c r="G123" s="28">
        <f t="shared" si="8"/>
        <v>-2.1827252884314913E-3</v>
      </c>
      <c r="H123" s="28">
        <f t="shared" si="9"/>
        <v>-1.2371134020618556E-2</v>
      </c>
      <c r="I123" s="28">
        <f t="shared" si="6"/>
        <v>-6.2111801242236021E-3</v>
      </c>
      <c r="J123" s="28"/>
    </row>
    <row r="124" spans="1:10" x14ac:dyDescent="0.2">
      <c r="A124" s="27">
        <v>42821</v>
      </c>
      <c r="B124" s="29">
        <v>27.65</v>
      </c>
      <c r="C124" s="67">
        <v>94.69</v>
      </c>
      <c r="D124" s="67">
        <v>926</v>
      </c>
      <c r="E124" s="67">
        <v>1261</v>
      </c>
      <c r="F124" s="28">
        <f t="shared" si="7"/>
        <v>-4.6222835460503618E-2</v>
      </c>
      <c r="G124" s="28">
        <f t="shared" si="8"/>
        <v>-1.3645833333333357E-2</v>
      </c>
      <c r="H124" s="28">
        <f t="shared" si="9"/>
        <v>-3.3402922755741124E-2</v>
      </c>
      <c r="I124" s="28">
        <f t="shared" si="6"/>
        <v>-1.4843749999999999E-2</v>
      </c>
      <c r="J124" s="28"/>
    </row>
    <row r="125" spans="1:10" x14ac:dyDescent="0.2">
      <c r="A125" s="27">
        <v>42822</v>
      </c>
      <c r="B125" s="29">
        <v>28.25</v>
      </c>
      <c r="C125" s="67">
        <v>94.48</v>
      </c>
      <c r="D125" s="67">
        <v>950</v>
      </c>
      <c r="E125" s="67">
        <v>1275</v>
      </c>
      <c r="F125" s="28">
        <f t="shared" si="7"/>
        <v>2.1699819168173651E-2</v>
      </c>
      <c r="G125" s="28">
        <f t="shared" si="8"/>
        <v>-2.2177632273734688E-3</v>
      </c>
      <c r="H125" s="28">
        <f t="shared" si="9"/>
        <v>2.591792656587473E-2</v>
      </c>
      <c r="I125" s="28">
        <f t="shared" si="6"/>
        <v>1.1102299762093577E-2</v>
      </c>
      <c r="J125" s="28"/>
    </row>
    <row r="126" spans="1:10" x14ac:dyDescent="0.2">
      <c r="A126" s="27">
        <v>42823</v>
      </c>
      <c r="B126" s="29">
        <v>28.7</v>
      </c>
      <c r="C126" s="67">
        <v>92</v>
      </c>
      <c r="D126" s="67">
        <v>946</v>
      </c>
      <c r="E126" s="67">
        <v>1262</v>
      </c>
      <c r="F126" s="28">
        <f t="shared" si="7"/>
        <v>1.5929203539822984E-2</v>
      </c>
      <c r="G126" s="28">
        <f t="shared" si="8"/>
        <v>-2.6248941574936537E-2</v>
      </c>
      <c r="H126" s="28">
        <f t="shared" si="9"/>
        <v>-4.2105263157894736E-3</v>
      </c>
      <c r="I126" s="28">
        <f t="shared" si="6"/>
        <v>-1.019607843137255E-2</v>
      </c>
      <c r="J126" s="28"/>
    </row>
    <row r="127" spans="1:10" x14ac:dyDescent="0.2">
      <c r="A127" s="27">
        <v>42824</v>
      </c>
      <c r="B127" s="29">
        <v>29.65</v>
      </c>
      <c r="C127" s="67">
        <v>93.55</v>
      </c>
      <c r="D127" s="67">
        <v>927</v>
      </c>
      <c r="E127" s="67">
        <v>1247.5</v>
      </c>
      <c r="F127" s="28">
        <f t="shared" si="7"/>
        <v>3.3101045296167225E-2</v>
      </c>
      <c r="G127" s="28">
        <f t="shared" si="8"/>
        <v>1.684782608695649E-2</v>
      </c>
      <c r="H127" s="28">
        <f t="shared" si="9"/>
        <v>-2.0084566596194502E-2</v>
      </c>
      <c r="I127" s="28">
        <f t="shared" si="6"/>
        <v>-1.1489698890649762E-2</v>
      </c>
      <c r="J127" s="28"/>
    </row>
    <row r="128" spans="1:10" x14ac:dyDescent="0.2">
      <c r="A128" s="27">
        <v>42825</v>
      </c>
      <c r="B128" s="29">
        <v>29.89</v>
      </c>
      <c r="C128" s="67">
        <v>91.01</v>
      </c>
      <c r="D128" s="67">
        <v>956</v>
      </c>
      <c r="E128" s="67">
        <v>1245.5</v>
      </c>
      <c r="F128" s="28">
        <f t="shared" si="7"/>
        <v>8.0944350758853957E-3</v>
      </c>
      <c r="G128" s="28">
        <f t="shared" si="8"/>
        <v>-2.715125601282728E-2</v>
      </c>
      <c r="H128" s="28">
        <f t="shared" si="9"/>
        <v>3.1283710895361382E-2</v>
      </c>
      <c r="I128" s="28">
        <f t="shared" ref="I128:I191" si="10">(E128-E127)/E127</f>
        <v>-1.6032064128256513E-3</v>
      </c>
      <c r="J128" s="28"/>
    </row>
    <row r="129" spans="1:10" x14ac:dyDescent="0.2">
      <c r="A129" s="27">
        <v>42828</v>
      </c>
      <c r="B129" s="29">
        <v>29.2</v>
      </c>
      <c r="C129" s="67">
        <v>91.9</v>
      </c>
      <c r="D129" s="67">
        <v>951</v>
      </c>
      <c r="E129" s="67">
        <v>1242</v>
      </c>
      <c r="F129" s="28">
        <f t="shared" si="7"/>
        <v>-2.3084643693543034E-2</v>
      </c>
      <c r="G129" s="28">
        <f t="shared" si="8"/>
        <v>9.7791451488847443E-3</v>
      </c>
      <c r="H129" s="28">
        <f t="shared" si="9"/>
        <v>-5.2301255230125521E-3</v>
      </c>
      <c r="I129" s="28">
        <f t="shared" si="10"/>
        <v>-2.8101164191087916E-3</v>
      </c>
      <c r="J129" s="28"/>
    </row>
    <row r="130" spans="1:10" x14ac:dyDescent="0.2">
      <c r="A130" s="27">
        <v>42829</v>
      </c>
      <c r="B130" s="29">
        <v>29.58</v>
      </c>
      <c r="C130" s="67">
        <v>92</v>
      </c>
      <c r="D130" s="67">
        <v>958</v>
      </c>
      <c r="E130" s="67">
        <v>1239</v>
      </c>
      <c r="F130" s="28">
        <f t="shared" si="7"/>
        <v>1.3013698630136952E-2</v>
      </c>
      <c r="G130" s="28">
        <f t="shared" si="8"/>
        <v>1.088139281828012E-3</v>
      </c>
      <c r="H130" s="28">
        <f t="shared" si="9"/>
        <v>7.3606729758149319E-3</v>
      </c>
      <c r="I130" s="28">
        <f t="shared" si="10"/>
        <v>-2.4154589371980675E-3</v>
      </c>
      <c r="J130" s="28"/>
    </row>
    <row r="131" spans="1:10" x14ac:dyDescent="0.2">
      <c r="A131" s="27">
        <v>42830</v>
      </c>
      <c r="B131" s="29">
        <v>29.93</v>
      </c>
      <c r="C131" s="67">
        <v>92.14</v>
      </c>
      <c r="D131" s="67">
        <v>962</v>
      </c>
      <c r="E131" s="67">
        <v>1298</v>
      </c>
      <c r="F131" s="28">
        <f t="shared" si="7"/>
        <v>1.183231913455042E-2</v>
      </c>
      <c r="G131" s="28">
        <f t="shared" si="8"/>
        <v>1.5217391304347889E-3</v>
      </c>
      <c r="H131" s="28">
        <f t="shared" si="9"/>
        <v>4.1753653444676405E-3</v>
      </c>
      <c r="I131" s="28">
        <f t="shared" si="10"/>
        <v>4.7619047619047616E-2</v>
      </c>
      <c r="J131" s="28"/>
    </row>
    <row r="132" spans="1:10" x14ac:dyDescent="0.2">
      <c r="A132" s="27">
        <v>42831</v>
      </c>
      <c r="B132" s="29">
        <v>29.78</v>
      </c>
      <c r="C132" s="67">
        <v>91.55</v>
      </c>
      <c r="D132" s="67">
        <v>970</v>
      </c>
      <c r="E132" s="67">
        <v>1289</v>
      </c>
      <c r="F132" s="28">
        <f t="shared" ref="F132:F195" si="11">(B132-B131)/B131</f>
        <v>-5.0116939525559163E-3</v>
      </c>
      <c r="G132" s="28">
        <f t="shared" ref="G132:G195" si="12">(C132-C131)/C131</f>
        <v>-6.403299327110955E-3</v>
      </c>
      <c r="H132" s="28">
        <f t="shared" ref="H132:H195" si="13">(D132-D131)/D131</f>
        <v>8.3160083160083165E-3</v>
      </c>
      <c r="I132" s="28">
        <f t="shared" si="10"/>
        <v>-6.9337442218798152E-3</v>
      </c>
      <c r="J132" s="28"/>
    </row>
    <row r="133" spans="1:10" x14ac:dyDescent="0.2">
      <c r="A133" s="27">
        <v>42832</v>
      </c>
      <c r="B133" s="29">
        <v>29.4</v>
      </c>
      <c r="C133" s="67">
        <v>88.57</v>
      </c>
      <c r="D133" s="67">
        <v>947</v>
      </c>
      <c r="E133" s="67">
        <v>1260</v>
      </c>
      <c r="F133" s="28">
        <f t="shared" si="11"/>
        <v>-1.27602417730021E-2</v>
      </c>
      <c r="G133" s="28">
        <f t="shared" si="12"/>
        <v>-3.2550518842162798E-2</v>
      </c>
      <c r="H133" s="28">
        <f t="shared" si="13"/>
        <v>-2.3711340206185566E-2</v>
      </c>
      <c r="I133" s="28">
        <f t="shared" si="10"/>
        <v>-2.2498060512024826E-2</v>
      </c>
      <c r="J133" s="28"/>
    </row>
    <row r="134" spans="1:10" x14ac:dyDescent="0.2">
      <c r="A134" s="27">
        <v>42835</v>
      </c>
      <c r="B134" s="29">
        <v>28.4</v>
      </c>
      <c r="C134" s="67">
        <v>85.87</v>
      </c>
      <c r="D134" s="67">
        <v>975</v>
      </c>
      <c r="E134" s="67">
        <v>1249.5</v>
      </c>
      <c r="F134" s="28">
        <f t="shared" si="11"/>
        <v>-3.4013605442176874E-2</v>
      </c>
      <c r="G134" s="28">
        <f t="shared" si="12"/>
        <v>-3.0484362651010375E-2</v>
      </c>
      <c r="H134" s="28">
        <f t="shared" si="13"/>
        <v>2.9567053854276663E-2</v>
      </c>
      <c r="I134" s="28">
        <f t="shared" si="10"/>
        <v>-8.3333333333333332E-3</v>
      </c>
      <c r="J134" s="28"/>
    </row>
    <row r="135" spans="1:10" x14ac:dyDescent="0.2">
      <c r="A135" s="27">
        <v>42836</v>
      </c>
      <c r="B135" s="29">
        <v>28.57</v>
      </c>
      <c r="C135" s="67">
        <v>90.09</v>
      </c>
      <c r="D135" s="67">
        <v>976</v>
      </c>
      <c r="E135" s="67">
        <v>1251</v>
      </c>
      <c r="F135" s="28">
        <f t="shared" si="11"/>
        <v>5.985915492957807E-3</v>
      </c>
      <c r="G135" s="28">
        <f t="shared" si="12"/>
        <v>4.9144054966810277E-2</v>
      </c>
      <c r="H135" s="28">
        <f t="shared" si="13"/>
        <v>1.0256410256410256E-3</v>
      </c>
      <c r="I135" s="28">
        <f t="shared" si="10"/>
        <v>1.2004801920768306E-3</v>
      </c>
      <c r="J135" s="28"/>
    </row>
    <row r="136" spans="1:10" x14ac:dyDescent="0.2">
      <c r="A136" s="27">
        <v>42837</v>
      </c>
      <c r="B136" s="29">
        <v>27.97</v>
      </c>
      <c r="C136" s="67">
        <v>89.7</v>
      </c>
      <c r="D136" s="67">
        <v>962</v>
      </c>
      <c r="E136" s="67">
        <v>1284</v>
      </c>
      <c r="F136" s="28">
        <f t="shared" si="11"/>
        <v>-2.1001050052502676E-2</v>
      </c>
      <c r="G136" s="28">
        <f t="shared" si="12"/>
        <v>-4.3290043290043351E-3</v>
      </c>
      <c r="H136" s="28">
        <f t="shared" si="13"/>
        <v>-1.4344262295081968E-2</v>
      </c>
      <c r="I136" s="28">
        <f t="shared" si="10"/>
        <v>2.6378896882494004E-2</v>
      </c>
      <c r="J136" s="28"/>
    </row>
    <row r="137" spans="1:10" x14ac:dyDescent="0.2">
      <c r="A137" s="27">
        <v>42838</v>
      </c>
      <c r="B137" s="29">
        <v>28.01</v>
      </c>
      <c r="C137" s="67">
        <v>88.85</v>
      </c>
      <c r="D137" s="67">
        <v>955</v>
      </c>
      <c r="E137" s="67">
        <v>1289</v>
      </c>
      <c r="F137" s="28">
        <f t="shared" si="11"/>
        <v>1.4301036825170792E-3</v>
      </c>
      <c r="G137" s="28">
        <f t="shared" si="12"/>
        <v>-9.4760312151617454E-3</v>
      </c>
      <c r="H137" s="28">
        <f t="shared" si="13"/>
        <v>-7.2765072765072769E-3</v>
      </c>
      <c r="I137" s="28">
        <f t="shared" si="10"/>
        <v>3.8940809968847352E-3</v>
      </c>
      <c r="J137" s="28"/>
    </row>
    <row r="138" spans="1:10" x14ac:dyDescent="0.2">
      <c r="A138" s="27">
        <v>42839</v>
      </c>
      <c r="B138" s="29">
        <v>27.54</v>
      </c>
      <c r="C138" s="67">
        <v>87.7</v>
      </c>
      <c r="D138" s="67">
        <v>942</v>
      </c>
      <c r="E138" s="67">
        <v>1268.5</v>
      </c>
      <c r="F138" s="28">
        <f t="shared" si="11"/>
        <v>-1.6779721528025791E-2</v>
      </c>
      <c r="G138" s="28">
        <f t="shared" si="12"/>
        <v>-1.2943162633652128E-2</v>
      </c>
      <c r="H138" s="28">
        <f t="shared" si="13"/>
        <v>-1.3612565445026177E-2</v>
      </c>
      <c r="I138" s="28">
        <f t="shared" si="10"/>
        <v>-1.5903801396431341E-2</v>
      </c>
      <c r="J138" s="28"/>
    </row>
    <row r="139" spans="1:10" x14ac:dyDescent="0.2">
      <c r="A139" s="27">
        <v>42842</v>
      </c>
      <c r="B139" s="29">
        <v>27.79</v>
      </c>
      <c r="C139" s="67">
        <v>89.8</v>
      </c>
      <c r="D139" s="67">
        <v>938</v>
      </c>
      <c r="E139" s="67">
        <v>1367.5</v>
      </c>
      <c r="F139" s="28">
        <f t="shared" si="11"/>
        <v>9.0777051561365292E-3</v>
      </c>
      <c r="G139" s="28">
        <f t="shared" si="12"/>
        <v>2.3945267958950904E-2</v>
      </c>
      <c r="H139" s="28">
        <f t="shared" si="13"/>
        <v>-4.246284501061571E-3</v>
      </c>
      <c r="I139" s="28">
        <f t="shared" si="10"/>
        <v>7.8044934962554199E-2</v>
      </c>
      <c r="J139" s="28"/>
    </row>
    <row r="140" spans="1:10" x14ac:dyDescent="0.2">
      <c r="A140" s="27">
        <v>42843</v>
      </c>
      <c r="B140" s="29">
        <v>26.91</v>
      </c>
      <c r="C140" s="67">
        <v>88</v>
      </c>
      <c r="D140" s="67">
        <v>941</v>
      </c>
      <c r="E140" s="67">
        <v>1336.5</v>
      </c>
      <c r="F140" s="28">
        <f t="shared" si="11"/>
        <v>-3.1666066930550525E-2</v>
      </c>
      <c r="G140" s="28">
        <f t="shared" si="12"/>
        <v>-2.0044543429844068E-2</v>
      </c>
      <c r="H140" s="28">
        <f t="shared" si="13"/>
        <v>3.1982942430703624E-3</v>
      </c>
      <c r="I140" s="28">
        <f t="shared" si="10"/>
        <v>-2.2669104204753199E-2</v>
      </c>
      <c r="J140" s="28"/>
    </row>
    <row r="141" spans="1:10" x14ac:dyDescent="0.2">
      <c r="A141" s="27">
        <v>42844</v>
      </c>
      <c r="B141" s="29">
        <v>26.5</v>
      </c>
      <c r="C141" s="67">
        <v>88.32</v>
      </c>
      <c r="D141" s="67">
        <v>959</v>
      </c>
      <c r="E141" s="67">
        <v>1329.5</v>
      </c>
      <c r="F141" s="28">
        <f t="shared" si="11"/>
        <v>-1.5235971757710893E-2</v>
      </c>
      <c r="G141" s="28">
        <f t="shared" si="12"/>
        <v>3.6363636363635587E-3</v>
      </c>
      <c r="H141" s="28">
        <f t="shared" si="13"/>
        <v>1.9128586609989374E-2</v>
      </c>
      <c r="I141" s="28">
        <f t="shared" si="10"/>
        <v>-5.2375607931163482E-3</v>
      </c>
      <c r="J141" s="28"/>
    </row>
    <row r="142" spans="1:10" x14ac:dyDescent="0.2">
      <c r="A142" s="27">
        <v>42845</v>
      </c>
      <c r="B142" s="29">
        <v>26.62</v>
      </c>
      <c r="C142" s="67">
        <v>89.25</v>
      </c>
      <c r="D142" s="67">
        <v>994</v>
      </c>
      <c r="E142" s="67">
        <v>1328</v>
      </c>
      <c r="F142" s="28">
        <f t="shared" si="11"/>
        <v>4.5283018867924903E-3</v>
      </c>
      <c r="G142" s="28">
        <f t="shared" si="12"/>
        <v>1.0529891304347904E-2</v>
      </c>
      <c r="H142" s="28">
        <f t="shared" si="13"/>
        <v>3.6496350364963501E-2</v>
      </c>
      <c r="I142" s="28">
        <f t="shared" si="10"/>
        <v>-1.1282437006393381E-3</v>
      </c>
      <c r="J142" s="28"/>
    </row>
    <row r="143" spans="1:10" x14ac:dyDescent="0.2">
      <c r="A143" s="27">
        <v>42846</v>
      </c>
      <c r="B143" s="29">
        <v>27.21</v>
      </c>
      <c r="C143" s="67">
        <v>93.2</v>
      </c>
      <c r="D143" s="67">
        <v>986</v>
      </c>
      <c r="E143" s="67">
        <v>1310</v>
      </c>
      <c r="F143" s="28">
        <f t="shared" si="11"/>
        <v>2.2163786626596536E-2</v>
      </c>
      <c r="G143" s="28">
        <f t="shared" si="12"/>
        <v>4.4257703081232523E-2</v>
      </c>
      <c r="H143" s="28">
        <f t="shared" si="13"/>
        <v>-8.0482897384305842E-3</v>
      </c>
      <c r="I143" s="28">
        <f t="shared" si="10"/>
        <v>-1.355421686746988E-2</v>
      </c>
      <c r="J143" s="28"/>
    </row>
    <row r="144" spans="1:10" x14ac:dyDescent="0.2">
      <c r="A144" s="27">
        <v>42849</v>
      </c>
      <c r="B144" s="29">
        <v>27.7</v>
      </c>
      <c r="C144" s="67">
        <v>93.09</v>
      </c>
      <c r="D144" s="67">
        <v>996</v>
      </c>
      <c r="E144" s="67">
        <v>1317</v>
      </c>
      <c r="F144" s="28">
        <f t="shared" si="11"/>
        <v>1.8008085262770982E-2</v>
      </c>
      <c r="G144" s="28">
        <f t="shared" si="12"/>
        <v>-1.1802575107296076E-3</v>
      </c>
      <c r="H144" s="28">
        <f t="shared" si="13"/>
        <v>1.0141987829614604E-2</v>
      </c>
      <c r="I144" s="28">
        <f t="shared" si="10"/>
        <v>5.3435114503816794E-3</v>
      </c>
      <c r="J144" s="28"/>
    </row>
    <row r="145" spans="1:10" x14ac:dyDescent="0.2">
      <c r="A145" s="27">
        <v>42850</v>
      </c>
      <c r="B145" s="29">
        <v>28.51</v>
      </c>
      <c r="C145" s="67">
        <v>95.21</v>
      </c>
      <c r="D145" s="67">
        <v>1000</v>
      </c>
      <c r="E145" s="67">
        <v>1338</v>
      </c>
      <c r="F145" s="28">
        <f t="shared" si="11"/>
        <v>2.9241877256317772E-2</v>
      </c>
      <c r="G145" s="28">
        <f t="shared" si="12"/>
        <v>2.2773659899022348E-2</v>
      </c>
      <c r="H145" s="28">
        <f t="shared" si="13"/>
        <v>4.0160642570281121E-3</v>
      </c>
      <c r="I145" s="28">
        <f t="shared" si="10"/>
        <v>1.5945330296127564E-2</v>
      </c>
      <c r="J145" s="28"/>
    </row>
    <row r="146" spans="1:10" x14ac:dyDescent="0.2">
      <c r="A146" s="27">
        <v>42851</v>
      </c>
      <c r="B146" s="29">
        <v>29.48</v>
      </c>
      <c r="C146" s="67">
        <v>95.64</v>
      </c>
      <c r="D146" s="67">
        <v>1023</v>
      </c>
      <c r="E146" s="67">
        <v>1404</v>
      </c>
      <c r="F146" s="28">
        <f t="shared" si="11"/>
        <v>3.4023149772009778E-2</v>
      </c>
      <c r="G146" s="28">
        <f t="shared" si="12"/>
        <v>4.5163323180338923E-3</v>
      </c>
      <c r="H146" s="28">
        <f t="shared" si="13"/>
        <v>2.3E-2</v>
      </c>
      <c r="I146" s="28">
        <f t="shared" si="10"/>
        <v>4.9327354260089683E-2</v>
      </c>
      <c r="J146" s="28"/>
    </row>
    <row r="147" spans="1:10" x14ac:dyDescent="0.2">
      <c r="A147" s="27">
        <v>42852</v>
      </c>
      <c r="B147" s="29">
        <v>29.3</v>
      </c>
      <c r="C147" s="67">
        <v>96.75</v>
      </c>
      <c r="D147" s="67">
        <v>1047</v>
      </c>
      <c r="E147" s="67">
        <v>1520</v>
      </c>
      <c r="F147" s="28">
        <f t="shared" si="11"/>
        <v>-6.1058344640434097E-3</v>
      </c>
      <c r="G147" s="28">
        <f t="shared" si="12"/>
        <v>1.1606022584692592E-2</v>
      </c>
      <c r="H147" s="28">
        <f t="shared" si="13"/>
        <v>2.3460410557184751E-2</v>
      </c>
      <c r="I147" s="28">
        <f t="shared" si="10"/>
        <v>8.2621082621082614E-2</v>
      </c>
      <c r="J147" s="28"/>
    </row>
    <row r="148" spans="1:10" x14ac:dyDescent="0.2">
      <c r="A148" s="27">
        <v>42853</v>
      </c>
      <c r="B148" s="29">
        <v>29.38</v>
      </c>
      <c r="C148" s="67">
        <v>98.11</v>
      </c>
      <c r="D148" s="67">
        <v>1090</v>
      </c>
      <c r="E148" s="67">
        <v>1534.5</v>
      </c>
      <c r="F148" s="28">
        <f t="shared" si="11"/>
        <v>2.7303754266211023E-3</v>
      </c>
      <c r="G148" s="28">
        <f t="shared" si="12"/>
        <v>1.4056847545219632E-2</v>
      </c>
      <c r="H148" s="28">
        <f t="shared" si="13"/>
        <v>4.1069723018147083E-2</v>
      </c>
      <c r="I148" s="28">
        <f t="shared" si="10"/>
        <v>9.5394736842105265E-3</v>
      </c>
      <c r="J148" s="28"/>
    </row>
    <row r="149" spans="1:10" x14ac:dyDescent="0.2">
      <c r="A149" s="27">
        <v>42857</v>
      </c>
      <c r="B149" s="29">
        <v>28.64</v>
      </c>
      <c r="C149" s="67">
        <v>98.13</v>
      </c>
      <c r="D149" s="67">
        <v>1093</v>
      </c>
      <c r="E149" s="67">
        <v>1549</v>
      </c>
      <c r="F149" s="28">
        <f t="shared" si="11"/>
        <v>-2.5187202178352568E-2</v>
      </c>
      <c r="G149" s="28">
        <f t="shared" si="12"/>
        <v>2.0385281826517196E-4</v>
      </c>
      <c r="H149" s="28">
        <f t="shared" si="13"/>
        <v>2.7522935779816515E-3</v>
      </c>
      <c r="I149" s="28">
        <f t="shared" si="10"/>
        <v>9.4493320299771921E-3</v>
      </c>
      <c r="J149" s="28"/>
    </row>
    <row r="150" spans="1:10" x14ac:dyDescent="0.2">
      <c r="A150" s="27">
        <v>42858</v>
      </c>
      <c r="B150" s="29">
        <v>28.03</v>
      </c>
      <c r="C150" s="67">
        <v>95.47</v>
      </c>
      <c r="D150" s="67">
        <v>1120</v>
      </c>
      <c r="E150" s="67">
        <v>1528</v>
      </c>
      <c r="F150" s="28">
        <f t="shared" si="11"/>
        <v>-2.1298882681564227E-2</v>
      </c>
      <c r="G150" s="28">
        <f t="shared" si="12"/>
        <v>-2.7106899011515303E-2</v>
      </c>
      <c r="H150" s="28">
        <f t="shared" si="13"/>
        <v>2.4702653247941447E-2</v>
      </c>
      <c r="I150" s="28">
        <f t="shared" si="10"/>
        <v>-1.355713363460297E-2</v>
      </c>
      <c r="J150" s="28"/>
    </row>
    <row r="151" spans="1:10" x14ac:dyDescent="0.2">
      <c r="A151" s="27">
        <v>42859</v>
      </c>
      <c r="B151" s="29">
        <v>27.94</v>
      </c>
      <c r="C151" s="67">
        <v>94.7</v>
      </c>
      <c r="D151" s="67">
        <v>1159</v>
      </c>
      <c r="E151" s="67">
        <v>1581</v>
      </c>
      <c r="F151" s="28">
        <f t="shared" si="11"/>
        <v>-3.2108455226542939E-3</v>
      </c>
      <c r="G151" s="28">
        <f t="shared" si="12"/>
        <v>-8.0653608463391226E-3</v>
      </c>
      <c r="H151" s="28">
        <f t="shared" si="13"/>
        <v>3.4821428571428573E-2</v>
      </c>
      <c r="I151" s="28">
        <f t="shared" si="10"/>
        <v>3.4685863874345552E-2</v>
      </c>
      <c r="J151" s="28"/>
    </row>
    <row r="152" spans="1:10" x14ac:dyDescent="0.2">
      <c r="A152" s="27">
        <v>42860</v>
      </c>
      <c r="B152" s="29">
        <v>27.94</v>
      </c>
      <c r="C152" s="67">
        <v>93.41</v>
      </c>
      <c r="D152" s="67">
        <v>1122</v>
      </c>
      <c r="E152" s="67">
        <v>1570</v>
      </c>
      <c r="F152" s="28">
        <f t="shared" si="11"/>
        <v>0</v>
      </c>
      <c r="G152" s="28">
        <f t="shared" si="12"/>
        <v>-1.3621964097148958E-2</v>
      </c>
      <c r="H152" s="28">
        <f t="shared" si="13"/>
        <v>-3.1924072476272651E-2</v>
      </c>
      <c r="I152" s="28">
        <f t="shared" si="10"/>
        <v>-6.957621758380772E-3</v>
      </c>
      <c r="J152" s="28"/>
    </row>
    <row r="153" spans="1:10" x14ac:dyDescent="0.2">
      <c r="A153" s="27">
        <v>42865</v>
      </c>
      <c r="B153" s="29">
        <v>27.95</v>
      </c>
      <c r="C153" s="67">
        <v>94.46</v>
      </c>
      <c r="D153" s="67">
        <v>1149</v>
      </c>
      <c r="E153" s="67">
        <v>1590</v>
      </c>
      <c r="F153" s="28">
        <f t="shared" si="11"/>
        <v>3.5790980672863312E-4</v>
      </c>
      <c r="G153" s="28">
        <f t="shared" si="12"/>
        <v>1.1240766513221253E-2</v>
      </c>
      <c r="H153" s="28">
        <f t="shared" si="13"/>
        <v>2.4064171122994651E-2</v>
      </c>
      <c r="I153" s="28">
        <f t="shared" si="10"/>
        <v>1.2738853503184714E-2</v>
      </c>
      <c r="J153" s="28"/>
    </row>
    <row r="154" spans="1:10" x14ac:dyDescent="0.2">
      <c r="A154" s="27">
        <v>42866</v>
      </c>
      <c r="B154" s="29">
        <v>27.36</v>
      </c>
      <c r="C154" s="67">
        <v>94.47</v>
      </c>
      <c r="D154" s="67">
        <v>1131</v>
      </c>
      <c r="E154" s="67">
        <v>1562.5</v>
      </c>
      <c r="F154" s="28">
        <f t="shared" si="11"/>
        <v>-2.1109123434704825E-2</v>
      </c>
      <c r="G154" s="28">
        <f t="shared" si="12"/>
        <v>1.0586491636677024E-4</v>
      </c>
      <c r="H154" s="28">
        <f t="shared" si="13"/>
        <v>-1.5665796344647518E-2</v>
      </c>
      <c r="I154" s="28">
        <f t="shared" si="10"/>
        <v>-1.7295597484276729E-2</v>
      </c>
      <c r="J154" s="28"/>
    </row>
    <row r="155" spans="1:10" x14ac:dyDescent="0.2">
      <c r="A155" s="27">
        <v>42867</v>
      </c>
      <c r="B155" s="29">
        <v>27.65</v>
      </c>
      <c r="C155" s="67">
        <v>93.09</v>
      </c>
      <c r="D155" s="67">
        <v>1129</v>
      </c>
      <c r="E155" s="67">
        <v>1592</v>
      </c>
      <c r="F155" s="28">
        <f t="shared" si="11"/>
        <v>1.0599415204678332E-2</v>
      </c>
      <c r="G155" s="28">
        <f t="shared" si="12"/>
        <v>-1.4607812003810686E-2</v>
      </c>
      <c r="H155" s="28">
        <f t="shared" si="13"/>
        <v>-1.7683465959328027E-3</v>
      </c>
      <c r="I155" s="28">
        <f t="shared" si="10"/>
        <v>1.8880000000000001E-2</v>
      </c>
      <c r="J155" s="28"/>
    </row>
    <row r="156" spans="1:10" x14ac:dyDescent="0.2">
      <c r="A156" s="27">
        <v>42870</v>
      </c>
      <c r="B156" s="29">
        <v>27.56</v>
      </c>
      <c r="C156" s="67">
        <v>92</v>
      </c>
      <c r="D156" s="67">
        <v>1102</v>
      </c>
      <c r="E156" s="67">
        <v>1619</v>
      </c>
      <c r="F156" s="28">
        <f t="shared" si="11"/>
        <v>-3.2549728752260349E-3</v>
      </c>
      <c r="G156" s="28">
        <f t="shared" si="12"/>
        <v>-1.1709098721667239E-2</v>
      </c>
      <c r="H156" s="28">
        <f t="shared" si="13"/>
        <v>-2.3914968999114262E-2</v>
      </c>
      <c r="I156" s="28">
        <f t="shared" si="10"/>
        <v>1.6959798994974875E-2</v>
      </c>
      <c r="J156" s="28"/>
    </row>
    <row r="157" spans="1:10" x14ac:dyDescent="0.2">
      <c r="A157" s="27">
        <v>42871</v>
      </c>
      <c r="B157" s="29">
        <v>27.5</v>
      </c>
      <c r="C157" s="67">
        <v>89.5</v>
      </c>
      <c r="D157" s="67">
        <v>1115</v>
      </c>
      <c r="E157" s="67">
        <v>1611</v>
      </c>
      <c r="F157" s="28">
        <f t="shared" si="11"/>
        <v>-2.1770682148040173E-3</v>
      </c>
      <c r="G157" s="28">
        <f t="shared" si="12"/>
        <v>-2.717391304347826E-2</v>
      </c>
      <c r="H157" s="28">
        <f t="shared" si="13"/>
        <v>1.1796733212341199E-2</v>
      </c>
      <c r="I157" s="28">
        <f t="shared" si="10"/>
        <v>-4.9413218035824586E-3</v>
      </c>
      <c r="J157" s="28"/>
    </row>
    <row r="158" spans="1:10" x14ac:dyDescent="0.2">
      <c r="A158" s="27">
        <v>42872</v>
      </c>
      <c r="B158" s="29">
        <v>27.93</v>
      </c>
      <c r="C158" s="67">
        <v>90.49</v>
      </c>
      <c r="D158" s="67">
        <v>1220</v>
      </c>
      <c r="E158" s="67">
        <v>1608</v>
      </c>
      <c r="F158" s="28">
        <f t="shared" si="11"/>
        <v>1.5636363636363625E-2</v>
      </c>
      <c r="G158" s="28">
        <f t="shared" si="12"/>
        <v>1.1061452513966423E-2</v>
      </c>
      <c r="H158" s="28">
        <f t="shared" si="13"/>
        <v>9.417040358744394E-2</v>
      </c>
      <c r="I158" s="28">
        <f t="shared" si="10"/>
        <v>-1.8621973929236499E-3</v>
      </c>
      <c r="J158" s="28"/>
    </row>
    <row r="159" spans="1:10" x14ac:dyDescent="0.2">
      <c r="A159" s="27">
        <v>42873</v>
      </c>
      <c r="B159" s="29">
        <v>27.08</v>
      </c>
      <c r="C159" s="67">
        <v>89.9</v>
      </c>
      <c r="D159" s="67">
        <v>1250</v>
      </c>
      <c r="E159" s="67">
        <v>1565</v>
      </c>
      <c r="F159" s="28">
        <f t="shared" si="11"/>
        <v>-3.0433225921947776E-2</v>
      </c>
      <c r="G159" s="28">
        <f t="shared" si="12"/>
        <v>-6.5200574649131307E-3</v>
      </c>
      <c r="H159" s="28">
        <f t="shared" si="13"/>
        <v>2.4590163934426229E-2</v>
      </c>
      <c r="I159" s="28">
        <f t="shared" si="10"/>
        <v>-2.6741293532338308E-2</v>
      </c>
      <c r="J159" s="28"/>
    </row>
    <row r="160" spans="1:10" x14ac:dyDescent="0.2">
      <c r="A160" s="27">
        <v>42874</v>
      </c>
      <c r="B160" s="29">
        <v>27.11</v>
      </c>
      <c r="C160" s="67">
        <v>90.06</v>
      </c>
      <c r="D160" s="67">
        <v>1265</v>
      </c>
      <c r="E160" s="67">
        <v>1614.5</v>
      </c>
      <c r="F160" s="28">
        <f t="shared" si="11"/>
        <v>1.1078286558346064E-3</v>
      </c>
      <c r="G160" s="28">
        <f t="shared" si="12"/>
        <v>1.7797552836484602E-3</v>
      </c>
      <c r="H160" s="28">
        <f t="shared" si="13"/>
        <v>1.2E-2</v>
      </c>
      <c r="I160" s="28">
        <f t="shared" si="10"/>
        <v>3.1629392971246006E-2</v>
      </c>
      <c r="J160" s="28"/>
    </row>
    <row r="161" spans="1:10" x14ac:dyDescent="0.2">
      <c r="A161" s="27">
        <v>42877</v>
      </c>
      <c r="B161" s="29">
        <v>26.99</v>
      </c>
      <c r="C161" s="67">
        <v>89.19</v>
      </c>
      <c r="D161" s="67">
        <v>1230</v>
      </c>
      <c r="E161" s="67">
        <v>1608</v>
      </c>
      <c r="F161" s="28">
        <f t="shared" si="11"/>
        <v>-4.4264109184803026E-3</v>
      </c>
      <c r="G161" s="28">
        <f t="shared" si="12"/>
        <v>-9.660226515656279E-3</v>
      </c>
      <c r="H161" s="28">
        <f t="shared" si="13"/>
        <v>-2.766798418972332E-2</v>
      </c>
      <c r="I161" s="28">
        <f t="shared" si="10"/>
        <v>-4.0260142458965623E-3</v>
      </c>
      <c r="J161" s="28"/>
    </row>
    <row r="162" spans="1:10" x14ac:dyDescent="0.2">
      <c r="A162" s="27">
        <v>42878</v>
      </c>
      <c r="B162" s="29">
        <v>27.3</v>
      </c>
      <c r="C162" s="67">
        <v>91.21</v>
      </c>
      <c r="D162" s="67">
        <v>1294</v>
      </c>
      <c r="E162" s="67">
        <v>1611.5</v>
      </c>
      <c r="F162" s="28">
        <f t="shared" si="11"/>
        <v>1.1485735457576965E-2</v>
      </c>
      <c r="G162" s="28">
        <f t="shared" si="12"/>
        <v>2.264827895503976E-2</v>
      </c>
      <c r="H162" s="28">
        <f t="shared" si="13"/>
        <v>5.2032520325203252E-2</v>
      </c>
      <c r="I162" s="28">
        <f t="shared" si="10"/>
        <v>2.1766169154228856E-3</v>
      </c>
      <c r="J162" s="28"/>
    </row>
    <row r="163" spans="1:10" x14ac:dyDescent="0.2">
      <c r="A163" s="27">
        <v>42879</v>
      </c>
      <c r="B163" s="29">
        <v>27.25</v>
      </c>
      <c r="C163" s="67">
        <v>92.12</v>
      </c>
      <c r="D163" s="67">
        <v>1266</v>
      </c>
      <c r="E163" s="67">
        <v>1611</v>
      </c>
      <c r="F163" s="28">
        <f t="shared" si="11"/>
        <v>-1.8315018315018575E-3</v>
      </c>
      <c r="G163" s="28">
        <f t="shared" si="12"/>
        <v>9.9769762087491606E-3</v>
      </c>
      <c r="H163" s="28">
        <f t="shared" si="13"/>
        <v>-2.1638330757341576E-2</v>
      </c>
      <c r="I163" s="28">
        <f t="shared" si="10"/>
        <v>-3.1026993484331366E-4</v>
      </c>
      <c r="J163" s="28"/>
    </row>
    <row r="164" spans="1:10" x14ac:dyDescent="0.2">
      <c r="A164" s="27">
        <v>42880</v>
      </c>
      <c r="B164" s="29">
        <v>27.2</v>
      </c>
      <c r="C164" s="67">
        <v>89.69</v>
      </c>
      <c r="D164" s="67">
        <v>1291</v>
      </c>
      <c r="E164" s="67">
        <v>1584</v>
      </c>
      <c r="F164" s="28">
        <f t="shared" si="11"/>
        <v>-1.834862385321127E-3</v>
      </c>
      <c r="G164" s="28">
        <f t="shared" si="12"/>
        <v>-2.6378636561007453E-2</v>
      </c>
      <c r="H164" s="28">
        <f t="shared" si="13"/>
        <v>1.9747235387045814E-2</v>
      </c>
      <c r="I164" s="28">
        <f t="shared" si="10"/>
        <v>-1.6759776536312849E-2</v>
      </c>
      <c r="J164" s="28"/>
    </row>
    <row r="165" spans="1:10" x14ac:dyDescent="0.2">
      <c r="A165" s="27">
        <v>42881</v>
      </c>
      <c r="B165" s="29">
        <v>27.29</v>
      </c>
      <c r="C165" s="67">
        <v>89.77</v>
      </c>
      <c r="D165" s="67">
        <v>1301</v>
      </c>
      <c r="E165" s="67">
        <v>1568</v>
      </c>
      <c r="F165" s="28">
        <f t="shared" si="11"/>
        <v>3.3088235294117595E-3</v>
      </c>
      <c r="G165" s="28">
        <f t="shared" si="12"/>
        <v>8.9196119968779455E-4</v>
      </c>
      <c r="H165" s="28">
        <f t="shared" si="13"/>
        <v>7.7459333849728895E-3</v>
      </c>
      <c r="I165" s="28">
        <f t="shared" si="10"/>
        <v>-1.0101010101010102E-2</v>
      </c>
      <c r="J165" s="28"/>
    </row>
    <row r="166" spans="1:10" x14ac:dyDescent="0.2">
      <c r="A166" s="27">
        <v>42884</v>
      </c>
      <c r="B166" s="29">
        <v>27.25</v>
      </c>
      <c r="C166" s="67">
        <v>90.3</v>
      </c>
      <c r="D166" s="67">
        <v>1316</v>
      </c>
      <c r="E166" s="67">
        <v>1573.5</v>
      </c>
      <c r="F166" s="28">
        <f t="shared" si="11"/>
        <v>-1.465738365701691E-3</v>
      </c>
      <c r="G166" s="28">
        <f t="shared" si="12"/>
        <v>5.9039768296758515E-3</v>
      </c>
      <c r="H166" s="28">
        <f t="shared" si="13"/>
        <v>1.1529592621060722E-2</v>
      </c>
      <c r="I166" s="28">
        <f t="shared" si="10"/>
        <v>3.5076530612244898E-3</v>
      </c>
      <c r="J166" s="28"/>
    </row>
    <row r="167" spans="1:10" x14ac:dyDescent="0.2">
      <c r="A167" s="27">
        <v>42885</v>
      </c>
      <c r="B167" s="29">
        <v>27.21</v>
      </c>
      <c r="C167" s="67">
        <v>89.29</v>
      </c>
      <c r="D167" s="67">
        <v>1357</v>
      </c>
      <c r="E167" s="67">
        <v>1552</v>
      </c>
      <c r="F167" s="28">
        <f t="shared" si="11"/>
        <v>-1.4678899082568495E-3</v>
      </c>
      <c r="G167" s="28">
        <f t="shared" si="12"/>
        <v>-1.1184939091915735E-2</v>
      </c>
      <c r="H167" s="28">
        <f t="shared" si="13"/>
        <v>3.115501519756839E-2</v>
      </c>
      <c r="I167" s="28">
        <f t="shared" si="10"/>
        <v>-1.3663806800127106E-2</v>
      </c>
      <c r="J167" s="28"/>
    </row>
    <row r="168" spans="1:10" x14ac:dyDescent="0.2">
      <c r="A168" s="27">
        <v>42886</v>
      </c>
      <c r="B168" s="29">
        <v>27.16</v>
      </c>
      <c r="C168" s="67">
        <v>88.35</v>
      </c>
      <c r="D168" s="67">
        <v>1297</v>
      </c>
      <c r="E168" s="67">
        <v>1505</v>
      </c>
      <c r="F168" s="28">
        <f t="shared" si="11"/>
        <v>-1.8375597206909484E-3</v>
      </c>
      <c r="G168" s="28">
        <f t="shared" si="12"/>
        <v>-1.0527494680255481E-2</v>
      </c>
      <c r="H168" s="28">
        <f t="shared" si="13"/>
        <v>-4.4215180545320559E-2</v>
      </c>
      <c r="I168" s="28">
        <f t="shared" si="10"/>
        <v>-3.0283505154639175E-2</v>
      </c>
      <c r="J168" s="28"/>
    </row>
    <row r="169" spans="1:10" x14ac:dyDescent="0.2">
      <c r="A169" s="27">
        <v>42887</v>
      </c>
      <c r="B169" s="29">
        <v>27.14</v>
      </c>
      <c r="C169" s="67">
        <v>87.81</v>
      </c>
      <c r="D169" s="67">
        <v>1325</v>
      </c>
      <c r="E169" s="67">
        <v>1520.5</v>
      </c>
      <c r="F169" s="28">
        <f t="shared" si="11"/>
        <v>-7.3637702503680312E-4</v>
      </c>
      <c r="G169" s="28">
        <f t="shared" si="12"/>
        <v>-6.1120543293717274E-3</v>
      </c>
      <c r="H169" s="28">
        <f t="shared" si="13"/>
        <v>2.1588280647648419E-2</v>
      </c>
      <c r="I169" s="28">
        <f t="shared" si="10"/>
        <v>1.0299003322259137E-2</v>
      </c>
      <c r="J169" s="28"/>
    </row>
    <row r="170" spans="1:10" x14ac:dyDescent="0.2">
      <c r="A170" s="27">
        <v>42888</v>
      </c>
      <c r="B170" s="29">
        <v>27.05</v>
      </c>
      <c r="C170" s="67">
        <v>88.32</v>
      </c>
      <c r="D170" s="67">
        <v>1303</v>
      </c>
      <c r="E170" s="67">
        <v>1478</v>
      </c>
      <c r="F170" s="28">
        <f t="shared" si="11"/>
        <v>-3.3161385408990367E-3</v>
      </c>
      <c r="G170" s="28">
        <f t="shared" si="12"/>
        <v>5.8079945336521003E-3</v>
      </c>
      <c r="H170" s="28">
        <f t="shared" si="13"/>
        <v>-1.6603773584905661E-2</v>
      </c>
      <c r="I170" s="28">
        <f t="shared" si="10"/>
        <v>-2.7951331798750412E-2</v>
      </c>
      <c r="J170" s="28"/>
    </row>
    <row r="171" spans="1:10" x14ac:dyDescent="0.2">
      <c r="A171" s="27">
        <v>42891</v>
      </c>
      <c r="B171" s="29">
        <v>27.36</v>
      </c>
      <c r="C171" s="67">
        <v>87.85</v>
      </c>
      <c r="D171" s="67">
        <v>1310</v>
      </c>
      <c r="E171" s="67">
        <v>1525</v>
      </c>
      <c r="F171" s="28">
        <f t="shared" si="11"/>
        <v>1.1460258780036921E-2</v>
      </c>
      <c r="G171" s="28">
        <f t="shared" si="12"/>
        <v>-5.32155797101448E-3</v>
      </c>
      <c r="H171" s="28">
        <f t="shared" si="13"/>
        <v>5.3722179585571758E-3</v>
      </c>
      <c r="I171" s="28">
        <f t="shared" si="10"/>
        <v>3.1799729364005415E-2</v>
      </c>
      <c r="J171" s="28"/>
    </row>
    <row r="172" spans="1:10" x14ac:dyDescent="0.2">
      <c r="A172" s="27">
        <v>42892</v>
      </c>
      <c r="B172" s="29">
        <v>27.42</v>
      </c>
      <c r="C172" s="67">
        <v>87.64</v>
      </c>
      <c r="D172" s="67">
        <v>1301</v>
      </c>
      <c r="E172" s="67">
        <v>1524.5</v>
      </c>
      <c r="F172" s="28">
        <f t="shared" si="11"/>
        <v>2.192982456140434E-3</v>
      </c>
      <c r="G172" s="28">
        <f t="shared" si="12"/>
        <v>-2.3904382470118814E-3</v>
      </c>
      <c r="H172" s="28">
        <f t="shared" si="13"/>
        <v>-6.8702290076335876E-3</v>
      </c>
      <c r="I172" s="28">
        <f t="shared" si="10"/>
        <v>-3.2786885245901639E-4</v>
      </c>
      <c r="J172" s="28"/>
    </row>
    <row r="173" spans="1:10" x14ac:dyDescent="0.2">
      <c r="A173" s="27">
        <v>42893</v>
      </c>
      <c r="B173" s="29">
        <v>27.79</v>
      </c>
      <c r="C173" s="67">
        <v>86.36</v>
      </c>
      <c r="D173" s="67">
        <v>1327</v>
      </c>
      <c r="E173" s="67">
        <v>1526</v>
      </c>
      <c r="F173" s="28">
        <f t="shared" si="11"/>
        <v>1.3493800145878827E-2</v>
      </c>
      <c r="G173" s="28">
        <f t="shared" si="12"/>
        <v>-1.4605203103605672E-2</v>
      </c>
      <c r="H173" s="28">
        <f t="shared" si="13"/>
        <v>1.9984627209838585E-2</v>
      </c>
      <c r="I173" s="28">
        <f t="shared" si="10"/>
        <v>9.8392915710068872E-4</v>
      </c>
      <c r="J173" s="28"/>
    </row>
    <row r="174" spans="1:10" x14ac:dyDescent="0.2">
      <c r="A174" s="27">
        <v>42894</v>
      </c>
      <c r="B174" s="29">
        <v>27.33</v>
      </c>
      <c r="C174" s="67">
        <v>86.24</v>
      </c>
      <c r="D174" s="67">
        <v>1315</v>
      </c>
      <c r="E174" s="67">
        <v>1521.5</v>
      </c>
      <c r="F174" s="28">
        <f t="shared" si="11"/>
        <v>-1.6552716804606005E-2</v>
      </c>
      <c r="G174" s="28">
        <f t="shared" si="12"/>
        <v>-1.3895321908291402E-3</v>
      </c>
      <c r="H174" s="28">
        <f t="shared" si="13"/>
        <v>-9.0429540316503392E-3</v>
      </c>
      <c r="I174" s="28">
        <f t="shared" si="10"/>
        <v>-2.9488859764089121E-3</v>
      </c>
      <c r="J174" s="28"/>
    </row>
    <row r="175" spans="1:10" x14ac:dyDescent="0.2">
      <c r="A175" s="27">
        <v>42895</v>
      </c>
      <c r="B175" s="29">
        <v>27.15</v>
      </c>
      <c r="C175" s="67">
        <v>85.81</v>
      </c>
      <c r="D175" s="67">
        <v>1365</v>
      </c>
      <c r="E175" s="67">
        <v>1541.5</v>
      </c>
      <c r="F175" s="28">
        <f t="shared" si="11"/>
        <v>-6.5861690450054787E-3</v>
      </c>
      <c r="G175" s="28">
        <f t="shared" si="12"/>
        <v>-4.9860853432281147E-3</v>
      </c>
      <c r="H175" s="28">
        <f t="shared" si="13"/>
        <v>3.8022813688212927E-2</v>
      </c>
      <c r="I175" s="28">
        <f t="shared" si="10"/>
        <v>1.3144922773578704E-2</v>
      </c>
      <c r="J175" s="28"/>
    </row>
    <row r="176" spans="1:10" x14ac:dyDescent="0.2">
      <c r="A176" s="27">
        <v>42899</v>
      </c>
      <c r="B176" s="29">
        <v>27.16</v>
      </c>
      <c r="C176" s="67">
        <v>83.9</v>
      </c>
      <c r="D176" s="67">
        <v>1370</v>
      </c>
      <c r="E176" s="67">
        <v>1480</v>
      </c>
      <c r="F176" s="28">
        <f t="shared" si="11"/>
        <v>3.683241252302602E-4</v>
      </c>
      <c r="G176" s="28">
        <f t="shared" si="12"/>
        <v>-2.2258478032863262E-2</v>
      </c>
      <c r="H176" s="28">
        <f t="shared" si="13"/>
        <v>3.663003663003663E-3</v>
      </c>
      <c r="I176" s="28">
        <f t="shared" si="10"/>
        <v>-3.9896204995134611E-2</v>
      </c>
      <c r="J176" s="28"/>
    </row>
    <row r="177" spans="1:10" x14ac:dyDescent="0.2">
      <c r="A177" s="27">
        <v>42900</v>
      </c>
      <c r="B177" s="29">
        <v>26.88</v>
      </c>
      <c r="C177" s="67">
        <v>81</v>
      </c>
      <c r="D177" s="67">
        <v>1410</v>
      </c>
      <c r="E177" s="67">
        <v>1482.5</v>
      </c>
      <c r="F177" s="28">
        <f t="shared" si="11"/>
        <v>-1.0309278350515505E-2</v>
      </c>
      <c r="G177" s="28">
        <f t="shared" si="12"/>
        <v>-3.45649582836711E-2</v>
      </c>
      <c r="H177" s="28">
        <f t="shared" si="13"/>
        <v>2.9197080291970802E-2</v>
      </c>
      <c r="I177" s="28">
        <f t="shared" si="10"/>
        <v>1.6891891891891893E-3</v>
      </c>
      <c r="J177" s="28"/>
    </row>
    <row r="178" spans="1:10" x14ac:dyDescent="0.2">
      <c r="A178" s="27">
        <v>42901</v>
      </c>
      <c r="B178" s="29">
        <v>25.99</v>
      </c>
      <c r="C178" s="67">
        <v>80.900000000000006</v>
      </c>
      <c r="D178" s="67">
        <v>1429</v>
      </c>
      <c r="E178" s="67">
        <v>1495.5</v>
      </c>
      <c r="F178" s="28">
        <f t="shared" si="11"/>
        <v>-3.3110119047619069E-2</v>
      </c>
      <c r="G178" s="28">
        <f t="shared" si="12"/>
        <v>-1.2345679012344976E-3</v>
      </c>
      <c r="H178" s="28">
        <f t="shared" si="13"/>
        <v>1.3475177304964539E-2</v>
      </c>
      <c r="I178" s="28">
        <f t="shared" si="10"/>
        <v>8.7689713322091061E-3</v>
      </c>
      <c r="J178" s="28"/>
    </row>
    <row r="179" spans="1:10" x14ac:dyDescent="0.2">
      <c r="A179" s="27">
        <v>42902</v>
      </c>
      <c r="B179" s="29">
        <v>27.05</v>
      </c>
      <c r="C179" s="67">
        <v>83.12</v>
      </c>
      <c r="D179" s="67">
        <v>1443</v>
      </c>
      <c r="E179" s="67">
        <v>1464.5</v>
      </c>
      <c r="F179" s="28">
        <f t="shared" si="11"/>
        <v>4.0784917275875424E-2</v>
      </c>
      <c r="G179" s="28">
        <f t="shared" si="12"/>
        <v>2.7441285537700848E-2</v>
      </c>
      <c r="H179" s="28">
        <f t="shared" si="13"/>
        <v>9.7970608817354796E-3</v>
      </c>
      <c r="I179" s="28">
        <f t="shared" si="10"/>
        <v>-2.0728853226345705E-2</v>
      </c>
      <c r="J179" s="28"/>
    </row>
    <row r="180" spans="1:10" x14ac:dyDescent="0.2">
      <c r="A180" s="27">
        <v>42905</v>
      </c>
      <c r="B180" s="29">
        <v>27.82</v>
      </c>
      <c r="C180" s="67">
        <v>82.97</v>
      </c>
      <c r="D180" s="67">
        <v>1440</v>
      </c>
      <c r="E180" s="67">
        <v>1541</v>
      </c>
      <c r="F180" s="28">
        <f t="shared" si="11"/>
        <v>2.8465804066543421E-2</v>
      </c>
      <c r="G180" s="28">
        <f t="shared" si="12"/>
        <v>-1.8046198267565648E-3</v>
      </c>
      <c r="H180" s="28">
        <f t="shared" si="13"/>
        <v>-2.0790020790020791E-3</v>
      </c>
      <c r="I180" s="28">
        <f t="shared" si="10"/>
        <v>5.223625810856948E-2</v>
      </c>
      <c r="J180" s="28"/>
    </row>
    <row r="181" spans="1:10" x14ac:dyDescent="0.2">
      <c r="A181" s="27">
        <v>42906</v>
      </c>
      <c r="B181" s="29">
        <v>28.19</v>
      </c>
      <c r="C181" s="67">
        <v>83.1</v>
      </c>
      <c r="D181" s="67">
        <v>1450</v>
      </c>
      <c r="E181" s="67">
        <v>1554</v>
      </c>
      <c r="F181" s="28">
        <f t="shared" si="11"/>
        <v>1.3299784327821747E-2</v>
      </c>
      <c r="G181" s="28">
        <f t="shared" si="12"/>
        <v>1.5668313848378383E-3</v>
      </c>
      <c r="H181" s="28">
        <f t="shared" si="13"/>
        <v>6.9444444444444441E-3</v>
      </c>
      <c r="I181" s="28">
        <f t="shared" si="10"/>
        <v>8.4360804672290717E-3</v>
      </c>
      <c r="J181" s="28"/>
    </row>
    <row r="182" spans="1:10" x14ac:dyDescent="0.2">
      <c r="A182" s="27">
        <v>42907</v>
      </c>
      <c r="B182" s="29">
        <v>27.99</v>
      </c>
      <c r="C182" s="67">
        <v>81.64</v>
      </c>
      <c r="D182" s="67">
        <v>1462</v>
      </c>
      <c r="E182" s="67">
        <v>1585</v>
      </c>
      <c r="F182" s="28">
        <f t="shared" si="11"/>
        <v>-7.094714437743981E-3</v>
      </c>
      <c r="G182" s="28">
        <f t="shared" si="12"/>
        <v>-1.7569193742478867E-2</v>
      </c>
      <c r="H182" s="28">
        <f t="shared" si="13"/>
        <v>8.2758620689655175E-3</v>
      </c>
      <c r="I182" s="28">
        <f t="shared" si="10"/>
        <v>1.9948519948519948E-2</v>
      </c>
      <c r="J182" s="28"/>
    </row>
    <row r="183" spans="1:10" x14ac:dyDescent="0.2">
      <c r="A183" s="27">
        <v>42908</v>
      </c>
      <c r="B183" s="29">
        <v>28.39</v>
      </c>
      <c r="C183" s="67">
        <v>83.1</v>
      </c>
      <c r="D183" s="67">
        <v>1445</v>
      </c>
      <c r="E183" s="67">
        <v>1618</v>
      </c>
      <c r="F183" s="28">
        <f t="shared" si="11"/>
        <v>1.4290818149339126E-2</v>
      </c>
      <c r="G183" s="28">
        <f t="shared" si="12"/>
        <v>1.7883390494855385E-2</v>
      </c>
      <c r="H183" s="28">
        <f t="shared" si="13"/>
        <v>-1.1627906976744186E-2</v>
      </c>
      <c r="I183" s="28">
        <f t="shared" si="10"/>
        <v>2.082018927444795E-2</v>
      </c>
      <c r="J183" s="28"/>
    </row>
    <row r="184" spans="1:10" x14ac:dyDescent="0.2">
      <c r="A184" s="27">
        <v>42909</v>
      </c>
      <c r="B184" s="29">
        <v>28.35</v>
      </c>
      <c r="C184" s="67">
        <v>84.36</v>
      </c>
      <c r="D184" s="67">
        <v>1439</v>
      </c>
      <c r="E184" s="67">
        <v>1616.5</v>
      </c>
      <c r="F184" s="28">
        <f t="shared" si="11"/>
        <v>-1.4089468122578071E-3</v>
      </c>
      <c r="G184" s="28">
        <f t="shared" si="12"/>
        <v>1.5162454873646272E-2</v>
      </c>
      <c r="H184" s="28">
        <f t="shared" si="13"/>
        <v>-4.1522491349480972E-3</v>
      </c>
      <c r="I184" s="28">
        <f t="shared" si="10"/>
        <v>-9.2707045735475899E-4</v>
      </c>
      <c r="J184" s="28"/>
    </row>
    <row r="185" spans="1:10" x14ac:dyDescent="0.2">
      <c r="A185" s="27">
        <v>42912</v>
      </c>
      <c r="B185" s="29">
        <v>28</v>
      </c>
      <c r="C185" s="67">
        <v>84.68</v>
      </c>
      <c r="D185" s="67">
        <v>1436</v>
      </c>
      <c r="E185" s="67">
        <v>1608</v>
      </c>
      <c r="F185" s="28">
        <f t="shared" si="11"/>
        <v>-1.2345679012345729E-2</v>
      </c>
      <c r="G185" s="28">
        <f t="shared" si="12"/>
        <v>3.7932669511617756E-3</v>
      </c>
      <c r="H185" s="28">
        <f t="shared" si="13"/>
        <v>-2.0847810979847115E-3</v>
      </c>
      <c r="I185" s="28">
        <f t="shared" si="10"/>
        <v>-5.2582740488710178E-3</v>
      </c>
      <c r="J185" s="28"/>
    </row>
    <row r="186" spans="1:10" x14ac:dyDescent="0.2">
      <c r="A186" s="27">
        <v>42913</v>
      </c>
      <c r="B186" s="29">
        <v>27.89</v>
      </c>
      <c r="C186" s="67">
        <v>85.77</v>
      </c>
      <c r="D186" s="67">
        <v>1420</v>
      </c>
      <c r="E186" s="67">
        <v>1582.5</v>
      </c>
      <c r="F186" s="28">
        <f t="shared" si="11"/>
        <v>-3.928571428571408E-3</v>
      </c>
      <c r="G186" s="28">
        <f t="shared" si="12"/>
        <v>1.2871988663202516E-2</v>
      </c>
      <c r="H186" s="28">
        <f t="shared" si="13"/>
        <v>-1.1142061281337047E-2</v>
      </c>
      <c r="I186" s="28">
        <f t="shared" si="10"/>
        <v>-1.5858208955223881E-2</v>
      </c>
      <c r="J186" s="28"/>
    </row>
    <row r="187" spans="1:10" x14ac:dyDescent="0.2">
      <c r="A187" s="27">
        <v>42914</v>
      </c>
      <c r="B187" s="29">
        <v>28.1</v>
      </c>
      <c r="C187" s="67">
        <v>87.7</v>
      </c>
      <c r="D187" s="67">
        <v>1452</v>
      </c>
      <c r="E187" s="67">
        <v>1612</v>
      </c>
      <c r="F187" s="28">
        <f t="shared" si="11"/>
        <v>7.5295804948010345E-3</v>
      </c>
      <c r="G187" s="28">
        <f t="shared" si="12"/>
        <v>2.2502040340445457E-2</v>
      </c>
      <c r="H187" s="28">
        <f t="shared" si="13"/>
        <v>2.2535211267605635E-2</v>
      </c>
      <c r="I187" s="28">
        <f t="shared" si="10"/>
        <v>1.8641390205371249E-2</v>
      </c>
      <c r="J187" s="28"/>
    </row>
    <row r="188" spans="1:10" x14ac:dyDescent="0.2">
      <c r="A188" s="27">
        <v>42915</v>
      </c>
      <c r="B188" s="29">
        <v>28.12</v>
      </c>
      <c r="C188" s="67">
        <v>87.55</v>
      </c>
      <c r="D188" s="67">
        <v>1425</v>
      </c>
      <c r="E188" s="67">
        <v>1588</v>
      </c>
      <c r="F188" s="28">
        <f t="shared" si="11"/>
        <v>7.1174377224197765E-4</v>
      </c>
      <c r="G188" s="28">
        <f t="shared" si="12"/>
        <v>-1.7103762827822768E-3</v>
      </c>
      <c r="H188" s="28">
        <f t="shared" si="13"/>
        <v>-1.859504132231405E-2</v>
      </c>
      <c r="I188" s="28">
        <f t="shared" si="10"/>
        <v>-1.488833746898263E-2</v>
      </c>
      <c r="J188" s="28"/>
    </row>
    <row r="189" spans="1:10" x14ac:dyDescent="0.2">
      <c r="A189" s="27">
        <v>42916</v>
      </c>
      <c r="B189" s="29">
        <v>29.05</v>
      </c>
      <c r="C189" s="67">
        <v>86.55</v>
      </c>
      <c r="D189" s="67">
        <v>1446</v>
      </c>
      <c r="E189" s="67">
        <v>1536</v>
      </c>
      <c r="F189" s="28">
        <f t="shared" si="11"/>
        <v>3.3072546230440959E-2</v>
      </c>
      <c r="G189" s="28">
        <f t="shared" si="12"/>
        <v>-1.1422044545973729E-2</v>
      </c>
      <c r="H189" s="28">
        <f t="shared" si="13"/>
        <v>1.4736842105263158E-2</v>
      </c>
      <c r="I189" s="28">
        <f t="shared" si="10"/>
        <v>-3.2745591939546598E-2</v>
      </c>
      <c r="J189" s="28"/>
    </row>
    <row r="190" spans="1:10" x14ac:dyDescent="0.2">
      <c r="A190" s="27">
        <v>42919</v>
      </c>
      <c r="B190" s="29">
        <v>29.41</v>
      </c>
      <c r="C190" s="67">
        <v>88.66</v>
      </c>
      <c r="D190" s="67">
        <v>1495</v>
      </c>
      <c r="E190" s="67">
        <v>1560</v>
      </c>
      <c r="F190" s="28">
        <f t="shared" si="11"/>
        <v>1.2392426850258155E-2</v>
      </c>
      <c r="G190" s="28">
        <f t="shared" si="12"/>
        <v>2.4378971692663193E-2</v>
      </c>
      <c r="H190" s="28">
        <f t="shared" si="13"/>
        <v>3.3886583679114797E-2</v>
      </c>
      <c r="I190" s="28">
        <f t="shared" si="10"/>
        <v>1.5625E-2</v>
      </c>
      <c r="J190" s="28"/>
    </row>
    <row r="191" spans="1:10" x14ac:dyDescent="0.2">
      <c r="A191" s="27">
        <v>42920</v>
      </c>
      <c r="B191" s="29">
        <v>29.27</v>
      </c>
      <c r="C191" s="67">
        <v>89.33</v>
      </c>
      <c r="D191" s="67">
        <v>1492</v>
      </c>
      <c r="E191" s="67">
        <v>1566.5</v>
      </c>
      <c r="F191" s="28">
        <f t="shared" si="11"/>
        <v>-4.7602856171370476E-3</v>
      </c>
      <c r="G191" s="28">
        <f t="shared" si="12"/>
        <v>7.5569591698624152E-3</v>
      </c>
      <c r="H191" s="28">
        <f t="shared" si="13"/>
        <v>-2.0066889632107021E-3</v>
      </c>
      <c r="I191" s="28">
        <f t="shared" si="10"/>
        <v>4.1666666666666666E-3</v>
      </c>
      <c r="J191" s="28"/>
    </row>
    <row r="192" spans="1:10" x14ac:dyDescent="0.2">
      <c r="A192" s="27">
        <v>42921</v>
      </c>
      <c r="B192" s="29">
        <v>30.08</v>
      </c>
      <c r="C192" s="67">
        <v>90.11</v>
      </c>
      <c r="D192" s="67">
        <v>1470</v>
      </c>
      <c r="E192" s="67">
        <v>1558.5</v>
      </c>
      <c r="F192" s="28">
        <f t="shared" si="11"/>
        <v>2.7673385719166339E-2</v>
      </c>
      <c r="G192" s="28">
        <f t="shared" si="12"/>
        <v>8.7316690921303165E-3</v>
      </c>
      <c r="H192" s="28">
        <f t="shared" si="13"/>
        <v>-1.4745308310991957E-2</v>
      </c>
      <c r="I192" s="28">
        <f t="shared" ref="I192:I195" si="14">(E192-E191)/E191</f>
        <v>-5.106926268751995E-3</v>
      </c>
      <c r="J192" s="28"/>
    </row>
    <row r="193" spans="1:10" x14ac:dyDescent="0.2">
      <c r="A193" s="27">
        <v>42922</v>
      </c>
      <c r="B193" s="29">
        <v>30.19</v>
      </c>
      <c r="C193" s="67">
        <v>90.6</v>
      </c>
      <c r="D193" s="67">
        <v>1439</v>
      </c>
      <c r="E193" s="67">
        <v>1564</v>
      </c>
      <c r="F193" s="28">
        <f t="shared" si="11"/>
        <v>3.6569148936171207E-3</v>
      </c>
      <c r="G193" s="28">
        <f t="shared" si="12"/>
        <v>5.4377982465874473E-3</v>
      </c>
      <c r="H193" s="28">
        <f t="shared" si="13"/>
        <v>-2.1088435374149658E-2</v>
      </c>
      <c r="I193" s="28">
        <f t="shared" si="14"/>
        <v>3.5290343278793711E-3</v>
      </c>
      <c r="J193" s="28"/>
    </row>
    <row r="194" spans="1:10" x14ac:dyDescent="0.2">
      <c r="A194" s="27">
        <v>42923</v>
      </c>
      <c r="B194" s="29">
        <v>30.34</v>
      </c>
      <c r="C194" s="67">
        <v>93.4</v>
      </c>
      <c r="D194" s="67">
        <v>1441</v>
      </c>
      <c r="E194" s="67">
        <v>1578.5</v>
      </c>
      <c r="F194" s="28">
        <f t="shared" si="11"/>
        <v>4.9685326266975345E-3</v>
      </c>
      <c r="G194" s="28">
        <f t="shared" si="12"/>
        <v>3.0905077262693283E-2</v>
      </c>
      <c r="H194" s="28">
        <f t="shared" si="13"/>
        <v>1.389854065323141E-3</v>
      </c>
      <c r="I194" s="28">
        <f t="shared" si="14"/>
        <v>9.2710997442455242E-3</v>
      </c>
      <c r="J194" s="28"/>
    </row>
    <row r="195" spans="1:10" x14ac:dyDescent="0.2">
      <c r="A195" s="27">
        <v>42926</v>
      </c>
      <c r="B195" s="29">
        <v>30.14</v>
      </c>
      <c r="C195" s="67">
        <v>93.6</v>
      </c>
      <c r="D195" s="67">
        <v>1400</v>
      </c>
      <c r="E195" s="67">
        <v>1594</v>
      </c>
      <c r="F195" s="28">
        <f t="shared" si="11"/>
        <v>-6.5919578114699831E-3</v>
      </c>
      <c r="G195" s="28">
        <f t="shared" si="12"/>
        <v>2.1413276231262166E-3</v>
      </c>
      <c r="H195" s="28">
        <f t="shared" si="13"/>
        <v>-2.8452463566967384E-2</v>
      </c>
      <c r="I195" s="28">
        <f t="shared" si="14"/>
        <v>9.8194488438390886E-3</v>
      </c>
      <c r="J195" s="28"/>
    </row>
    <row r="196" spans="1:10" x14ac:dyDescent="0.2">
      <c r="A196" s="27">
        <v>42927</v>
      </c>
      <c r="B196" s="29">
        <v>29.91</v>
      </c>
      <c r="C196" s="67">
        <v>93.96</v>
      </c>
      <c r="D196" s="67">
        <v>1399</v>
      </c>
      <c r="E196" s="67">
        <v>1612</v>
      </c>
      <c r="F196" s="28">
        <f t="shared" ref="F196:F254" si="15">(B196-B195)/B195</f>
        <v>-7.6310550763105649E-3</v>
      </c>
      <c r="G196" s="28">
        <f t="shared" ref="G196:G254" si="16">(C196-C195)/C195</f>
        <v>3.8461538461538403E-3</v>
      </c>
      <c r="H196" s="28">
        <f t="shared" ref="H196:H254" si="17">(D196-D195)/D195</f>
        <v>-7.1428571428571429E-4</v>
      </c>
      <c r="I196" s="28">
        <f t="shared" ref="I196" si="18">(E196-E195)/E195</f>
        <v>1.1292346298619825E-2</v>
      </c>
      <c r="J196" s="28"/>
    </row>
    <row r="197" spans="1:10" x14ac:dyDescent="0.2">
      <c r="A197" s="27">
        <v>42928</v>
      </c>
      <c r="B197" s="29">
        <v>30.11</v>
      </c>
      <c r="C197" s="67">
        <v>94.1</v>
      </c>
      <c r="D197" s="67">
        <v>1433</v>
      </c>
      <c r="E197" s="67">
        <v>1632</v>
      </c>
      <c r="F197" s="28">
        <f t="shared" si="15"/>
        <v>6.6867268472082676E-3</v>
      </c>
      <c r="G197" s="28">
        <f t="shared" si="16"/>
        <v>1.4899957428693123E-3</v>
      </c>
      <c r="H197" s="28">
        <f t="shared" si="17"/>
        <v>2.4303073624017155E-2</v>
      </c>
      <c r="I197" s="28">
        <f t="shared" ref="I197:I219" si="19">(E197-E196)/E196</f>
        <v>1.2406947890818859E-2</v>
      </c>
      <c r="J197" s="28"/>
    </row>
    <row r="198" spans="1:10" x14ac:dyDescent="0.2">
      <c r="A198" s="27">
        <v>42929</v>
      </c>
      <c r="B198" s="29">
        <v>30.64</v>
      </c>
      <c r="C198" s="67">
        <v>95.84</v>
      </c>
      <c r="D198" s="67">
        <v>1385</v>
      </c>
      <c r="E198" s="67">
        <v>1898.5</v>
      </c>
      <c r="F198" s="28">
        <f t="shared" si="15"/>
        <v>1.760212553968785E-2</v>
      </c>
      <c r="G198" s="28">
        <f t="shared" si="16"/>
        <v>1.8490967056323158E-2</v>
      </c>
      <c r="H198" s="28">
        <f t="shared" si="17"/>
        <v>-3.3496161898115842E-2</v>
      </c>
      <c r="I198" s="28">
        <f t="shared" si="19"/>
        <v>0.16329656862745098</v>
      </c>
      <c r="J198" s="28"/>
    </row>
    <row r="199" spans="1:10" x14ac:dyDescent="0.2">
      <c r="A199" s="27">
        <v>42930</v>
      </c>
      <c r="B199" s="29">
        <v>31.03</v>
      </c>
      <c r="C199" s="67">
        <v>96.1</v>
      </c>
      <c r="D199" s="67">
        <v>1360</v>
      </c>
      <c r="E199" s="67">
        <v>1867</v>
      </c>
      <c r="F199" s="28">
        <f t="shared" si="15"/>
        <v>1.2728459530026128E-2</v>
      </c>
      <c r="G199" s="28">
        <f t="shared" si="16"/>
        <v>2.7128547579297882E-3</v>
      </c>
      <c r="H199" s="28">
        <f t="shared" si="17"/>
        <v>-1.8050541516245487E-2</v>
      </c>
      <c r="I199" s="28">
        <f t="shared" si="19"/>
        <v>-1.6592046352383462E-2</v>
      </c>
      <c r="J199" s="28"/>
    </row>
    <row r="200" spans="1:10" x14ac:dyDescent="0.2">
      <c r="A200" s="27">
        <v>42933</v>
      </c>
      <c r="B200" s="29">
        <v>32.200000000000003</v>
      </c>
      <c r="C200" s="67">
        <v>96.8</v>
      </c>
      <c r="D200" s="67">
        <v>1350</v>
      </c>
      <c r="E200" s="67">
        <v>1866</v>
      </c>
      <c r="F200" s="28">
        <f t="shared" si="15"/>
        <v>3.7705446342249489E-2</v>
      </c>
      <c r="G200" s="28">
        <f t="shared" si="16"/>
        <v>7.2840790842872306E-3</v>
      </c>
      <c r="H200" s="28">
        <f t="shared" si="17"/>
        <v>-7.3529411764705881E-3</v>
      </c>
      <c r="I200" s="28">
        <f t="shared" si="19"/>
        <v>-5.3561863952865559E-4</v>
      </c>
      <c r="J200" s="28"/>
    </row>
    <row r="201" spans="1:10" x14ac:dyDescent="0.2">
      <c r="A201" s="27">
        <v>42934</v>
      </c>
      <c r="B201" s="29">
        <v>31.59</v>
      </c>
      <c r="C201" s="67">
        <v>96</v>
      </c>
      <c r="D201" s="67">
        <v>1265</v>
      </c>
      <c r="E201" s="67">
        <v>1867</v>
      </c>
      <c r="F201" s="28">
        <f t="shared" si="15"/>
        <v>-1.8944099378882077E-2</v>
      </c>
      <c r="G201" s="28">
        <f t="shared" si="16"/>
        <v>-8.2644628099173261E-3</v>
      </c>
      <c r="H201" s="28">
        <f t="shared" si="17"/>
        <v>-6.2962962962962957E-2</v>
      </c>
      <c r="I201" s="28">
        <f t="shared" si="19"/>
        <v>5.3590568060021436E-4</v>
      </c>
      <c r="J201" s="28"/>
    </row>
    <row r="202" spans="1:10" x14ac:dyDescent="0.2">
      <c r="A202" s="27">
        <v>42935</v>
      </c>
      <c r="B202" s="29">
        <v>32.1</v>
      </c>
      <c r="C202" s="67">
        <v>89.34</v>
      </c>
      <c r="D202" s="67">
        <v>1223</v>
      </c>
      <c r="E202" s="67">
        <v>1849</v>
      </c>
      <c r="F202" s="28">
        <f t="shared" si="15"/>
        <v>1.6144349477682861E-2</v>
      </c>
      <c r="G202" s="28">
        <f t="shared" si="16"/>
        <v>-6.9374999999999964E-2</v>
      </c>
      <c r="H202" s="28">
        <f t="shared" si="17"/>
        <v>-3.3201581027667987E-2</v>
      </c>
      <c r="I202" s="28">
        <f t="shared" si="19"/>
        <v>-9.6411355115158005E-3</v>
      </c>
      <c r="J202" s="28"/>
    </row>
    <row r="203" spans="1:10" x14ac:dyDescent="0.2">
      <c r="A203" s="27">
        <v>42936</v>
      </c>
      <c r="B203" s="29">
        <v>31.77</v>
      </c>
      <c r="C203" s="67">
        <v>87.6</v>
      </c>
      <c r="D203" s="67">
        <v>1201</v>
      </c>
      <c r="E203" s="67">
        <v>1845</v>
      </c>
      <c r="F203" s="28">
        <f t="shared" si="15"/>
        <v>-1.0280373831775758E-2</v>
      </c>
      <c r="G203" s="28">
        <f t="shared" si="16"/>
        <v>-1.9476158495634756E-2</v>
      </c>
      <c r="H203" s="28">
        <f t="shared" si="17"/>
        <v>-1.7988552739165987E-2</v>
      </c>
      <c r="I203" s="28">
        <f t="shared" si="19"/>
        <v>-2.163331530557058E-3</v>
      </c>
      <c r="J203" s="28"/>
    </row>
    <row r="204" spans="1:10" x14ac:dyDescent="0.2">
      <c r="A204" s="27">
        <v>42937</v>
      </c>
      <c r="B204" s="29">
        <v>30.93</v>
      </c>
      <c r="C204" s="67">
        <v>85.86</v>
      </c>
      <c r="D204" s="67">
        <v>1193</v>
      </c>
      <c r="E204" s="67">
        <v>1856</v>
      </c>
      <c r="F204" s="28">
        <f t="shared" si="15"/>
        <v>-2.6440037771482527E-2</v>
      </c>
      <c r="G204" s="28">
        <f t="shared" si="16"/>
        <v>-1.986301369863008E-2</v>
      </c>
      <c r="H204" s="28">
        <f t="shared" si="17"/>
        <v>-6.6611157368859286E-3</v>
      </c>
      <c r="I204" s="28">
        <f t="shared" si="19"/>
        <v>5.962059620596206E-3</v>
      </c>
      <c r="J204" s="28"/>
    </row>
    <row r="205" spans="1:10" x14ac:dyDescent="0.2">
      <c r="A205" s="27">
        <v>42940</v>
      </c>
      <c r="B205" s="29">
        <v>31.21</v>
      </c>
      <c r="C205" s="67">
        <v>85.3</v>
      </c>
      <c r="D205" s="67">
        <v>1223</v>
      </c>
      <c r="E205" s="67">
        <v>1916</v>
      </c>
      <c r="F205" s="28">
        <f t="shared" si="15"/>
        <v>9.0526996443582655E-3</v>
      </c>
      <c r="G205" s="28">
        <f t="shared" si="16"/>
        <v>-6.5222455159562346E-3</v>
      </c>
      <c r="H205" s="28">
        <f t="shared" si="17"/>
        <v>2.5146689019279127E-2</v>
      </c>
      <c r="I205" s="28">
        <f t="shared" si="19"/>
        <v>3.2327586206896554E-2</v>
      </c>
      <c r="J205" s="28"/>
    </row>
    <row r="206" spans="1:10" x14ac:dyDescent="0.2">
      <c r="A206" s="27">
        <v>42941</v>
      </c>
      <c r="B206" s="29">
        <v>31.44</v>
      </c>
      <c r="C206" s="67">
        <v>84.3</v>
      </c>
      <c r="D206" s="67">
        <v>1220</v>
      </c>
      <c r="E206" s="67">
        <v>1906</v>
      </c>
      <c r="F206" s="28">
        <f t="shared" si="15"/>
        <v>7.369432874078834E-3</v>
      </c>
      <c r="G206" s="28">
        <f t="shared" si="16"/>
        <v>-1.1723329425556858E-2</v>
      </c>
      <c r="H206" s="28">
        <f t="shared" si="17"/>
        <v>-2.4529844644317253E-3</v>
      </c>
      <c r="I206" s="28">
        <f t="shared" si="19"/>
        <v>-5.2192066805845511E-3</v>
      </c>
      <c r="J206" s="28"/>
    </row>
    <row r="207" spans="1:10" x14ac:dyDescent="0.2">
      <c r="A207" s="27">
        <v>42942</v>
      </c>
      <c r="B207" s="29">
        <v>31.79</v>
      </c>
      <c r="C207" s="67">
        <v>85.78</v>
      </c>
      <c r="D207" s="67">
        <v>1165</v>
      </c>
      <c r="E207" s="67">
        <v>1899.5</v>
      </c>
      <c r="F207" s="28">
        <f t="shared" si="15"/>
        <v>1.113231552162843E-2</v>
      </c>
      <c r="G207" s="28">
        <f t="shared" si="16"/>
        <v>1.7556346381969207E-2</v>
      </c>
      <c r="H207" s="28">
        <f t="shared" si="17"/>
        <v>-4.5081967213114756E-2</v>
      </c>
      <c r="I207" s="28">
        <f t="shared" si="19"/>
        <v>-3.4102833158447012E-3</v>
      </c>
      <c r="J207" s="28"/>
    </row>
    <row r="208" spans="1:10" x14ac:dyDescent="0.2">
      <c r="A208" s="27">
        <v>42943</v>
      </c>
      <c r="B208" s="29">
        <v>32.49</v>
      </c>
      <c r="C208" s="67">
        <v>85.9</v>
      </c>
      <c r="D208" s="67">
        <v>1146</v>
      </c>
      <c r="E208" s="67">
        <v>1888.5</v>
      </c>
      <c r="F208" s="28">
        <f t="shared" si="15"/>
        <v>2.2019502988361209E-2</v>
      </c>
      <c r="G208" s="28">
        <f t="shared" si="16"/>
        <v>1.3989274889252103E-3</v>
      </c>
      <c r="H208" s="28">
        <f t="shared" si="17"/>
        <v>-1.6309012875536481E-2</v>
      </c>
      <c r="I208" s="28">
        <f t="shared" si="19"/>
        <v>-5.7909976309555144E-3</v>
      </c>
      <c r="J208" s="28"/>
    </row>
    <row r="209" spans="1:10" x14ac:dyDescent="0.2">
      <c r="A209" s="27">
        <v>42944</v>
      </c>
      <c r="B209" s="29">
        <v>31.88</v>
      </c>
      <c r="C209" s="67">
        <v>82.99</v>
      </c>
      <c r="D209" s="67">
        <v>1076</v>
      </c>
      <c r="E209" s="67">
        <v>1754.5</v>
      </c>
      <c r="F209" s="28">
        <f t="shared" si="15"/>
        <v>-1.8775007694675376E-2</v>
      </c>
      <c r="G209" s="28">
        <f t="shared" si="16"/>
        <v>-3.3876600698486733E-2</v>
      </c>
      <c r="H209" s="28">
        <f t="shared" si="17"/>
        <v>-6.1082024432809773E-2</v>
      </c>
      <c r="I209" s="28">
        <f t="shared" si="19"/>
        <v>-7.0955785014561817E-2</v>
      </c>
      <c r="J209" s="28"/>
    </row>
    <row r="210" spans="1:10" x14ac:dyDescent="0.2">
      <c r="A210" s="27">
        <v>42947</v>
      </c>
      <c r="B210" s="29">
        <v>32.299999999999997</v>
      </c>
      <c r="C210" s="67">
        <v>83.65</v>
      </c>
      <c r="D210" s="67">
        <v>1089</v>
      </c>
      <c r="E210" s="67">
        <v>1743</v>
      </c>
      <c r="F210" s="28">
        <f t="shared" si="15"/>
        <v>1.3174404015056405E-2</v>
      </c>
      <c r="G210" s="28">
        <f t="shared" si="16"/>
        <v>7.9527653934210255E-3</v>
      </c>
      <c r="H210" s="28">
        <f t="shared" si="17"/>
        <v>1.2081784386617101E-2</v>
      </c>
      <c r="I210" s="28">
        <f t="shared" si="19"/>
        <v>-6.5545739526930748E-3</v>
      </c>
      <c r="J210" s="28"/>
    </row>
    <row r="211" spans="1:10" x14ac:dyDescent="0.2">
      <c r="A211" s="27">
        <v>42948</v>
      </c>
      <c r="B211" s="29">
        <v>33.450000000000003</v>
      </c>
      <c r="C211" s="67">
        <v>84.98</v>
      </c>
      <c r="D211" s="67">
        <v>1150</v>
      </c>
      <c r="E211" s="67">
        <v>1746.5</v>
      </c>
      <c r="F211" s="28">
        <f t="shared" si="15"/>
        <v>3.560371517027882E-2</v>
      </c>
      <c r="G211" s="28">
        <f t="shared" si="16"/>
        <v>1.5899581589958137E-2</v>
      </c>
      <c r="H211" s="28">
        <f t="shared" si="17"/>
        <v>5.6014692378328741E-2</v>
      </c>
      <c r="I211" s="28">
        <f t="shared" si="19"/>
        <v>2.008032128514056E-3</v>
      </c>
      <c r="J211" s="28"/>
    </row>
    <row r="212" spans="1:10" x14ac:dyDescent="0.2">
      <c r="A212" s="27">
        <v>42949</v>
      </c>
      <c r="B212" s="29">
        <v>33.69</v>
      </c>
      <c r="C212" s="67">
        <v>85</v>
      </c>
      <c r="D212" s="67">
        <v>1136</v>
      </c>
      <c r="E212" s="67">
        <v>1719</v>
      </c>
      <c r="F212" s="28">
        <f t="shared" si="15"/>
        <v>7.1748878923765282E-3</v>
      </c>
      <c r="G212" s="28">
        <f t="shared" si="16"/>
        <v>2.3534949399854106E-4</v>
      </c>
      <c r="H212" s="28">
        <f t="shared" si="17"/>
        <v>-1.2173913043478261E-2</v>
      </c>
      <c r="I212" s="28">
        <f t="shared" si="19"/>
        <v>-1.5745777268823362E-2</v>
      </c>
      <c r="J212" s="28"/>
    </row>
    <row r="213" spans="1:10" x14ac:dyDescent="0.2">
      <c r="A213" s="27">
        <v>42950</v>
      </c>
      <c r="B213" s="29">
        <v>36.4</v>
      </c>
      <c r="C213" s="67">
        <v>84.01</v>
      </c>
      <c r="D213" s="67">
        <v>1112</v>
      </c>
      <c r="E213" s="67">
        <v>1744</v>
      </c>
      <c r="F213" s="28">
        <f t="shared" si="15"/>
        <v>8.0439299495399255E-2</v>
      </c>
      <c r="G213" s="28">
        <f t="shared" si="16"/>
        <v>-1.1647058823529352E-2</v>
      </c>
      <c r="H213" s="28">
        <f t="shared" si="17"/>
        <v>-2.1126760563380281E-2</v>
      </c>
      <c r="I213" s="28">
        <f t="shared" si="19"/>
        <v>1.4543339150668994E-2</v>
      </c>
      <c r="J213" s="28"/>
    </row>
    <row r="214" spans="1:10" x14ac:dyDescent="0.2">
      <c r="A214" s="27">
        <v>42951</v>
      </c>
      <c r="B214" s="29">
        <v>35.42</v>
      </c>
      <c r="C214" s="67">
        <v>83.25</v>
      </c>
      <c r="D214" s="67">
        <v>1151</v>
      </c>
      <c r="E214" s="67">
        <v>1770.5</v>
      </c>
      <c r="F214" s="28">
        <f t="shared" si="15"/>
        <v>-2.6923076923076838E-2</v>
      </c>
      <c r="G214" s="28">
        <f t="shared" si="16"/>
        <v>-9.0465420783240689E-3</v>
      </c>
      <c r="H214" s="28">
        <f t="shared" si="17"/>
        <v>3.5071942446043163E-2</v>
      </c>
      <c r="I214" s="28">
        <f t="shared" si="19"/>
        <v>1.5194954128440368E-2</v>
      </c>
      <c r="J214" s="28"/>
    </row>
    <row r="215" spans="1:10" x14ac:dyDescent="0.2">
      <c r="A215" s="27">
        <v>42954</v>
      </c>
      <c r="B215" s="29">
        <v>37.69</v>
      </c>
      <c r="C215" s="67">
        <v>82.05</v>
      </c>
      <c r="D215" s="67">
        <v>1190</v>
      </c>
      <c r="E215" s="67">
        <v>1795.5</v>
      </c>
      <c r="F215" s="28">
        <f t="shared" si="15"/>
        <v>6.4088085827216146E-2</v>
      </c>
      <c r="G215" s="28">
        <f t="shared" si="16"/>
        <v>-1.4414414414414449E-2</v>
      </c>
      <c r="H215" s="28">
        <f t="shared" si="17"/>
        <v>3.3883579496090353E-2</v>
      </c>
      <c r="I215" s="28">
        <f t="shared" si="19"/>
        <v>1.4120304998587969E-2</v>
      </c>
      <c r="J215" s="28"/>
    </row>
    <row r="216" spans="1:10" x14ac:dyDescent="0.2">
      <c r="A216" s="27">
        <v>42955</v>
      </c>
      <c r="B216" s="29">
        <v>40.020000000000003</v>
      </c>
      <c r="C216" s="67">
        <v>82.39</v>
      </c>
      <c r="D216" s="67">
        <v>1204</v>
      </c>
      <c r="E216" s="67">
        <v>1792.5</v>
      </c>
      <c r="F216" s="28">
        <f t="shared" si="15"/>
        <v>6.1820111435394148E-2</v>
      </c>
      <c r="G216" s="28">
        <f t="shared" si="16"/>
        <v>4.1438147471054652E-3</v>
      </c>
      <c r="H216" s="28">
        <f t="shared" si="17"/>
        <v>1.1764705882352941E-2</v>
      </c>
      <c r="I216" s="28">
        <f t="shared" si="19"/>
        <v>-1.6708437761069339E-3</v>
      </c>
      <c r="J216" s="28"/>
    </row>
    <row r="217" spans="1:10" x14ac:dyDescent="0.2">
      <c r="A217" s="27">
        <v>42956</v>
      </c>
      <c r="B217" s="29">
        <v>40.31</v>
      </c>
      <c r="C217" s="67">
        <v>83.32</v>
      </c>
      <c r="D217" s="67">
        <v>1193</v>
      </c>
      <c r="E217" s="67">
        <v>1835.5</v>
      </c>
      <c r="F217" s="28">
        <f t="shared" si="15"/>
        <v>7.2463768115941813E-3</v>
      </c>
      <c r="G217" s="28">
        <f t="shared" si="16"/>
        <v>1.128777764291774E-2</v>
      </c>
      <c r="H217" s="28">
        <f t="shared" si="17"/>
        <v>-9.1362126245847185E-3</v>
      </c>
      <c r="I217" s="28">
        <f t="shared" si="19"/>
        <v>2.3988842398884241E-2</v>
      </c>
      <c r="J217" s="28"/>
    </row>
    <row r="218" spans="1:10" x14ac:dyDescent="0.2">
      <c r="A218" s="27">
        <v>42957</v>
      </c>
      <c r="B218" s="29">
        <v>40.450000000000003</v>
      </c>
      <c r="C218" s="67">
        <v>81.86</v>
      </c>
      <c r="D218" s="67">
        <v>1134</v>
      </c>
      <c r="E218" s="67">
        <v>1786</v>
      </c>
      <c r="F218" s="28">
        <f t="shared" si="15"/>
        <v>3.4730836020838642E-3</v>
      </c>
      <c r="G218" s="28">
        <f t="shared" si="16"/>
        <v>-1.7522803648583701E-2</v>
      </c>
      <c r="H218" s="28">
        <f t="shared" si="17"/>
        <v>-4.9455155071248952E-2</v>
      </c>
      <c r="I218" s="28">
        <f t="shared" si="19"/>
        <v>-2.6968128575320077E-2</v>
      </c>
      <c r="J218" s="28"/>
    </row>
    <row r="219" spans="1:10" x14ac:dyDescent="0.2">
      <c r="A219" s="27">
        <v>42958</v>
      </c>
      <c r="B219" s="29">
        <v>39.479999999999997</v>
      </c>
      <c r="C219" s="67">
        <v>80.2</v>
      </c>
      <c r="D219" s="67">
        <v>1085</v>
      </c>
      <c r="E219" s="67">
        <v>1731.5</v>
      </c>
      <c r="F219" s="28">
        <f t="shared" si="15"/>
        <v>-2.3980222496909911E-2</v>
      </c>
      <c r="G219" s="28">
        <f t="shared" si="16"/>
        <v>-2.0278524309797173E-2</v>
      </c>
      <c r="H219" s="28">
        <f t="shared" si="17"/>
        <v>-4.3209876543209874E-2</v>
      </c>
      <c r="I219" s="28">
        <f t="shared" si="19"/>
        <v>-3.051511758118701E-2</v>
      </c>
      <c r="J219" s="28"/>
    </row>
    <row r="220" spans="1:10" x14ac:dyDescent="0.2">
      <c r="A220" s="27">
        <v>42961</v>
      </c>
      <c r="B220" s="29">
        <v>39.06</v>
      </c>
      <c r="C220" s="67">
        <v>80.569999999999993</v>
      </c>
      <c r="D220" s="67">
        <v>1086</v>
      </c>
      <c r="E220" s="67">
        <v>1765.5</v>
      </c>
      <c r="F220" s="28">
        <f t="shared" si="15"/>
        <v>-1.063829787234029E-2</v>
      </c>
      <c r="G220" s="28">
        <f t="shared" si="16"/>
        <v>4.6134663341644679E-3</v>
      </c>
      <c r="H220" s="28">
        <f t="shared" si="17"/>
        <v>9.2165898617511521E-4</v>
      </c>
      <c r="I220" s="28">
        <f t="shared" ref="I220:I254" si="20">(E220-E219)/E219</f>
        <v>1.9636153624025411E-2</v>
      </c>
      <c r="J220" s="28"/>
    </row>
    <row r="221" spans="1:10" x14ac:dyDescent="0.2">
      <c r="A221" s="27">
        <v>42962</v>
      </c>
      <c r="B221" s="29">
        <v>38.32</v>
      </c>
      <c r="C221" s="67">
        <v>80.349999999999994</v>
      </c>
      <c r="D221" s="67">
        <v>1080</v>
      </c>
      <c r="E221" s="67">
        <v>1798</v>
      </c>
      <c r="F221" s="28">
        <f t="shared" si="15"/>
        <v>-1.894521249359964E-2</v>
      </c>
      <c r="G221" s="28">
        <f t="shared" si="16"/>
        <v>-2.7305448678167912E-3</v>
      </c>
      <c r="H221" s="28">
        <f t="shared" si="17"/>
        <v>-5.5248618784530384E-3</v>
      </c>
      <c r="I221" s="28">
        <f t="shared" si="20"/>
        <v>1.8408382894364202E-2</v>
      </c>
      <c r="J221" s="28"/>
    </row>
    <row r="222" spans="1:10" x14ac:dyDescent="0.2">
      <c r="A222" s="27">
        <v>42963</v>
      </c>
      <c r="B222" s="29">
        <v>39.86</v>
      </c>
      <c r="C222" s="67">
        <v>79.510000000000005</v>
      </c>
      <c r="D222" s="67">
        <v>1059</v>
      </c>
      <c r="E222" s="67">
        <v>1818</v>
      </c>
      <c r="F222" s="28">
        <f t="shared" si="15"/>
        <v>4.0187891440501021E-2</v>
      </c>
      <c r="G222" s="28">
        <f t="shared" si="16"/>
        <v>-1.0454262601119965E-2</v>
      </c>
      <c r="H222" s="28">
        <f t="shared" si="17"/>
        <v>-1.9444444444444445E-2</v>
      </c>
      <c r="I222" s="28">
        <f t="shared" si="20"/>
        <v>1.1123470522803115E-2</v>
      </c>
      <c r="J222" s="28"/>
    </row>
    <row r="223" spans="1:10" x14ac:dyDescent="0.2">
      <c r="A223" s="27">
        <v>42964</v>
      </c>
      <c r="B223" s="29">
        <v>40.76</v>
      </c>
      <c r="C223" s="67">
        <v>80.2</v>
      </c>
      <c r="D223" s="67">
        <v>1043</v>
      </c>
      <c r="E223" s="67">
        <v>1832</v>
      </c>
      <c r="F223" s="28">
        <f t="shared" si="15"/>
        <v>2.2579026593075729E-2</v>
      </c>
      <c r="G223" s="28">
        <f t="shared" si="16"/>
        <v>8.6781536913595487E-3</v>
      </c>
      <c r="H223" s="28">
        <f t="shared" si="17"/>
        <v>-1.5108593012275733E-2</v>
      </c>
      <c r="I223" s="28">
        <f t="shared" si="20"/>
        <v>7.7007700770077006E-3</v>
      </c>
      <c r="J223" s="28"/>
    </row>
    <row r="224" spans="1:10" x14ac:dyDescent="0.2">
      <c r="A224" s="27">
        <v>42965</v>
      </c>
      <c r="B224" s="29">
        <v>40.18</v>
      </c>
      <c r="C224" s="67">
        <v>79.819999999999993</v>
      </c>
      <c r="D224" s="67">
        <v>1048</v>
      </c>
      <c r="E224" s="67">
        <v>1785</v>
      </c>
      <c r="F224" s="28">
        <f t="shared" si="15"/>
        <v>-1.422963689892047E-2</v>
      </c>
      <c r="G224" s="28">
        <f t="shared" si="16"/>
        <v>-4.7381546134664543E-3</v>
      </c>
      <c r="H224" s="28">
        <f t="shared" si="17"/>
        <v>4.7938638542665392E-3</v>
      </c>
      <c r="I224" s="28">
        <f t="shared" si="20"/>
        <v>-2.5655021834061136E-2</v>
      </c>
      <c r="J224" s="28"/>
    </row>
    <row r="225" spans="1:10" x14ac:dyDescent="0.2">
      <c r="A225" s="27">
        <v>42968</v>
      </c>
      <c r="B225" s="29">
        <v>39.979999999999997</v>
      </c>
      <c r="C225" s="67">
        <v>78.3</v>
      </c>
      <c r="D225" s="67">
        <v>1038</v>
      </c>
      <c r="E225" s="67">
        <v>1769</v>
      </c>
      <c r="F225" s="28">
        <f t="shared" si="15"/>
        <v>-4.9776007964161982E-3</v>
      </c>
      <c r="G225" s="28">
        <f t="shared" si="16"/>
        <v>-1.9042846404409876E-2</v>
      </c>
      <c r="H225" s="28">
        <f t="shared" si="17"/>
        <v>-9.5419847328244278E-3</v>
      </c>
      <c r="I225" s="28">
        <f t="shared" si="20"/>
        <v>-8.9635854341736688E-3</v>
      </c>
      <c r="J225" s="28"/>
    </row>
    <row r="226" spans="1:10" x14ac:dyDescent="0.2">
      <c r="A226" s="27">
        <v>42969</v>
      </c>
      <c r="B226" s="29">
        <v>40.35</v>
      </c>
      <c r="C226" s="67">
        <v>76.75</v>
      </c>
      <c r="D226" s="67">
        <v>1045</v>
      </c>
      <c r="E226" s="67">
        <v>1756</v>
      </c>
      <c r="F226" s="28">
        <f t="shared" si="15"/>
        <v>9.2546273136569421E-3</v>
      </c>
      <c r="G226" s="28">
        <f t="shared" si="16"/>
        <v>-1.9795657726692173E-2</v>
      </c>
      <c r="H226" s="28">
        <f t="shared" si="17"/>
        <v>6.7437379576107898E-3</v>
      </c>
      <c r="I226" s="28">
        <f t="shared" si="20"/>
        <v>-7.3487846240814017E-3</v>
      </c>
      <c r="J226" s="28"/>
    </row>
    <row r="227" spans="1:10" x14ac:dyDescent="0.2">
      <c r="A227" s="27">
        <v>42970</v>
      </c>
      <c r="B227" s="29">
        <v>40.93</v>
      </c>
      <c r="C227" s="67">
        <v>78</v>
      </c>
      <c r="D227" s="67">
        <v>1040</v>
      </c>
      <c r="E227" s="67">
        <v>1765</v>
      </c>
      <c r="F227" s="28">
        <f t="shared" si="15"/>
        <v>1.437422552664184E-2</v>
      </c>
      <c r="G227" s="28">
        <f t="shared" si="16"/>
        <v>1.6286644951140065E-2</v>
      </c>
      <c r="H227" s="28">
        <f t="shared" si="17"/>
        <v>-4.7846889952153108E-3</v>
      </c>
      <c r="I227" s="28">
        <f t="shared" si="20"/>
        <v>5.1252847380410024E-3</v>
      </c>
      <c r="J227" s="28"/>
    </row>
    <row r="228" spans="1:10" x14ac:dyDescent="0.2">
      <c r="A228" s="27">
        <v>42971</v>
      </c>
      <c r="B228" s="29">
        <v>41.3</v>
      </c>
      <c r="C228" s="67">
        <v>77.3</v>
      </c>
      <c r="D228" s="67">
        <v>1040</v>
      </c>
      <c r="E228" s="67">
        <v>1768</v>
      </c>
      <c r="F228" s="28">
        <f t="shared" si="15"/>
        <v>9.03982408990954E-3</v>
      </c>
      <c r="G228" s="28">
        <f t="shared" si="16"/>
        <v>-8.9743589743590101E-3</v>
      </c>
      <c r="H228" s="28">
        <f t="shared" si="17"/>
        <v>0</v>
      </c>
      <c r="I228" s="28">
        <f t="shared" si="20"/>
        <v>1.6997167138810198E-3</v>
      </c>
      <c r="J228" s="28"/>
    </row>
    <row r="229" spans="1:10" x14ac:dyDescent="0.2">
      <c r="A229" s="27">
        <v>42972</v>
      </c>
      <c r="B229" s="29">
        <v>40.26</v>
      </c>
      <c r="C229" s="67">
        <v>78.8</v>
      </c>
      <c r="D229" s="67">
        <v>970</v>
      </c>
      <c r="E229" s="67">
        <v>1757</v>
      </c>
      <c r="F229" s="28">
        <f t="shared" si="15"/>
        <v>-2.5181598062953975E-2</v>
      </c>
      <c r="G229" s="28">
        <f t="shared" si="16"/>
        <v>1.940491591203105E-2</v>
      </c>
      <c r="H229" s="28">
        <f t="shared" si="17"/>
        <v>-6.7307692307692304E-2</v>
      </c>
      <c r="I229" s="28">
        <f t="shared" si="20"/>
        <v>-6.2217194570135742E-3</v>
      </c>
      <c r="J229" s="28"/>
    </row>
    <row r="230" spans="1:10" x14ac:dyDescent="0.2">
      <c r="A230" s="27">
        <v>42975</v>
      </c>
      <c r="B230" s="29">
        <v>39.020000000000003</v>
      </c>
      <c r="C230" s="67">
        <v>81.150000000000006</v>
      </c>
      <c r="D230" s="67">
        <v>976</v>
      </c>
      <c r="E230" s="67">
        <v>1725.5</v>
      </c>
      <c r="F230" s="28">
        <f t="shared" si="15"/>
        <v>-3.0799801291604444E-2</v>
      </c>
      <c r="G230" s="28">
        <f t="shared" si="16"/>
        <v>2.9822335025380821E-2</v>
      </c>
      <c r="H230" s="28">
        <f t="shared" si="17"/>
        <v>6.1855670103092781E-3</v>
      </c>
      <c r="I230" s="28">
        <f t="shared" si="20"/>
        <v>-1.7928286852589643E-2</v>
      </c>
      <c r="J230" s="28"/>
    </row>
    <row r="231" spans="1:10" x14ac:dyDescent="0.2">
      <c r="A231" s="27">
        <v>42976</v>
      </c>
      <c r="B231" s="29">
        <v>39.36</v>
      </c>
      <c r="C231" s="67">
        <v>81.569999999999993</v>
      </c>
      <c r="D231" s="67">
        <v>950</v>
      </c>
      <c r="E231" s="67">
        <v>1743</v>
      </c>
      <c r="F231" s="28">
        <f t="shared" si="15"/>
        <v>8.7134802665298893E-3</v>
      </c>
      <c r="G231" s="28">
        <f t="shared" si="16"/>
        <v>5.1756007393713799E-3</v>
      </c>
      <c r="H231" s="28">
        <f t="shared" si="17"/>
        <v>-2.663934426229508E-2</v>
      </c>
      <c r="I231" s="28">
        <f t="shared" si="20"/>
        <v>1.0141987829614604E-2</v>
      </c>
      <c r="J231" s="28"/>
    </row>
    <row r="232" spans="1:10" x14ac:dyDescent="0.2">
      <c r="A232" s="27">
        <v>42977</v>
      </c>
      <c r="B232" s="29">
        <v>40.35</v>
      </c>
      <c r="C232" s="67">
        <v>83.03</v>
      </c>
      <c r="D232" s="67">
        <v>933</v>
      </c>
      <c r="E232" s="67">
        <v>1728.5</v>
      </c>
      <c r="F232" s="28">
        <f t="shared" si="15"/>
        <v>2.5152439024390294E-2</v>
      </c>
      <c r="G232" s="28">
        <f t="shared" si="16"/>
        <v>1.789873728086316E-2</v>
      </c>
      <c r="H232" s="28">
        <f t="shared" si="17"/>
        <v>-1.7894736842105262E-2</v>
      </c>
      <c r="I232" s="28">
        <f t="shared" si="20"/>
        <v>-8.3189902467010902E-3</v>
      </c>
      <c r="J232" s="28"/>
    </row>
    <row r="233" spans="1:10" x14ac:dyDescent="0.2">
      <c r="A233" s="27">
        <v>42978</v>
      </c>
      <c r="B233" s="29">
        <v>41.24</v>
      </c>
      <c r="C233" s="67">
        <v>81.2</v>
      </c>
      <c r="D233" s="67">
        <v>974</v>
      </c>
      <c r="E233" s="67">
        <v>1752</v>
      </c>
      <c r="F233" s="28">
        <f t="shared" si="15"/>
        <v>2.2057001239157388E-2</v>
      </c>
      <c r="G233" s="28">
        <f t="shared" si="16"/>
        <v>-2.204022642418401E-2</v>
      </c>
      <c r="H233" s="28">
        <f t="shared" si="17"/>
        <v>4.3944265809217578E-2</v>
      </c>
      <c r="I233" s="28">
        <f t="shared" si="20"/>
        <v>1.3595603124096037E-2</v>
      </c>
      <c r="J233" s="28"/>
    </row>
    <row r="234" spans="1:10" x14ac:dyDescent="0.2">
      <c r="A234" s="27">
        <v>42979</v>
      </c>
      <c r="B234" s="29">
        <v>40.68</v>
      </c>
      <c r="C234" s="67">
        <v>78.95</v>
      </c>
      <c r="D234" s="67">
        <v>944</v>
      </c>
      <c r="E234" s="67">
        <v>1820</v>
      </c>
      <c r="F234" s="28">
        <f t="shared" si="15"/>
        <v>-1.3579049466537397E-2</v>
      </c>
      <c r="G234" s="28">
        <f t="shared" si="16"/>
        <v>-2.7709359605911327E-2</v>
      </c>
      <c r="H234" s="28">
        <f t="shared" si="17"/>
        <v>-3.0800821355236138E-2</v>
      </c>
      <c r="I234" s="28">
        <f t="shared" si="20"/>
        <v>3.8812785388127852E-2</v>
      </c>
      <c r="J234" s="28"/>
    </row>
    <row r="235" spans="1:10" x14ac:dyDescent="0.2">
      <c r="A235" s="27">
        <v>42982</v>
      </c>
      <c r="B235" s="29">
        <v>40.19</v>
      </c>
      <c r="C235" s="67">
        <v>77</v>
      </c>
      <c r="D235" s="67">
        <v>959</v>
      </c>
      <c r="E235" s="67">
        <v>1833</v>
      </c>
      <c r="F235" s="28">
        <f t="shared" si="15"/>
        <v>-1.2045231071779794E-2</v>
      </c>
      <c r="G235" s="28">
        <f t="shared" si="16"/>
        <v>-2.4699176694110231E-2</v>
      </c>
      <c r="H235" s="28">
        <f t="shared" si="17"/>
        <v>1.5889830508474576E-2</v>
      </c>
      <c r="I235" s="28">
        <f t="shared" si="20"/>
        <v>7.1428571428571426E-3</v>
      </c>
      <c r="J235" s="28"/>
    </row>
    <row r="236" spans="1:10" x14ac:dyDescent="0.2">
      <c r="A236" s="27">
        <v>42983</v>
      </c>
      <c r="B236" s="29">
        <v>39.979999999999997</v>
      </c>
      <c r="C236" s="67">
        <v>78.2</v>
      </c>
      <c r="D236" s="67">
        <v>920</v>
      </c>
      <c r="E236" s="67">
        <v>1863</v>
      </c>
      <c r="F236" s="28">
        <f t="shared" si="15"/>
        <v>-5.2251803931326413E-3</v>
      </c>
      <c r="G236" s="28">
        <f t="shared" si="16"/>
        <v>1.5584415584415621E-2</v>
      </c>
      <c r="H236" s="28">
        <f t="shared" si="17"/>
        <v>-4.0667361835245046E-2</v>
      </c>
      <c r="I236" s="28">
        <f t="shared" si="20"/>
        <v>1.6366612111292964E-2</v>
      </c>
      <c r="J236" s="28"/>
    </row>
    <row r="237" spans="1:10" x14ac:dyDescent="0.2">
      <c r="A237" s="27">
        <v>42984</v>
      </c>
      <c r="B237" s="29">
        <v>41.21</v>
      </c>
      <c r="C237" s="67">
        <v>78.650000000000006</v>
      </c>
      <c r="D237" s="67">
        <v>936</v>
      </c>
      <c r="E237" s="67">
        <v>1843</v>
      </c>
      <c r="F237" s="28">
        <f t="shared" si="15"/>
        <v>3.0765382691345773E-2</v>
      </c>
      <c r="G237" s="28">
        <f t="shared" si="16"/>
        <v>5.7544757033248439E-3</v>
      </c>
      <c r="H237" s="28">
        <f t="shared" si="17"/>
        <v>1.7391304347826087E-2</v>
      </c>
      <c r="I237" s="28">
        <f t="shared" si="20"/>
        <v>-1.0735373054213635E-2</v>
      </c>
      <c r="J237" s="28"/>
    </row>
    <row r="238" spans="1:10" x14ac:dyDescent="0.2">
      <c r="A238" s="27">
        <v>42985</v>
      </c>
      <c r="B238" s="29">
        <v>40.99</v>
      </c>
      <c r="C238" s="67">
        <v>78.5</v>
      </c>
      <c r="D238" s="67">
        <v>963</v>
      </c>
      <c r="E238" s="67">
        <v>1820</v>
      </c>
      <c r="F238" s="28">
        <f t="shared" si="15"/>
        <v>-5.3385100703712413E-3</v>
      </c>
      <c r="G238" s="28">
        <f t="shared" si="16"/>
        <v>-1.9071837253656157E-3</v>
      </c>
      <c r="H238" s="28">
        <f t="shared" si="17"/>
        <v>2.8846153846153848E-2</v>
      </c>
      <c r="I238" s="28">
        <f t="shared" si="20"/>
        <v>-1.2479652740097666E-2</v>
      </c>
      <c r="J238" s="28"/>
    </row>
    <row r="239" spans="1:10" x14ac:dyDescent="0.2">
      <c r="A239" s="27">
        <v>42986</v>
      </c>
      <c r="B239" s="29">
        <v>40.89</v>
      </c>
      <c r="C239" s="67">
        <v>78.8</v>
      </c>
      <c r="D239" s="67">
        <v>1000</v>
      </c>
      <c r="E239" s="67">
        <v>1865.5</v>
      </c>
      <c r="F239" s="28">
        <f t="shared" si="15"/>
        <v>-2.4396194193706125E-3</v>
      </c>
      <c r="G239" s="28">
        <f t="shared" si="16"/>
        <v>3.8216560509553776E-3</v>
      </c>
      <c r="H239" s="28">
        <f t="shared" si="17"/>
        <v>3.8421599169262723E-2</v>
      </c>
      <c r="I239" s="28">
        <f t="shared" si="20"/>
        <v>2.5000000000000001E-2</v>
      </c>
      <c r="J239" s="28"/>
    </row>
    <row r="240" spans="1:10" x14ac:dyDescent="0.2">
      <c r="A240" s="27">
        <v>42989</v>
      </c>
      <c r="B240" s="29">
        <v>41.49</v>
      </c>
      <c r="C240" s="67">
        <v>80.03</v>
      </c>
      <c r="D240" s="67">
        <v>1035</v>
      </c>
      <c r="E240" s="67">
        <v>1867</v>
      </c>
      <c r="F240" s="28">
        <f t="shared" si="15"/>
        <v>1.4673514306676483E-2</v>
      </c>
      <c r="G240" s="28">
        <f t="shared" si="16"/>
        <v>1.5609137055837614E-2</v>
      </c>
      <c r="H240" s="28">
        <f t="shared" si="17"/>
        <v>3.5000000000000003E-2</v>
      </c>
      <c r="I240" s="28">
        <f t="shared" si="20"/>
        <v>8.0407397480568212E-4</v>
      </c>
      <c r="J240" s="28"/>
    </row>
    <row r="241" spans="1:10" x14ac:dyDescent="0.2">
      <c r="A241" s="27">
        <v>42990</v>
      </c>
      <c r="B241" s="29">
        <v>42.45</v>
      </c>
      <c r="C241" s="67">
        <v>79.849999999999994</v>
      </c>
      <c r="D241" s="67">
        <v>1040</v>
      </c>
      <c r="E241" s="67">
        <v>1903.5</v>
      </c>
      <c r="F241" s="28">
        <f t="shared" si="15"/>
        <v>2.3138105567606673E-2</v>
      </c>
      <c r="G241" s="28">
        <f t="shared" si="16"/>
        <v>-2.2491565662877272E-3</v>
      </c>
      <c r="H241" s="28">
        <f t="shared" si="17"/>
        <v>4.830917874396135E-3</v>
      </c>
      <c r="I241" s="28">
        <f t="shared" si="20"/>
        <v>1.9550080342795928E-2</v>
      </c>
      <c r="J241" s="28"/>
    </row>
    <row r="242" spans="1:10" x14ac:dyDescent="0.2">
      <c r="A242" s="27">
        <v>42991</v>
      </c>
      <c r="B242" s="29">
        <v>43.41</v>
      </c>
      <c r="C242" s="67">
        <v>81.400000000000006</v>
      </c>
      <c r="D242" s="67">
        <v>1046</v>
      </c>
      <c r="E242" s="67">
        <v>1876</v>
      </c>
      <c r="F242" s="28">
        <f t="shared" si="15"/>
        <v>2.2614840989399143E-2</v>
      </c>
      <c r="G242" s="28">
        <f t="shared" si="16"/>
        <v>1.94113963681905E-2</v>
      </c>
      <c r="H242" s="28">
        <f t="shared" si="17"/>
        <v>5.7692307692307696E-3</v>
      </c>
      <c r="I242" s="28">
        <f t="shared" si="20"/>
        <v>-1.4447071184659837E-2</v>
      </c>
      <c r="J242" s="28"/>
    </row>
    <row r="243" spans="1:10" x14ac:dyDescent="0.2">
      <c r="A243" s="27">
        <v>42992</v>
      </c>
      <c r="B243" s="29">
        <v>42.48</v>
      </c>
      <c r="C243" s="67">
        <v>80.89</v>
      </c>
      <c r="D243" s="67">
        <v>1020</v>
      </c>
      <c r="E243" s="67">
        <v>1858</v>
      </c>
      <c r="F243" s="28">
        <f t="shared" si="15"/>
        <v>-2.1423635107118172E-2</v>
      </c>
      <c r="G243" s="28">
        <f t="shared" si="16"/>
        <v>-6.2653562653563278E-3</v>
      </c>
      <c r="H243" s="28">
        <f t="shared" si="17"/>
        <v>-2.4856596558317401E-2</v>
      </c>
      <c r="I243" s="28">
        <f t="shared" si="20"/>
        <v>-9.5948827292110881E-3</v>
      </c>
      <c r="J243" s="28"/>
    </row>
    <row r="244" spans="1:10" x14ac:dyDescent="0.2">
      <c r="A244" s="27">
        <v>42993</v>
      </c>
      <c r="B244" s="29">
        <v>41.56</v>
      </c>
      <c r="C244" s="67">
        <v>81.150000000000006</v>
      </c>
      <c r="D244" s="67">
        <v>991</v>
      </c>
      <c r="E244" s="67">
        <v>1895</v>
      </c>
      <c r="F244" s="28">
        <f t="shared" si="15"/>
        <v>-2.1657250470809668E-2</v>
      </c>
      <c r="G244" s="28">
        <f t="shared" si="16"/>
        <v>3.2142415626159613E-3</v>
      </c>
      <c r="H244" s="28">
        <f t="shared" si="17"/>
        <v>-2.8431372549019607E-2</v>
      </c>
      <c r="I244" s="28">
        <f t="shared" si="20"/>
        <v>1.9913885898815931E-2</v>
      </c>
      <c r="J244" s="28"/>
    </row>
    <row r="245" spans="1:10" x14ac:dyDescent="0.2">
      <c r="A245" s="27">
        <v>42996</v>
      </c>
      <c r="B245" s="29">
        <v>42.2</v>
      </c>
      <c r="C245" s="67">
        <v>81.099999999999994</v>
      </c>
      <c r="D245" s="67">
        <v>1008</v>
      </c>
      <c r="E245" s="67">
        <v>1893.5</v>
      </c>
      <c r="F245" s="28">
        <f t="shared" si="15"/>
        <v>1.5399422521655451E-2</v>
      </c>
      <c r="G245" s="28">
        <f t="shared" si="16"/>
        <v>-6.1614294516341788E-4</v>
      </c>
      <c r="H245" s="28">
        <f t="shared" si="17"/>
        <v>1.7154389505549948E-2</v>
      </c>
      <c r="I245" s="28">
        <f t="shared" si="20"/>
        <v>-7.9155672823218995E-4</v>
      </c>
      <c r="J245" s="28"/>
    </row>
    <row r="246" spans="1:10" x14ac:dyDescent="0.2">
      <c r="A246" s="27">
        <v>42997</v>
      </c>
      <c r="B246" s="29">
        <v>42.3</v>
      </c>
      <c r="C246" s="67">
        <v>80.430000000000007</v>
      </c>
      <c r="D246" s="67">
        <v>1039</v>
      </c>
      <c r="E246" s="67">
        <v>1872.5</v>
      </c>
      <c r="F246" s="28">
        <f t="shared" si="15"/>
        <v>2.3696682464453629E-3</v>
      </c>
      <c r="G246" s="28">
        <f t="shared" si="16"/>
        <v>-8.2614056720097112E-3</v>
      </c>
      <c r="H246" s="28">
        <f t="shared" si="17"/>
        <v>3.0753968253968252E-2</v>
      </c>
      <c r="I246" s="28">
        <f t="shared" si="20"/>
        <v>-1.1090573012939002E-2</v>
      </c>
      <c r="J246" s="28"/>
    </row>
    <row r="247" spans="1:10" x14ac:dyDescent="0.2">
      <c r="A247" s="27">
        <v>42998</v>
      </c>
      <c r="B247" s="29">
        <v>45</v>
      </c>
      <c r="C247" s="67">
        <v>80.3</v>
      </c>
      <c r="D247" s="67">
        <v>1031</v>
      </c>
      <c r="E247" s="67">
        <v>1872</v>
      </c>
      <c r="F247" s="28">
        <f t="shared" si="15"/>
        <v>6.3829787234042631E-2</v>
      </c>
      <c r="G247" s="28">
        <f t="shared" si="16"/>
        <v>-1.6163123212732768E-3</v>
      </c>
      <c r="H247" s="28">
        <f t="shared" si="17"/>
        <v>-7.6997112608277194E-3</v>
      </c>
      <c r="I247" s="28">
        <f t="shared" si="20"/>
        <v>-2.6702269692923899E-4</v>
      </c>
      <c r="J247" s="28"/>
    </row>
    <row r="248" spans="1:10" x14ac:dyDescent="0.2">
      <c r="A248" s="27">
        <v>42999</v>
      </c>
      <c r="B248" s="29">
        <v>45.5</v>
      </c>
      <c r="C248" s="67">
        <v>79.5</v>
      </c>
      <c r="D248" s="67">
        <v>1007</v>
      </c>
      <c r="E248" s="67">
        <v>1872</v>
      </c>
      <c r="F248" s="28">
        <f t="shared" si="15"/>
        <v>1.1111111111111112E-2</v>
      </c>
      <c r="G248" s="28">
        <f t="shared" si="16"/>
        <v>-9.9626400996263662E-3</v>
      </c>
      <c r="H248" s="28">
        <f t="shared" si="17"/>
        <v>-2.3278370514064017E-2</v>
      </c>
      <c r="I248" s="28">
        <f t="shared" si="20"/>
        <v>0</v>
      </c>
      <c r="J248" s="28"/>
    </row>
    <row r="249" spans="1:10" x14ac:dyDescent="0.2">
      <c r="A249" s="27">
        <v>43000</v>
      </c>
      <c r="B249" s="29">
        <v>44.75</v>
      </c>
      <c r="C249" s="67">
        <v>80.900000000000006</v>
      </c>
      <c r="D249" s="67">
        <v>1035</v>
      </c>
      <c r="E249" s="67">
        <v>1922</v>
      </c>
      <c r="F249" s="28">
        <f t="shared" si="15"/>
        <v>-1.6483516483516484E-2</v>
      </c>
      <c r="G249" s="28">
        <f t="shared" si="16"/>
        <v>1.7610062893081833E-2</v>
      </c>
      <c r="H249" s="28">
        <f t="shared" si="17"/>
        <v>2.7805362462760674E-2</v>
      </c>
      <c r="I249" s="28">
        <f t="shared" si="20"/>
        <v>2.6709401709401708E-2</v>
      </c>
      <c r="J249" s="28"/>
    </row>
    <row r="250" spans="1:10" x14ac:dyDescent="0.2">
      <c r="A250" s="27">
        <v>43003</v>
      </c>
      <c r="B250" s="29">
        <v>43.07</v>
      </c>
      <c r="C250" s="67">
        <v>82.2</v>
      </c>
      <c r="D250" s="67">
        <v>990</v>
      </c>
      <c r="E250" s="67">
        <v>1853</v>
      </c>
      <c r="F250" s="28">
        <f t="shared" si="15"/>
        <v>-3.7541899441340773E-2</v>
      </c>
      <c r="G250" s="28">
        <f t="shared" si="16"/>
        <v>1.6069221260815787E-2</v>
      </c>
      <c r="H250" s="28">
        <f t="shared" si="17"/>
        <v>-4.3478260869565216E-2</v>
      </c>
      <c r="I250" s="28">
        <f t="shared" si="20"/>
        <v>-3.5900104058272632E-2</v>
      </c>
      <c r="J250" s="28"/>
    </row>
    <row r="251" spans="1:10" x14ac:dyDescent="0.2">
      <c r="A251" s="27">
        <v>43004</v>
      </c>
      <c r="B251" s="29">
        <v>42.03</v>
      </c>
      <c r="C251" s="67">
        <v>83.6</v>
      </c>
      <c r="D251" s="67">
        <v>960</v>
      </c>
      <c r="E251" s="67">
        <v>1848</v>
      </c>
      <c r="F251" s="28">
        <f t="shared" si="15"/>
        <v>-2.4146737868586003E-2</v>
      </c>
      <c r="G251" s="28">
        <f t="shared" si="16"/>
        <v>1.7031630170316198E-2</v>
      </c>
      <c r="H251" s="28">
        <f t="shared" si="17"/>
        <v>-3.0303030303030304E-2</v>
      </c>
      <c r="I251" s="28">
        <f t="shared" si="20"/>
        <v>-2.6983270372369131E-3</v>
      </c>
      <c r="J251" s="28"/>
    </row>
    <row r="252" spans="1:10" x14ac:dyDescent="0.2">
      <c r="A252" s="27">
        <v>43005</v>
      </c>
      <c r="B252" s="29">
        <v>42.6</v>
      </c>
      <c r="C252" s="67">
        <v>83.39</v>
      </c>
      <c r="D252" s="67">
        <v>946</v>
      </c>
      <c r="E252" s="67">
        <v>1867</v>
      </c>
      <c r="F252" s="28">
        <f t="shared" si="15"/>
        <v>1.3561741613133482E-2</v>
      </c>
      <c r="G252" s="28">
        <f t="shared" si="16"/>
        <v>-2.5119617224879636E-3</v>
      </c>
      <c r="H252" s="28">
        <f t="shared" si="17"/>
        <v>-1.4583333333333334E-2</v>
      </c>
      <c r="I252" s="28">
        <f t="shared" si="20"/>
        <v>1.0281385281385282E-2</v>
      </c>
      <c r="J252" s="28"/>
    </row>
    <row r="253" spans="1:10" x14ac:dyDescent="0.2">
      <c r="A253" s="27">
        <v>43006</v>
      </c>
      <c r="B253" s="29">
        <v>42.1</v>
      </c>
      <c r="C253" s="67">
        <v>81.760000000000005</v>
      </c>
      <c r="D253" s="67">
        <v>957</v>
      </c>
      <c r="E253" s="67">
        <v>1856.5</v>
      </c>
      <c r="F253" s="28">
        <f t="shared" si="15"/>
        <v>-1.1737089201877934E-2</v>
      </c>
      <c r="G253" s="28">
        <f t="shared" si="16"/>
        <v>-1.9546708238397836E-2</v>
      </c>
      <c r="H253" s="28">
        <f t="shared" si="17"/>
        <v>1.1627906976744186E-2</v>
      </c>
      <c r="I253" s="28">
        <f t="shared" si="20"/>
        <v>-5.6239957150508836E-3</v>
      </c>
      <c r="J253" s="28"/>
    </row>
    <row r="254" spans="1:10" x14ac:dyDescent="0.2">
      <c r="A254" s="27">
        <v>43007</v>
      </c>
      <c r="B254" s="29">
        <v>43.25</v>
      </c>
      <c r="C254" s="67">
        <v>82.3</v>
      </c>
      <c r="D254" s="67">
        <v>970</v>
      </c>
      <c r="E254" s="67">
        <v>1873</v>
      </c>
      <c r="F254" s="28">
        <f t="shared" si="15"/>
        <v>2.731591448931113E-2</v>
      </c>
      <c r="G254" s="28">
        <f t="shared" si="16"/>
        <v>6.6046966731897264E-3</v>
      </c>
      <c r="H254" s="28">
        <f t="shared" si="17"/>
        <v>1.3584117032392894E-2</v>
      </c>
      <c r="I254" s="28">
        <f t="shared" si="20"/>
        <v>8.8876918933476975E-3</v>
      </c>
      <c r="J254" s="28"/>
    </row>
  </sheetData>
  <mergeCells count="13">
    <mergeCell ref="A1:A2"/>
    <mergeCell ref="B1:E1"/>
    <mergeCell ref="F1:I1"/>
    <mergeCell ref="O1:R1"/>
    <mergeCell ref="K34:O36"/>
    <mergeCell ref="K20:O20"/>
    <mergeCell ref="O23:O24"/>
    <mergeCell ref="K28:O32"/>
    <mergeCell ref="K1:N1"/>
    <mergeCell ref="K5:N5"/>
    <mergeCell ref="K11:N11"/>
    <mergeCell ref="K17:M17"/>
    <mergeCell ref="K18:N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9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10.83203125" customWidth="1"/>
  </cols>
  <sheetData>
    <row r="1" spans="1:6" x14ac:dyDescent="0.2">
      <c r="A1" t="s">
        <v>96</v>
      </c>
    </row>
    <row r="3" spans="1:6" x14ac:dyDescent="0.2">
      <c r="B3" s="99" t="s">
        <v>54</v>
      </c>
      <c r="C3" s="99" t="s">
        <v>20</v>
      </c>
      <c r="D3" s="99" t="s">
        <v>92</v>
      </c>
    </row>
    <row r="4" spans="1:6" x14ac:dyDescent="0.2">
      <c r="A4" t="s">
        <v>0</v>
      </c>
      <c r="B4">
        <f>'5-Портфель ч.1'!K3</f>
        <v>0.72031921156620871</v>
      </c>
      <c r="C4">
        <f>'5-Портфель ч.1'!K9</f>
        <v>0.3718962313364873</v>
      </c>
      <c r="D4" s="154">
        <f>'5-Портфель ч.1'!L14</f>
        <v>0.14995414982538344</v>
      </c>
    </row>
    <row r="5" spans="1:6" x14ac:dyDescent="0.2">
      <c r="A5" t="s">
        <v>77</v>
      </c>
      <c r="B5">
        <f>'5-Портфель ч.1'!M3</f>
        <v>0.10887554703432285</v>
      </c>
      <c r="C5">
        <f>'5-Портфель ч.1'!L9</f>
        <v>0.36847590404156305</v>
      </c>
      <c r="D5" s="154"/>
    </row>
    <row r="9" spans="1:6" x14ac:dyDescent="0.2">
      <c r="A9" s="207" t="s">
        <v>66</v>
      </c>
      <c r="B9" s="207"/>
      <c r="C9" s="184" t="s">
        <v>87</v>
      </c>
      <c r="D9" s="184"/>
      <c r="E9" s="68"/>
      <c r="F9" s="68"/>
    </row>
    <row r="10" spans="1:6" ht="19" x14ac:dyDescent="0.25">
      <c r="A10" s="17" t="s">
        <v>0</v>
      </c>
      <c r="B10" s="17" t="s">
        <v>77</v>
      </c>
      <c r="C10" s="99" t="s">
        <v>97</v>
      </c>
      <c r="D10" s="99" t="s">
        <v>20</v>
      </c>
      <c r="E10" s="17"/>
      <c r="F10" s="17"/>
    </row>
    <row r="11" spans="1:6" x14ac:dyDescent="0.2">
      <c r="A11">
        <v>0.01</v>
      </c>
      <c r="B11">
        <f>1-A11</f>
        <v>0.99</v>
      </c>
      <c r="C11">
        <f>$B$4*A11+$B$5*B11</f>
        <v>0.11498998367964171</v>
      </c>
      <c r="D11">
        <f>SQRT(A11^2*$C$4^2+B11^2*$C$5^2+2*A11*B11*$C$4*$C$5*$D$4)</f>
        <v>0.36536732079280515</v>
      </c>
    </row>
    <row r="12" spans="1:6" x14ac:dyDescent="0.2">
      <c r="A12">
        <f>A11+0.01</f>
        <v>0.02</v>
      </c>
      <c r="B12">
        <f t="shared" ref="B12:B75" si="0">1-A12</f>
        <v>0.98</v>
      </c>
      <c r="C12">
        <f t="shared" ref="C12:C75" si="1">$B$4*A12+$B$5*B12</f>
        <v>0.12110442032496058</v>
      </c>
      <c r="D12">
        <f t="shared" ref="D12:D75" si="2">SQRT(A12^2*$C$4^2+B12^2*$C$5^2+2*A12*B12*$C$4*$C$5*$D$4)</f>
        <v>0.36229637457798425</v>
      </c>
    </row>
    <row r="13" spans="1:6" x14ac:dyDescent="0.2">
      <c r="A13">
        <f t="shared" ref="A13:A76" si="3">A12+0.01</f>
        <v>0.03</v>
      </c>
      <c r="B13">
        <f t="shared" si="0"/>
        <v>0.97</v>
      </c>
      <c r="C13">
        <f t="shared" si="1"/>
        <v>0.12721885697027943</v>
      </c>
      <c r="D13">
        <f t="shared" si="2"/>
        <v>0.3592640305490693</v>
      </c>
    </row>
    <row r="14" spans="1:6" x14ac:dyDescent="0.2">
      <c r="A14">
        <f t="shared" si="3"/>
        <v>0.04</v>
      </c>
      <c r="B14">
        <f t="shared" si="0"/>
        <v>0.96</v>
      </c>
      <c r="C14">
        <f t="shared" si="1"/>
        <v>0.13333329361559829</v>
      </c>
      <c r="D14">
        <f t="shared" si="2"/>
        <v>0.35627127437578671</v>
      </c>
    </row>
    <row r="15" spans="1:6" x14ac:dyDescent="0.2">
      <c r="A15">
        <f t="shared" si="3"/>
        <v>0.05</v>
      </c>
      <c r="B15">
        <f t="shared" si="0"/>
        <v>0.95</v>
      </c>
      <c r="C15">
        <f t="shared" si="1"/>
        <v>0.13944773026091714</v>
      </c>
      <c r="D15">
        <f t="shared" si="2"/>
        <v>0.35331911203514682</v>
      </c>
    </row>
    <row r="16" spans="1:6" x14ac:dyDescent="0.2">
      <c r="A16">
        <f t="shared" si="3"/>
        <v>6.0000000000000005E-2</v>
      </c>
      <c r="B16">
        <f t="shared" si="0"/>
        <v>0.94</v>
      </c>
      <c r="C16">
        <f t="shared" si="1"/>
        <v>0.14556216690623602</v>
      </c>
      <c r="D16">
        <f t="shared" si="2"/>
        <v>0.35040856952739502</v>
      </c>
    </row>
    <row r="17" spans="1:4" x14ac:dyDescent="0.2">
      <c r="A17">
        <f t="shared" si="3"/>
        <v>7.0000000000000007E-2</v>
      </c>
      <c r="B17">
        <f t="shared" si="0"/>
        <v>0.92999999999999994</v>
      </c>
      <c r="C17">
        <f t="shared" si="1"/>
        <v>0.15167660355155488</v>
      </c>
      <c r="D17">
        <f t="shared" si="2"/>
        <v>0.34754069251260178</v>
      </c>
    </row>
    <row r="18" spans="1:4" x14ac:dyDescent="0.2">
      <c r="A18">
        <f t="shared" si="3"/>
        <v>0.08</v>
      </c>
      <c r="B18">
        <f t="shared" si="0"/>
        <v>0.92</v>
      </c>
      <c r="C18">
        <f t="shared" si="1"/>
        <v>0.15779104019687373</v>
      </c>
      <c r="D18">
        <f t="shared" si="2"/>
        <v>0.34471654586198136</v>
      </c>
    </row>
    <row r="19" spans="1:4" x14ac:dyDescent="0.2">
      <c r="A19">
        <f t="shared" si="3"/>
        <v>0.09</v>
      </c>
      <c r="B19">
        <f t="shared" si="0"/>
        <v>0.91</v>
      </c>
      <c r="C19">
        <f t="shared" si="1"/>
        <v>0.16390547684219259</v>
      </c>
      <c r="D19">
        <f t="shared" si="2"/>
        <v>0.3419372131179424</v>
      </c>
    </row>
    <row r="20" spans="1:4" x14ac:dyDescent="0.2">
      <c r="A20">
        <f t="shared" si="3"/>
        <v>9.9999999999999992E-2</v>
      </c>
      <c r="B20">
        <f t="shared" si="0"/>
        <v>0.9</v>
      </c>
      <c r="C20">
        <f t="shared" si="1"/>
        <v>0.17001991348751144</v>
      </c>
      <c r="D20">
        <f t="shared" si="2"/>
        <v>0.33920379585683863</v>
      </c>
    </row>
    <row r="21" spans="1:4" x14ac:dyDescent="0.2">
      <c r="A21">
        <f t="shared" si="3"/>
        <v>0.10999999999999999</v>
      </c>
      <c r="B21">
        <f t="shared" si="0"/>
        <v>0.89</v>
      </c>
      <c r="C21">
        <f t="shared" si="1"/>
        <v>0.1761343501328303</v>
      </c>
      <c r="D21">
        <f t="shared" si="2"/>
        <v>0.33651741294839943</v>
      </c>
    </row>
    <row r="22" spans="1:4" x14ac:dyDescent="0.2">
      <c r="A22">
        <f t="shared" si="3"/>
        <v>0.11999999999999998</v>
      </c>
      <c r="B22">
        <f t="shared" si="0"/>
        <v>0.88</v>
      </c>
      <c r="C22">
        <f t="shared" si="1"/>
        <v>0.18224878677814915</v>
      </c>
      <c r="D22">
        <f t="shared" si="2"/>
        <v>0.33387919970590008</v>
      </c>
    </row>
    <row r="23" spans="1:4" x14ac:dyDescent="0.2">
      <c r="A23">
        <f t="shared" si="3"/>
        <v>0.12999999999999998</v>
      </c>
      <c r="B23">
        <f t="shared" si="0"/>
        <v>0.87</v>
      </c>
      <c r="C23">
        <f t="shared" si="1"/>
        <v>0.18836322342346801</v>
      </c>
      <c r="D23">
        <f t="shared" si="2"/>
        <v>0.33129030692127726</v>
      </c>
    </row>
    <row r="24" spans="1:4" x14ac:dyDescent="0.2">
      <c r="A24">
        <f t="shared" si="3"/>
        <v>0.13999999999999999</v>
      </c>
      <c r="B24">
        <f t="shared" si="0"/>
        <v>0.86</v>
      </c>
      <c r="C24">
        <f t="shared" si="1"/>
        <v>0.19447766006878686</v>
      </c>
      <c r="D24">
        <f t="shared" si="2"/>
        <v>0.32875189977961938</v>
      </c>
    </row>
    <row r="25" spans="1:4" x14ac:dyDescent="0.2">
      <c r="A25">
        <f t="shared" si="3"/>
        <v>0.15</v>
      </c>
      <c r="B25">
        <f t="shared" si="0"/>
        <v>0.85</v>
      </c>
      <c r="C25">
        <f t="shared" si="1"/>
        <v>0.20059209671410572</v>
      </c>
      <c r="D25">
        <f t="shared" si="2"/>
        <v>0.32626515664777439</v>
      </c>
    </row>
    <row r="26" spans="1:4" x14ac:dyDescent="0.2">
      <c r="A26">
        <f t="shared" si="3"/>
        <v>0.16</v>
      </c>
      <c r="B26">
        <f t="shared" si="0"/>
        <v>0.84</v>
      </c>
      <c r="C26">
        <f t="shared" si="1"/>
        <v>0.20670653335942457</v>
      </c>
      <c r="D26">
        <f t="shared" si="2"/>
        <v>0.32383126773222132</v>
      </c>
    </row>
    <row r="27" spans="1:4" x14ac:dyDescent="0.2">
      <c r="A27">
        <f t="shared" si="3"/>
        <v>0.17</v>
      </c>
      <c r="B27">
        <f t="shared" si="0"/>
        <v>0.83</v>
      </c>
      <c r="C27">
        <f t="shared" si="1"/>
        <v>0.21282097000474345</v>
      </c>
      <c r="D27">
        <f t="shared" si="2"/>
        <v>0.32145143360186079</v>
      </c>
    </row>
    <row r="28" spans="1:4" x14ac:dyDescent="0.2">
      <c r="A28">
        <f t="shared" si="3"/>
        <v>0.18000000000000002</v>
      </c>
      <c r="B28">
        <f t="shared" si="0"/>
        <v>0.82</v>
      </c>
      <c r="C28">
        <f t="shared" si="1"/>
        <v>0.21893540665006234</v>
      </c>
      <c r="D28">
        <f t="shared" si="2"/>
        <v>0.31912686357199455</v>
      </c>
    </row>
    <row r="29" spans="1:4" x14ac:dyDescent="0.2">
      <c r="A29">
        <f t="shared" si="3"/>
        <v>0.19000000000000003</v>
      </c>
      <c r="B29">
        <f t="shared" si="0"/>
        <v>0.80999999999999994</v>
      </c>
      <c r="C29">
        <f t="shared" si="1"/>
        <v>0.22504984329538119</v>
      </c>
      <c r="D29">
        <f t="shared" si="2"/>
        <v>0.31685877394649875</v>
      </c>
    </row>
    <row r="30" spans="1:4" x14ac:dyDescent="0.2">
      <c r="A30">
        <f t="shared" si="3"/>
        <v>0.20000000000000004</v>
      </c>
      <c r="B30">
        <f t="shared" si="0"/>
        <v>0.79999999999999993</v>
      </c>
      <c r="C30">
        <f t="shared" si="1"/>
        <v>0.23116427994070005</v>
      </c>
      <c r="D30">
        <f t="shared" si="2"/>
        <v>0.3146483861160444</v>
      </c>
    </row>
    <row r="31" spans="1:4" x14ac:dyDescent="0.2">
      <c r="A31">
        <f t="shared" si="3"/>
        <v>0.21000000000000005</v>
      </c>
      <c r="B31">
        <f t="shared" si="0"/>
        <v>0.78999999999999992</v>
      </c>
      <c r="C31">
        <f t="shared" si="1"/>
        <v>0.2372787165860189</v>
      </c>
      <c r="D31">
        <f t="shared" si="2"/>
        <v>0.31249692451119798</v>
      </c>
    </row>
    <row r="32" spans="1:4" x14ac:dyDescent="0.2">
      <c r="A32">
        <f t="shared" si="3"/>
        <v>0.22000000000000006</v>
      </c>
      <c r="B32">
        <f t="shared" si="0"/>
        <v>0.77999999999999992</v>
      </c>
      <c r="C32">
        <f t="shared" si="1"/>
        <v>0.24339315323133778</v>
      </c>
      <c r="D32">
        <f t="shared" si="2"/>
        <v>0.3104056144103331</v>
      </c>
    </row>
    <row r="33" spans="1:4" x14ac:dyDescent="0.2">
      <c r="A33">
        <f t="shared" si="3"/>
        <v>0.23000000000000007</v>
      </c>
      <c r="B33">
        <f t="shared" si="0"/>
        <v>0.76999999999999991</v>
      </c>
      <c r="C33">
        <f t="shared" si="1"/>
        <v>0.24950758987665664</v>
      </c>
      <c r="D33">
        <f t="shared" si="2"/>
        <v>0.30837567960351298</v>
      </c>
    </row>
    <row r="34" spans="1:4" x14ac:dyDescent="0.2">
      <c r="A34">
        <f t="shared" si="3"/>
        <v>0.24000000000000007</v>
      </c>
      <c r="B34">
        <f t="shared" si="0"/>
        <v>0.7599999999999999</v>
      </c>
      <c r="C34">
        <f t="shared" si="1"/>
        <v>0.25562202652197552</v>
      </c>
      <c r="D34">
        <f t="shared" si="2"/>
        <v>0.30640833991484889</v>
      </c>
    </row>
    <row r="35" spans="1:4" x14ac:dyDescent="0.2">
      <c r="A35">
        <f t="shared" si="3"/>
        <v>0.25000000000000006</v>
      </c>
      <c r="B35">
        <f t="shared" si="0"/>
        <v>0.75</v>
      </c>
      <c r="C35">
        <f t="shared" si="1"/>
        <v>0.26173646316729438</v>
      </c>
      <c r="D35">
        <f t="shared" si="2"/>
        <v>0.30450480858730578</v>
      </c>
    </row>
    <row r="36" spans="1:4" x14ac:dyDescent="0.2">
      <c r="A36">
        <f t="shared" si="3"/>
        <v>0.26000000000000006</v>
      </c>
      <c r="B36">
        <f t="shared" si="0"/>
        <v>0.74</v>
      </c>
      <c r="C36">
        <f t="shared" si="1"/>
        <v>0.26785089981261323</v>
      </c>
      <c r="D36">
        <f t="shared" si="2"/>
        <v>0.30266628953549296</v>
      </c>
    </row>
    <row r="37" spans="1:4" x14ac:dyDescent="0.2">
      <c r="A37">
        <f t="shared" si="3"/>
        <v>0.27000000000000007</v>
      </c>
      <c r="B37">
        <f t="shared" si="0"/>
        <v>0.73</v>
      </c>
      <c r="C37">
        <f t="shared" si="1"/>
        <v>0.27396533645793208</v>
      </c>
      <c r="D37">
        <f t="shared" si="2"/>
        <v>0.30089397447364585</v>
      </c>
    </row>
    <row r="38" spans="1:4" x14ac:dyDescent="0.2">
      <c r="A38">
        <f t="shared" si="3"/>
        <v>0.28000000000000008</v>
      </c>
      <c r="B38">
        <f t="shared" si="0"/>
        <v>0.72</v>
      </c>
      <c r="C38">
        <f t="shared" si="1"/>
        <v>0.28007977310325094</v>
      </c>
      <c r="D38">
        <f t="shared" si="2"/>
        <v>0.29918903992774243</v>
      </c>
    </row>
    <row r="39" spans="1:4" x14ac:dyDescent="0.2">
      <c r="A39">
        <f t="shared" si="3"/>
        <v>0.29000000000000009</v>
      </c>
      <c r="B39">
        <f t="shared" si="0"/>
        <v>0.71</v>
      </c>
      <c r="C39">
        <f t="shared" si="1"/>
        <v>0.28619420974856979</v>
      </c>
      <c r="D39">
        <f t="shared" si="2"/>
        <v>0.2975526441425021</v>
      </c>
    </row>
    <row r="40" spans="1:4" x14ac:dyDescent="0.2">
      <c r="A40">
        <f t="shared" si="3"/>
        <v>0.3000000000000001</v>
      </c>
      <c r="B40">
        <f t="shared" si="0"/>
        <v>0.7</v>
      </c>
      <c r="C40">
        <f t="shared" si="1"/>
        <v>0.29230864639388865</v>
      </c>
      <c r="D40">
        <f t="shared" si="2"/>
        <v>0.29598592389584638</v>
      </c>
    </row>
    <row r="41" spans="1:4" x14ac:dyDescent="0.2">
      <c r="A41">
        <f t="shared" si="3"/>
        <v>0.31000000000000011</v>
      </c>
      <c r="B41">
        <f t="shared" si="0"/>
        <v>0.69</v>
      </c>
      <c r="C41">
        <f t="shared" si="1"/>
        <v>0.29842308303920756</v>
      </c>
      <c r="D41">
        <f t="shared" si="2"/>
        <v>0.29448999123524394</v>
      </c>
    </row>
    <row r="42" spans="1:4" x14ac:dyDescent="0.2">
      <c r="A42">
        <f t="shared" si="3"/>
        <v>0.32000000000000012</v>
      </c>
      <c r="B42">
        <f t="shared" si="0"/>
        <v>0.67999999999999994</v>
      </c>
      <c r="C42">
        <f t="shared" si="1"/>
        <v>0.30453751968452641</v>
      </c>
      <c r="D42">
        <f t="shared" si="2"/>
        <v>0.29306593015218158</v>
      </c>
    </row>
    <row r="43" spans="1:4" x14ac:dyDescent="0.2">
      <c r="A43">
        <f t="shared" si="3"/>
        <v>0.33000000000000013</v>
      </c>
      <c r="B43">
        <f t="shared" si="0"/>
        <v>0.66999999999999993</v>
      </c>
      <c r="C43">
        <f t="shared" si="1"/>
        <v>0.31065195632984527</v>
      </c>
      <c r="D43">
        <f t="shared" si="2"/>
        <v>0.29171479321276411</v>
      </c>
    </row>
    <row r="44" spans="1:4" x14ac:dyDescent="0.2">
      <c r="A44">
        <f t="shared" si="3"/>
        <v>0.34000000000000014</v>
      </c>
      <c r="B44">
        <f t="shared" si="0"/>
        <v>0.65999999999999992</v>
      </c>
      <c r="C44">
        <f t="shared" si="1"/>
        <v>0.31676639297516412</v>
      </c>
      <c r="D44">
        <f t="shared" si="2"/>
        <v>0.29043759816411702</v>
      </c>
    </row>
    <row r="45" spans="1:4" x14ac:dyDescent="0.2">
      <c r="A45">
        <f t="shared" si="3"/>
        <v>0.35000000000000014</v>
      </c>
      <c r="B45">
        <f t="shared" si="0"/>
        <v>0.64999999999999991</v>
      </c>
      <c r="C45">
        <f t="shared" si="1"/>
        <v>0.32288082962048303</v>
      </c>
      <c r="D45">
        <f t="shared" si="2"/>
        <v>0.28923532453780526</v>
      </c>
    </row>
    <row r="46" spans="1:4" x14ac:dyDescent="0.2">
      <c r="A46">
        <f t="shared" si="3"/>
        <v>0.36000000000000015</v>
      </c>
      <c r="B46">
        <f t="shared" si="0"/>
        <v>0.6399999999999999</v>
      </c>
      <c r="C46">
        <f t="shared" si="1"/>
        <v>0.32899526626580183</v>
      </c>
      <c r="D46">
        <f t="shared" si="2"/>
        <v>0.28810891027285312</v>
      </c>
    </row>
    <row r="47" spans="1:4" x14ac:dyDescent="0.2">
      <c r="A47">
        <f t="shared" si="3"/>
        <v>0.37000000000000016</v>
      </c>
      <c r="B47">
        <f t="shared" si="0"/>
        <v>0.62999999999999989</v>
      </c>
      <c r="C47">
        <f t="shared" si="1"/>
        <v>0.33510970291112074</v>
      </c>
      <c r="D47">
        <f t="shared" si="2"/>
        <v>0.28705924838211611</v>
      </c>
    </row>
    <row r="48" spans="1:4" x14ac:dyDescent="0.2">
      <c r="A48">
        <f t="shared" si="3"/>
        <v>0.38000000000000017</v>
      </c>
      <c r="B48">
        <f t="shared" si="0"/>
        <v>0.61999999999999988</v>
      </c>
      <c r="C48">
        <f t="shared" si="1"/>
        <v>0.34122413955643954</v>
      </c>
      <c r="D48">
        <f t="shared" si="2"/>
        <v>0.2860871836866743</v>
      </c>
    </row>
    <row r="49" spans="1:4" x14ac:dyDescent="0.2">
      <c r="A49">
        <f t="shared" si="3"/>
        <v>0.39000000000000018</v>
      </c>
      <c r="B49">
        <f t="shared" si="0"/>
        <v>0.60999999999999988</v>
      </c>
      <c r="C49">
        <f t="shared" si="1"/>
        <v>0.34733857620175845</v>
      </c>
      <c r="D49">
        <f t="shared" si="2"/>
        <v>0.28519350964356366</v>
      </c>
    </row>
    <row r="50" spans="1:4" x14ac:dyDescent="0.2">
      <c r="A50">
        <f t="shared" si="3"/>
        <v>0.40000000000000019</v>
      </c>
      <c r="B50">
        <f t="shared" si="0"/>
        <v>0.59999999999999987</v>
      </c>
      <c r="C50">
        <f t="shared" si="1"/>
        <v>0.35345301284707731</v>
      </c>
      <c r="D50">
        <f t="shared" si="2"/>
        <v>0.28437896529248957</v>
      </c>
    </row>
    <row r="51" spans="1:4" x14ac:dyDescent="0.2">
      <c r="A51">
        <f t="shared" si="3"/>
        <v>0.4100000000000002</v>
      </c>
      <c r="B51">
        <f t="shared" si="0"/>
        <v>0.58999999999999986</v>
      </c>
      <c r="C51">
        <f t="shared" si="1"/>
        <v>0.35956744949239616</v>
      </c>
      <c r="D51">
        <f t="shared" si="2"/>
        <v>0.28364423234716685</v>
      </c>
    </row>
    <row r="52" spans="1:4" x14ac:dyDescent="0.2">
      <c r="A52">
        <f t="shared" si="3"/>
        <v>0.42000000000000021</v>
      </c>
      <c r="B52">
        <f t="shared" si="0"/>
        <v>0.57999999999999985</v>
      </c>
      <c r="C52">
        <f t="shared" si="1"/>
        <v>0.36568188613771507</v>
      </c>
      <c r="D52">
        <f t="shared" si="2"/>
        <v>0.28298993245656845</v>
      </c>
    </row>
    <row r="53" spans="1:4" x14ac:dyDescent="0.2">
      <c r="A53">
        <f t="shared" si="3"/>
        <v>0.43000000000000022</v>
      </c>
      <c r="B53">
        <f t="shared" si="0"/>
        <v>0.56999999999999984</v>
      </c>
      <c r="C53">
        <f t="shared" si="1"/>
        <v>0.37179632278303387</v>
      </c>
      <c r="D53">
        <f t="shared" si="2"/>
        <v>0.28241662466063466</v>
      </c>
    </row>
    <row r="54" spans="1:4" x14ac:dyDescent="0.2">
      <c r="A54">
        <f t="shared" si="3"/>
        <v>0.44000000000000022</v>
      </c>
      <c r="B54">
        <f t="shared" si="0"/>
        <v>0.55999999999999983</v>
      </c>
      <c r="C54">
        <f t="shared" si="1"/>
        <v>0.37791075942835278</v>
      </c>
      <c r="D54">
        <f t="shared" si="2"/>
        <v>0.28192480306388701</v>
      </c>
    </row>
    <row r="55" spans="1:4" x14ac:dyDescent="0.2">
      <c r="A55">
        <f t="shared" si="3"/>
        <v>0.45000000000000023</v>
      </c>
      <c r="B55">
        <f t="shared" si="0"/>
        <v>0.54999999999999982</v>
      </c>
      <c r="C55">
        <f t="shared" si="1"/>
        <v>0.38402519607367164</v>
      </c>
      <c r="D55">
        <f t="shared" si="2"/>
        <v>0.2815148947489105</v>
      </c>
    </row>
    <row r="56" spans="1:4" x14ac:dyDescent="0.2">
      <c r="A56">
        <f t="shared" si="3"/>
        <v>0.46000000000000024</v>
      </c>
      <c r="B56">
        <f t="shared" si="0"/>
        <v>0.53999999999999981</v>
      </c>
      <c r="C56">
        <f t="shared" si="1"/>
        <v>0.39013963271899049</v>
      </c>
      <c r="D56">
        <f t="shared" si="2"/>
        <v>0.28118725794982585</v>
      </c>
    </row>
    <row r="57" spans="1:4" x14ac:dyDescent="0.2">
      <c r="A57">
        <f t="shared" si="3"/>
        <v>0.47000000000000025</v>
      </c>
      <c r="B57">
        <f t="shared" si="0"/>
        <v>0.5299999999999998</v>
      </c>
      <c r="C57">
        <f t="shared" si="1"/>
        <v>0.3962540693643094</v>
      </c>
      <c r="D57">
        <f t="shared" si="2"/>
        <v>0.28094218050368769</v>
      </c>
    </row>
    <row r="58" spans="1:4" x14ac:dyDescent="0.2">
      <c r="A58">
        <f t="shared" si="3"/>
        <v>0.48000000000000026</v>
      </c>
      <c r="B58">
        <f t="shared" si="0"/>
        <v>0.5199999999999998</v>
      </c>
      <c r="C58">
        <f t="shared" si="1"/>
        <v>0.4023685060096282</v>
      </c>
      <c r="D58">
        <f t="shared" si="2"/>
        <v>0.28077987859525194</v>
      </c>
    </row>
    <row r="59" spans="1:4" x14ac:dyDescent="0.2">
      <c r="A59">
        <f t="shared" si="3"/>
        <v>0.49000000000000027</v>
      </c>
      <c r="B59">
        <f t="shared" si="0"/>
        <v>0.50999999999999979</v>
      </c>
      <c r="C59">
        <f t="shared" si="1"/>
        <v>0.40848294265494711</v>
      </c>
      <c r="D59">
        <f t="shared" si="2"/>
        <v>0.28070049580778306</v>
      </c>
    </row>
    <row r="60" spans="1:4" x14ac:dyDescent="0.2">
      <c r="A60">
        <f t="shared" si="3"/>
        <v>0.50000000000000022</v>
      </c>
      <c r="B60">
        <f t="shared" si="0"/>
        <v>0.49999999999999978</v>
      </c>
      <c r="C60">
        <f t="shared" si="1"/>
        <v>0.41459737930026591</v>
      </c>
      <c r="D60">
        <f t="shared" si="2"/>
        <v>0.28070410248957717</v>
      </c>
    </row>
    <row r="61" spans="1:4" x14ac:dyDescent="0.2">
      <c r="A61">
        <f t="shared" si="3"/>
        <v>0.51000000000000023</v>
      </c>
      <c r="B61">
        <f t="shared" si="0"/>
        <v>0.48999999999999977</v>
      </c>
      <c r="C61">
        <f t="shared" si="1"/>
        <v>0.42071181594558477</v>
      </c>
      <c r="D61">
        <f t="shared" si="2"/>
        <v>0.28079069544270141</v>
      </c>
    </row>
    <row r="62" spans="1:4" x14ac:dyDescent="0.2">
      <c r="A62">
        <f t="shared" si="3"/>
        <v>0.52000000000000024</v>
      </c>
      <c r="B62">
        <f t="shared" si="0"/>
        <v>0.47999999999999976</v>
      </c>
      <c r="C62">
        <f t="shared" si="1"/>
        <v>0.42682625259090362</v>
      </c>
      <c r="D62">
        <f t="shared" si="2"/>
        <v>0.28096019793715588</v>
      </c>
    </row>
    <row r="63" spans="1:4" x14ac:dyDescent="0.2">
      <c r="A63">
        <f t="shared" si="3"/>
        <v>0.53000000000000025</v>
      </c>
      <c r="B63">
        <f t="shared" si="0"/>
        <v>0.46999999999999975</v>
      </c>
      <c r="C63">
        <f t="shared" si="1"/>
        <v>0.43294068923622253</v>
      </c>
      <c r="D63">
        <f t="shared" si="2"/>
        <v>0.2812124600503127</v>
      </c>
    </row>
    <row r="64" spans="1:4" x14ac:dyDescent="0.2">
      <c r="A64">
        <f t="shared" si="3"/>
        <v>0.54000000000000026</v>
      </c>
      <c r="B64">
        <f t="shared" si="0"/>
        <v>0.45999999999999974</v>
      </c>
      <c r="C64">
        <f t="shared" si="1"/>
        <v>0.43905512588154139</v>
      </c>
      <c r="D64">
        <f t="shared" si="2"/>
        <v>0.28154725932813607</v>
      </c>
    </row>
    <row r="65" spans="1:4" x14ac:dyDescent="0.2">
      <c r="A65">
        <f t="shared" si="3"/>
        <v>0.55000000000000027</v>
      </c>
      <c r="B65">
        <f t="shared" si="0"/>
        <v>0.44999999999999973</v>
      </c>
      <c r="C65">
        <f t="shared" si="1"/>
        <v>0.44516956252686024</v>
      </c>
      <c r="D65">
        <f t="shared" si="2"/>
        <v>0.28196430176139964</v>
      </c>
    </row>
    <row r="66" spans="1:4" x14ac:dyDescent="0.2">
      <c r="A66">
        <f t="shared" si="3"/>
        <v>0.56000000000000028</v>
      </c>
      <c r="B66">
        <f t="shared" si="0"/>
        <v>0.43999999999999972</v>
      </c>
      <c r="C66">
        <f t="shared" si="1"/>
        <v>0.4512839991721791</v>
      </c>
      <c r="D66">
        <f t="shared" si="2"/>
        <v>0.28246322306696081</v>
      </c>
    </row>
    <row r="67" spans="1:4" x14ac:dyDescent="0.2">
      <c r="A67">
        <f t="shared" si="3"/>
        <v>0.57000000000000028</v>
      </c>
      <c r="B67">
        <f t="shared" si="0"/>
        <v>0.42999999999999972</v>
      </c>
      <c r="C67">
        <f t="shared" si="1"/>
        <v>0.45739843581749795</v>
      </c>
      <c r="D67">
        <f t="shared" si="2"/>
        <v>0.28304359026116577</v>
      </c>
    </row>
    <row r="68" spans="1:4" x14ac:dyDescent="0.2">
      <c r="A68">
        <f t="shared" si="3"/>
        <v>0.58000000000000029</v>
      </c>
      <c r="B68">
        <f t="shared" si="0"/>
        <v>0.41999999999999971</v>
      </c>
      <c r="C68">
        <f t="shared" si="1"/>
        <v>0.46351287246281686</v>
      </c>
      <c r="D68">
        <f t="shared" si="2"/>
        <v>0.28370490350971866</v>
      </c>
    </row>
    <row r="69" spans="1:4" x14ac:dyDescent="0.2">
      <c r="A69">
        <f t="shared" si="3"/>
        <v>0.5900000000000003</v>
      </c>
      <c r="B69">
        <f t="shared" si="0"/>
        <v>0.4099999999999997</v>
      </c>
      <c r="C69">
        <f t="shared" si="1"/>
        <v>0.46962730910813566</v>
      </c>
      <c r="D69">
        <f t="shared" si="2"/>
        <v>0.28444659823587248</v>
      </c>
    </row>
    <row r="70" spans="1:4" x14ac:dyDescent="0.2">
      <c r="A70">
        <f t="shared" si="3"/>
        <v>0.60000000000000031</v>
      </c>
      <c r="B70">
        <f t="shared" si="0"/>
        <v>0.39999999999999969</v>
      </c>
      <c r="C70">
        <f t="shared" si="1"/>
        <v>0.47574174575345457</v>
      </c>
      <c r="D70">
        <f t="shared" si="2"/>
        <v>0.28526804746664841</v>
      </c>
    </row>
    <row r="71" spans="1:4" x14ac:dyDescent="0.2">
      <c r="A71">
        <f t="shared" si="3"/>
        <v>0.61000000000000032</v>
      </c>
      <c r="B71">
        <f t="shared" si="0"/>
        <v>0.38999999999999968</v>
      </c>
      <c r="C71">
        <f t="shared" si="1"/>
        <v>0.48185618239877337</v>
      </c>
      <c r="D71">
        <f t="shared" si="2"/>
        <v>0.28616856439497529</v>
      </c>
    </row>
    <row r="72" spans="1:4" x14ac:dyDescent="0.2">
      <c r="A72">
        <f t="shared" si="3"/>
        <v>0.62000000000000033</v>
      </c>
      <c r="B72">
        <f t="shared" si="0"/>
        <v>0.37999999999999967</v>
      </c>
      <c r="C72">
        <f t="shared" si="1"/>
        <v>0.48797061904409228</v>
      </c>
      <c r="D72">
        <f t="shared" si="2"/>
        <v>0.28714740513419462</v>
      </c>
    </row>
    <row r="73" spans="1:4" x14ac:dyDescent="0.2">
      <c r="A73">
        <f t="shared" si="3"/>
        <v>0.63000000000000034</v>
      </c>
      <c r="B73">
        <f t="shared" si="0"/>
        <v>0.36999999999999966</v>
      </c>
      <c r="C73">
        <f t="shared" si="1"/>
        <v>0.49408505568941119</v>
      </c>
      <c r="D73">
        <f t="shared" si="2"/>
        <v>0.28820377164030059</v>
      </c>
    </row>
    <row r="74" spans="1:4" x14ac:dyDescent="0.2">
      <c r="A74">
        <f t="shared" si="3"/>
        <v>0.64000000000000035</v>
      </c>
      <c r="B74">
        <f t="shared" si="0"/>
        <v>0.35999999999999965</v>
      </c>
      <c r="C74">
        <f t="shared" si="1"/>
        <v>0.50019949233473004</v>
      </c>
      <c r="D74">
        <f t="shared" si="2"/>
        <v>0.28933681477658652</v>
      </c>
    </row>
    <row r="75" spans="1:4" x14ac:dyDescent="0.2">
      <c r="A75">
        <f t="shared" si="3"/>
        <v>0.65000000000000036</v>
      </c>
      <c r="B75">
        <f t="shared" si="0"/>
        <v>0.34999999999999964</v>
      </c>
      <c r="C75">
        <f t="shared" si="1"/>
        <v>0.5063139289800489</v>
      </c>
      <c r="D75">
        <f t="shared" si="2"/>
        <v>0.29054563749504142</v>
      </c>
    </row>
    <row r="76" spans="1:4" x14ac:dyDescent="0.2">
      <c r="A76">
        <f t="shared" si="3"/>
        <v>0.66000000000000036</v>
      </c>
      <c r="B76">
        <f t="shared" ref="B76:B109" si="4">1-A76</f>
        <v>0.33999999999999964</v>
      </c>
      <c r="C76">
        <f t="shared" ref="C76:C109" si="5">$B$4*A76+$B$5*B76</f>
        <v>0.51242836562536775</v>
      </c>
      <c r="D76">
        <f t="shared" ref="D76:D109" si="6">SQRT(A76^2*$C$4^2+B76^2*$C$5^2+2*A76*B76*$C$4*$C$5*$D$4)</f>
        <v>0.29182929810886415</v>
      </c>
    </row>
    <row r="77" spans="1:4" x14ac:dyDescent="0.2">
      <c r="A77">
        <f t="shared" ref="A77:A109" si="7">A76+0.01</f>
        <v>0.67000000000000037</v>
      </c>
      <c r="B77">
        <f t="shared" si="4"/>
        <v>0.32999999999999963</v>
      </c>
      <c r="C77">
        <f t="shared" si="5"/>
        <v>0.51854280227068661</v>
      </c>
      <c r="D77">
        <f t="shared" si="6"/>
        <v>0.2931868136308276</v>
      </c>
    </row>
    <row r="78" spans="1:4" x14ac:dyDescent="0.2">
      <c r="A78">
        <f t="shared" si="7"/>
        <v>0.68000000000000038</v>
      </c>
      <c r="B78">
        <f t="shared" si="4"/>
        <v>0.31999999999999962</v>
      </c>
      <c r="C78">
        <f t="shared" si="5"/>
        <v>0.52465723891600546</v>
      </c>
      <c r="D78">
        <f t="shared" si="6"/>
        <v>0.29461716315288894</v>
      </c>
    </row>
    <row r="79" spans="1:4" x14ac:dyDescent="0.2">
      <c r="A79">
        <f t="shared" si="7"/>
        <v>0.69000000000000039</v>
      </c>
      <c r="B79">
        <f t="shared" si="4"/>
        <v>0.30999999999999961</v>
      </c>
      <c r="C79">
        <f t="shared" si="5"/>
        <v>0.53077167556132432</v>
      </c>
      <c r="D79">
        <f t="shared" si="6"/>
        <v>0.29611929124338954</v>
      </c>
    </row>
    <row r="80" spans="1:4" x14ac:dyDescent="0.2">
      <c r="A80">
        <f t="shared" si="7"/>
        <v>0.7000000000000004</v>
      </c>
      <c r="B80">
        <f t="shared" si="4"/>
        <v>0.2999999999999996</v>
      </c>
      <c r="C80">
        <f t="shared" si="5"/>
        <v>0.53688611220664317</v>
      </c>
      <c r="D80">
        <f t="shared" si="6"/>
        <v>0.29769211133936985</v>
      </c>
    </row>
    <row r="81" spans="1:4" x14ac:dyDescent="0.2">
      <c r="A81">
        <f t="shared" si="7"/>
        <v>0.71000000000000041</v>
      </c>
      <c r="B81">
        <f t="shared" si="4"/>
        <v>0.28999999999999959</v>
      </c>
      <c r="C81">
        <f t="shared" si="5"/>
        <v>0.54300054885196203</v>
      </c>
      <c r="D81">
        <f t="shared" si="6"/>
        <v>0.29933450911291398</v>
      </c>
    </row>
    <row r="82" spans="1:4" x14ac:dyDescent="0.2">
      <c r="A82">
        <f t="shared" si="7"/>
        <v>0.72000000000000042</v>
      </c>
      <c r="B82">
        <f t="shared" si="4"/>
        <v>0.27999999999999958</v>
      </c>
      <c r="C82">
        <f t="shared" si="5"/>
        <v>0.54911498549728088</v>
      </c>
      <c r="D82">
        <f t="shared" si="6"/>
        <v>0.30104534579199138</v>
      </c>
    </row>
    <row r="83" spans="1:4" x14ac:dyDescent="0.2">
      <c r="A83">
        <f t="shared" si="7"/>
        <v>0.73000000000000043</v>
      </c>
      <c r="B83">
        <f t="shared" si="4"/>
        <v>0.26999999999999957</v>
      </c>
      <c r="C83">
        <f t="shared" si="5"/>
        <v>0.55522942214259985</v>
      </c>
      <c r="D83">
        <f t="shared" si="6"/>
        <v>0.30282346141794092</v>
      </c>
    </row>
    <row r="84" spans="1:4" x14ac:dyDescent="0.2">
      <c r="A84">
        <f t="shared" si="7"/>
        <v>0.74000000000000044</v>
      </c>
      <c r="B84">
        <f t="shared" si="4"/>
        <v>0.25999999999999956</v>
      </c>
      <c r="C84">
        <f t="shared" si="5"/>
        <v>0.5613438587879187</v>
      </c>
      <c r="D84">
        <f t="shared" si="6"/>
        <v>0.30466767802351413</v>
      </c>
    </row>
    <row r="85" spans="1:4" x14ac:dyDescent="0.2">
      <c r="A85">
        <f t="shared" si="7"/>
        <v>0.75000000000000044</v>
      </c>
      <c r="B85">
        <f t="shared" si="4"/>
        <v>0.24999999999999956</v>
      </c>
      <c r="C85">
        <f t="shared" si="5"/>
        <v>0.56745829543323745</v>
      </c>
      <c r="D85">
        <f t="shared" si="6"/>
        <v>0.30657680271721344</v>
      </c>
    </row>
    <row r="86" spans="1:4" x14ac:dyDescent="0.2">
      <c r="A86">
        <f t="shared" si="7"/>
        <v>0.76000000000000045</v>
      </c>
      <c r="B86">
        <f t="shared" si="4"/>
        <v>0.23999999999999955</v>
      </c>
      <c r="C86">
        <f t="shared" si="5"/>
        <v>0.57357273207855641</v>
      </c>
      <c r="D86">
        <f t="shared" si="6"/>
        <v>0.30854963066150609</v>
      </c>
    </row>
    <row r="87" spans="1:4" x14ac:dyDescent="0.2">
      <c r="A87">
        <f t="shared" si="7"/>
        <v>0.77000000000000046</v>
      </c>
      <c r="B87">
        <f t="shared" si="4"/>
        <v>0.22999999999999954</v>
      </c>
      <c r="C87">
        <f t="shared" si="5"/>
        <v>0.57968716872387527</v>
      </c>
      <c r="D87">
        <f t="shared" si="6"/>
        <v>0.31058494793432506</v>
      </c>
    </row>
    <row r="88" spans="1:4" x14ac:dyDescent="0.2">
      <c r="A88">
        <f t="shared" si="7"/>
        <v>0.78000000000000047</v>
      </c>
      <c r="B88">
        <f t="shared" si="4"/>
        <v>0.21999999999999953</v>
      </c>
      <c r="C88">
        <f t="shared" si="5"/>
        <v>0.58580160536919412</v>
      </c>
      <c r="D88">
        <f t="shared" si="6"/>
        <v>0.31268153426506662</v>
      </c>
    </row>
    <row r="89" spans="1:4" x14ac:dyDescent="0.2">
      <c r="A89">
        <f t="shared" si="7"/>
        <v>0.79000000000000048</v>
      </c>
      <c r="B89">
        <f t="shared" si="4"/>
        <v>0.20999999999999952</v>
      </c>
      <c r="C89">
        <f t="shared" si="5"/>
        <v>0.59191604201451298</v>
      </c>
      <c r="D89">
        <f t="shared" si="6"/>
        <v>0.31483816563802697</v>
      </c>
    </row>
    <row r="90" spans="1:4" x14ac:dyDescent="0.2">
      <c r="A90">
        <f t="shared" si="7"/>
        <v>0.80000000000000049</v>
      </c>
      <c r="B90">
        <f t="shared" si="4"/>
        <v>0.19999999999999951</v>
      </c>
      <c r="C90">
        <f t="shared" si="5"/>
        <v>0.59803047865983183</v>
      </c>
      <c r="D90">
        <f t="shared" si="6"/>
        <v>0.31705361675787963</v>
      </c>
    </row>
    <row r="91" spans="1:4" x14ac:dyDescent="0.2">
      <c r="A91">
        <f t="shared" si="7"/>
        <v>0.8100000000000005</v>
      </c>
      <c r="B91">
        <f t="shared" si="4"/>
        <v>0.1899999999999995</v>
      </c>
      <c r="C91">
        <f t="shared" si="5"/>
        <v>0.60414491530515069</v>
      </c>
      <c r="D91">
        <f t="shared" si="6"/>
        <v>0.31932666337335519</v>
      </c>
    </row>
    <row r="92" spans="1:4" x14ac:dyDescent="0.2">
      <c r="A92">
        <f t="shared" si="7"/>
        <v>0.82000000000000051</v>
      </c>
      <c r="B92">
        <f t="shared" si="4"/>
        <v>0.17999999999999949</v>
      </c>
      <c r="C92">
        <f t="shared" si="5"/>
        <v>0.61025935195046954</v>
      </c>
      <c r="D92">
        <f t="shared" si="6"/>
        <v>0.3216560844567391</v>
      </c>
    </row>
    <row r="93" spans="1:4" x14ac:dyDescent="0.2">
      <c r="A93">
        <f t="shared" si="7"/>
        <v>0.83000000000000052</v>
      </c>
      <c r="B93">
        <f t="shared" si="4"/>
        <v>0.16999999999999948</v>
      </c>
      <c r="C93">
        <f t="shared" si="5"/>
        <v>0.61637378859578851</v>
      </c>
      <c r="D93">
        <f t="shared" si="6"/>
        <v>0.32404066423813949</v>
      </c>
    </row>
    <row r="94" spans="1:4" x14ac:dyDescent="0.2">
      <c r="A94">
        <f t="shared" si="7"/>
        <v>0.84000000000000052</v>
      </c>
      <c r="B94">
        <f t="shared" si="4"/>
        <v>0.15999999999999948</v>
      </c>
      <c r="C94">
        <f t="shared" si="5"/>
        <v>0.62248822524110736</v>
      </c>
      <c r="D94">
        <f t="shared" si="6"/>
        <v>0.32647919409469489</v>
      </c>
    </row>
    <row r="95" spans="1:4" x14ac:dyDescent="0.2">
      <c r="A95">
        <f t="shared" si="7"/>
        <v>0.85000000000000053</v>
      </c>
      <c r="B95">
        <f t="shared" si="4"/>
        <v>0.14999999999999947</v>
      </c>
      <c r="C95">
        <f t="shared" si="5"/>
        <v>0.62860266188642611</v>
      </c>
      <c r="D95">
        <f t="shared" si="6"/>
        <v>0.32897047429597887</v>
      </c>
    </row>
    <row r="96" spans="1:4" x14ac:dyDescent="0.2">
      <c r="A96">
        <f t="shared" si="7"/>
        <v>0.86000000000000054</v>
      </c>
      <c r="B96">
        <f t="shared" si="4"/>
        <v>0.13999999999999946</v>
      </c>
      <c r="C96">
        <f t="shared" si="5"/>
        <v>0.63471709853174496</v>
      </c>
      <c r="D96">
        <f t="shared" si="6"/>
        <v>0.33151331560782615</v>
      </c>
    </row>
    <row r="97" spans="1:4" x14ac:dyDescent="0.2">
      <c r="A97">
        <f t="shared" si="7"/>
        <v>0.87000000000000055</v>
      </c>
      <c r="B97">
        <f t="shared" si="4"/>
        <v>0.12999999999999945</v>
      </c>
      <c r="C97">
        <f t="shared" si="5"/>
        <v>0.64083153517706393</v>
      </c>
      <c r="D97">
        <f t="shared" si="6"/>
        <v>0.33410654075764523</v>
      </c>
    </row>
    <row r="98" spans="1:4" x14ac:dyDescent="0.2">
      <c r="A98">
        <f t="shared" si="7"/>
        <v>0.88000000000000056</v>
      </c>
      <c r="B98">
        <f t="shared" si="4"/>
        <v>0.11999999999999944</v>
      </c>
      <c r="C98">
        <f t="shared" si="5"/>
        <v>0.64694597182238278</v>
      </c>
      <c r="D98">
        <f t="shared" si="6"/>
        <v>0.33674898576500417</v>
      </c>
    </row>
    <row r="99" spans="1:4" x14ac:dyDescent="0.2">
      <c r="A99">
        <f t="shared" si="7"/>
        <v>0.89000000000000057</v>
      </c>
      <c r="B99">
        <f t="shared" si="4"/>
        <v>0.10999999999999943</v>
      </c>
      <c r="C99">
        <f t="shared" si="5"/>
        <v>0.65306040846770164</v>
      </c>
      <c r="D99">
        <f t="shared" si="6"/>
        <v>0.33943950114188376</v>
      </c>
    </row>
    <row r="100" spans="1:4" x14ac:dyDescent="0.2">
      <c r="A100">
        <f t="shared" si="7"/>
        <v>0.90000000000000058</v>
      </c>
      <c r="B100">
        <f t="shared" si="4"/>
        <v>9.9999999999999423E-2</v>
      </c>
      <c r="C100">
        <f t="shared" si="5"/>
        <v>0.65917484511302038</v>
      </c>
      <c r="D100">
        <f t="shared" si="6"/>
        <v>0.34217695296749001</v>
      </c>
    </row>
    <row r="101" spans="1:4" x14ac:dyDescent="0.2">
      <c r="A101">
        <f t="shared" si="7"/>
        <v>0.91000000000000059</v>
      </c>
      <c r="B101">
        <f t="shared" si="4"/>
        <v>8.9999999999999414E-2</v>
      </c>
      <c r="C101">
        <f t="shared" si="5"/>
        <v>0.66528928175833935</v>
      </c>
      <c r="D101">
        <f t="shared" si="6"/>
        <v>0.3449602238429148</v>
      </c>
    </row>
    <row r="102" spans="1:4" x14ac:dyDescent="0.2">
      <c r="A102">
        <f t="shared" si="7"/>
        <v>0.9200000000000006</v>
      </c>
      <c r="B102">
        <f t="shared" si="4"/>
        <v>7.9999999999999405E-2</v>
      </c>
      <c r="C102">
        <f t="shared" si="5"/>
        <v>0.6714037184036582</v>
      </c>
      <c r="D102">
        <f t="shared" si="6"/>
        <v>0.34778821373123747</v>
      </c>
    </row>
    <row r="103" spans="1:4" x14ac:dyDescent="0.2">
      <c r="A103">
        <f t="shared" si="7"/>
        <v>0.9300000000000006</v>
      </c>
      <c r="B103">
        <f t="shared" si="4"/>
        <v>6.9999999999999396E-2</v>
      </c>
      <c r="C103">
        <f t="shared" si="5"/>
        <v>0.67751815504897706</v>
      </c>
      <c r="D103">
        <f t="shared" si="6"/>
        <v>0.35065984068887757</v>
      </c>
    </row>
    <row r="104" spans="1:4" x14ac:dyDescent="0.2">
      <c r="A104">
        <f t="shared" si="7"/>
        <v>0.94000000000000061</v>
      </c>
      <c r="B104">
        <f t="shared" si="4"/>
        <v>5.9999999999999387E-2</v>
      </c>
      <c r="C104">
        <f t="shared" si="5"/>
        <v>0.68363259169429602</v>
      </c>
      <c r="D104">
        <f t="shared" si="6"/>
        <v>0.35357404149414884</v>
      </c>
    </row>
    <row r="105" spans="1:4" x14ac:dyDescent="0.2">
      <c r="A105">
        <f t="shared" si="7"/>
        <v>0.95000000000000062</v>
      </c>
      <c r="B105">
        <f t="shared" si="4"/>
        <v>4.9999999999999378E-2</v>
      </c>
      <c r="C105">
        <f t="shared" si="5"/>
        <v>0.68974702833961477</v>
      </c>
      <c r="D105">
        <f t="shared" si="6"/>
        <v>0.35652977217903725</v>
      </c>
    </row>
    <row r="106" spans="1:4" x14ac:dyDescent="0.2">
      <c r="A106">
        <f t="shared" si="7"/>
        <v>0.96000000000000063</v>
      </c>
      <c r="B106">
        <f t="shared" si="4"/>
        <v>3.9999999999999369E-2</v>
      </c>
      <c r="C106">
        <f t="shared" si="5"/>
        <v>0.69586146498493362</v>
      </c>
      <c r="D106">
        <f t="shared" si="6"/>
        <v>0.3595260084702348</v>
      </c>
    </row>
    <row r="107" spans="1:4" x14ac:dyDescent="0.2">
      <c r="A107">
        <f t="shared" si="7"/>
        <v>0.97000000000000064</v>
      </c>
      <c r="B107">
        <f t="shared" si="4"/>
        <v>2.9999999999999361E-2</v>
      </c>
      <c r="C107">
        <f t="shared" si="5"/>
        <v>0.70197590163025247</v>
      </c>
      <c r="D107">
        <f t="shared" si="6"/>
        <v>0.36256174614541942</v>
      </c>
    </row>
    <row r="108" spans="1:4" x14ac:dyDescent="0.2">
      <c r="A108">
        <f t="shared" si="7"/>
        <v>0.98000000000000065</v>
      </c>
      <c r="B108">
        <f t="shared" si="4"/>
        <v>1.9999999999999352E-2</v>
      </c>
      <c r="C108">
        <f t="shared" si="5"/>
        <v>0.70809033827557144</v>
      </c>
      <c r="D108">
        <f t="shared" si="6"/>
        <v>0.36563600131068158</v>
      </c>
    </row>
    <row r="109" spans="1:4" x14ac:dyDescent="0.2">
      <c r="A109">
        <f t="shared" si="7"/>
        <v>0.99000000000000066</v>
      </c>
      <c r="B109">
        <f t="shared" si="4"/>
        <v>9.9999999999993427E-3</v>
      </c>
      <c r="C109">
        <f t="shared" si="5"/>
        <v>0.7142047749208903</v>
      </c>
      <c r="D109">
        <f t="shared" si="6"/>
        <v>0.36874781060487261</v>
      </c>
    </row>
  </sheetData>
  <mergeCells count="3">
    <mergeCell ref="A9:B9"/>
    <mergeCell ref="C9:D9"/>
    <mergeCell ref="D4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1-Меры</vt:lpstr>
      <vt:lpstr>2-Пример РУСАЛ</vt:lpstr>
      <vt:lpstr>3-Положения</vt:lpstr>
      <vt:lpstr>4-Алгоритм</vt:lpstr>
      <vt:lpstr>5-Портфель ч.1</vt:lpstr>
      <vt:lpstr>5.1-График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2017-10-07T06:04:51Z</dcterms:created>
  <dcterms:modified xsi:type="dcterms:W3CDTF">2020-01-09T15:05:35Z</dcterms:modified>
  <cp:category/>
</cp:coreProperties>
</file>