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РАР АД/"/>
    </mc:Choice>
  </mc:AlternateContent>
  <xr:revisionPtr revIDLastSave="0" documentId="13_ncr:1_{4FDC16EA-D1C5-C24B-A28E-A6BF67408972}" xr6:coauthVersionLast="45" xr6:coauthVersionMax="45" xr10:uidLastSave="{00000000-0000-0000-0000-000000000000}"/>
  <bookViews>
    <workbookView xWindow="0" yWindow="460" windowWidth="35840" windowHeight="20400" firstSheet="4" activeTab="5" xr2:uid="{00000000-000D-0000-FFFF-FFFF00000000}"/>
  </bookViews>
  <sheets>
    <sheet name="Исходные данные" sheetId="1" r:id="rId1"/>
    <sheet name="Корреляционная матрица" sheetId="11" r:id="rId2"/>
    <sheet name="Статистика" sheetId="10" r:id="rId3"/>
    <sheet name="Исследование изменения цен" sheetId="2" r:id="rId4"/>
    <sheet name="Исследование лог. дох. акций" sheetId="3" r:id="rId5"/>
    <sheet name="Анализ лог.дох. для к. комп." sheetId="4" r:id="rId6"/>
    <sheet name="Проверка гипотезы E=0" sheetId="8" r:id="rId7"/>
    <sheet name="T-тест" sheetId="9" r:id="rId8"/>
    <sheet name="F-тест" sheetId="13" r:id="rId9"/>
    <sheet name="Дисп. анализ." sheetId="6" r:id="rId10"/>
    <sheet name="Дисп. анализ. 2" sheetId="7" r:id="rId11"/>
    <sheet name="Теснота связи" sheetId="14" r:id="rId12"/>
  </sheets>
  <definedNames>
    <definedName name="_xlchart.v1.0" hidden="1">'Исходные данные'!$G$1</definedName>
    <definedName name="_xlchart.v1.1" hidden="1">'Исходные данные'!$G$2:$G$268</definedName>
    <definedName name="_xlchart.v1.10" hidden="1">'Исходные данные'!$I$1</definedName>
    <definedName name="_xlchart.v1.11" hidden="1">'Исходные данные'!$I$2:$I$268</definedName>
    <definedName name="_xlchart.v1.12" hidden="1">'Исходные данные'!$Q$1</definedName>
    <definedName name="_xlchart.v1.13" hidden="1">'Исходные данные'!$Q$2:$Q$268</definedName>
    <definedName name="_xlchart.v1.14" hidden="1">'Исходные данные'!$O$1</definedName>
    <definedName name="_xlchart.v1.15" hidden="1">'Исходные данные'!$O$2:$O$268</definedName>
    <definedName name="_xlchart.v1.16" hidden="1">'Исходные данные'!$S$1</definedName>
    <definedName name="_xlchart.v1.17" hidden="1">'Исходные данные'!$S$2:$S$268</definedName>
    <definedName name="_xlchart.v1.18" hidden="1">'Исследование лог. дох. акций'!$K$1</definedName>
    <definedName name="_xlchart.v1.19" hidden="1">'Исследование лог. дох. акций'!$K$2:$K$319</definedName>
    <definedName name="_xlchart.v1.2" hidden="1">'Исходные данные'!$M$1</definedName>
    <definedName name="_xlchart.v1.20" hidden="1">'Исследование лог. дох. акций'!$J$1:$J$2</definedName>
    <definedName name="_xlchart.v1.21" hidden="1">'Исследование лог. дох. акций'!$J$3:$J$319</definedName>
    <definedName name="_xlchart.v1.22" hidden="1">'Исследование лог. дох. акций'!$L$1</definedName>
    <definedName name="_xlchart.v1.23" hidden="1">'Исследование лог. дох. акций'!$L$2:$L$319</definedName>
    <definedName name="_xlchart.v1.3" hidden="1">'Исходные данные'!$M$2:$M$268</definedName>
    <definedName name="_xlchart.v1.4" hidden="1">'Исходные данные'!$E$1</definedName>
    <definedName name="_xlchart.v1.5" hidden="1">'Исходные данные'!$E$2:$E$268</definedName>
    <definedName name="_xlchart.v1.6" hidden="1">'Исходные данные'!$K$1</definedName>
    <definedName name="_xlchart.v1.7" hidden="1">'Исходные данные'!$K$2:$K$268</definedName>
    <definedName name="_xlchart.v1.8" hidden="1">'Исходные данные'!$I$1</definedName>
    <definedName name="_xlchart.v1.9" hidden="1">'Исходные данные'!$I$2:$I$268</definedName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'F-тест'!#REF!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9" i="4" l="1"/>
  <c r="I99" i="4"/>
  <c r="G14" i="14" l="1"/>
  <c r="G13" i="14"/>
  <c r="G12" i="14"/>
  <c r="F4" i="14"/>
  <c r="J14" i="14" s="1"/>
  <c r="R16" i="13"/>
  <c r="O16" i="13"/>
  <c r="L16" i="13"/>
  <c r="H16" i="13"/>
  <c r="H18" i="13" s="1"/>
  <c r="I16" i="13"/>
  <c r="I19" i="13" s="1"/>
  <c r="G16" i="13"/>
  <c r="G18" i="13" s="1"/>
  <c r="G7" i="13"/>
  <c r="I9" i="13"/>
  <c r="H9" i="13"/>
  <c r="H14" i="13" s="1"/>
  <c r="G9" i="13"/>
  <c r="I8" i="13"/>
  <c r="I14" i="13" s="1"/>
  <c r="H8" i="13"/>
  <c r="G8" i="13"/>
  <c r="G14" i="13" s="1"/>
  <c r="I7" i="13"/>
  <c r="H7" i="13"/>
  <c r="I6" i="13"/>
  <c r="I15" i="13" s="1"/>
  <c r="H6" i="13"/>
  <c r="G6" i="13"/>
  <c r="G15" i="13" s="1"/>
  <c r="H11" i="9"/>
  <c r="I11" i="9"/>
  <c r="G11" i="9"/>
  <c r="H9" i="9"/>
  <c r="I9" i="9"/>
  <c r="H10" i="9"/>
  <c r="I10" i="9"/>
  <c r="G10" i="9"/>
  <c r="G9" i="9"/>
  <c r="H8" i="9"/>
  <c r="I8" i="9"/>
  <c r="G8" i="9"/>
  <c r="H7" i="9"/>
  <c r="I7" i="9"/>
  <c r="G7" i="9"/>
  <c r="G12" i="13"/>
  <c r="H12" i="13"/>
  <c r="H14" i="14" l="1"/>
  <c r="H12" i="14"/>
  <c r="H13" i="14"/>
  <c r="I12" i="14"/>
  <c r="J12" i="14"/>
  <c r="I13" i="14"/>
  <c r="J13" i="14"/>
  <c r="I14" i="14"/>
  <c r="H15" i="13"/>
  <c r="H20" i="13" s="1"/>
  <c r="I20" i="13"/>
  <c r="G20" i="13"/>
  <c r="H19" i="13"/>
  <c r="G19" i="13"/>
  <c r="I18" i="13"/>
  <c r="I12" i="9" l="1"/>
  <c r="I13" i="9" s="1"/>
  <c r="G12" i="9"/>
  <c r="H12" i="9"/>
  <c r="H13" i="9" s="1"/>
  <c r="G13" i="9"/>
  <c r="G14" i="9"/>
  <c r="I14" i="9" l="1"/>
  <c r="H14" i="9"/>
  <c r="H10" i="8" l="1"/>
  <c r="I9" i="8"/>
  <c r="I15" i="8" s="1"/>
  <c r="H9" i="8"/>
  <c r="H15" i="8" s="1"/>
  <c r="G9" i="8"/>
  <c r="G15" i="8" s="1"/>
  <c r="I8" i="8"/>
  <c r="H8" i="8"/>
  <c r="G8" i="8"/>
  <c r="G10" i="8" s="1"/>
  <c r="I7" i="8"/>
  <c r="I12" i="8" s="1"/>
  <c r="H7" i="8"/>
  <c r="H12" i="8" s="1"/>
  <c r="G7" i="8"/>
  <c r="G11" i="8" s="1"/>
  <c r="H11" i="8" l="1"/>
  <c r="G12" i="8"/>
  <c r="I10" i="8"/>
  <c r="I11" i="8"/>
  <c r="G153" i="4" l="1"/>
  <c r="G152" i="4"/>
  <c r="G151" i="4"/>
  <c r="G150" i="4"/>
  <c r="G149" i="4"/>
  <c r="G148" i="4"/>
  <c r="G156" i="4"/>
  <c r="G155" i="4"/>
  <c r="G154" i="4"/>
  <c r="G101" i="4"/>
  <c r="G100" i="4"/>
  <c r="G99" i="4"/>
  <c r="G98" i="4"/>
  <c r="G106" i="4"/>
  <c r="G103" i="4"/>
  <c r="G102" i="4"/>
  <c r="G105" i="4"/>
  <c r="G104" i="4"/>
  <c r="H73" i="4"/>
  <c r="M73" i="4" s="1"/>
  <c r="G57" i="4"/>
  <c r="G50" i="4"/>
  <c r="G51" i="4"/>
  <c r="G52" i="4"/>
  <c r="G53" i="4"/>
  <c r="G54" i="4"/>
  <c r="G55" i="4"/>
  <c r="G56" i="4"/>
  <c r="G49" i="4"/>
  <c r="H25" i="4"/>
  <c r="M25" i="4" s="1"/>
  <c r="H26" i="4"/>
  <c r="L26" i="4" s="1"/>
  <c r="H27" i="4"/>
  <c r="L27" i="4" s="1"/>
  <c r="H28" i="4"/>
  <c r="L28" i="4" s="1"/>
  <c r="H29" i="4"/>
  <c r="M29" i="4" s="1"/>
  <c r="H30" i="4"/>
  <c r="M30" i="4" s="1"/>
  <c r="H31" i="4"/>
  <c r="M31" i="4" s="1"/>
  <c r="H32" i="4"/>
  <c r="L32" i="4" s="1"/>
  <c r="H24" i="4"/>
  <c r="L24" i="4" s="1"/>
  <c r="L29" i="4" l="1"/>
  <c r="L31" i="4"/>
  <c r="M26" i="4"/>
  <c r="M28" i="4"/>
  <c r="M27" i="4"/>
  <c r="L30" i="4"/>
  <c r="M24" i="4"/>
  <c r="L25" i="4"/>
  <c r="M32" i="4"/>
  <c r="I49" i="4"/>
  <c r="I148" i="4"/>
  <c r="H123" i="4"/>
  <c r="H122" i="4"/>
  <c r="I98" i="4"/>
  <c r="L73" i="4"/>
  <c r="H74" i="4"/>
  <c r="L123" i="4" l="1"/>
  <c r="M123" i="4"/>
  <c r="L122" i="4"/>
  <c r="M122" i="4"/>
  <c r="H124" i="4"/>
  <c r="M74" i="4"/>
  <c r="L74" i="4"/>
  <c r="H75" i="4"/>
  <c r="L75" i="4" s="1"/>
  <c r="M124" i="4" l="1"/>
  <c r="L124" i="4"/>
  <c r="H125" i="4"/>
  <c r="M75" i="4"/>
  <c r="H76" i="4"/>
  <c r="M125" i="4" l="1"/>
  <c r="L125" i="4"/>
  <c r="H126" i="4"/>
  <c r="L76" i="4"/>
  <c r="M76" i="4"/>
  <c r="H77" i="4"/>
  <c r="M126" i="4" l="1"/>
  <c r="L126" i="4"/>
  <c r="H127" i="4"/>
  <c r="L77" i="4"/>
  <c r="M77" i="4"/>
  <c r="H78" i="4"/>
  <c r="M127" i="4" l="1"/>
  <c r="L127" i="4"/>
  <c r="H128" i="4"/>
  <c r="L78" i="4"/>
  <c r="M78" i="4"/>
  <c r="H79" i="4"/>
  <c r="M128" i="4" l="1"/>
  <c r="L128" i="4"/>
  <c r="H129" i="4"/>
  <c r="L79" i="4"/>
  <c r="M79" i="4"/>
  <c r="H80" i="4"/>
  <c r="L129" i="4" l="1"/>
  <c r="M129" i="4"/>
  <c r="H130" i="4"/>
  <c r="L80" i="4"/>
  <c r="M80" i="4"/>
  <c r="H81" i="4"/>
  <c r="L130" i="4" l="1"/>
  <c r="M130" i="4"/>
  <c r="M81" i="4"/>
  <c r="L81" i="4"/>
  <c r="D300" i="3" l="1"/>
  <c r="D301" i="3"/>
  <c r="D299" i="3"/>
  <c r="C300" i="3"/>
  <c r="C301" i="3"/>
  <c r="C299" i="3"/>
  <c r="B300" i="3"/>
  <c r="B301" i="3"/>
  <c r="B299" i="3"/>
  <c r="G350" i="4"/>
  <c r="G349" i="4"/>
  <c r="E350" i="4"/>
  <c r="E349" i="4"/>
  <c r="D275" i="4"/>
  <c r="D294" i="4" s="1"/>
  <c r="F275" i="4"/>
  <c r="F294" i="4" s="1"/>
  <c r="C350" i="4"/>
  <c r="C349" i="4"/>
  <c r="B275" i="4" l="1"/>
  <c r="F273" i="4"/>
  <c r="D273" i="4"/>
  <c r="B273" i="4"/>
  <c r="B294" i="4" l="1"/>
  <c r="F272" i="4" l="1"/>
  <c r="F274" i="4" s="1"/>
  <c r="G275" i="4" s="1"/>
  <c r="B272" i="4"/>
  <c r="B274" i="4" s="1"/>
  <c r="C275" i="4" s="1"/>
  <c r="C284" i="4" s="1"/>
  <c r="D272" i="4"/>
  <c r="D274" i="4" s="1"/>
  <c r="E275" i="4" s="1"/>
  <c r="E284" i="4" l="1"/>
  <c r="E294" i="4"/>
  <c r="G284" i="4"/>
  <c r="G294" i="4"/>
  <c r="E303" i="4"/>
  <c r="D276" i="4"/>
  <c r="F276" i="4"/>
  <c r="F295" i="4" s="1"/>
  <c r="G303" i="4"/>
  <c r="C294" i="4"/>
  <c r="C303" i="4" s="1"/>
  <c r="B276" i="4"/>
  <c r="D268" i="4"/>
  <c r="F268" i="4"/>
  <c r="B268" i="4"/>
  <c r="F267" i="4"/>
  <c r="F270" i="4" s="1"/>
  <c r="F266" i="4"/>
  <c r="F269" i="4" s="1"/>
  <c r="D267" i="4"/>
  <c r="D270" i="4" s="1"/>
  <c r="D266" i="4"/>
  <c r="D269" i="4" s="1"/>
  <c r="B267" i="4"/>
  <c r="B270" i="4" s="1"/>
  <c r="B266" i="4"/>
  <c r="B269" i="4" s="1"/>
  <c r="F265" i="4"/>
  <c r="D265" i="4"/>
  <c r="B265" i="4"/>
  <c r="H288" i="3"/>
  <c r="G288" i="3"/>
  <c r="F288" i="3"/>
  <c r="H287" i="3"/>
  <c r="G287" i="3"/>
  <c r="F287" i="3"/>
  <c r="D288" i="3"/>
  <c r="C288" i="3"/>
  <c r="B288" i="3"/>
  <c r="D287" i="3"/>
  <c r="C287" i="3"/>
  <c r="B287" i="3"/>
  <c r="D290" i="2"/>
  <c r="G276" i="4" l="1"/>
  <c r="E276" i="4"/>
  <c r="F277" i="4"/>
  <c r="F296" i="4" s="1"/>
  <c r="D277" i="4"/>
  <c r="D295" i="4"/>
  <c r="B295" i="4"/>
  <c r="B277" i="4"/>
  <c r="C276" i="4"/>
  <c r="C285" i="4" s="1"/>
  <c r="F289" i="3"/>
  <c r="F290" i="3" s="1"/>
  <c r="H289" i="3"/>
  <c r="H290" i="3" s="1"/>
  <c r="G289" i="3"/>
  <c r="G290" i="3" s="1"/>
  <c r="F291" i="3"/>
  <c r="G291" i="3"/>
  <c r="H291" i="3"/>
  <c r="B289" i="3"/>
  <c r="B290" i="3" s="1"/>
  <c r="C289" i="3"/>
  <c r="C290" i="3" s="1"/>
  <c r="D289" i="3"/>
  <c r="D290" i="3" s="1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G268" i="2"/>
  <c r="F268" i="2"/>
  <c r="E268" i="2"/>
  <c r="C291" i="2"/>
  <c r="D291" i="2"/>
  <c r="B291" i="2"/>
  <c r="C290" i="2"/>
  <c r="B290" i="2"/>
  <c r="C289" i="2"/>
  <c r="D289" i="2"/>
  <c r="B289" i="2"/>
  <c r="D288" i="2"/>
  <c r="C288" i="2"/>
  <c r="D287" i="2"/>
  <c r="C287" i="2"/>
  <c r="B288" i="2"/>
  <c r="B287" i="2"/>
  <c r="E285" i="4" l="1"/>
  <c r="E295" i="4"/>
  <c r="G295" i="4"/>
  <c r="G285" i="4"/>
  <c r="D278" i="4"/>
  <c r="D296" i="4"/>
  <c r="E277" i="4"/>
  <c r="G277" i="4"/>
  <c r="F278" i="4"/>
  <c r="F297" i="4" s="1"/>
  <c r="E304" i="4"/>
  <c r="G304" i="4"/>
  <c r="C295" i="4"/>
  <c r="C304" i="4" s="1"/>
  <c r="B278" i="4"/>
  <c r="B296" i="4"/>
  <c r="C277" i="4"/>
  <c r="C286" i="4" s="1"/>
  <c r="D291" i="3"/>
  <c r="C291" i="3"/>
  <c r="B291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3" i="1"/>
  <c r="P10" i="1"/>
  <c r="P15" i="1"/>
  <c r="P22" i="1"/>
  <c r="P27" i="1"/>
  <c r="P34" i="1"/>
  <c r="P39" i="1"/>
  <c r="P46" i="1"/>
  <c r="P51" i="1"/>
  <c r="P58" i="1"/>
  <c r="P63" i="1"/>
  <c r="P70" i="1"/>
  <c r="P75" i="1"/>
  <c r="P82" i="1"/>
  <c r="P87" i="1"/>
  <c r="P94" i="1"/>
  <c r="P99" i="1"/>
  <c r="P106" i="1"/>
  <c r="P111" i="1"/>
  <c r="P118" i="1"/>
  <c r="P123" i="1"/>
  <c r="P130" i="1"/>
  <c r="P135" i="1"/>
  <c r="P142" i="1"/>
  <c r="P147" i="1"/>
  <c r="P154" i="1"/>
  <c r="P159" i="1"/>
  <c r="P166" i="1"/>
  <c r="P171" i="1"/>
  <c r="P178" i="1"/>
  <c r="P183" i="1"/>
  <c r="P190" i="1"/>
  <c r="P195" i="1"/>
  <c r="P202" i="1"/>
  <c r="P207" i="1"/>
  <c r="P214" i="1"/>
  <c r="P219" i="1"/>
  <c r="P226" i="1"/>
  <c r="P231" i="1"/>
  <c r="P238" i="1"/>
  <c r="P243" i="1"/>
  <c r="P250" i="1"/>
  <c r="P255" i="1"/>
  <c r="P262" i="1"/>
  <c r="P267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P12" i="1" s="1"/>
  <c r="O13" i="1"/>
  <c r="P13" i="1" s="1"/>
  <c r="O14" i="1"/>
  <c r="P14" i="1" s="1"/>
  <c r="O15" i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O23" i="1"/>
  <c r="P23" i="1" s="1"/>
  <c r="O24" i="1"/>
  <c r="P24" i="1" s="1"/>
  <c r="O25" i="1"/>
  <c r="P25" i="1" s="1"/>
  <c r="O26" i="1"/>
  <c r="P26" i="1" s="1"/>
  <c r="O27" i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O35" i="1"/>
  <c r="P35" i="1" s="1"/>
  <c r="O36" i="1"/>
  <c r="P36" i="1" s="1"/>
  <c r="O37" i="1"/>
  <c r="P37" i="1" s="1"/>
  <c r="O38" i="1"/>
  <c r="P38" i="1" s="1"/>
  <c r="O39" i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P47" i="1" s="1"/>
  <c r="O48" i="1"/>
  <c r="P48" i="1" s="1"/>
  <c r="O49" i="1"/>
  <c r="P49" i="1" s="1"/>
  <c r="O50" i="1"/>
  <c r="P50" i="1" s="1"/>
  <c r="O51" i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O59" i="1"/>
  <c r="P59" i="1" s="1"/>
  <c r="O60" i="1"/>
  <c r="P60" i="1" s="1"/>
  <c r="O61" i="1"/>
  <c r="P61" i="1" s="1"/>
  <c r="O62" i="1"/>
  <c r="P62" i="1" s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O71" i="1"/>
  <c r="P71" i="1" s="1"/>
  <c r="O72" i="1"/>
  <c r="P72" i="1" s="1"/>
  <c r="O73" i="1"/>
  <c r="P73" i="1" s="1"/>
  <c r="O74" i="1"/>
  <c r="P74" i="1" s="1"/>
  <c r="O75" i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O83" i="1"/>
  <c r="P83" i="1" s="1"/>
  <c r="O84" i="1"/>
  <c r="P84" i="1" s="1"/>
  <c r="O85" i="1"/>
  <c r="P85" i="1" s="1"/>
  <c r="O86" i="1"/>
  <c r="P86" i="1" s="1"/>
  <c r="O87" i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O95" i="1"/>
  <c r="P95" i="1" s="1"/>
  <c r="O96" i="1"/>
  <c r="P96" i="1" s="1"/>
  <c r="O97" i="1"/>
  <c r="P97" i="1" s="1"/>
  <c r="O98" i="1"/>
  <c r="P98" i="1" s="1"/>
  <c r="O99" i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O107" i="1"/>
  <c r="P107" i="1" s="1"/>
  <c r="O108" i="1"/>
  <c r="P108" i="1" s="1"/>
  <c r="O109" i="1"/>
  <c r="P109" i="1" s="1"/>
  <c r="O110" i="1"/>
  <c r="P110" i="1" s="1"/>
  <c r="O111" i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O119" i="1"/>
  <c r="P119" i="1" s="1"/>
  <c r="O120" i="1"/>
  <c r="P120" i="1" s="1"/>
  <c r="O121" i="1"/>
  <c r="P121" i="1" s="1"/>
  <c r="O122" i="1"/>
  <c r="P122" i="1" s="1"/>
  <c r="O123" i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O131" i="1"/>
  <c r="P131" i="1" s="1"/>
  <c r="O132" i="1"/>
  <c r="P132" i="1" s="1"/>
  <c r="O133" i="1"/>
  <c r="P133" i="1" s="1"/>
  <c r="O134" i="1"/>
  <c r="P134" i="1" s="1"/>
  <c r="O135" i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O143" i="1"/>
  <c r="P143" i="1" s="1"/>
  <c r="O144" i="1"/>
  <c r="P144" i="1" s="1"/>
  <c r="O145" i="1"/>
  <c r="P145" i="1" s="1"/>
  <c r="O146" i="1"/>
  <c r="P146" i="1" s="1"/>
  <c r="O147" i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O155" i="1"/>
  <c r="P155" i="1" s="1"/>
  <c r="O156" i="1"/>
  <c r="P156" i="1" s="1"/>
  <c r="O157" i="1"/>
  <c r="P157" i="1" s="1"/>
  <c r="O158" i="1"/>
  <c r="P158" i="1" s="1"/>
  <c r="O159" i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O167" i="1"/>
  <c r="P167" i="1" s="1"/>
  <c r="O168" i="1"/>
  <c r="P168" i="1" s="1"/>
  <c r="O169" i="1"/>
  <c r="P169" i="1" s="1"/>
  <c r="O170" i="1"/>
  <c r="P170" i="1" s="1"/>
  <c r="O171" i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O179" i="1"/>
  <c r="P179" i="1" s="1"/>
  <c r="O180" i="1"/>
  <c r="P180" i="1" s="1"/>
  <c r="O181" i="1"/>
  <c r="P181" i="1" s="1"/>
  <c r="O182" i="1"/>
  <c r="P182" i="1" s="1"/>
  <c r="O183" i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O191" i="1"/>
  <c r="P191" i="1" s="1"/>
  <c r="O192" i="1"/>
  <c r="P192" i="1" s="1"/>
  <c r="O193" i="1"/>
  <c r="P193" i="1" s="1"/>
  <c r="O194" i="1"/>
  <c r="P194" i="1" s="1"/>
  <c r="O195" i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O203" i="1"/>
  <c r="P203" i="1" s="1"/>
  <c r="O204" i="1"/>
  <c r="P204" i="1" s="1"/>
  <c r="O205" i="1"/>
  <c r="P205" i="1" s="1"/>
  <c r="O206" i="1"/>
  <c r="P206" i="1" s="1"/>
  <c r="O207" i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O215" i="1"/>
  <c r="P215" i="1" s="1"/>
  <c r="O216" i="1"/>
  <c r="P216" i="1" s="1"/>
  <c r="O217" i="1"/>
  <c r="P217" i="1" s="1"/>
  <c r="O218" i="1"/>
  <c r="P218" i="1" s="1"/>
  <c r="O219" i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O227" i="1"/>
  <c r="P227" i="1" s="1"/>
  <c r="O228" i="1"/>
  <c r="P228" i="1" s="1"/>
  <c r="O229" i="1"/>
  <c r="P229" i="1" s="1"/>
  <c r="O230" i="1"/>
  <c r="P230" i="1" s="1"/>
  <c r="O231" i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O239" i="1"/>
  <c r="P239" i="1" s="1"/>
  <c r="O240" i="1"/>
  <c r="P240" i="1" s="1"/>
  <c r="O241" i="1"/>
  <c r="P241" i="1" s="1"/>
  <c r="O242" i="1"/>
  <c r="P242" i="1" s="1"/>
  <c r="O243" i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O251" i="1"/>
  <c r="P251" i="1" s="1"/>
  <c r="O252" i="1"/>
  <c r="P252" i="1" s="1"/>
  <c r="O253" i="1"/>
  <c r="P253" i="1" s="1"/>
  <c r="O254" i="1"/>
  <c r="P254" i="1" s="1"/>
  <c r="O255" i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O263" i="1"/>
  <c r="P263" i="1" s="1"/>
  <c r="O264" i="1"/>
  <c r="P264" i="1" s="1"/>
  <c r="O265" i="1"/>
  <c r="P265" i="1" s="1"/>
  <c r="O266" i="1"/>
  <c r="P266" i="1" s="1"/>
  <c r="O267" i="1"/>
  <c r="O268" i="1"/>
  <c r="P268" i="1" s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3" i="1"/>
  <c r="J5" i="1"/>
  <c r="J12" i="1"/>
  <c r="J17" i="1"/>
  <c r="J24" i="1"/>
  <c r="J36" i="1"/>
  <c r="J48" i="1"/>
  <c r="J60" i="1"/>
  <c r="J72" i="1"/>
  <c r="J84" i="1"/>
  <c r="J96" i="1"/>
  <c r="J108" i="1"/>
  <c r="J120" i="1"/>
  <c r="J132" i="1"/>
  <c r="J144" i="1"/>
  <c r="J156" i="1"/>
  <c r="J168" i="1"/>
  <c r="J180" i="1"/>
  <c r="J192" i="1"/>
  <c r="J204" i="1"/>
  <c r="J216" i="1"/>
  <c r="J228" i="1"/>
  <c r="J240" i="1"/>
  <c r="J252" i="1"/>
  <c r="J264" i="1"/>
  <c r="J3" i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J29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J53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J77" i="1" s="1"/>
  <c r="I77" i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I85" i="1"/>
  <c r="J85" i="1" s="1"/>
  <c r="I86" i="1"/>
  <c r="J86" i="1" s="1"/>
  <c r="I87" i="1"/>
  <c r="J87" i="1" s="1"/>
  <c r="I88" i="1"/>
  <c r="J89" i="1" s="1"/>
  <c r="I89" i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I109" i="1"/>
  <c r="J109" i="1" s="1"/>
  <c r="I110" i="1"/>
  <c r="J110" i="1" s="1"/>
  <c r="I111" i="1"/>
  <c r="J111" i="1" s="1"/>
  <c r="I112" i="1"/>
  <c r="J112" i="1" s="1"/>
  <c r="I113" i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I121" i="1"/>
  <c r="J121" i="1" s="1"/>
  <c r="I122" i="1"/>
  <c r="J122" i="1" s="1"/>
  <c r="I123" i="1"/>
  <c r="J123" i="1" s="1"/>
  <c r="I124" i="1"/>
  <c r="J125" i="1" s="1"/>
  <c r="I125" i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I133" i="1"/>
  <c r="J133" i="1" s="1"/>
  <c r="I134" i="1"/>
  <c r="J134" i="1" s="1"/>
  <c r="I135" i="1"/>
  <c r="J135" i="1" s="1"/>
  <c r="I136" i="1"/>
  <c r="J137" i="1" s="1"/>
  <c r="I137" i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I145" i="1"/>
  <c r="J145" i="1" s="1"/>
  <c r="I146" i="1"/>
  <c r="J146" i="1" s="1"/>
  <c r="I147" i="1"/>
  <c r="J147" i="1" s="1"/>
  <c r="I148" i="1"/>
  <c r="J149" i="1" s="1"/>
  <c r="I149" i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I157" i="1"/>
  <c r="J157" i="1" s="1"/>
  <c r="I158" i="1"/>
  <c r="J158" i="1" s="1"/>
  <c r="I159" i="1"/>
  <c r="J159" i="1" s="1"/>
  <c r="I160" i="1"/>
  <c r="J160" i="1" s="1"/>
  <c r="I161" i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I169" i="1"/>
  <c r="J169" i="1" s="1"/>
  <c r="I170" i="1"/>
  <c r="J170" i="1" s="1"/>
  <c r="I171" i="1"/>
  <c r="J171" i="1" s="1"/>
  <c r="I172" i="1"/>
  <c r="J172" i="1" s="1"/>
  <c r="I173" i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I181" i="1"/>
  <c r="J181" i="1" s="1"/>
  <c r="I182" i="1"/>
  <c r="J182" i="1" s="1"/>
  <c r="I183" i="1"/>
  <c r="J183" i="1" s="1"/>
  <c r="I184" i="1"/>
  <c r="J185" i="1" s="1"/>
  <c r="I185" i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I193" i="1"/>
  <c r="J193" i="1" s="1"/>
  <c r="I194" i="1"/>
  <c r="J194" i="1" s="1"/>
  <c r="I195" i="1"/>
  <c r="J195" i="1" s="1"/>
  <c r="I196" i="1"/>
  <c r="J197" i="1" s="1"/>
  <c r="I197" i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I205" i="1"/>
  <c r="J205" i="1" s="1"/>
  <c r="I206" i="1"/>
  <c r="J206" i="1" s="1"/>
  <c r="I207" i="1"/>
  <c r="J207" i="1" s="1"/>
  <c r="I208" i="1"/>
  <c r="J209" i="1" s="1"/>
  <c r="I209" i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I217" i="1"/>
  <c r="J217" i="1" s="1"/>
  <c r="I218" i="1"/>
  <c r="J218" i="1" s="1"/>
  <c r="I219" i="1"/>
  <c r="J219" i="1" s="1"/>
  <c r="I220" i="1"/>
  <c r="J220" i="1" s="1"/>
  <c r="I221" i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I229" i="1"/>
  <c r="J229" i="1" s="1"/>
  <c r="I230" i="1"/>
  <c r="J230" i="1" s="1"/>
  <c r="I231" i="1"/>
  <c r="J231" i="1" s="1"/>
  <c r="I232" i="1"/>
  <c r="J233" i="1" s="1"/>
  <c r="I233" i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I241" i="1"/>
  <c r="J241" i="1" s="1"/>
  <c r="I242" i="1"/>
  <c r="J242" i="1" s="1"/>
  <c r="I243" i="1"/>
  <c r="J243" i="1" s="1"/>
  <c r="I244" i="1"/>
  <c r="J244" i="1" s="1"/>
  <c r="I245" i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I253" i="1"/>
  <c r="J253" i="1" s="1"/>
  <c r="I254" i="1"/>
  <c r="J254" i="1" s="1"/>
  <c r="I255" i="1"/>
  <c r="J255" i="1" s="1"/>
  <c r="I256" i="1"/>
  <c r="J257" i="1" s="1"/>
  <c r="I257" i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I265" i="1"/>
  <c r="J265" i="1" s="1"/>
  <c r="I266" i="1"/>
  <c r="J266" i="1" s="1"/>
  <c r="I267" i="1"/>
  <c r="J267" i="1" s="1"/>
  <c r="I268" i="1"/>
  <c r="J268" i="1" s="1"/>
  <c r="I3" i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3" i="1"/>
  <c r="D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" i="1"/>
  <c r="C3" i="1"/>
  <c r="C4" i="1"/>
  <c r="C5" i="1"/>
  <c r="C6" i="1"/>
  <c r="D6" i="1" s="1"/>
  <c r="C7" i="1"/>
  <c r="D7" i="1" s="1"/>
  <c r="C8" i="1"/>
  <c r="C9" i="1"/>
  <c r="D9" i="1" s="1"/>
  <c r="C10" i="1"/>
  <c r="D10" i="1" s="1"/>
  <c r="C11" i="1"/>
  <c r="C12" i="1"/>
  <c r="C13" i="1"/>
  <c r="D13" i="1" s="1"/>
  <c r="C14" i="1"/>
  <c r="C15" i="1"/>
  <c r="D15" i="1" s="1"/>
  <c r="C16" i="1"/>
  <c r="C17" i="1"/>
  <c r="C18" i="1"/>
  <c r="D18" i="1" s="1"/>
  <c r="C19" i="1"/>
  <c r="D19" i="1" s="1"/>
  <c r="C20" i="1"/>
  <c r="C21" i="1"/>
  <c r="C22" i="1"/>
  <c r="C23" i="1"/>
  <c r="C24" i="1"/>
  <c r="C25" i="1"/>
  <c r="D25" i="1" s="1"/>
  <c r="C26" i="1"/>
  <c r="C27" i="1"/>
  <c r="D27" i="1" s="1"/>
  <c r="C28" i="1"/>
  <c r="C29" i="1"/>
  <c r="C30" i="1"/>
  <c r="D30" i="1" s="1"/>
  <c r="C31" i="1"/>
  <c r="D31" i="1" s="1"/>
  <c r="C32" i="1"/>
  <c r="C33" i="1"/>
  <c r="D33" i="1" s="1"/>
  <c r="C34" i="1"/>
  <c r="D34" i="1" s="1"/>
  <c r="C35" i="1"/>
  <c r="D35" i="1" s="1"/>
  <c r="C36" i="1"/>
  <c r="C37" i="1"/>
  <c r="D37" i="1" s="1"/>
  <c r="C38" i="1"/>
  <c r="C39" i="1"/>
  <c r="D39" i="1" s="1"/>
  <c r="C40" i="1"/>
  <c r="C41" i="1"/>
  <c r="C42" i="1"/>
  <c r="D42" i="1" s="1"/>
  <c r="C43" i="1"/>
  <c r="D43" i="1" s="1"/>
  <c r="C44" i="1"/>
  <c r="C45" i="1"/>
  <c r="C46" i="1"/>
  <c r="D46" i="1" s="1"/>
  <c r="C47" i="1"/>
  <c r="C48" i="1"/>
  <c r="C49" i="1"/>
  <c r="D49" i="1" s="1"/>
  <c r="C50" i="1"/>
  <c r="C51" i="1"/>
  <c r="D51" i="1" s="1"/>
  <c r="C52" i="1"/>
  <c r="C53" i="1"/>
  <c r="C54" i="1"/>
  <c r="D54" i="1" s="1"/>
  <c r="C55" i="1"/>
  <c r="D55" i="1" s="1"/>
  <c r="C56" i="1"/>
  <c r="C57" i="1"/>
  <c r="D57" i="1" s="1"/>
  <c r="C58" i="1"/>
  <c r="D58" i="1" s="1"/>
  <c r="C59" i="1"/>
  <c r="C60" i="1"/>
  <c r="C61" i="1"/>
  <c r="D61" i="1" s="1"/>
  <c r="C62" i="1"/>
  <c r="C63" i="1"/>
  <c r="D63" i="1" s="1"/>
  <c r="C64" i="1"/>
  <c r="C65" i="1"/>
  <c r="C66" i="1"/>
  <c r="D66" i="1" s="1"/>
  <c r="C67" i="1"/>
  <c r="C68" i="1"/>
  <c r="C69" i="1"/>
  <c r="D69" i="1" s="1"/>
  <c r="C70" i="1"/>
  <c r="D70" i="1" s="1"/>
  <c r="C71" i="1"/>
  <c r="C72" i="1"/>
  <c r="C73" i="1"/>
  <c r="D73" i="1" s="1"/>
  <c r="C74" i="1"/>
  <c r="C75" i="1"/>
  <c r="D75" i="1" s="1"/>
  <c r="C76" i="1"/>
  <c r="C77" i="1"/>
  <c r="C78" i="1"/>
  <c r="D78" i="1" s="1"/>
  <c r="C79" i="1"/>
  <c r="D79" i="1" s="1"/>
  <c r="C80" i="1"/>
  <c r="C81" i="1"/>
  <c r="D81" i="1" s="1"/>
  <c r="C82" i="1"/>
  <c r="D82" i="1" s="1"/>
  <c r="C83" i="1"/>
  <c r="D83" i="1" s="1"/>
  <c r="C84" i="1"/>
  <c r="C85" i="1"/>
  <c r="D85" i="1" s="1"/>
  <c r="C86" i="1"/>
  <c r="C87" i="1"/>
  <c r="D87" i="1" s="1"/>
  <c r="C88" i="1"/>
  <c r="C89" i="1"/>
  <c r="C90" i="1"/>
  <c r="D90" i="1" s="1"/>
  <c r="C91" i="1"/>
  <c r="D91" i="1" s="1"/>
  <c r="C92" i="1"/>
  <c r="C93" i="1"/>
  <c r="D93" i="1" s="1"/>
  <c r="C94" i="1"/>
  <c r="D94" i="1" s="1"/>
  <c r="C95" i="1"/>
  <c r="C96" i="1"/>
  <c r="C97" i="1"/>
  <c r="D97" i="1" s="1"/>
  <c r="C98" i="1"/>
  <c r="C99" i="1"/>
  <c r="D99" i="1" s="1"/>
  <c r="C100" i="1"/>
  <c r="C101" i="1"/>
  <c r="C102" i="1"/>
  <c r="D102" i="1" s="1"/>
  <c r="C103" i="1"/>
  <c r="D103" i="1" s="1"/>
  <c r="C104" i="1"/>
  <c r="C105" i="1"/>
  <c r="D105" i="1" s="1"/>
  <c r="C106" i="1"/>
  <c r="D106" i="1" s="1"/>
  <c r="C107" i="1"/>
  <c r="C108" i="1"/>
  <c r="C109" i="1"/>
  <c r="D109" i="1" s="1"/>
  <c r="C110" i="1"/>
  <c r="C111" i="1"/>
  <c r="D111" i="1" s="1"/>
  <c r="C112" i="1"/>
  <c r="C113" i="1"/>
  <c r="C114" i="1"/>
  <c r="D114" i="1" s="1"/>
  <c r="C115" i="1"/>
  <c r="D115" i="1" s="1"/>
  <c r="C116" i="1"/>
  <c r="C117" i="1"/>
  <c r="D117" i="1" s="1"/>
  <c r="C118" i="1"/>
  <c r="D118" i="1" s="1"/>
  <c r="C119" i="1"/>
  <c r="C120" i="1"/>
  <c r="C121" i="1"/>
  <c r="D121" i="1" s="1"/>
  <c r="C122" i="1"/>
  <c r="C123" i="1"/>
  <c r="D123" i="1" s="1"/>
  <c r="C124" i="1"/>
  <c r="C125" i="1"/>
  <c r="C126" i="1"/>
  <c r="C127" i="1"/>
  <c r="D127" i="1" s="1"/>
  <c r="C128" i="1"/>
  <c r="C129" i="1"/>
  <c r="D129" i="1" s="1"/>
  <c r="C130" i="1"/>
  <c r="D130" i="1" s="1"/>
  <c r="C131" i="1"/>
  <c r="D131" i="1" s="1"/>
  <c r="C132" i="1"/>
  <c r="C133" i="1"/>
  <c r="D133" i="1" s="1"/>
  <c r="C134" i="1"/>
  <c r="C135" i="1"/>
  <c r="D135" i="1" s="1"/>
  <c r="C136" i="1"/>
  <c r="C137" i="1"/>
  <c r="C138" i="1"/>
  <c r="D138" i="1" s="1"/>
  <c r="C139" i="1"/>
  <c r="D139" i="1" s="1"/>
  <c r="C140" i="1"/>
  <c r="C141" i="1"/>
  <c r="D141" i="1" s="1"/>
  <c r="C142" i="1"/>
  <c r="C143" i="1"/>
  <c r="C144" i="1"/>
  <c r="C145" i="1"/>
  <c r="D145" i="1" s="1"/>
  <c r="C146" i="1"/>
  <c r="C147" i="1"/>
  <c r="D147" i="1" s="1"/>
  <c r="C148" i="1"/>
  <c r="C149" i="1"/>
  <c r="C150" i="1"/>
  <c r="D150" i="1" s="1"/>
  <c r="C151" i="1"/>
  <c r="D151" i="1" s="1"/>
  <c r="C152" i="1"/>
  <c r="C153" i="1"/>
  <c r="D153" i="1" s="1"/>
  <c r="C154" i="1"/>
  <c r="D154" i="1" s="1"/>
  <c r="C155" i="1"/>
  <c r="C156" i="1"/>
  <c r="C157" i="1"/>
  <c r="D157" i="1" s="1"/>
  <c r="C158" i="1"/>
  <c r="C159" i="1"/>
  <c r="D159" i="1" s="1"/>
  <c r="C160" i="1"/>
  <c r="C161" i="1"/>
  <c r="C162" i="1"/>
  <c r="D162" i="1" s="1"/>
  <c r="C163" i="1"/>
  <c r="D163" i="1" s="1"/>
  <c r="C164" i="1"/>
  <c r="C165" i="1"/>
  <c r="D165" i="1" s="1"/>
  <c r="C166" i="1"/>
  <c r="D166" i="1" s="1"/>
  <c r="C167" i="1"/>
  <c r="C168" i="1"/>
  <c r="C169" i="1"/>
  <c r="D169" i="1" s="1"/>
  <c r="C170" i="1"/>
  <c r="C171" i="1"/>
  <c r="D171" i="1" s="1"/>
  <c r="C172" i="1"/>
  <c r="C173" i="1"/>
  <c r="C174" i="1"/>
  <c r="D174" i="1" s="1"/>
  <c r="C175" i="1"/>
  <c r="D175" i="1" s="1"/>
  <c r="C176" i="1"/>
  <c r="C177" i="1"/>
  <c r="D177" i="1" s="1"/>
  <c r="C178" i="1"/>
  <c r="C179" i="1"/>
  <c r="D179" i="1" s="1"/>
  <c r="C180" i="1"/>
  <c r="C181" i="1"/>
  <c r="D181" i="1" s="1"/>
  <c r="C182" i="1"/>
  <c r="C183" i="1"/>
  <c r="D183" i="1" s="1"/>
  <c r="C184" i="1"/>
  <c r="C185" i="1"/>
  <c r="C186" i="1"/>
  <c r="D186" i="1" s="1"/>
  <c r="C187" i="1"/>
  <c r="D187" i="1" s="1"/>
  <c r="C188" i="1"/>
  <c r="C189" i="1"/>
  <c r="D189" i="1" s="1"/>
  <c r="C190" i="1"/>
  <c r="C191" i="1"/>
  <c r="C192" i="1"/>
  <c r="C193" i="1"/>
  <c r="D193" i="1" s="1"/>
  <c r="C194" i="1"/>
  <c r="C195" i="1"/>
  <c r="D195" i="1" s="1"/>
  <c r="C196" i="1"/>
  <c r="C197" i="1"/>
  <c r="C198" i="1"/>
  <c r="D198" i="1" s="1"/>
  <c r="C199" i="1"/>
  <c r="D199" i="1" s="1"/>
  <c r="C200" i="1"/>
  <c r="C201" i="1"/>
  <c r="D201" i="1" s="1"/>
  <c r="C202" i="1"/>
  <c r="C203" i="1"/>
  <c r="C204" i="1"/>
  <c r="C205" i="1"/>
  <c r="D205" i="1" s="1"/>
  <c r="C206" i="1"/>
  <c r="C207" i="1"/>
  <c r="D207" i="1" s="1"/>
  <c r="C208" i="1"/>
  <c r="C209" i="1"/>
  <c r="C210" i="1"/>
  <c r="D210" i="1" s="1"/>
  <c r="C211" i="1"/>
  <c r="D211" i="1" s="1"/>
  <c r="C212" i="1"/>
  <c r="C213" i="1"/>
  <c r="D213" i="1" s="1"/>
  <c r="C214" i="1"/>
  <c r="C215" i="1"/>
  <c r="C216" i="1"/>
  <c r="C217" i="1"/>
  <c r="D217" i="1" s="1"/>
  <c r="C218" i="1"/>
  <c r="C219" i="1"/>
  <c r="D219" i="1" s="1"/>
  <c r="C220" i="1"/>
  <c r="C221" i="1"/>
  <c r="C222" i="1"/>
  <c r="C223" i="1"/>
  <c r="D223" i="1" s="1"/>
  <c r="C224" i="1"/>
  <c r="C225" i="1"/>
  <c r="D225" i="1" s="1"/>
  <c r="C226" i="1"/>
  <c r="D226" i="1" s="1"/>
  <c r="C227" i="1"/>
  <c r="D227" i="1" s="1"/>
  <c r="C228" i="1"/>
  <c r="C229" i="1"/>
  <c r="D229" i="1" s="1"/>
  <c r="C230" i="1"/>
  <c r="C231" i="1"/>
  <c r="D231" i="1" s="1"/>
  <c r="C232" i="1"/>
  <c r="C233" i="1"/>
  <c r="C234" i="1"/>
  <c r="D234" i="1" s="1"/>
  <c r="C235" i="1"/>
  <c r="D235" i="1" s="1"/>
  <c r="C236" i="1"/>
  <c r="C237" i="1"/>
  <c r="D237" i="1" s="1"/>
  <c r="C238" i="1"/>
  <c r="D238" i="1" s="1"/>
  <c r="C239" i="1"/>
  <c r="C240" i="1"/>
  <c r="C241" i="1"/>
  <c r="D241" i="1" s="1"/>
  <c r="C242" i="1"/>
  <c r="C243" i="1"/>
  <c r="D243" i="1" s="1"/>
  <c r="C244" i="1"/>
  <c r="C245" i="1"/>
  <c r="C246" i="1"/>
  <c r="D246" i="1" s="1"/>
  <c r="C247" i="1"/>
  <c r="D247" i="1" s="1"/>
  <c r="C248" i="1"/>
  <c r="C249" i="1"/>
  <c r="D249" i="1" s="1"/>
  <c r="C250" i="1"/>
  <c r="D250" i="1" s="1"/>
  <c r="C251" i="1"/>
  <c r="C252" i="1"/>
  <c r="C253" i="1"/>
  <c r="D253" i="1" s="1"/>
  <c r="C254" i="1"/>
  <c r="C255" i="1"/>
  <c r="D255" i="1" s="1"/>
  <c r="C256" i="1"/>
  <c r="C257" i="1"/>
  <c r="C258" i="1"/>
  <c r="D258" i="1" s="1"/>
  <c r="C259" i="1"/>
  <c r="D259" i="1" s="1"/>
  <c r="C260" i="1"/>
  <c r="C261" i="1"/>
  <c r="D261" i="1" s="1"/>
  <c r="C262" i="1"/>
  <c r="D262" i="1" s="1"/>
  <c r="C263" i="1"/>
  <c r="C264" i="1"/>
  <c r="C265" i="1"/>
  <c r="D265" i="1" s="1"/>
  <c r="C266" i="1"/>
  <c r="C267" i="1"/>
  <c r="D267" i="1" s="1"/>
  <c r="C268" i="1"/>
  <c r="C2" i="1"/>
  <c r="G296" i="4" l="1"/>
  <c r="G286" i="4"/>
  <c r="E286" i="4"/>
  <c r="E296" i="4"/>
  <c r="F279" i="4"/>
  <c r="F298" i="4" s="1"/>
  <c r="G305" i="4"/>
  <c r="E305" i="4"/>
  <c r="E278" i="4"/>
  <c r="G278" i="4"/>
  <c r="D279" i="4"/>
  <c r="D297" i="4"/>
  <c r="C296" i="4"/>
  <c r="C305" i="4" s="1"/>
  <c r="B279" i="4"/>
  <c r="B297" i="4"/>
  <c r="C278" i="4"/>
  <c r="C287" i="4" s="1"/>
  <c r="D214" i="1"/>
  <c r="D202" i="1"/>
  <c r="D190" i="1"/>
  <c r="D178" i="1"/>
  <c r="D44" i="1"/>
  <c r="D32" i="1"/>
  <c r="D20" i="1"/>
  <c r="D8" i="1"/>
  <c r="D257" i="1"/>
  <c r="D245" i="1"/>
  <c r="D233" i="1"/>
  <c r="D221" i="1"/>
  <c r="D209" i="1"/>
  <c r="D197" i="1"/>
  <c r="D185" i="1"/>
  <c r="D149" i="1"/>
  <c r="D137" i="1"/>
  <c r="D125" i="1"/>
  <c r="D113" i="1"/>
  <c r="D101" i="1"/>
  <c r="D89" i="1"/>
  <c r="D77" i="1"/>
  <c r="D65" i="1"/>
  <c r="J245" i="1"/>
  <c r="J221" i="1"/>
  <c r="J173" i="1"/>
  <c r="J161" i="1"/>
  <c r="J113" i="1"/>
  <c r="J101" i="1"/>
  <c r="J65" i="1"/>
  <c r="J41" i="1"/>
  <c r="D3" i="1"/>
  <c r="J256" i="1"/>
  <c r="J232" i="1"/>
  <c r="J208" i="1"/>
  <c r="J196" i="1"/>
  <c r="J184" i="1"/>
  <c r="J148" i="1"/>
  <c r="J136" i="1"/>
  <c r="J124" i="1"/>
  <c r="J88" i="1"/>
  <c r="J76" i="1"/>
  <c r="J52" i="1"/>
  <c r="J2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264" i="1"/>
  <c r="D252" i="1"/>
  <c r="D240" i="1"/>
  <c r="D228" i="1"/>
  <c r="D216" i="1"/>
  <c r="D204" i="1"/>
  <c r="D192" i="1"/>
  <c r="D180" i="1"/>
  <c r="D168" i="1"/>
  <c r="D156" i="1"/>
  <c r="D144" i="1"/>
  <c r="D132" i="1"/>
  <c r="D120" i="1"/>
  <c r="D108" i="1"/>
  <c r="D96" i="1"/>
  <c r="D84" i="1"/>
  <c r="D72" i="1"/>
  <c r="D60" i="1"/>
  <c r="D48" i="1"/>
  <c r="D36" i="1"/>
  <c r="D24" i="1"/>
  <c r="D12" i="1"/>
  <c r="D263" i="1"/>
  <c r="D251" i="1"/>
  <c r="D239" i="1"/>
  <c r="D215" i="1"/>
  <c r="D203" i="1"/>
  <c r="D191" i="1"/>
  <c r="D167" i="1"/>
  <c r="D155" i="1"/>
  <c r="D143" i="1"/>
  <c r="D119" i="1"/>
  <c r="D107" i="1"/>
  <c r="D95" i="1"/>
  <c r="D71" i="1"/>
  <c r="D59" i="1"/>
  <c r="D47" i="1"/>
  <c r="D23" i="1"/>
  <c r="D11" i="1"/>
  <c r="D142" i="1"/>
  <c r="D22" i="1"/>
  <c r="D260" i="1"/>
  <c r="D248" i="1"/>
  <c r="D236" i="1"/>
  <c r="D224" i="1"/>
  <c r="D212" i="1"/>
  <c r="D200" i="1"/>
  <c r="D188" i="1"/>
  <c r="D176" i="1"/>
  <c r="D164" i="1"/>
  <c r="D116" i="1"/>
  <c r="D104" i="1"/>
  <c r="D67" i="1"/>
  <c r="D53" i="1"/>
  <c r="D41" i="1"/>
  <c r="D29" i="1"/>
  <c r="D17" i="1"/>
  <c r="D5" i="1"/>
  <c r="D152" i="1"/>
  <c r="D140" i="1"/>
  <c r="D128" i="1"/>
  <c r="D92" i="1"/>
  <c r="D80" i="1"/>
  <c r="D68" i="1"/>
  <c r="D56" i="1"/>
  <c r="D222" i="1"/>
  <c r="D126" i="1"/>
  <c r="D173" i="1"/>
  <c r="D161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D4" i="1"/>
  <c r="D21" i="1"/>
  <c r="G297" i="4" l="1"/>
  <c r="G287" i="4"/>
  <c r="E287" i="4"/>
  <c r="E297" i="4"/>
  <c r="E306" i="4" s="1"/>
  <c r="F280" i="4"/>
  <c r="F299" i="4" s="1"/>
  <c r="E279" i="4"/>
  <c r="G279" i="4"/>
  <c r="D280" i="4"/>
  <c r="D298" i="4"/>
  <c r="G306" i="4"/>
  <c r="B280" i="4"/>
  <c r="B298" i="4"/>
  <c r="C279" i="4"/>
  <c r="C288" i="4" s="1"/>
  <c r="C297" i="4"/>
  <c r="C306" i="4" s="1"/>
  <c r="G298" i="4" l="1"/>
  <c r="G288" i="4"/>
  <c r="E298" i="4"/>
  <c r="E288" i="4"/>
  <c r="E307" i="4"/>
  <c r="D281" i="4"/>
  <c r="D299" i="4"/>
  <c r="G307" i="4"/>
  <c r="F281" i="4"/>
  <c r="F300" i="4" s="1"/>
  <c r="G280" i="4"/>
  <c r="E280" i="4"/>
  <c r="C298" i="4"/>
  <c r="C307" i="4" s="1"/>
  <c r="B281" i="4"/>
  <c r="B299" i="4"/>
  <c r="C280" i="4"/>
  <c r="C289" i="4" s="1"/>
  <c r="E289" i="4" l="1"/>
  <c r="E299" i="4"/>
  <c r="G299" i="4"/>
  <c r="G289" i="4"/>
  <c r="E308" i="4"/>
  <c r="G308" i="4"/>
  <c r="F282" i="4"/>
  <c r="F301" i="4" s="1"/>
  <c r="E281" i="4"/>
  <c r="G281" i="4"/>
  <c r="D282" i="4"/>
  <c r="D300" i="4"/>
  <c r="C299" i="4"/>
  <c r="C308" i="4" s="1"/>
  <c r="B282" i="4"/>
  <c r="B300" i="4"/>
  <c r="C281" i="4"/>
  <c r="C290" i="4" s="1"/>
  <c r="E290" i="4" l="1"/>
  <c r="E300" i="4"/>
  <c r="G300" i="4"/>
  <c r="G290" i="4"/>
  <c r="G309" i="4"/>
  <c r="D283" i="4"/>
  <c r="D302" i="4" s="1"/>
  <c r="D301" i="4"/>
  <c r="E309" i="4"/>
  <c r="F283" i="4"/>
  <c r="F302" i="4" s="1"/>
  <c r="G282" i="4"/>
  <c r="E282" i="4"/>
  <c r="C300" i="4"/>
  <c r="C309" i="4" s="1"/>
  <c r="B283" i="4"/>
  <c r="B301" i="4"/>
  <c r="C282" i="4"/>
  <c r="C291" i="4" s="1"/>
  <c r="G301" i="4" l="1"/>
  <c r="G291" i="4"/>
  <c r="E301" i="4"/>
  <c r="E291" i="4"/>
  <c r="G283" i="4"/>
  <c r="E283" i="4"/>
  <c r="G310" i="4"/>
  <c r="E310" i="4"/>
  <c r="C301" i="4"/>
  <c r="C310" i="4" s="1"/>
  <c r="B302" i="4"/>
  <c r="C283" i="4"/>
  <c r="C292" i="4" s="1"/>
  <c r="E302" i="4" l="1"/>
  <c r="E292" i="4"/>
  <c r="E293" i="4" s="1"/>
  <c r="G292" i="4"/>
  <c r="G293" i="4" s="1"/>
  <c r="G302" i="4"/>
  <c r="G311" i="4" s="1"/>
  <c r="E311" i="4"/>
  <c r="C302" i="4"/>
  <c r="C311" i="4" s="1"/>
  <c r="K130" i="4" l="1"/>
  <c r="K123" i="4"/>
  <c r="K124" i="4"/>
  <c r="K125" i="4"/>
  <c r="K126" i="4"/>
  <c r="K127" i="4"/>
  <c r="K128" i="4"/>
  <c r="K129" i="4"/>
  <c r="K122" i="4"/>
  <c r="K74" i="4"/>
  <c r="K73" i="4"/>
  <c r="K75" i="4"/>
  <c r="K76" i="4"/>
  <c r="K77" i="4"/>
  <c r="K78" i="4"/>
  <c r="K79" i="4"/>
  <c r="K81" i="4"/>
  <c r="K80" i="4"/>
  <c r="C293" i="4"/>
  <c r="G320" i="4"/>
  <c r="G329" i="4" s="1"/>
  <c r="G338" i="4" s="1"/>
  <c r="G347" i="4" s="1"/>
  <c r="G313" i="4"/>
  <c r="G322" i="4" s="1"/>
  <c r="G331" i="4" s="1"/>
  <c r="G340" i="4" s="1"/>
  <c r="G315" i="4"/>
  <c r="G324" i="4" s="1"/>
  <c r="G333" i="4" s="1"/>
  <c r="G342" i="4" s="1"/>
  <c r="G312" i="4"/>
  <c r="G321" i="4" s="1"/>
  <c r="G330" i="4" s="1"/>
  <c r="G339" i="4" s="1"/>
  <c r="G314" i="4"/>
  <c r="G323" i="4" s="1"/>
  <c r="G332" i="4" s="1"/>
  <c r="G341" i="4" s="1"/>
  <c r="G316" i="4"/>
  <c r="G325" i="4" s="1"/>
  <c r="G334" i="4" s="1"/>
  <c r="G343" i="4" s="1"/>
  <c r="G317" i="4"/>
  <c r="G326" i="4" s="1"/>
  <c r="G335" i="4" s="1"/>
  <c r="G344" i="4" s="1"/>
  <c r="G318" i="4"/>
  <c r="G327" i="4" s="1"/>
  <c r="G336" i="4" s="1"/>
  <c r="G345" i="4" s="1"/>
  <c r="E320" i="4"/>
  <c r="E329" i="4" s="1"/>
  <c r="E338" i="4" s="1"/>
  <c r="E347" i="4" s="1"/>
  <c r="E315" i="4"/>
  <c r="E324" i="4" s="1"/>
  <c r="E333" i="4" s="1"/>
  <c r="E342" i="4" s="1"/>
  <c r="E316" i="4"/>
  <c r="E325" i="4" s="1"/>
  <c r="E334" i="4" s="1"/>
  <c r="E343" i="4" s="1"/>
  <c r="E312" i="4"/>
  <c r="E321" i="4" s="1"/>
  <c r="E330" i="4" s="1"/>
  <c r="E339" i="4" s="1"/>
  <c r="E313" i="4"/>
  <c r="E322" i="4" s="1"/>
  <c r="E331" i="4" s="1"/>
  <c r="E340" i="4" s="1"/>
  <c r="E314" i="4"/>
  <c r="E323" i="4" s="1"/>
  <c r="E332" i="4" s="1"/>
  <c r="E341" i="4" s="1"/>
  <c r="E317" i="4"/>
  <c r="E326" i="4" s="1"/>
  <c r="E335" i="4" s="1"/>
  <c r="E344" i="4" s="1"/>
  <c r="E318" i="4"/>
  <c r="E327" i="4" s="1"/>
  <c r="E336" i="4" s="1"/>
  <c r="E345" i="4" s="1"/>
  <c r="G319" i="4"/>
  <c r="G328" i="4" s="1"/>
  <c r="G337" i="4" s="1"/>
  <c r="G346" i="4" s="1"/>
  <c r="E319" i="4"/>
  <c r="E328" i="4" s="1"/>
  <c r="E337" i="4" s="1"/>
  <c r="E346" i="4" s="1"/>
  <c r="E348" i="4" l="1"/>
  <c r="K31" i="4"/>
  <c r="K32" i="4"/>
  <c r="K30" i="4"/>
  <c r="K24" i="4"/>
  <c r="K27" i="4"/>
  <c r="K28" i="4"/>
  <c r="K29" i="4"/>
  <c r="K25" i="4"/>
  <c r="K26" i="4"/>
  <c r="I50" i="4"/>
  <c r="G348" i="4"/>
  <c r="C316" i="4"/>
  <c r="C325" i="4" s="1"/>
  <c r="C334" i="4" s="1"/>
  <c r="C343" i="4" s="1"/>
  <c r="C317" i="4"/>
  <c r="C326" i="4" s="1"/>
  <c r="C335" i="4" s="1"/>
  <c r="C344" i="4" s="1"/>
  <c r="C312" i="4"/>
  <c r="C321" i="4" s="1"/>
  <c r="C330" i="4" s="1"/>
  <c r="C339" i="4" s="1"/>
  <c r="C319" i="4"/>
  <c r="C328" i="4" s="1"/>
  <c r="C337" i="4" s="1"/>
  <c r="C346" i="4" s="1"/>
  <c r="C313" i="4"/>
  <c r="C322" i="4" s="1"/>
  <c r="C331" i="4" s="1"/>
  <c r="C340" i="4" s="1"/>
  <c r="C314" i="4"/>
  <c r="C323" i="4" s="1"/>
  <c r="C332" i="4" s="1"/>
  <c r="C341" i="4" s="1"/>
  <c r="C315" i="4"/>
  <c r="C324" i="4" s="1"/>
  <c r="C333" i="4" s="1"/>
  <c r="C342" i="4" s="1"/>
  <c r="C318" i="4"/>
  <c r="C327" i="4" s="1"/>
  <c r="C336" i="4" s="1"/>
  <c r="C345" i="4" s="1"/>
  <c r="C320" i="4"/>
  <c r="C329" i="4" s="1"/>
  <c r="C338" i="4" s="1"/>
  <c r="C347" i="4" s="1"/>
  <c r="C348" i="4" l="1"/>
</calcChain>
</file>

<file path=xl/sharedStrings.xml><?xml version="1.0" encoding="utf-8"?>
<sst xmlns="http://schemas.openxmlformats.org/spreadsheetml/2006/main" count="505" uniqueCount="185">
  <si>
    <t>&lt;DATE&gt;</t>
  </si>
  <si>
    <t>ц Магнит ао</t>
  </si>
  <si>
    <t>об Магнит ао</t>
  </si>
  <si>
    <t>ц Таттел. Ао</t>
  </si>
  <si>
    <t>об Таттел. Ао</t>
  </si>
  <si>
    <t>ц НЛМК ао</t>
  </si>
  <si>
    <t>об НЛМК ао</t>
  </si>
  <si>
    <t>ц Магнит ао LN(ц)</t>
  </si>
  <si>
    <t>об Магнит ао LN(об)</t>
  </si>
  <si>
    <t>ц Магнит ао логдох.</t>
  </si>
  <si>
    <t>ц Магнит ао дох</t>
  </si>
  <si>
    <t>ц Таттел. Ао логдох.</t>
  </si>
  <si>
    <t>ц Таттел. Ао LN(ц).</t>
  </si>
  <si>
    <t>ц Таттел. Ао дох..</t>
  </si>
  <si>
    <t>об Таттел. Ао LN(об)</t>
  </si>
  <si>
    <t>ц НЛМК LN(ц)</t>
  </si>
  <si>
    <t>ц НЛМК Ао логдох.</t>
  </si>
  <si>
    <t>ц НЛМК ао дох</t>
  </si>
  <si>
    <t>об НЛМК Ао LN(об)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</si>
  <si>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</si>
  <si>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</si>
  <si>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</si>
  <si>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</si>
  <si>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</si>
  <si>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</si>
  <si>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</si>
  <si>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</si>
  <si>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</si>
  <si>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</si>
  <si>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</si>
  <si>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</si>
  <si>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</si>
  <si>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</si>
  <si>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</si>
  <si>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</si>
  <si>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1-я квантиль</t>
  </si>
  <si>
    <t>3-я квантиль</t>
  </si>
  <si>
    <t>Межквартильный размах</t>
  </si>
  <si>
    <t>Xmin</t>
  </si>
  <si>
    <t>Xmax</t>
  </si>
  <si>
    <t>Межквантильный размах</t>
  </si>
  <si>
    <t>ц Магнит ао н</t>
  </si>
  <si>
    <t>ц НЛМК ао н</t>
  </si>
  <si>
    <t>ц Таттел. Ао н</t>
  </si>
  <si>
    <t xml:space="preserve">Корреляционная матрица призанков цена </t>
  </si>
  <si>
    <t xml:space="preserve">Корреляционная матрица призанков логарифмов объемов торгов </t>
  </si>
  <si>
    <t>С выбросами</t>
  </si>
  <si>
    <t>1-я квартиль</t>
  </si>
  <si>
    <t>3-я квартиль</t>
  </si>
  <si>
    <t xml:space="preserve">Без выбросов используя формулу </t>
  </si>
  <si>
    <t>Дата</t>
  </si>
  <si>
    <t>Точность инт. Оц.</t>
  </si>
  <si>
    <t>Хи^2 левая</t>
  </si>
  <si>
    <t>Хи^2 правая</t>
  </si>
  <si>
    <t>(n-1)*S^2</t>
  </si>
  <si>
    <t>Левая граница</t>
  </si>
  <si>
    <t>Правая граница</t>
  </si>
  <si>
    <t xml:space="preserve">l </t>
  </si>
  <si>
    <t>Диапазон</t>
  </si>
  <si>
    <t>Ширина кармана</t>
  </si>
  <si>
    <t>Границы карманов:  1</t>
  </si>
  <si>
    <t>фр лев/ фр прав :  1</t>
  </si>
  <si>
    <t>pi: 1</t>
  </si>
  <si>
    <t>ni 1</t>
  </si>
  <si>
    <t>Сумм</t>
  </si>
  <si>
    <t>npi: 1</t>
  </si>
  <si>
    <t>n-npi^2: 1</t>
  </si>
  <si>
    <t xml:space="preserve"> (ni-npi)^2/npi : 1</t>
  </si>
  <si>
    <t>ni-npi: 1</t>
  </si>
  <si>
    <t>альфа 5%</t>
  </si>
  <si>
    <t>альфа 1%</t>
  </si>
  <si>
    <t>XI^2 наблюдаемое</t>
  </si>
  <si>
    <t>t</t>
  </si>
  <si>
    <t>Однофакторный дисперсионный анализ</t>
  </si>
  <si>
    <t>ИТОГИ</t>
  </si>
  <si>
    <t>Группы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</si>
  <si>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</si>
  <si>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</si>
  <si>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</si>
  <si>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</si>
  <si>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</si>
  <si>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</si>
  <si>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</si>
  <si>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</si>
  <si>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</si>
  <si>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</si>
  <si>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</si>
  <si>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</si>
  <si>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Анализируя представленные графики можно сделать вывод о схожести представленных зависимостей.</t>
  </si>
  <si>
    <t xml:space="preserve">r </t>
  </si>
  <si>
    <t>t kr 0,05</t>
  </si>
  <si>
    <t>t kr 0,01</t>
  </si>
  <si>
    <t xml:space="preserve">Из представленной таблицы следует, что гипотезу о наличии корреляции между логдоходностями компаний нет оснований отклонить на уровне значимости  = 0,05 и на уровне значимости   = 0,01. </t>
  </si>
  <si>
    <t>Еще</t>
  </si>
  <si>
    <t>Частота</t>
  </si>
  <si>
    <t>Интегральный %</t>
  </si>
  <si>
    <t>Карман</t>
  </si>
  <si>
    <t>Середина</t>
  </si>
  <si>
    <t>ф-ция распределния</t>
  </si>
  <si>
    <t>Плотность</t>
  </si>
  <si>
    <t>нормальна плотность</t>
  </si>
  <si>
    <t>ф распр нормальное</t>
  </si>
  <si>
    <t>макс</t>
  </si>
  <si>
    <t>корень</t>
  </si>
  <si>
    <t>0,895 &lt; 7,60098323 =&gt; h1</t>
  </si>
  <si>
    <t>Проверка гипотезы по критерию колмогорова Смирнова</t>
  </si>
  <si>
    <t>ПРИНИМАЕМ ГИПОТЕЗУ H0</t>
  </si>
  <si>
    <t>Гипотеза</t>
  </si>
  <si>
    <t>H0: E(X;Y) =</t>
  </si>
  <si>
    <t>H1: E(X;Y) !=</t>
  </si>
  <si>
    <t>n</t>
  </si>
  <si>
    <t>X ср</t>
  </si>
  <si>
    <t>S</t>
  </si>
  <si>
    <t>|T|</t>
  </si>
  <si>
    <t>t(кр 95%)</t>
  </si>
  <si>
    <t>t(кр 99%)</t>
  </si>
  <si>
    <t>альфа</t>
  </si>
  <si>
    <t>Z-тест</t>
  </si>
  <si>
    <t>Проверка о равенстве значений логдоходности за 2018 и 2019 год</t>
  </si>
  <si>
    <t>H0: E(X) = E(Y)</t>
  </si>
  <si>
    <t>H1: E(X) != E(Y)</t>
  </si>
  <si>
    <t>T</t>
  </si>
  <si>
    <t>Nx</t>
  </si>
  <si>
    <t>k - степени свободы</t>
  </si>
  <si>
    <t>Ny</t>
  </si>
  <si>
    <t>t (кр 95%)</t>
  </si>
  <si>
    <t>Sx</t>
  </si>
  <si>
    <t>t (кр 99%)</t>
  </si>
  <si>
    <t>Sy</t>
  </si>
  <si>
    <t>|T| &lt; t кр =&gt; принимаем теорию H0 для трех компаний с вероятностью 99%</t>
  </si>
  <si>
    <t>Уровень надежности (95,0%)</t>
  </si>
  <si>
    <t>Магнит ао Логарифм цены</t>
  </si>
  <si>
    <t>НЛМК Логарифм цены</t>
  </si>
  <si>
    <t>Магнит ао доходность</t>
  </si>
  <si>
    <t>НЛМК ао доходность</t>
  </si>
  <si>
    <t>Магнит ао Логарифм объема</t>
  </si>
  <si>
    <t>НЛМК Ао Логарифм объема</t>
  </si>
  <si>
    <t>Таттел. Ао Логарифм объема</t>
  </si>
  <si>
    <t>Доходность</t>
  </si>
  <si>
    <t>Логдоходность</t>
  </si>
  <si>
    <t>Логарифм цеены</t>
  </si>
  <si>
    <t>Логарифм объема</t>
  </si>
  <si>
    <t>Таттел. Ао Логарифм цены</t>
  </si>
  <si>
    <t>Таттел. Ао логдоходность</t>
  </si>
  <si>
    <t>НЛМК Ао логдоходность</t>
  </si>
  <si>
    <t>Магнит ао логдоходность</t>
  </si>
  <si>
    <t>Таттел. Ао доходность</t>
  </si>
  <si>
    <t>Корреляционная матрица</t>
  </si>
  <si>
    <t>p-value = 0,34 &gt; 0,05 =&gt; h0</t>
  </si>
  <si>
    <t>h0 логдоходности не зависят от года</t>
  </si>
  <si>
    <t>Принимаем гипотезу Н0 с вер-стью 99%</t>
  </si>
  <si>
    <t>Вывод</t>
  </si>
  <si>
    <t>Fнабл&lt;Fобр</t>
  </si>
  <si>
    <t>F-тест &gt; 0,01/2</t>
  </si>
  <si>
    <t>F-тест &gt; 0,05/2</t>
  </si>
  <si>
    <t>p-value:</t>
  </si>
  <si>
    <t>F-тест</t>
  </si>
  <si>
    <t>Fобр</t>
  </si>
  <si>
    <t>F критическое одностороннее</t>
  </si>
  <si>
    <t>Fнабл</t>
  </si>
  <si>
    <t>P(F&lt;=f) одностороннее</t>
  </si>
  <si>
    <t>α/2</t>
  </si>
  <si>
    <t>α</t>
  </si>
  <si>
    <t>Наблюдения</t>
  </si>
  <si>
    <t>Двухвыборочный F-тест для дисперсии</t>
  </si>
  <si>
    <t>Y = 2019 год</t>
  </si>
  <si>
    <t>H1: σ1 != σ2</t>
  </si>
  <si>
    <t>X = 2018 год</t>
  </si>
  <si>
    <t>H0: σ1 = σ2</t>
  </si>
  <si>
    <t>Проверка гипотезы о равенстве дисперсий логарифмической доходности за последний и предпоследний годы (двусторонний F-тест)</t>
  </si>
  <si>
    <t xml:space="preserve">Гипотеза </t>
  </si>
  <si>
    <t>H0: r = 0</t>
  </si>
  <si>
    <t>H1: r != 0</t>
  </si>
  <si>
    <t>r</t>
  </si>
  <si>
    <r>
      <t>t</t>
    </r>
    <r>
      <rPr>
        <sz val="8"/>
        <color theme="1"/>
        <rFont val="Calibri"/>
        <family val="2"/>
        <charset val="204"/>
        <scheme val="minor"/>
      </rPr>
      <t xml:space="preserve">kp </t>
    </r>
    <r>
      <rPr>
        <sz val="12"/>
        <color theme="1"/>
        <rFont val="Calibri"/>
        <family val="2"/>
        <scheme val="minor"/>
      </rPr>
      <t>(5%)</t>
    </r>
  </si>
  <si>
    <r>
      <t>t</t>
    </r>
    <r>
      <rPr>
        <sz val="8"/>
        <color theme="1"/>
        <rFont val="Calibri"/>
        <family val="2"/>
        <charset val="204"/>
        <scheme val="minor"/>
      </rPr>
      <t xml:space="preserve">kp </t>
    </r>
    <r>
      <rPr>
        <sz val="12"/>
        <color theme="1"/>
        <rFont val="Calibri"/>
        <family val="2"/>
        <scheme val="minor"/>
      </rPr>
      <t>(1%)</t>
    </r>
  </si>
  <si>
    <t>1 и 2</t>
  </si>
  <si>
    <t>1 и 3</t>
  </si>
  <si>
    <t>2 и 3</t>
  </si>
  <si>
    <r>
      <t>t3 = 0,175976303 &lt; t</t>
    </r>
    <r>
      <rPr>
        <sz val="8"/>
        <color theme="1"/>
        <rFont val="Calibri"/>
        <family val="2"/>
        <charset val="204"/>
        <scheme val="minor"/>
      </rPr>
      <t>kp</t>
    </r>
    <r>
      <rPr>
        <sz val="12"/>
        <color theme="1"/>
        <rFont val="Calibri"/>
        <family val="2"/>
        <scheme val="minor"/>
      </rPr>
      <t xml:space="preserve"> =&gt; принимаем теорию H0 (99%)</t>
    </r>
  </si>
  <si>
    <r>
      <t>t2 = 3,295913348 &lt; t</t>
    </r>
    <r>
      <rPr>
        <sz val="8"/>
        <color theme="1"/>
        <rFont val="Calibri"/>
        <family val="2"/>
        <charset val="204"/>
        <scheme val="minor"/>
      </rPr>
      <t>kp</t>
    </r>
    <r>
      <rPr>
        <sz val="12"/>
        <color theme="1"/>
        <rFont val="Calibri"/>
        <family val="2"/>
        <scheme val="minor"/>
      </rPr>
      <t xml:space="preserve"> =&gt; принимаем теорию H1</t>
    </r>
  </si>
  <si>
    <r>
      <t>t1 = 2,249708848 &gt; t</t>
    </r>
    <r>
      <rPr>
        <sz val="8"/>
        <color theme="1"/>
        <rFont val="Calibri"/>
        <family val="2"/>
        <charset val="204"/>
        <scheme val="minor"/>
      </rPr>
      <t>kp</t>
    </r>
    <r>
      <rPr>
        <sz val="12"/>
        <color theme="1"/>
        <rFont val="Calibri"/>
        <family val="2"/>
        <scheme val="minor"/>
      </rPr>
      <t xml:space="preserve"> =&gt; принимаем теорию H0 (95%)</t>
    </r>
  </si>
  <si>
    <t>0,895 &lt; 3,921228514 =&gt; h1</t>
  </si>
  <si>
    <t>0,895 &lt; 6,556808334 =&gt; h1</t>
  </si>
  <si>
    <t>В трех случаях среднее значение меньше =&gt; принимаем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</si>
</sst>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E+00"/>
    <numFmt numFmtId="165" formatCode="0.00000000"/>
    <numFmt numFmtId="166" formatCode="0.000000000"/>
    <numFmt numFmtId="167" formatCode="0.0000000000"/>
    <numFmt numFmtId="168" formatCode="0.000000000000000"/>
    <numFmt numFmtId="169" formatCode="0.000000E+00"/>
    <numFmt numFmtId="170" formatCode="0.0000E+00"/>
    <numFmt numFmtId="171" formatCode="0.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  <xf numFmtId="9" fontId="24" fillId="0" borderId="0" applyFont="0" applyFill="0" applyBorder="0" applyAlignment="0" applyProtection="0"/>
  </cellStyleXfs>
  <cellXfs count="3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3" xfId="0" applyFill="1" applyBorder="1"/>
    <xf numFmtId="0" fontId="0" fillId="0" borderId="14" xfId="0" applyFill="1" applyBorder="1" applyAlignment="1"/>
    <xf numFmtId="0" fontId="0" fillId="0" borderId="0" xfId="0" applyFill="1" applyBorder="1" applyAlignment="1"/>
    <xf numFmtId="0" fontId="0" fillId="0" borderId="15" xfId="0" applyFill="1" applyBorder="1" applyAlignment="1"/>
    <xf numFmtId="0" fontId="18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18" fillId="0" borderId="19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  <xf numFmtId="0" fontId="18" fillId="0" borderId="18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0" fontId="0" fillId="0" borderId="23" xfId="0" applyFill="1" applyBorder="1" applyAlignment="1"/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33" borderId="10" xfId="0" applyFill="1" applyBorder="1"/>
    <xf numFmtId="0" fontId="0" fillId="33" borderId="25" xfId="0" applyFill="1" applyBorder="1"/>
    <xf numFmtId="0" fontId="0" fillId="33" borderId="21" xfId="0" applyFill="1" applyBorder="1"/>
    <xf numFmtId="0" fontId="0" fillId="33" borderId="26" xfId="0" applyFill="1" applyBorder="1"/>
    <xf numFmtId="0" fontId="0" fillId="0" borderId="20" xfId="0" applyBorder="1"/>
    <xf numFmtId="0" fontId="0" fillId="0" borderId="15" xfId="0" applyBorder="1"/>
    <xf numFmtId="0" fontId="0" fillId="0" borderId="22" xfId="0" applyBorder="1"/>
    <xf numFmtId="0" fontId="0" fillId="0" borderId="17" xfId="0" applyBorder="1"/>
    <xf numFmtId="0" fontId="0" fillId="0" borderId="12" xfId="0" applyFill="1" applyBorder="1"/>
    <xf numFmtId="0" fontId="18" fillId="0" borderId="27" xfId="0" applyFont="1" applyFill="1" applyBorder="1" applyAlignment="1">
      <alignment horizontal="center"/>
    </xf>
    <xf numFmtId="0" fontId="0" fillId="0" borderId="11" xfId="0" applyFill="1" applyBorder="1"/>
    <xf numFmtId="0" fontId="0" fillId="0" borderId="18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33" borderId="21" xfId="0" applyFill="1" applyBorder="1" applyAlignment="1">
      <alignment horizontal="right"/>
    </xf>
    <xf numFmtId="0" fontId="0" fillId="0" borderId="14" xfId="0" applyBorder="1"/>
    <xf numFmtId="0" fontId="0" fillId="0" borderId="23" xfId="0" applyBorder="1"/>
    <xf numFmtId="0" fontId="19" fillId="0" borderId="0" xfId="0" applyFont="1"/>
    <xf numFmtId="14" fontId="0" fillId="35" borderId="18" xfId="0" applyNumberFormat="1" applyFill="1" applyBorder="1" applyAlignment="1">
      <alignment horizontal="right"/>
    </xf>
    <xf numFmtId="0" fontId="0" fillId="35" borderId="14" xfId="0" applyNumberFormat="1" applyFill="1" applyBorder="1"/>
    <xf numFmtId="0" fontId="0" fillId="35" borderId="23" xfId="0" applyFill="1" applyBorder="1"/>
    <xf numFmtId="0" fontId="0" fillId="35" borderId="10" xfId="0" applyFill="1" applyBorder="1"/>
    <xf numFmtId="0" fontId="0" fillId="35" borderId="0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15" xfId="0" applyFill="1" applyBorder="1"/>
    <xf numFmtId="0" fontId="0" fillId="35" borderId="22" xfId="0" applyFill="1" applyBorder="1"/>
    <xf numFmtId="0" fontId="0" fillId="35" borderId="10" xfId="0" applyFill="1" applyBorder="1" applyAlignment="1">
      <alignment horizontal="right"/>
    </xf>
    <xf numFmtId="0" fontId="0" fillId="35" borderId="17" xfId="0" applyFill="1" applyBorder="1"/>
    <xf numFmtId="0" fontId="0" fillId="35" borderId="18" xfId="0" applyFill="1" applyBorder="1" applyAlignment="1">
      <alignment horizontal="right"/>
    </xf>
    <xf numFmtId="0" fontId="0" fillId="35" borderId="18" xfId="0" applyFill="1" applyBorder="1"/>
    <xf numFmtId="0" fontId="0" fillId="36" borderId="18" xfId="0" applyNumberFormat="1" applyFill="1" applyBorder="1"/>
    <xf numFmtId="0" fontId="0" fillId="36" borderId="23" xfId="0" applyFill="1" applyBorder="1"/>
    <xf numFmtId="0" fontId="0" fillId="36" borderId="1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19" fillId="36" borderId="10" xfId="0" applyFont="1" applyFill="1" applyBorder="1" applyAlignment="1">
      <alignment horizontal="right"/>
    </xf>
    <xf numFmtId="0" fontId="19" fillId="37" borderId="20" xfId="0" applyFont="1" applyFill="1" applyBorder="1"/>
    <xf numFmtId="0" fontId="19" fillId="36" borderId="10" xfId="0" applyFont="1" applyFill="1" applyBorder="1"/>
    <xf numFmtId="0" fontId="19" fillId="36" borderId="21" xfId="0" applyFont="1" applyFill="1" applyBorder="1"/>
    <xf numFmtId="0" fontId="0" fillId="36" borderId="17" xfId="0" applyFill="1" applyBorder="1"/>
    <xf numFmtId="0" fontId="0" fillId="36" borderId="18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6" borderId="18" xfId="0" applyFill="1" applyBorder="1"/>
    <xf numFmtId="0" fontId="0" fillId="38" borderId="18" xfId="0" applyNumberFormat="1" applyFill="1" applyBorder="1"/>
    <xf numFmtId="0" fontId="0" fillId="38" borderId="23" xfId="0" applyFill="1" applyBorder="1"/>
    <xf numFmtId="0" fontId="0" fillId="38" borderId="10" xfId="0" applyFill="1" applyBorder="1"/>
    <xf numFmtId="0" fontId="0" fillId="38" borderId="20" xfId="0" applyFill="1" applyBorder="1"/>
    <xf numFmtId="0" fontId="0" fillId="38" borderId="21" xfId="0" applyFill="1" applyBorder="1"/>
    <xf numFmtId="0" fontId="0" fillId="38" borderId="22" xfId="0" applyFill="1" applyBorder="1"/>
    <xf numFmtId="0" fontId="19" fillId="38" borderId="10" xfId="0" applyFont="1" applyFill="1" applyBorder="1" applyAlignment="1">
      <alignment horizontal="right"/>
    </xf>
    <xf numFmtId="0" fontId="19" fillId="39" borderId="20" xfId="0" applyFont="1" applyFill="1" applyBorder="1"/>
    <xf numFmtId="0" fontId="19" fillId="38" borderId="10" xfId="0" applyFont="1" applyFill="1" applyBorder="1"/>
    <xf numFmtId="0" fontId="19" fillId="38" borderId="21" xfId="0" applyFont="1" applyFill="1" applyBorder="1"/>
    <xf numFmtId="0" fontId="0" fillId="38" borderId="17" xfId="0" applyFill="1" applyBorder="1"/>
    <xf numFmtId="0" fontId="0" fillId="38" borderId="18" xfId="0" applyFill="1" applyBorder="1" applyAlignment="1">
      <alignment horizontal="right"/>
    </xf>
    <xf numFmtId="0" fontId="0" fillId="38" borderId="10" xfId="0" applyFill="1" applyBorder="1" applyAlignment="1">
      <alignment horizontal="right"/>
    </xf>
    <xf numFmtId="0" fontId="0" fillId="38" borderId="18" xfId="0" applyFill="1" applyBorder="1"/>
    <xf numFmtId="0" fontId="0" fillId="35" borderId="23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40" borderId="0" xfId="0" applyFill="1"/>
    <xf numFmtId="0" fontId="0" fillId="36" borderId="23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5" xfId="0" applyNumberFormat="1" applyFill="1" applyBorder="1" applyAlignment="1"/>
    <xf numFmtId="0" fontId="0" fillId="0" borderId="28" xfId="0" applyBorder="1" applyAlignment="1">
      <alignment horizontal="center" vertical="center"/>
    </xf>
    <xf numFmtId="165" fontId="0" fillId="0" borderId="0" xfId="0" applyNumberFormat="1" applyFill="1" applyBorder="1" applyAlignment="1"/>
    <xf numFmtId="166" fontId="0" fillId="0" borderId="0" xfId="0" applyNumberFormat="1" applyFill="1" applyBorder="1" applyAlignment="1"/>
    <xf numFmtId="168" fontId="0" fillId="0" borderId="0" xfId="0" applyNumberFormat="1" applyFill="1" applyBorder="1" applyAlignment="1"/>
    <xf numFmtId="165" fontId="0" fillId="0" borderId="15" xfId="0" applyNumberFormat="1" applyFill="1" applyBorder="1" applyAlignment="1"/>
    <xf numFmtId="0" fontId="0" fillId="0" borderId="29" xfId="0" applyBorder="1" applyAlignment="1">
      <alignment horizontal="center" vertical="center"/>
    </xf>
    <xf numFmtId="169" fontId="0" fillId="0" borderId="0" xfId="0" applyNumberFormat="1" applyBorder="1"/>
    <xf numFmtId="170" fontId="0" fillId="0" borderId="0" xfId="0" applyNumberFormat="1" applyBorder="1"/>
    <xf numFmtId="167" fontId="0" fillId="0" borderId="20" xfId="0" applyNumberFormat="1" applyBorder="1"/>
    <xf numFmtId="0" fontId="0" fillId="40" borderId="0" xfId="0" applyFill="1" applyBorder="1"/>
    <xf numFmtId="0" fontId="0" fillId="40" borderId="20" xfId="0" applyFill="1" applyBorder="1"/>
    <xf numFmtId="0" fontId="0" fillId="40" borderId="15" xfId="0" applyFill="1" applyBorder="1"/>
    <xf numFmtId="0" fontId="0" fillId="40" borderId="22" xfId="0" applyFill="1" applyBorder="1"/>
    <xf numFmtId="0" fontId="0" fillId="40" borderId="18" xfId="0" applyFill="1" applyBorder="1"/>
    <xf numFmtId="0" fontId="0" fillId="40" borderId="14" xfId="0" applyFill="1" applyBorder="1"/>
    <xf numFmtId="0" fontId="0" fillId="40" borderId="23" xfId="0" applyFill="1" applyBorder="1"/>
    <xf numFmtId="0" fontId="0" fillId="40" borderId="10" xfId="0" applyFill="1" applyBorder="1"/>
    <xf numFmtId="0" fontId="0" fillId="40" borderId="21" xfId="0" applyFill="1" applyBorder="1"/>
    <xf numFmtId="10" fontId="0" fillId="0" borderId="20" xfId="0" applyNumberFormat="1" applyFill="1" applyBorder="1" applyAlignment="1"/>
    <xf numFmtId="10" fontId="0" fillId="0" borderId="22" xfId="0" applyNumberFormat="1" applyFill="1" applyBorder="1" applyAlignment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6" fontId="0" fillId="0" borderId="15" xfId="0" applyNumberFormat="1" applyFill="1" applyBorder="1" applyAlignment="1"/>
    <xf numFmtId="168" fontId="0" fillId="0" borderId="15" xfId="0" applyNumberFormat="1" applyFill="1" applyBorder="1" applyAlignment="1"/>
    <xf numFmtId="169" fontId="0" fillId="0" borderId="15" xfId="0" applyNumberFormat="1" applyBorder="1"/>
    <xf numFmtId="0" fontId="0" fillId="0" borderId="26" xfId="0" applyBorder="1"/>
    <xf numFmtId="14" fontId="0" fillId="0" borderId="25" xfId="0" applyNumberFormat="1" applyBorder="1"/>
    <xf numFmtId="14" fontId="0" fillId="0" borderId="26" xfId="0" applyNumberFormat="1" applyBorder="1"/>
    <xf numFmtId="14" fontId="0" fillId="0" borderId="17" xfId="0" applyNumberFormat="1" applyBorder="1" applyAlignment="1">
      <alignment horizontal="right"/>
    </xf>
    <xf numFmtId="0" fontId="17" fillId="34" borderId="11" xfId="0" applyFont="1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42" borderId="28" xfId="0" applyFill="1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/>
    <xf numFmtId="0" fontId="0" fillId="0" borderId="0" xfId="0" applyAlignment="1">
      <alignment horizontal="center" vertical="center"/>
    </xf>
    <xf numFmtId="0" fontId="23" fillId="0" borderId="0" xfId="0" applyFont="1" applyAlignment="1">
      <alignment vertical="center" wrapText="1"/>
    </xf>
    <xf numFmtId="0" fontId="21" fillId="0" borderId="0" xfId="0" applyFont="1" applyAlignment="1"/>
    <xf numFmtId="0" fontId="0" fillId="0" borderId="28" xfId="0" applyBorder="1" applyAlignment="1">
      <alignment horizontal="right" vertical="center"/>
    </xf>
    <xf numFmtId="0" fontId="0" fillId="43" borderId="32" xfId="0" applyFill="1" applyBorder="1" applyAlignment="1">
      <alignment horizontal="right"/>
    </xf>
    <xf numFmtId="0" fontId="0" fillId="0" borderId="30" xfId="0" applyBorder="1"/>
    <xf numFmtId="0" fontId="0" fillId="43" borderId="33" xfId="0" applyFill="1" applyBorder="1" applyAlignment="1">
      <alignment horizontal="right"/>
    </xf>
    <xf numFmtId="0" fontId="0" fillId="0" borderId="29" xfId="0" applyBorder="1"/>
    <xf numFmtId="0" fontId="0" fillId="43" borderId="34" xfId="0" applyFill="1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17" fillId="34" borderId="18" xfId="0" applyFont="1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43" borderId="32" xfId="0" applyFill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43" borderId="33" xfId="0" applyFill="1" applyBorder="1" applyAlignment="1">
      <alignment horizontal="right" vertical="center"/>
    </xf>
    <xf numFmtId="0" fontId="0" fillId="43" borderId="34" xfId="0" applyFill="1" applyBorder="1" applyAlignment="1">
      <alignment horizontal="right" vertical="center"/>
    </xf>
    <xf numFmtId="0" fontId="22" fillId="0" borderId="0" xfId="0" applyFont="1" applyAlignment="1"/>
    <xf numFmtId="0" fontId="21" fillId="0" borderId="0" xfId="0" applyFont="1" applyAlignment="1">
      <alignment wrapText="1"/>
    </xf>
    <xf numFmtId="0" fontId="17" fillId="34" borderId="11" xfId="0" applyFont="1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14" fontId="0" fillId="0" borderId="17" xfId="0" applyNumberFormat="1" applyBorder="1" applyAlignment="1">
      <alignment horizontal="right" vertical="center"/>
    </xf>
    <xf numFmtId="0" fontId="0" fillId="0" borderId="37" xfId="0" applyBorder="1" applyAlignment="1">
      <alignment horizontal="right"/>
    </xf>
    <xf numFmtId="0" fontId="0" fillId="0" borderId="38" xfId="0" applyBorder="1"/>
    <xf numFmtId="0" fontId="0" fillId="0" borderId="21" xfId="0" applyBorder="1" applyAlignment="1">
      <alignment horizontal="right"/>
    </xf>
    <xf numFmtId="170" fontId="0" fillId="0" borderId="0" xfId="0" applyNumberFormat="1"/>
    <xf numFmtId="14" fontId="0" fillId="0" borderId="10" xfId="0" applyNumberFormat="1" applyBorder="1"/>
    <xf numFmtId="164" fontId="0" fillId="0" borderId="0" xfId="0" applyNumberFormat="1" applyBorder="1"/>
    <xf numFmtId="14" fontId="0" fillId="0" borderId="21" xfId="0" applyNumberFormat="1" applyBorder="1"/>
    <xf numFmtId="0" fontId="0" fillId="0" borderId="12" xfId="0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6" xfId="0" applyFill="1" applyBorder="1" applyAlignment="1"/>
    <xf numFmtId="0" fontId="0" fillId="44" borderId="0" xfId="0" applyFill="1"/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44" borderId="0" xfId="0" applyFill="1" applyBorder="1"/>
    <xf numFmtId="0" fontId="0" fillId="44" borderId="20" xfId="0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4" fillId="0" borderId="0" xfId="42"/>
    <xf numFmtId="0" fontId="24" fillId="0" borderId="28" xfId="42" applyBorder="1"/>
    <xf numFmtId="0" fontId="24" fillId="0" borderId="28" xfId="42" applyBorder="1" applyAlignment="1">
      <alignment horizontal="right"/>
    </xf>
    <xf numFmtId="0" fontId="24" fillId="0" borderId="0" xfId="42" applyAlignment="1">
      <alignment horizontal="center" vertical="center"/>
    </xf>
    <xf numFmtId="0" fontId="24" fillId="0" borderId="0" xfId="42" applyAlignment="1">
      <alignment horizontal="right"/>
    </xf>
    <xf numFmtId="0" fontId="24" fillId="0" borderId="35" xfId="42" applyBorder="1"/>
    <xf numFmtId="0" fontId="24" fillId="0" borderId="34" xfId="42" applyBorder="1"/>
    <xf numFmtId="0" fontId="24" fillId="0" borderId="33" xfId="42" applyBorder="1"/>
    <xf numFmtId="171" fontId="0" fillId="35" borderId="28" xfId="43" applyNumberFormat="1" applyFont="1" applyFill="1" applyBorder="1"/>
    <xf numFmtId="171" fontId="0" fillId="45" borderId="28" xfId="43" applyNumberFormat="1" applyFont="1" applyFill="1" applyBorder="1"/>
    <xf numFmtId="0" fontId="26" fillId="0" borderId="28" xfId="42" applyFont="1" applyBorder="1" applyAlignment="1">
      <alignment horizontal="right" vertical="center"/>
    </xf>
    <xf numFmtId="9" fontId="0" fillId="35" borderId="28" xfId="43" applyFont="1" applyFill="1" applyBorder="1"/>
    <xf numFmtId="9" fontId="0" fillId="45" borderId="28" xfId="43" applyFont="1" applyFill="1" applyBorder="1"/>
    <xf numFmtId="0" fontId="24" fillId="43" borderId="28" xfId="42" applyFill="1" applyBorder="1" applyAlignment="1">
      <alignment horizontal="right" vertical="center"/>
    </xf>
    <xf numFmtId="0" fontId="21" fillId="0" borderId="0" xfId="42" applyFont="1" applyAlignment="1"/>
    <xf numFmtId="0" fontId="17" fillId="34" borderId="17" xfId="0" applyFont="1" applyFill="1" applyBorder="1" applyAlignment="1">
      <alignment horizontal="center" vertical="center"/>
    </xf>
    <xf numFmtId="0" fontId="23" fillId="0" borderId="28" xfId="42" applyFont="1" applyBorder="1" applyAlignment="1">
      <alignment horizontal="right"/>
    </xf>
    <xf numFmtId="0" fontId="24" fillId="0" borderId="28" xfId="42" applyBorder="1" applyAlignment="1">
      <alignment horizontal="left"/>
    </xf>
    <xf numFmtId="0" fontId="24" fillId="0" borderId="18" xfId="42" applyFont="1" applyBorder="1"/>
    <xf numFmtId="0" fontId="24" fillId="0" borderId="10" xfId="42" applyFont="1" applyBorder="1"/>
    <xf numFmtId="0" fontId="24" fillId="0" borderId="21" xfId="42" applyFont="1" applyBorder="1"/>
    <xf numFmtId="0" fontId="24" fillId="0" borderId="11" xfId="42" applyFont="1" applyBorder="1"/>
    <xf numFmtId="0" fontId="24" fillId="0" borderId="13" xfId="42" applyFont="1" applyBorder="1"/>
    <xf numFmtId="0" fontId="24" fillId="0" borderId="12" xfId="42" applyFont="1" applyBorder="1"/>
    <xf numFmtId="0" fontId="24" fillId="0" borderId="30" xfId="42" applyBorder="1"/>
    <xf numFmtId="0" fontId="24" fillId="0" borderId="31" xfId="42" applyBorder="1"/>
    <xf numFmtId="0" fontId="24" fillId="0" borderId="29" xfId="42" applyBorder="1"/>
    <xf numFmtId="0" fontId="24" fillId="0" borderId="36" xfId="42" applyBorder="1"/>
    <xf numFmtId="0" fontId="24" fillId="0" borderId="27" xfId="42" applyFont="1" applyBorder="1" applyAlignment="1">
      <alignment horizontal="right"/>
    </xf>
    <xf numFmtId="0" fontId="24" fillId="0" borderId="52" xfId="42" applyFont="1" applyBorder="1" applyAlignment="1">
      <alignment horizontal="right"/>
    </xf>
    <xf numFmtId="0" fontId="24" fillId="0" borderId="54" xfId="42" applyFont="1" applyBorder="1" applyAlignment="1">
      <alignment horizontal="right"/>
    </xf>
    <xf numFmtId="0" fontId="24" fillId="0" borderId="55" xfId="42" applyBorder="1" applyAlignment="1">
      <alignment horizontal="center"/>
    </xf>
    <xf numFmtId="0" fontId="24" fillId="0" borderId="56" xfId="42" applyBorder="1"/>
    <xf numFmtId="0" fontId="24" fillId="0" borderId="57" xfId="42" applyBorder="1"/>
    <xf numFmtId="0" fontId="24" fillId="0" borderId="32" xfId="42" applyBorder="1"/>
    <xf numFmtId="0" fontId="24" fillId="0" borderId="0" xfId="42" applyAlignment="1"/>
    <xf numFmtId="0" fontId="0" fillId="33" borderId="0" xfId="0" applyFill="1" applyBorder="1" applyAlignme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4" borderId="23" xfId="0" applyFill="1" applyBorder="1" applyAlignment="1">
      <alignment horizontal="center"/>
    </xf>
    <xf numFmtId="0" fontId="0" fillId="44" borderId="22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8" fillId="0" borderId="27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0" fillId="41" borderId="11" xfId="0" applyFont="1" applyFill="1" applyBorder="1" applyAlignment="1">
      <alignment horizontal="center"/>
    </xf>
    <xf numFmtId="0" fontId="0" fillId="41" borderId="13" xfId="0" applyFont="1" applyFill="1" applyBorder="1" applyAlignment="1">
      <alignment horizontal="center"/>
    </xf>
    <xf numFmtId="0" fontId="0" fillId="41" borderId="12" xfId="0" applyFont="1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20" fillId="34" borderId="14" xfId="0" applyFont="1" applyFill="1" applyBorder="1" applyAlignment="1">
      <alignment horizontal="center"/>
    </xf>
    <xf numFmtId="0" fontId="20" fillId="34" borderId="23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0" fontId="19" fillId="36" borderId="12" xfId="0" applyFont="1" applyFill="1" applyBorder="1" applyAlignment="1">
      <alignment horizontal="center"/>
    </xf>
    <xf numFmtId="0" fontId="19" fillId="38" borderId="13" xfId="0" applyFont="1" applyFill="1" applyBorder="1" applyAlignment="1">
      <alignment horizontal="center"/>
    </xf>
    <xf numFmtId="0" fontId="19" fillId="38" borderId="1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3" fillId="33" borderId="23" xfId="0" applyFont="1" applyFill="1" applyBorder="1" applyAlignment="1">
      <alignment horizontal="center" vertical="center" wrapText="1"/>
    </xf>
    <xf numFmtId="0" fontId="23" fillId="33" borderId="21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23" fillId="33" borderId="22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0" borderId="49" xfId="42" applyBorder="1" applyAlignment="1">
      <alignment horizontal="center"/>
    </xf>
    <xf numFmtId="0" fontId="24" fillId="0" borderId="13" xfId="42" applyBorder="1" applyAlignment="1">
      <alignment horizontal="center"/>
    </xf>
    <xf numFmtId="0" fontId="24" fillId="0" borderId="12" xfId="42" applyBorder="1" applyAlignment="1">
      <alignment horizontal="center"/>
    </xf>
    <xf numFmtId="0" fontId="22" fillId="0" borderId="43" xfId="42" applyFont="1" applyBorder="1" applyAlignment="1">
      <alignment horizontal="center"/>
    </xf>
    <xf numFmtId="0" fontId="22" fillId="0" borderId="0" xfId="42" applyFont="1" applyBorder="1" applyAlignment="1">
      <alignment horizontal="center"/>
    </xf>
    <xf numFmtId="0" fontId="22" fillId="0" borderId="20" xfId="42" applyFont="1" applyBorder="1" applyAlignment="1">
      <alignment horizontal="center"/>
    </xf>
    <xf numFmtId="0" fontId="22" fillId="0" borderId="45" xfId="42" applyFont="1" applyBorder="1" applyAlignment="1">
      <alignment horizontal="center"/>
    </xf>
    <xf numFmtId="0" fontId="22" fillId="0" borderId="15" xfId="42" applyFont="1" applyBorder="1" applyAlignment="1">
      <alignment horizontal="center"/>
    </xf>
    <xf numFmtId="0" fontId="22" fillId="0" borderId="22" xfId="42" applyFont="1" applyBorder="1" applyAlignment="1">
      <alignment horizontal="center"/>
    </xf>
    <xf numFmtId="0" fontId="25" fillId="33" borderId="42" xfId="42" applyFont="1" applyFill="1" applyBorder="1" applyAlignment="1">
      <alignment horizontal="center" vertical="center" wrapText="1"/>
    </xf>
    <xf numFmtId="0" fontId="25" fillId="33" borderId="50" xfId="42" applyFont="1" applyFill="1" applyBorder="1" applyAlignment="1">
      <alignment horizontal="center" vertical="center" wrapText="1"/>
    </xf>
    <xf numFmtId="0" fontId="25" fillId="33" borderId="41" xfId="42" applyFont="1" applyFill="1" applyBorder="1" applyAlignment="1">
      <alignment horizontal="center" vertical="center" wrapText="1"/>
    </xf>
    <xf numFmtId="0" fontId="25" fillId="33" borderId="43" xfId="42" applyFont="1" applyFill="1" applyBorder="1" applyAlignment="1">
      <alignment horizontal="center" vertical="center" wrapText="1"/>
    </xf>
    <xf numFmtId="0" fontId="25" fillId="33" borderId="0" xfId="42" applyFont="1" applyFill="1" applyBorder="1" applyAlignment="1">
      <alignment horizontal="center" vertical="center" wrapText="1"/>
    </xf>
    <xf numFmtId="0" fontId="25" fillId="33" borderId="46" xfId="42" applyFont="1" applyFill="1" applyBorder="1" applyAlignment="1">
      <alignment horizontal="center" vertical="center" wrapText="1"/>
    </xf>
    <xf numFmtId="0" fontId="25" fillId="33" borderId="40" xfId="42" applyFont="1" applyFill="1" applyBorder="1" applyAlignment="1">
      <alignment horizontal="center" vertical="center" wrapText="1"/>
    </xf>
    <xf numFmtId="0" fontId="25" fillId="33" borderId="51" xfId="42" applyFont="1" applyFill="1" applyBorder="1" applyAlignment="1">
      <alignment horizontal="center" vertical="center" wrapText="1"/>
    </xf>
    <xf numFmtId="0" fontId="25" fillId="33" borderId="39" xfId="42" applyFont="1" applyFill="1" applyBorder="1" applyAlignment="1">
      <alignment horizontal="center" vertical="center" wrapText="1"/>
    </xf>
    <xf numFmtId="0" fontId="26" fillId="0" borderId="28" xfId="42" applyFont="1" applyBorder="1" applyAlignment="1">
      <alignment horizontal="center" vertical="center"/>
    </xf>
    <xf numFmtId="0" fontId="24" fillId="0" borderId="47" xfId="42" applyBorder="1" applyAlignment="1">
      <alignment horizontal="center"/>
    </xf>
    <xf numFmtId="0" fontId="24" fillId="0" borderId="48" xfId="42" applyBorder="1" applyAlignment="1">
      <alignment horizontal="center"/>
    </xf>
    <xf numFmtId="0" fontId="24" fillId="0" borderId="10" xfId="42" applyBorder="1" applyAlignment="1">
      <alignment horizontal="center"/>
    </xf>
    <xf numFmtId="0" fontId="24" fillId="0" borderId="46" xfId="42" applyBorder="1" applyAlignment="1">
      <alignment horizontal="center"/>
    </xf>
    <xf numFmtId="0" fontId="24" fillId="0" borderId="21" xfId="42" applyBorder="1" applyAlignment="1">
      <alignment horizontal="center"/>
    </xf>
    <xf numFmtId="0" fontId="24" fillId="0" borderId="44" xfId="42" applyBorder="1" applyAlignment="1">
      <alignment horizontal="center"/>
    </xf>
    <xf numFmtId="0" fontId="26" fillId="0" borderId="27" xfId="42" applyFont="1" applyBorder="1" applyAlignment="1">
      <alignment horizontal="center"/>
    </xf>
    <xf numFmtId="0" fontId="26" fillId="0" borderId="19" xfId="42" applyFont="1" applyBorder="1" applyAlignment="1">
      <alignment horizontal="center"/>
    </xf>
    <xf numFmtId="0" fontId="24" fillId="0" borderId="52" xfId="42" applyBorder="1" applyAlignment="1">
      <alignment horizontal="center"/>
    </xf>
    <xf numFmtId="0" fontId="24" fillId="0" borderId="53" xfId="42" applyBorder="1" applyAlignment="1">
      <alignment horizontal="center"/>
    </xf>
    <xf numFmtId="0" fontId="24" fillId="0" borderId="37" xfId="42" applyBorder="1" applyAlignment="1">
      <alignment horizontal="center"/>
    </xf>
    <xf numFmtId="0" fontId="24" fillId="0" borderId="38" xfId="42" applyBorder="1" applyAlignment="1">
      <alignment horizontal="center"/>
    </xf>
    <xf numFmtId="0" fontId="26" fillId="0" borderId="28" xfId="42" applyFont="1" applyBorder="1" applyAlignment="1">
      <alignment horizontal="center" vertical="center" wrapText="1"/>
    </xf>
    <xf numFmtId="0" fontId="24" fillId="0" borderId="28" xfId="42" applyBorder="1" applyAlignment="1">
      <alignment horizontal="left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DF22274B-8763-174E-BACE-00CF27C8CD6B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 2" xfId="43" xr:uid="{FFBDDB12-C328-4542-BDCB-22D97B328173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данные'!$E$1:$E$2</c:f>
              <c:strCache>
                <c:ptCount val="2"/>
                <c:pt idx="0">
                  <c:v>ц Магнит ао дох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'Исходные данные'!$A$3:$A$268</c:f>
              <c:numCache>
                <c:formatCode>m/d/yy</c:formatCode>
                <c:ptCount val="266"/>
                <c:pt idx="0">
                  <c:v>42016</c:v>
                </c:pt>
                <c:pt idx="1">
                  <c:v>42023</c:v>
                </c:pt>
                <c:pt idx="2">
                  <c:v>42030</c:v>
                </c:pt>
                <c:pt idx="3">
                  <c:v>42037</c:v>
                </c:pt>
                <c:pt idx="4">
                  <c:v>42044</c:v>
                </c:pt>
                <c:pt idx="5">
                  <c:v>42051</c:v>
                </c:pt>
                <c:pt idx="6">
                  <c:v>42058</c:v>
                </c:pt>
                <c:pt idx="7">
                  <c:v>42065</c:v>
                </c:pt>
                <c:pt idx="8">
                  <c:v>42072</c:v>
                </c:pt>
                <c:pt idx="9">
                  <c:v>42079</c:v>
                </c:pt>
                <c:pt idx="10">
                  <c:v>42086</c:v>
                </c:pt>
                <c:pt idx="11">
                  <c:v>42093</c:v>
                </c:pt>
                <c:pt idx="12">
                  <c:v>42100</c:v>
                </c:pt>
                <c:pt idx="13">
                  <c:v>42107</c:v>
                </c:pt>
                <c:pt idx="14">
                  <c:v>42114</c:v>
                </c:pt>
                <c:pt idx="15">
                  <c:v>42121</c:v>
                </c:pt>
                <c:pt idx="16">
                  <c:v>42128</c:v>
                </c:pt>
                <c:pt idx="17">
                  <c:v>42135</c:v>
                </c:pt>
                <c:pt idx="18">
                  <c:v>42142</c:v>
                </c:pt>
                <c:pt idx="19">
                  <c:v>42149</c:v>
                </c:pt>
                <c:pt idx="20">
                  <c:v>42156</c:v>
                </c:pt>
                <c:pt idx="21">
                  <c:v>42163</c:v>
                </c:pt>
                <c:pt idx="22">
                  <c:v>42170</c:v>
                </c:pt>
                <c:pt idx="23">
                  <c:v>42177</c:v>
                </c:pt>
                <c:pt idx="24">
                  <c:v>42184</c:v>
                </c:pt>
                <c:pt idx="25">
                  <c:v>42191</c:v>
                </c:pt>
                <c:pt idx="26">
                  <c:v>42198</c:v>
                </c:pt>
                <c:pt idx="27">
                  <c:v>42205</c:v>
                </c:pt>
                <c:pt idx="28">
                  <c:v>42212</c:v>
                </c:pt>
                <c:pt idx="29">
                  <c:v>42219</c:v>
                </c:pt>
                <c:pt idx="30">
                  <c:v>42226</c:v>
                </c:pt>
                <c:pt idx="31">
                  <c:v>42233</c:v>
                </c:pt>
                <c:pt idx="32">
                  <c:v>42240</c:v>
                </c:pt>
                <c:pt idx="33">
                  <c:v>42247</c:v>
                </c:pt>
                <c:pt idx="34">
                  <c:v>42254</c:v>
                </c:pt>
                <c:pt idx="35">
                  <c:v>42261</c:v>
                </c:pt>
                <c:pt idx="36">
                  <c:v>42268</c:v>
                </c:pt>
                <c:pt idx="37">
                  <c:v>42275</c:v>
                </c:pt>
                <c:pt idx="38">
                  <c:v>42282</c:v>
                </c:pt>
                <c:pt idx="39">
                  <c:v>42289</c:v>
                </c:pt>
                <c:pt idx="40">
                  <c:v>42296</c:v>
                </c:pt>
                <c:pt idx="41">
                  <c:v>42303</c:v>
                </c:pt>
                <c:pt idx="42">
                  <c:v>42310</c:v>
                </c:pt>
                <c:pt idx="43">
                  <c:v>42317</c:v>
                </c:pt>
                <c:pt idx="44">
                  <c:v>42324</c:v>
                </c:pt>
                <c:pt idx="45">
                  <c:v>42331</c:v>
                </c:pt>
                <c:pt idx="46">
                  <c:v>42338</c:v>
                </c:pt>
                <c:pt idx="47">
                  <c:v>42345</c:v>
                </c:pt>
                <c:pt idx="48">
                  <c:v>42352</c:v>
                </c:pt>
                <c:pt idx="49">
                  <c:v>42359</c:v>
                </c:pt>
                <c:pt idx="50">
                  <c:v>42366</c:v>
                </c:pt>
                <c:pt idx="51">
                  <c:v>42373</c:v>
                </c:pt>
                <c:pt idx="52">
                  <c:v>42380</c:v>
                </c:pt>
                <c:pt idx="53">
                  <c:v>42387</c:v>
                </c:pt>
                <c:pt idx="54">
                  <c:v>42394</c:v>
                </c:pt>
                <c:pt idx="55">
                  <c:v>42401</c:v>
                </c:pt>
                <c:pt idx="56">
                  <c:v>42408</c:v>
                </c:pt>
                <c:pt idx="57">
                  <c:v>42415</c:v>
                </c:pt>
                <c:pt idx="58">
                  <c:v>42422</c:v>
                </c:pt>
                <c:pt idx="59">
                  <c:v>42429</c:v>
                </c:pt>
                <c:pt idx="60">
                  <c:v>42436</c:v>
                </c:pt>
                <c:pt idx="61">
                  <c:v>42443</c:v>
                </c:pt>
                <c:pt idx="62">
                  <c:v>42450</c:v>
                </c:pt>
                <c:pt idx="63">
                  <c:v>42457</c:v>
                </c:pt>
                <c:pt idx="64">
                  <c:v>42464</c:v>
                </c:pt>
                <c:pt idx="65">
                  <c:v>42471</c:v>
                </c:pt>
                <c:pt idx="66">
                  <c:v>42478</c:v>
                </c:pt>
                <c:pt idx="67">
                  <c:v>42485</c:v>
                </c:pt>
                <c:pt idx="68">
                  <c:v>42492</c:v>
                </c:pt>
                <c:pt idx="69">
                  <c:v>42499</c:v>
                </c:pt>
                <c:pt idx="70">
                  <c:v>42506</c:v>
                </c:pt>
                <c:pt idx="71">
                  <c:v>42513</c:v>
                </c:pt>
                <c:pt idx="72">
                  <c:v>42520</c:v>
                </c:pt>
                <c:pt idx="73">
                  <c:v>42527</c:v>
                </c:pt>
                <c:pt idx="74">
                  <c:v>42534</c:v>
                </c:pt>
                <c:pt idx="75">
                  <c:v>42541</c:v>
                </c:pt>
                <c:pt idx="76">
                  <c:v>42548</c:v>
                </c:pt>
                <c:pt idx="77">
                  <c:v>42555</c:v>
                </c:pt>
                <c:pt idx="78">
                  <c:v>42562</c:v>
                </c:pt>
                <c:pt idx="79">
                  <c:v>42569</c:v>
                </c:pt>
                <c:pt idx="80">
                  <c:v>42576</c:v>
                </c:pt>
                <c:pt idx="81">
                  <c:v>42583</c:v>
                </c:pt>
                <c:pt idx="82">
                  <c:v>42590</c:v>
                </c:pt>
                <c:pt idx="83">
                  <c:v>42597</c:v>
                </c:pt>
                <c:pt idx="84">
                  <c:v>42604</c:v>
                </c:pt>
                <c:pt idx="85">
                  <c:v>42611</c:v>
                </c:pt>
                <c:pt idx="86">
                  <c:v>42618</c:v>
                </c:pt>
                <c:pt idx="87">
                  <c:v>42625</c:v>
                </c:pt>
                <c:pt idx="88">
                  <c:v>42632</c:v>
                </c:pt>
                <c:pt idx="89">
                  <c:v>42639</c:v>
                </c:pt>
                <c:pt idx="90">
                  <c:v>42646</c:v>
                </c:pt>
                <c:pt idx="91">
                  <c:v>42653</c:v>
                </c:pt>
                <c:pt idx="92">
                  <c:v>42660</c:v>
                </c:pt>
                <c:pt idx="93">
                  <c:v>42667</c:v>
                </c:pt>
                <c:pt idx="94">
                  <c:v>42674</c:v>
                </c:pt>
                <c:pt idx="95">
                  <c:v>42681</c:v>
                </c:pt>
                <c:pt idx="96">
                  <c:v>42688</c:v>
                </c:pt>
                <c:pt idx="97">
                  <c:v>42695</c:v>
                </c:pt>
                <c:pt idx="98">
                  <c:v>42702</c:v>
                </c:pt>
                <c:pt idx="99">
                  <c:v>42709</c:v>
                </c:pt>
                <c:pt idx="100">
                  <c:v>42716</c:v>
                </c:pt>
                <c:pt idx="101">
                  <c:v>42723</c:v>
                </c:pt>
                <c:pt idx="102">
                  <c:v>42730</c:v>
                </c:pt>
                <c:pt idx="103">
                  <c:v>42737</c:v>
                </c:pt>
                <c:pt idx="104">
                  <c:v>42744</c:v>
                </c:pt>
                <c:pt idx="105">
                  <c:v>42751</c:v>
                </c:pt>
                <c:pt idx="106">
                  <c:v>42758</c:v>
                </c:pt>
                <c:pt idx="107">
                  <c:v>42765</c:v>
                </c:pt>
                <c:pt idx="108">
                  <c:v>42772</c:v>
                </c:pt>
                <c:pt idx="109">
                  <c:v>42779</c:v>
                </c:pt>
                <c:pt idx="110">
                  <c:v>42786</c:v>
                </c:pt>
                <c:pt idx="111">
                  <c:v>42793</c:v>
                </c:pt>
                <c:pt idx="112">
                  <c:v>42800</c:v>
                </c:pt>
                <c:pt idx="113">
                  <c:v>42807</c:v>
                </c:pt>
                <c:pt idx="114">
                  <c:v>42814</c:v>
                </c:pt>
                <c:pt idx="115">
                  <c:v>42821</c:v>
                </c:pt>
                <c:pt idx="116">
                  <c:v>42828</c:v>
                </c:pt>
                <c:pt idx="117">
                  <c:v>42835</c:v>
                </c:pt>
                <c:pt idx="118">
                  <c:v>42842</c:v>
                </c:pt>
                <c:pt idx="119">
                  <c:v>42849</c:v>
                </c:pt>
                <c:pt idx="120">
                  <c:v>42856</c:v>
                </c:pt>
                <c:pt idx="121">
                  <c:v>42863</c:v>
                </c:pt>
                <c:pt idx="122">
                  <c:v>42870</c:v>
                </c:pt>
                <c:pt idx="123">
                  <c:v>42877</c:v>
                </c:pt>
                <c:pt idx="124">
                  <c:v>42884</c:v>
                </c:pt>
                <c:pt idx="125">
                  <c:v>42891</c:v>
                </c:pt>
                <c:pt idx="126">
                  <c:v>42898</c:v>
                </c:pt>
                <c:pt idx="127">
                  <c:v>42905</c:v>
                </c:pt>
                <c:pt idx="128">
                  <c:v>42912</c:v>
                </c:pt>
                <c:pt idx="129">
                  <c:v>42919</c:v>
                </c:pt>
                <c:pt idx="130">
                  <c:v>42926</c:v>
                </c:pt>
                <c:pt idx="131">
                  <c:v>42933</c:v>
                </c:pt>
                <c:pt idx="132">
                  <c:v>42940</c:v>
                </c:pt>
                <c:pt idx="133">
                  <c:v>42947</c:v>
                </c:pt>
                <c:pt idx="134">
                  <c:v>42954</c:v>
                </c:pt>
                <c:pt idx="135">
                  <c:v>42961</c:v>
                </c:pt>
                <c:pt idx="136">
                  <c:v>42968</c:v>
                </c:pt>
                <c:pt idx="137">
                  <c:v>42975</c:v>
                </c:pt>
                <c:pt idx="138">
                  <c:v>42982</c:v>
                </c:pt>
                <c:pt idx="139">
                  <c:v>42989</c:v>
                </c:pt>
                <c:pt idx="140">
                  <c:v>42996</c:v>
                </c:pt>
                <c:pt idx="141">
                  <c:v>43003</c:v>
                </c:pt>
                <c:pt idx="142">
                  <c:v>43010</c:v>
                </c:pt>
                <c:pt idx="143">
                  <c:v>43017</c:v>
                </c:pt>
                <c:pt idx="144">
                  <c:v>43024</c:v>
                </c:pt>
                <c:pt idx="145">
                  <c:v>43031</c:v>
                </c:pt>
                <c:pt idx="146">
                  <c:v>43038</c:v>
                </c:pt>
                <c:pt idx="147">
                  <c:v>43045</c:v>
                </c:pt>
                <c:pt idx="148">
                  <c:v>43052</c:v>
                </c:pt>
                <c:pt idx="149">
                  <c:v>43059</c:v>
                </c:pt>
                <c:pt idx="150">
                  <c:v>43066</c:v>
                </c:pt>
                <c:pt idx="151">
                  <c:v>43073</c:v>
                </c:pt>
                <c:pt idx="152">
                  <c:v>43080</c:v>
                </c:pt>
                <c:pt idx="153">
                  <c:v>43087</c:v>
                </c:pt>
                <c:pt idx="154">
                  <c:v>43094</c:v>
                </c:pt>
                <c:pt idx="155">
                  <c:v>43101</c:v>
                </c:pt>
                <c:pt idx="156">
                  <c:v>43108</c:v>
                </c:pt>
                <c:pt idx="157">
                  <c:v>43115</c:v>
                </c:pt>
                <c:pt idx="158">
                  <c:v>43122</c:v>
                </c:pt>
                <c:pt idx="159">
                  <c:v>43129</c:v>
                </c:pt>
                <c:pt idx="160">
                  <c:v>43136</c:v>
                </c:pt>
                <c:pt idx="161">
                  <c:v>43143</c:v>
                </c:pt>
                <c:pt idx="162">
                  <c:v>43150</c:v>
                </c:pt>
                <c:pt idx="163">
                  <c:v>43157</c:v>
                </c:pt>
                <c:pt idx="164">
                  <c:v>43164</c:v>
                </c:pt>
                <c:pt idx="165">
                  <c:v>43171</c:v>
                </c:pt>
                <c:pt idx="166">
                  <c:v>43178</c:v>
                </c:pt>
                <c:pt idx="167">
                  <c:v>43185</c:v>
                </c:pt>
                <c:pt idx="168">
                  <c:v>43192</c:v>
                </c:pt>
                <c:pt idx="169">
                  <c:v>43199</c:v>
                </c:pt>
                <c:pt idx="170">
                  <c:v>43206</c:v>
                </c:pt>
                <c:pt idx="171">
                  <c:v>43213</c:v>
                </c:pt>
                <c:pt idx="172">
                  <c:v>43220</c:v>
                </c:pt>
                <c:pt idx="173">
                  <c:v>43227</c:v>
                </c:pt>
                <c:pt idx="174">
                  <c:v>43234</c:v>
                </c:pt>
                <c:pt idx="175">
                  <c:v>43241</c:v>
                </c:pt>
                <c:pt idx="176">
                  <c:v>43248</c:v>
                </c:pt>
                <c:pt idx="177">
                  <c:v>43255</c:v>
                </c:pt>
                <c:pt idx="178">
                  <c:v>43262</c:v>
                </c:pt>
                <c:pt idx="179">
                  <c:v>43269</c:v>
                </c:pt>
                <c:pt idx="180">
                  <c:v>43276</c:v>
                </c:pt>
                <c:pt idx="181">
                  <c:v>43283</c:v>
                </c:pt>
                <c:pt idx="182">
                  <c:v>43290</c:v>
                </c:pt>
                <c:pt idx="183">
                  <c:v>43297</c:v>
                </c:pt>
                <c:pt idx="184">
                  <c:v>43304</c:v>
                </c:pt>
                <c:pt idx="185">
                  <c:v>43311</c:v>
                </c:pt>
                <c:pt idx="186">
                  <c:v>43318</c:v>
                </c:pt>
                <c:pt idx="187">
                  <c:v>43325</c:v>
                </c:pt>
                <c:pt idx="188">
                  <c:v>43332</c:v>
                </c:pt>
                <c:pt idx="189">
                  <c:v>43339</c:v>
                </c:pt>
                <c:pt idx="190">
                  <c:v>43346</c:v>
                </c:pt>
                <c:pt idx="191">
                  <c:v>43353</c:v>
                </c:pt>
                <c:pt idx="192">
                  <c:v>43360</c:v>
                </c:pt>
                <c:pt idx="193">
                  <c:v>43367</c:v>
                </c:pt>
                <c:pt idx="194">
                  <c:v>43374</c:v>
                </c:pt>
                <c:pt idx="195">
                  <c:v>43381</c:v>
                </c:pt>
                <c:pt idx="196">
                  <c:v>43388</c:v>
                </c:pt>
                <c:pt idx="197">
                  <c:v>43395</c:v>
                </c:pt>
                <c:pt idx="198">
                  <c:v>43402</c:v>
                </c:pt>
                <c:pt idx="199">
                  <c:v>43409</c:v>
                </c:pt>
                <c:pt idx="200">
                  <c:v>43416</c:v>
                </c:pt>
                <c:pt idx="201">
                  <c:v>43423</c:v>
                </c:pt>
                <c:pt idx="202">
                  <c:v>43430</c:v>
                </c:pt>
                <c:pt idx="203">
                  <c:v>43437</c:v>
                </c:pt>
                <c:pt idx="204">
                  <c:v>43444</c:v>
                </c:pt>
                <c:pt idx="205">
                  <c:v>43451</c:v>
                </c:pt>
                <c:pt idx="206">
                  <c:v>43458</c:v>
                </c:pt>
                <c:pt idx="207">
                  <c:v>43465</c:v>
                </c:pt>
                <c:pt idx="208">
                  <c:v>43472</c:v>
                </c:pt>
                <c:pt idx="209">
                  <c:v>43479</c:v>
                </c:pt>
                <c:pt idx="210">
                  <c:v>43486</c:v>
                </c:pt>
                <c:pt idx="211">
                  <c:v>43493</c:v>
                </c:pt>
                <c:pt idx="212">
                  <c:v>43500</c:v>
                </c:pt>
                <c:pt idx="213">
                  <c:v>43507</c:v>
                </c:pt>
                <c:pt idx="214">
                  <c:v>43514</c:v>
                </c:pt>
                <c:pt idx="215">
                  <c:v>43521</c:v>
                </c:pt>
                <c:pt idx="216">
                  <c:v>43528</c:v>
                </c:pt>
                <c:pt idx="217">
                  <c:v>43535</c:v>
                </c:pt>
                <c:pt idx="218">
                  <c:v>43542</c:v>
                </c:pt>
                <c:pt idx="219">
                  <c:v>43549</c:v>
                </c:pt>
                <c:pt idx="220">
                  <c:v>43556</c:v>
                </c:pt>
                <c:pt idx="221">
                  <c:v>43563</c:v>
                </c:pt>
                <c:pt idx="222">
                  <c:v>43570</c:v>
                </c:pt>
                <c:pt idx="223">
                  <c:v>43577</c:v>
                </c:pt>
                <c:pt idx="224">
                  <c:v>43584</c:v>
                </c:pt>
                <c:pt idx="225">
                  <c:v>43591</c:v>
                </c:pt>
                <c:pt idx="226">
                  <c:v>43598</c:v>
                </c:pt>
                <c:pt idx="227">
                  <c:v>43605</c:v>
                </c:pt>
                <c:pt idx="228">
                  <c:v>43612</c:v>
                </c:pt>
                <c:pt idx="229">
                  <c:v>43619</c:v>
                </c:pt>
                <c:pt idx="230">
                  <c:v>43626</c:v>
                </c:pt>
                <c:pt idx="231">
                  <c:v>43633</c:v>
                </c:pt>
                <c:pt idx="232">
                  <c:v>43640</c:v>
                </c:pt>
                <c:pt idx="233">
                  <c:v>43647</c:v>
                </c:pt>
                <c:pt idx="234">
                  <c:v>43654</c:v>
                </c:pt>
                <c:pt idx="235">
                  <c:v>43661</c:v>
                </c:pt>
                <c:pt idx="236">
                  <c:v>43668</c:v>
                </c:pt>
                <c:pt idx="237">
                  <c:v>43675</c:v>
                </c:pt>
                <c:pt idx="238">
                  <c:v>43682</c:v>
                </c:pt>
                <c:pt idx="239">
                  <c:v>43689</c:v>
                </c:pt>
                <c:pt idx="240">
                  <c:v>43696</c:v>
                </c:pt>
                <c:pt idx="241">
                  <c:v>43703</c:v>
                </c:pt>
                <c:pt idx="242">
                  <c:v>43710</c:v>
                </c:pt>
                <c:pt idx="243">
                  <c:v>43717</c:v>
                </c:pt>
                <c:pt idx="244">
                  <c:v>43724</c:v>
                </c:pt>
                <c:pt idx="245">
                  <c:v>43731</c:v>
                </c:pt>
                <c:pt idx="246">
                  <c:v>43738</c:v>
                </c:pt>
                <c:pt idx="247">
                  <c:v>43745</c:v>
                </c:pt>
                <c:pt idx="248">
                  <c:v>43752</c:v>
                </c:pt>
                <c:pt idx="249">
                  <c:v>43759</c:v>
                </c:pt>
                <c:pt idx="250">
                  <c:v>43766</c:v>
                </c:pt>
                <c:pt idx="251">
                  <c:v>43773</c:v>
                </c:pt>
                <c:pt idx="252">
                  <c:v>43780</c:v>
                </c:pt>
                <c:pt idx="253">
                  <c:v>43787</c:v>
                </c:pt>
                <c:pt idx="254">
                  <c:v>43794</c:v>
                </c:pt>
                <c:pt idx="255">
                  <c:v>43801</c:v>
                </c:pt>
                <c:pt idx="256">
                  <c:v>43808</c:v>
                </c:pt>
                <c:pt idx="257">
                  <c:v>43815</c:v>
                </c:pt>
                <c:pt idx="258">
                  <c:v>43822</c:v>
                </c:pt>
                <c:pt idx="259">
                  <c:v>43829</c:v>
                </c:pt>
                <c:pt idx="260">
                  <c:v>43836</c:v>
                </c:pt>
                <c:pt idx="261">
                  <c:v>43843</c:v>
                </c:pt>
                <c:pt idx="262">
                  <c:v>43850</c:v>
                </c:pt>
                <c:pt idx="263">
                  <c:v>43857</c:v>
                </c:pt>
                <c:pt idx="264">
                  <c:v>43864</c:v>
                </c:pt>
                <c:pt idx="265">
                  <c:v>43871</c:v>
                </c:pt>
              </c:numCache>
            </c:numRef>
          </c:cat>
          <c:val>
            <c:numRef>
              <c:f>'Исходные данные'!$E$3:$E$268</c:f>
              <c:numCache>
                <c:formatCode>General</c:formatCode>
                <c:ptCount val="266"/>
                <c:pt idx="0">
                  <c:v>7.6645797761335607E-2</c:v>
                </c:pt>
                <c:pt idx="1">
                  <c:v>3.5242290748898682E-2</c:v>
                </c:pt>
                <c:pt idx="2">
                  <c:v>-9.8723404255319155E-2</c:v>
                </c:pt>
                <c:pt idx="3">
                  <c:v>4.5797922568460811E-2</c:v>
                </c:pt>
                <c:pt idx="4">
                  <c:v>0.10609480812641084</c:v>
                </c:pt>
                <c:pt idx="5">
                  <c:v>-3.7061224489795916E-2</c:v>
                </c:pt>
                <c:pt idx="6">
                  <c:v>-4.1624279416751439E-2</c:v>
                </c:pt>
                <c:pt idx="7">
                  <c:v>3.7151702786377707E-3</c:v>
                </c:pt>
                <c:pt idx="8">
                  <c:v>-8.7864633823918223E-2</c:v>
                </c:pt>
                <c:pt idx="9">
                  <c:v>5.3140096618357488E-2</c:v>
                </c:pt>
                <c:pt idx="10">
                  <c:v>1.2660550458715596E-2</c:v>
                </c:pt>
                <c:pt idx="11">
                  <c:v>6.8943649211813729E-2</c:v>
                </c:pt>
                <c:pt idx="12">
                  <c:v>-7.458259174506314E-3</c:v>
                </c:pt>
                <c:pt idx="13">
                  <c:v>-1.6309452651353428E-2</c:v>
                </c:pt>
                <c:pt idx="14">
                  <c:v>2.6388888888888889E-2</c:v>
                </c:pt>
                <c:pt idx="15">
                  <c:v>-4.6008119079837616E-2</c:v>
                </c:pt>
                <c:pt idx="16">
                  <c:v>1.3297872340425532E-3</c:v>
                </c:pt>
                <c:pt idx="17">
                  <c:v>6.8171757414785305E-3</c:v>
                </c:pt>
                <c:pt idx="18">
                  <c:v>-3.0953218431234612E-2</c:v>
                </c:pt>
                <c:pt idx="19">
                  <c:v>-4.6279491833030852E-2</c:v>
                </c:pt>
                <c:pt idx="20">
                  <c:v>1.665080875356803E-2</c:v>
                </c:pt>
                <c:pt idx="21">
                  <c:v>4.1647168928404303E-2</c:v>
                </c:pt>
                <c:pt idx="22">
                  <c:v>2.2911051212938006E-2</c:v>
                </c:pt>
                <c:pt idx="23">
                  <c:v>2.5911286780852E-2</c:v>
                </c:pt>
                <c:pt idx="24">
                  <c:v>-2.9880136986301369E-2</c:v>
                </c:pt>
                <c:pt idx="25">
                  <c:v>6.0012355484952784E-3</c:v>
                </c:pt>
                <c:pt idx="26">
                  <c:v>3.0792174752171244E-2</c:v>
                </c:pt>
                <c:pt idx="27">
                  <c:v>-8.5106382978723406E-3</c:v>
                </c:pt>
                <c:pt idx="28">
                  <c:v>4.7210300429184553E-2</c:v>
                </c:pt>
                <c:pt idx="29">
                  <c:v>1.6065573770491802E-2</c:v>
                </c:pt>
                <c:pt idx="30">
                  <c:v>-2.0087124878993223E-2</c:v>
                </c:pt>
                <c:pt idx="31">
                  <c:v>-2.3627233061661316E-2</c:v>
                </c:pt>
                <c:pt idx="32">
                  <c:v>2.6222596964586845E-2</c:v>
                </c:pt>
                <c:pt idx="33">
                  <c:v>-1.5035740695094897E-2</c:v>
                </c:pt>
                <c:pt idx="34">
                  <c:v>-4.8631965298631966E-2</c:v>
                </c:pt>
                <c:pt idx="35">
                  <c:v>1.2099956159579131E-2</c:v>
                </c:pt>
                <c:pt idx="36">
                  <c:v>2.3564064801178203E-2</c:v>
                </c:pt>
                <c:pt idx="37">
                  <c:v>-1.9805332204824375E-2</c:v>
                </c:pt>
                <c:pt idx="38">
                  <c:v>1.2865901044814783E-2</c:v>
                </c:pt>
                <c:pt idx="39">
                  <c:v>-1.9607843137254902E-3</c:v>
                </c:pt>
                <c:pt idx="40">
                  <c:v>-1.768172888015717E-2</c:v>
                </c:pt>
                <c:pt idx="41">
                  <c:v>-3.165217391304348E-2</c:v>
                </c:pt>
                <c:pt idx="42">
                  <c:v>3.2327586206896554E-2</c:v>
                </c:pt>
                <c:pt idx="43">
                  <c:v>-2.6443980514961725E-2</c:v>
                </c:pt>
                <c:pt idx="44">
                  <c:v>5.6022158684774837E-2</c:v>
                </c:pt>
                <c:pt idx="45">
                  <c:v>1.6414248244352315E-2</c:v>
                </c:pt>
                <c:pt idx="46">
                  <c:v>-1.7814034795638058E-2</c:v>
                </c:pt>
                <c:pt idx="47">
                  <c:v>-6.4412238325281798E-2</c:v>
                </c:pt>
                <c:pt idx="48">
                  <c:v>-3.4695171664100008E-2</c:v>
                </c:pt>
                <c:pt idx="49">
                  <c:v>7.1321321321321319E-3</c:v>
                </c:pt>
                <c:pt idx="50">
                  <c:v>4.6216921356690269E-2</c:v>
                </c:pt>
                <c:pt idx="51">
                  <c:v>8.193801211257571E-3</c:v>
                </c:pt>
                <c:pt idx="52">
                  <c:v>-0.14840989399293286</c:v>
                </c:pt>
                <c:pt idx="53">
                  <c:v>0.14626556016597511</c:v>
                </c:pt>
                <c:pt idx="54">
                  <c:v>4.072398190045249E-2</c:v>
                </c:pt>
                <c:pt idx="55">
                  <c:v>-6.3913043478260864E-2</c:v>
                </c:pt>
                <c:pt idx="56">
                  <c:v>-7.1063632141198332E-2</c:v>
                </c:pt>
                <c:pt idx="57">
                  <c:v>3.4500000000000003E-2</c:v>
                </c:pt>
                <c:pt idx="58">
                  <c:v>2.35862735621073E-2</c:v>
                </c:pt>
                <c:pt idx="59">
                  <c:v>7.4605722920011329E-3</c:v>
                </c:pt>
                <c:pt idx="60">
                  <c:v>2.1747281589801274E-2</c:v>
                </c:pt>
                <c:pt idx="61">
                  <c:v>4.5871559633027525E-2</c:v>
                </c:pt>
                <c:pt idx="62">
                  <c:v>-4.5614035087719301E-2</c:v>
                </c:pt>
                <c:pt idx="63">
                  <c:v>-3.7683823529411763E-2</c:v>
                </c:pt>
                <c:pt idx="64">
                  <c:v>-1.4326647564469915E-2</c:v>
                </c:pt>
                <c:pt idx="65">
                  <c:v>-1.8217054263565891E-2</c:v>
                </c:pt>
                <c:pt idx="66">
                  <c:v>1.6087643110935648E-2</c:v>
                </c:pt>
                <c:pt idx="67">
                  <c:v>-0.12559494900437104</c:v>
                </c:pt>
                <c:pt idx="68">
                  <c:v>1.010886469673406E-2</c:v>
                </c:pt>
                <c:pt idx="69">
                  <c:v>-6.2685582316067308E-3</c:v>
                </c:pt>
                <c:pt idx="70">
                  <c:v>4.3160690571049133E-3</c:v>
                </c:pt>
                <c:pt idx="71">
                  <c:v>4.3085399449035812E-2</c:v>
                </c:pt>
                <c:pt idx="72">
                  <c:v>-3.3382632579759139E-2</c:v>
                </c:pt>
                <c:pt idx="73">
                  <c:v>-3.6174863387978144E-2</c:v>
                </c:pt>
                <c:pt idx="74">
                  <c:v>-7.8240163283819029E-3</c:v>
                </c:pt>
                <c:pt idx="75">
                  <c:v>-5.3714285714285714E-2</c:v>
                </c:pt>
                <c:pt idx="76">
                  <c:v>9.915458937198067E-2</c:v>
                </c:pt>
                <c:pt idx="77">
                  <c:v>1.7580485660916384E-2</c:v>
                </c:pt>
                <c:pt idx="78">
                  <c:v>2.1595939963286903E-2</c:v>
                </c:pt>
                <c:pt idx="79">
                  <c:v>-1.014691893034563E-2</c:v>
                </c:pt>
                <c:pt idx="80">
                  <c:v>9.0229578216764555E-2</c:v>
                </c:pt>
                <c:pt idx="81">
                  <c:v>4.701273261508325E-2</c:v>
                </c:pt>
                <c:pt idx="82">
                  <c:v>1.028999064546305E-2</c:v>
                </c:pt>
                <c:pt idx="83">
                  <c:v>-0.05</c:v>
                </c:pt>
                <c:pt idx="84">
                  <c:v>1.1306042884990253E-2</c:v>
                </c:pt>
                <c:pt idx="85">
                  <c:v>1.6191210485736313E-2</c:v>
                </c:pt>
                <c:pt idx="86">
                  <c:v>0</c:v>
                </c:pt>
                <c:pt idx="87">
                  <c:v>-2.6081183611532624E-2</c:v>
                </c:pt>
                <c:pt idx="88">
                  <c:v>3.2232934073424868E-2</c:v>
                </c:pt>
                <c:pt idx="89">
                  <c:v>-1.971698113207547E-2</c:v>
                </c:pt>
                <c:pt idx="90">
                  <c:v>1.92474256568184E-3</c:v>
                </c:pt>
                <c:pt idx="91">
                  <c:v>-2.5645951397560273E-2</c:v>
                </c:pt>
                <c:pt idx="92">
                  <c:v>3.755914826498423E-2</c:v>
                </c:pt>
                <c:pt idx="93">
                  <c:v>2.4703087885985749E-3</c:v>
                </c:pt>
                <c:pt idx="94">
                  <c:v>-1.8102549521372382E-2</c:v>
                </c:pt>
                <c:pt idx="95">
                  <c:v>-4.343629343629344E-2</c:v>
                </c:pt>
                <c:pt idx="96">
                  <c:v>4.4500504540867812E-2</c:v>
                </c:pt>
                <c:pt idx="97">
                  <c:v>6.6660226065114484E-3</c:v>
                </c:pt>
                <c:pt idx="98">
                  <c:v>-6.7178502879078695E-3</c:v>
                </c:pt>
                <c:pt idx="99">
                  <c:v>7.0531400966183577E-3</c:v>
                </c:pt>
                <c:pt idx="100">
                  <c:v>2.8494675237455629E-2</c:v>
                </c:pt>
                <c:pt idx="101">
                  <c:v>-2.9104477611940297E-2</c:v>
                </c:pt>
                <c:pt idx="102">
                  <c:v>5.6879323597232898E-2</c:v>
                </c:pt>
                <c:pt idx="103">
                  <c:v>-9.0909090909090905E-3</c:v>
                </c:pt>
                <c:pt idx="104">
                  <c:v>-0.11559633027522936</c:v>
                </c:pt>
                <c:pt idx="105">
                  <c:v>9.3360995850622405E-3</c:v>
                </c:pt>
                <c:pt idx="106">
                  <c:v>1.7471736896197326E-2</c:v>
                </c:pt>
                <c:pt idx="107">
                  <c:v>-3.2323232323232323E-2</c:v>
                </c:pt>
                <c:pt idx="108">
                  <c:v>4.4050104384133613E-2</c:v>
                </c:pt>
                <c:pt idx="109">
                  <c:v>-3.0193961207758448E-2</c:v>
                </c:pt>
                <c:pt idx="110">
                  <c:v>-9.0206185567010308E-2</c:v>
                </c:pt>
                <c:pt idx="111">
                  <c:v>3.9660056657223795E-2</c:v>
                </c:pt>
                <c:pt idx="112">
                  <c:v>-2.1798365122615805E-3</c:v>
                </c:pt>
                <c:pt idx="113">
                  <c:v>5.9530311305297651E-2</c:v>
                </c:pt>
                <c:pt idx="114">
                  <c:v>-3.608247422680412E-2</c:v>
                </c:pt>
                <c:pt idx="115">
                  <c:v>-9.5187165775401077E-3</c:v>
                </c:pt>
                <c:pt idx="116">
                  <c:v>1.8248569268977433E-2</c:v>
                </c:pt>
                <c:pt idx="117">
                  <c:v>-4.7189819724284196E-2</c:v>
                </c:pt>
                <c:pt idx="118">
                  <c:v>9.4602114635503609E-3</c:v>
                </c:pt>
                <c:pt idx="119">
                  <c:v>-3.241455347298787E-2</c:v>
                </c:pt>
                <c:pt idx="120">
                  <c:v>1.4129443938012761E-2</c:v>
                </c:pt>
                <c:pt idx="121">
                  <c:v>9.5505617977528091E-3</c:v>
                </c:pt>
                <c:pt idx="122">
                  <c:v>2.2815804117974403E-2</c:v>
                </c:pt>
                <c:pt idx="123">
                  <c:v>2.8291621327529923E-2</c:v>
                </c:pt>
                <c:pt idx="124">
                  <c:v>-6.0846560846560843E-2</c:v>
                </c:pt>
                <c:pt idx="125">
                  <c:v>6.3098591549295771E-2</c:v>
                </c:pt>
                <c:pt idx="126">
                  <c:v>-2.4377318494965554E-3</c:v>
                </c:pt>
                <c:pt idx="127">
                  <c:v>-1.4024649383765405E-2</c:v>
                </c:pt>
                <c:pt idx="128">
                  <c:v>-1.0775862068965518E-2</c:v>
                </c:pt>
                <c:pt idx="129">
                  <c:v>1.44880174291939E-2</c:v>
                </c:pt>
                <c:pt idx="130">
                  <c:v>4.3702351551594548E-2</c:v>
                </c:pt>
                <c:pt idx="131">
                  <c:v>-3.2407407407407406E-2</c:v>
                </c:pt>
                <c:pt idx="132">
                  <c:v>2.9239766081871343E-2</c:v>
                </c:pt>
                <c:pt idx="133">
                  <c:v>-3.7086776859504129E-2</c:v>
                </c:pt>
                <c:pt idx="134">
                  <c:v>3.9695311661838862E-3</c:v>
                </c:pt>
                <c:pt idx="135">
                  <c:v>-2.4577901260953196E-3</c:v>
                </c:pt>
                <c:pt idx="136">
                  <c:v>4.9705409748259238E-2</c:v>
                </c:pt>
                <c:pt idx="137">
                  <c:v>8.0722522706398611E-2</c:v>
                </c:pt>
                <c:pt idx="138">
                  <c:v>-5.9490084985835698E-3</c:v>
                </c:pt>
                <c:pt idx="139">
                  <c:v>-1.2349197302175359E-2</c:v>
                </c:pt>
                <c:pt idx="140">
                  <c:v>-1.317687794556122E-2</c:v>
                </c:pt>
                <c:pt idx="141">
                  <c:v>-1.5594541910331383E-2</c:v>
                </c:pt>
                <c:pt idx="142">
                  <c:v>-4.9504950495049506E-3</c:v>
                </c:pt>
                <c:pt idx="143">
                  <c:v>-5.0746268656716415E-2</c:v>
                </c:pt>
                <c:pt idx="144">
                  <c:v>-0.10377358490566038</c:v>
                </c:pt>
                <c:pt idx="145">
                  <c:v>-5.6725146198830408E-2</c:v>
                </c:pt>
                <c:pt idx="146">
                  <c:v>-8.3694978301301917E-2</c:v>
                </c:pt>
                <c:pt idx="147">
                  <c:v>-2.9093369418132613E-2</c:v>
                </c:pt>
                <c:pt idx="148">
                  <c:v>-4.0557491289198604E-2</c:v>
                </c:pt>
                <c:pt idx="149">
                  <c:v>-3.6170830912260317E-2</c:v>
                </c:pt>
                <c:pt idx="150">
                  <c:v>-4.4461190655614165E-2</c:v>
                </c:pt>
                <c:pt idx="151">
                  <c:v>3.3123028391167195E-2</c:v>
                </c:pt>
                <c:pt idx="152">
                  <c:v>-2.1221374045801527E-2</c:v>
                </c:pt>
                <c:pt idx="153">
                  <c:v>-2.4957104975822805E-2</c:v>
                </c:pt>
                <c:pt idx="154">
                  <c:v>1.4237721964485682E-2</c:v>
                </c:pt>
                <c:pt idx="155">
                  <c:v>6.0567823343848581E-2</c:v>
                </c:pt>
                <c:pt idx="156">
                  <c:v>-3.569303985722784E-3</c:v>
                </c:pt>
                <c:pt idx="157">
                  <c:v>-6.8656716417910449E-2</c:v>
                </c:pt>
                <c:pt idx="158">
                  <c:v>-0.11233974358974359</c:v>
                </c:pt>
                <c:pt idx="159">
                  <c:v>-9.1532767647589816E-2</c:v>
                </c:pt>
                <c:pt idx="160">
                  <c:v>-4.4515103338632747E-2</c:v>
                </c:pt>
                <c:pt idx="161">
                  <c:v>-6.9675540765391009E-2</c:v>
                </c:pt>
                <c:pt idx="162">
                  <c:v>0.14911692376481109</c:v>
                </c:pt>
                <c:pt idx="163">
                  <c:v>-1.5953307392996108E-2</c:v>
                </c:pt>
                <c:pt idx="164">
                  <c:v>1.1269276393831554E-2</c:v>
                </c:pt>
                <c:pt idx="165">
                  <c:v>-3.0889540566959924E-2</c:v>
                </c:pt>
                <c:pt idx="166">
                  <c:v>-4.2364333266088357E-2</c:v>
                </c:pt>
                <c:pt idx="167">
                  <c:v>-1.4114177375184327E-2</c:v>
                </c:pt>
                <c:pt idx="168">
                  <c:v>2.9914529914529917E-3</c:v>
                </c:pt>
                <c:pt idx="169">
                  <c:v>3.4086067319982955E-3</c:v>
                </c:pt>
                <c:pt idx="170">
                  <c:v>2.4416135881104035E-2</c:v>
                </c:pt>
                <c:pt idx="171">
                  <c:v>5.8031088082901557E-3</c:v>
                </c:pt>
                <c:pt idx="172">
                  <c:v>8.0362662270760353E-3</c:v>
                </c:pt>
                <c:pt idx="173">
                  <c:v>1.8397383483237939E-3</c:v>
                </c:pt>
                <c:pt idx="174">
                  <c:v>4.2236278310548866E-2</c:v>
                </c:pt>
                <c:pt idx="175">
                  <c:v>1.9968676585747847E-2</c:v>
                </c:pt>
                <c:pt idx="176">
                  <c:v>-1.8809980806142036E-2</c:v>
                </c:pt>
                <c:pt idx="177">
                  <c:v>-5.7511737089201875E-2</c:v>
                </c:pt>
                <c:pt idx="178">
                  <c:v>-2.2415940224159402E-2</c:v>
                </c:pt>
                <c:pt idx="179">
                  <c:v>-2.9299363057324841E-2</c:v>
                </c:pt>
                <c:pt idx="180">
                  <c:v>6.1242344706911632E-3</c:v>
                </c:pt>
                <c:pt idx="181">
                  <c:v>-1.0869565217391304E-2</c:v>
                </c:pt>
                <c:pt idx="182">
                  <c:v>-1.6703296703296705E-2</c:v>
                </c:pt>
                <c:pt idx="183">
                  <c:v>-3.8891372373714796E-2</c:v>
                </c:pt>
                <c:pt idx="184">
                  <c:v>-6.9767441860465115E-3</c:v>
                </c:pt>
                <c:pt idx="185">
                  <c:v>-1.5222482435597189E-2</c:v>
                </c:pt>
                <c:pt idx="186">
                  <c:v>-4.0903686087990485E-2</c:v>
                </c:pt>
                <c:pt idx="187">
                  <c:v>0</c:v>
                </c:pt>
                <c:pt idx="188">
                  <c:v>2.6779072650632285E-2</c:v>
                </c:pt>
                <c:pt idx="189">
                  <c:v>-2.0284955324800773E-2</c:v>
                </c:pt>
                <c:pt idx="190">
                  <c:v>-1.9719004190288389E-3</c:v>
                </c:pt>
                <c:pt idx="191">
                  <c:v>2.8155100024697455E-2</c:v>
                </c:pt>
                <c:pt idx="192">
                  <c:v>6.4857074225318284E-3</c:v>
                </c:pt>
                <c:pt idx="193">
                  <c:v>-8.4725536992840092E-2</c:v>
                </c:pt>
                <c:pt idx="194">
                  <c:v>-1.3037809647979139E-3</c:v>
                </c:pt>
                <c:pt idx="195">
                  <c:v>-8.877284595300261E-2</c:v>
                </c:pt>
                <c:pt idx="196">
                  <c:v>2.5787965616045846E-2</c:v>
                </c:pt>
                <c:pt idx="197">
                  <c:v>-3.324022346368715E-2</c:v>
                </c:pt>
                <c:pt idx="198">
                  <c:v>5.7497832996243857E-2</c:v>
                </c:pt>
                <c:pt idx="199">
                  <c:v>1.092896174863388E-2</c:v>
                </c:pt>
                <c:pt idx="200">
                  <c:v>-0.06</c:v>
                </c:pt>
                <c:pt idx="201">
                  <c:v>-4.8878665899942499E-3</c:v>
                </c:pt>
                <c:pt idx="202">
                  <c:v>1.1268419531927188E-2</c:v>
                </c:pt>
                <c:pt idx="203">
                  <c:v>6.257142857142857E-2</c:v>
                </c:pt>
                <c:pt idx="204">
                  <c:v>-2.0166711481581071E-2</c:v>
                </c:pt>
                <c:pt idx="205">
                  <c:v>-2.9363336992316136E-2</c:v>
                </c:pt>
                <c:pt idx="206">
                  <c:v>-7.2094995759117899E-3</c:v>
                </c:pt>
                <c:pt idx="207">
                  <c:v>2.5202904741563434E-2</c:v>
                </c:pt>
                <c:pt idx="208">
                  <c:v>6.3055555555555559E-2</c:v>
                </c:pt>
                <c:pt idx="209">
                  <c:v>8.4922916122288999E-2</c:v>
                </c:pt>
                <c:pt idx="210">
                  <c:v>9.3930635838150294E-3</c:v>
                </c:pt>
                <c:pt idx="211">
                  <c:v>-1.3839179193509903E-2</c:v>
                </c:pt>
                <c:pt idx="212">
                  <c:v>-2.2622792160658118E-2</c:v>
                </c:pt>
                <c:pt idx="213">
                  <c:v>-3.5524198539423193E-2</c:v>
                </c:pt>
                <c:pt idx="214">
                  <c:v>1.7068788501026694E-2</c:v>
                </c:pt>
                <c:pt idx="215">
                  <c:v>-1.4763406940063091E-2</c:v>
                </c:pt>
                <c:pt idx="216">
                  <c:v>-1.3831967213114754E-2</c:v>
                </c:pt>
                <c:pt idx="217">
                  <c:v>-1.9090909090909092E-2</c:v>
                </c:pt>
                <c:pt idx="218">
                  <c:v>-2.3434396928372833E-2</c:v>
                </c:pt>
                <c:pt idx="219">
                  <c:v>-1.3015184381778741E-2</c:v>
                </c:pt>
                <c:pt idx="220">
                  <c:v>-8.241758241758242E-3</c:v>
                </c:pt>
                <c:pt idx="221">
                  <c:v>-1.6481994459833796E-2</c:v>
                </c:pt>
                <c:pt idx="222">
                  <c:v>1.309674693705112E-2</c:v>
                </c:pt>
                <c:pt idx="223">
                  <c:v>-1.9460661662496525E-3</c:v>
                </c:pt>
                <c:pt idx="224">
                  <c:v>5.7103064066852366E-2</c:v>
                </c:pt>
                <c:pt idx="225">
                  <c:v>-2.2397891963109356E-2</c:v>
                </c:pt>
                <c:pt idx="226">
                  <c:v>-2.6954177897574125E-3</c:v>
                </c:pt>
                <c:pt idx="227">
                  <c:v>-3.6486486486486489E-2</c:v>
                </c:pt>
                <c:pt idx="228">
                  <c:v>4.866760168302945E-2</c:v>
                </c:pt>
                <c:pt idx="229">
                  <c:v>2.1800187240872008E-2</c:v>
                </c:pt>
                <c:pt idx="230">
                  <c:v>-4.4502617801047119E-2</c:v>
                </c:pt>
                <c:pt idx="231">
                  <c:v>2.8219178082191782E-2</c:v>
                </c:pt>
                <c:pt idx="232">
                  <c:v>-4.7961630695443642E-3</c:v>
                </c:pt>
                <c:pt idx="233">
                  <c:v>2.6104417670682729E-2</c:v>
                </c:pt>
                <c:pt idx="234">
                  <c:v>8.0887149380300064E-3</c:v>
                </c:pt>
                <c:pt idx="235">
                  <c:v>-1.1259220913679306E-2</c:v>
                </c:pt>
                <c:pt idx="236">
                  <c:v>-1.0471204188481676E-2</c:v>
                </c:pt>
                <c:pt idx="237">
                  <c:v>-2.3809523809523808E-2</c:v>
                </c:pt>
                <c:pt idx="238">
                  <c:v>-3.9295392953929538E-2</c:v>
                </c:pt>
                <c:pt idx="239">
                  <c:v>1.5796897038081806E-2</c:v>
                </c:pt>
                <c:pt idx="240">
                  <c:v>-2.2354901416273259E-2</c:v>
                </c:pt>
                <c:pt idx="241">
                  <c:v>4.8146570089475926E-2</c:v>
                </c:pt>
                <c:pt idx="242">
                  <c:v>-3.1300813008130084E-2</c:v>
                </c:pt>
                <c:pt idx="243">
                  <c:v>1.2729053014407609E-2</c:v>
                </c:pt>
                <c:pt idx="244">
                  <c:v>2.7624309392265192E-3</c:v>
                </c:pt>
                <c:pt idx="245">
                  <c:v>-1.9421487603305785E-2</c:v>
                </c:pt>
                <c:pt idx="246">
                  <c:v>-5.0568900126422248E-2</c:v>
                </c:pt>
                <c:pt idx="247">
                  <c:v>-4.9711495783399909E-2</c:v>
                </c:pt>
                <c:pt idx="248">
                  <c:v>1.089833411178577E-3</c:v>
                </c:pt>
                <c:pt idx="249">
                  <c:v>-1.0264385692068429E-2</c:v>
                </c:pt>
                <c:pt idx="250">
                  <c:v>2.8755499685732242E-2</c:v>
                </c:pt>
                <c:pt idx="251">
                  <c:v>9.011761111959676E-3</c:v>
                </c:pt>
                <c:pt idx="252">
                  <c:v>7.5688767786860427E-4</c:v>
                </c:pt>
                <c:pt idx="253">
                  <c:v>-1.3462411132960218E-2</c:v>
                </c:pt>
                <c:pt idx="254">
                  <c:v>6.7463968107942347E-3</c:v>
                </c:pt>
                <c:pt idx="255">
                  <c:v>-2.3149558330795003E-2</c:v>
                </c:pt>
                <c:pt idx="256">
                  <c:v>1.824134705332086E-2</c:v>
                </c:pt>
                <c:pt idx="257">
                  <c:v>9.6463022508038593E-3</c:v>
                </c:pt>
                <c:pt idx="258">
                  <c:v>3.9733090688504703E-2</c:v>
                </c:pt>
                <c:pt idx="259">
                  <c:v>5.1050175029171531E-3</c:v>
                </c:pt>
                <c:pt idx="260">
                  <c:v>-3.6569438397910319E-2</c:v>
                </c:pt>
                <c:pt idx="261">
                  <c:v>9.1429432143395092E-2</c:v>
                </c:pt>
                <c:pt idx="262">
                  <c:v>4.7750483025117307E-2</c:v>
                </c:pt>
                <c:pt idx="263">
                  <c:v>-1.8177028451001054E-2</c:v>
                </c:pt>
                <c:pt idx="264">
                  <c:v>-2.3343171451569628E-2</c:v>
                </c:pt>
                <c:pt idx="265">
                  <c:v>3.021978021978022E-2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A-EB4A-81A8-70EAAC34D0FD}"/>
            </c:ext>
          </c:extLst>
        </c:ser>
        <c:ser>
          <c:idx val="1"/>
          <c:order val="1"/>
          <c:tx>
            <c:strRef>
              <c:f>'Исходные данные'!$K$1:$K$2</c:f>
              <c:strCache>
                <c:ptCount val="2"/>
                <c:pt idx="0">
                  <c:v>ц Таттел. Ао дох..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'Исходные данные'!$A$3:$A$268</c:f>
              <c:numCache>
                <c:formatCode>m/d/yy</c:formatCode>
                <c:ptCount val="266"/>
                <c:pt idx="0">
                  <c:v>42016</c:v>
                </c:pt>
                <c:pt idx="1">
                  <c:v>42023</c:v>
                </c:pt>
                <c:pt idx="2">
                  <c:v>42030</c:v>
                </c:pt>
                <c:pt idx="3">
                  <c:v>42037</c:v>
                </c:pt>
                <c:pt idx="4">
                  <c:v>42044</c:v>
                </c:pt>
                <c:pt idx="5">
                  <c:v>42051</c:v>
                </c:pt>
                <c:pt idx="6">
                  <c:v>42058</c:v>
                </c:pt>
                <c:pt idx="7">
                  <c:v>42065</c:v>
                </c:pt>
                <c:pt idx="8">
                  <c:v>42072</c:v>
                </c:pt>
                <c:pt idx="9">
                  <c:v>42079</c:v>
                </c:pt>
                <c:pt idx="10">
                  <c:v>42086</c:v>
                </c:pt>
                <c:pt idx="11">
                  <c:v>42093</c:v>
                </c:pt>
                <c:pt idx="12">
                  <c:v>42100</c:v>
                </c:pt>
                <c:pt idx="13">
                  <c:v>42107</c:v>
                </c:pt>
                <c:pt idx="14">
                  <c:v>42114</c:v>
                </c:pt>
                <c:pt idx="15">
                  <c:v>42121</c:v>
                </c:pt>
                <c:pt idx="16">
                  <c:v>42128</c:v>
                </c:pt>
                <c:pt idx="17">
                  <c:v>42135</c:v>
                </c:pt>
                <c:pt idx="18">
                  <c:v>42142</c:v>
                </c:pt>
                <c:pt idx="19">
                  <c:v>42149</c:v>
                </c:pt>
                <c:pt idx="20">
                  <c:v>42156</c:v>
                </c:pt>
                <c:pt idx="21">
                  <c:v>42163</c:v>
                </c:pt>
                <c:pt idx="22">
                  <c:v>42170</c:v>
                </c:pt>
                <c:pt idx="23">
                  <c:v>42177</c:v>
                </c:pt>
                <c:pt idx="24">
                  <c:v>42184</c:v>
                </c:pt>
                <c:pt idx="25">
                  <c:v>42191</c:v>
                </c:pt>
                <c:pt idx="26">
                  <c:v>42198</c:v>
                </c:pt>
                <c:pt idx="27">
                  <c:v>42205</c:v>
                </c:pt>
                <c:pt idx="28">
                  <c:v>42212</c:v>
                </c:pt>
                <c:pt idx="29">
                  <c:v>42219</c:v>
                </c:pt>
                <c:pt idx="30">
                  <c:v>42226</c:v>
                </c:pt>
                <c:pt idx="31">
                  <c:v>42233</c:v>
                </c:pt>
                <c:pt idx="32">
                  <c:v>42240</c:v>
                </c:pt>
                <c:pt idx="33">
                  <c:v>42247</c:v>
                </c:pt>
                <c:pt idx="34">
                  <c:v>42254</c:v>
                </c:pt>
                <c:pt idx="35">
                  <c:v>42261</c:v>
                </c:pt>
                <c:pt idx="36">
                  <c:v>42268</c:v>
                </c:pt>
                <c:pt idx="37">
                  <c:v>42275</c:v>
                </c:pt>
                <c:pt idx="38">
                  <c:v>42282</c:v>
                </c:pt>
                <c:pt idx="39">
                  <c:v>42289</c:v>
                </c:pt>
                <c:pt idx="40">
                  <c:v>42296</c:v>
                </c:pt>
                <c:pt idx="41">
                  <c:v>42303</c:v>
                </c:pt>
                <c:pt idx="42">
                  <c:v>42310</c:v>
                </c:pt>
                <c:pt idx="43">
                  <c:v>42317</c:v>
                </c:pt>
                <c:pt idx="44">
                  <c:v>42324</c:v>
                </c:pt>
                <c:pt idx="45">
                  <c:v>42331</c:v>
                </c:pt>
                <c:pt idx="46">
                  <c:v>42338</c:v>
                </c:pt>
                <c:pt idx="47">
                  <c:v>42345</c:v>
                </c:pt>
                <c:pt idx="48">
                  <c:v>42352</c:v>
                </c:pt>
                <c:pt idx="49">
                  <c:v>42359</c:v>
                </c:pt>
                <c:pt idx="50">
                  <c:v>42366</c:v>
                </c:pt>
                <c:pt idx="51">
                  <c:v>42373</c:v>
                </c:pt>
                <c:pt idx="52">
                  <c:v>42380</c:v>
                </c:pt>
                <c:pt idx="53">
                  <c:v>42387</c:v>
                </c:pt>
                <c:pt idx="54">
                  <c:v>42394</c:v>
                </c:pt>
                <c:pt idx="55">
                  <c:v>42401</c:v>
                </c:pt>
                <c:pt idx="56">
                  <c:v>42408</c:v>
                </c:pt>
                <c:pt idx="57">
                  <c:v>42415</c:v>
                </c:pt>
                <c:pt idx="58">
                  <c:v>42422</c:v>
                </c:pt>
                <c:pt idx="59">
                  <c:v>42429</c:v>
                </c:pt>
                <c:pt idx="60">
                  <c:v>42436</c:v>
                </c:pt>
                <c:pt idx="61">
                  <c:v>42443</c:v>
                </c:pt>
                <c:pt idx="62">
                  <c:v>42450</c:v>
                </c:pt>
                <c:pt idx="63">
                  <c:v>42457</c:v>
                </c:pt>
                <c:pt idx="64">
                  <c:v>42464</c:v>
                </c:pt>
                <c:pt idx="65">
                  <c:v>42471</c:v>
                </c:pt>
                <c:pt idx="66">
                  <c:v>42478</c:v>
                </c:pt>
                <c:pt idx="67">
                  <c:v>42485</c:v>
                </c:pt>
                <c:pt idx="68">
                  <c:v>42492</c:v>
                </c:pt>
                <c:pt idx="69">
                  <c:v>42499</c:v>
                </c:pt>
                <c:pt idx="70">
                  <c:v>42506</c:v>
                </c:pt>
                <c:pt idx="71">
                  <c:v>42513</c:v>
                </c:pt>
                <c:pt idx="72">
                  <c:v>42520</c:v>
                </c:pt>
                <c:pt idx="73">
                  <c:v>42527</c:v>
                </c:pt>
                <c:pt idx="74">
                  <c:v>42534</c:v>
                </c:pt>
                <c:pt idx="75">
                  <c:v>42541</c:v>
                </c:pt>
                <c:pt idx="76">
                  <c:v>42548</c:v>
                </c:pt>
                <c:pt idx="77">
                  <c:v>42555</c:v>
                </c:pt>
                <c:pt idx="78">
                  <c:v>42562</c:v>
                </c:pt>
                <c:pt idx="79">
                  <c:v>42569</c:v>
                </c:pt>
                <c:pt idx="80">
                  <c:v>42576</c:v>
                </c:pt>
                <c:pt idx="81">
                  <c:v>42583</c:v>
                </c:pt>
                <c:pt idx="82">
                  <c:v>42590</c:v>
                </c:pt>
                <c:pt idx="83">
                  <c:v>42597</c:v>
                </c:pt>
                <c:pt idx="84">
                  <c:v>42604</c:v>
                </c:pt>
                <c:pt idx="85">
                  <c:v>42611</c:v>
                </c:pt>
                <c:pt idx="86">
                  <c:v>42618</c:v>
                </c:pt>
                <c:pt idx="87">
                  <c:v>42625</c:v>
                </c:pt>
                <c:pt idx="88">
                  <c:v>42632</c:v>
                </c:pt>
                <c:pt idx="89">
                  <c:v>42639</c:v>
                </c:pt>
                <c:pt idx="90">
                  <c:v>42646</c:v>
                </c:pt>
                <c:pt idx="91">
                  <c:v>42653</c:v>
                </c:pt>
                <c:pt idx="92">
                  <c:v>42660</c:v>
                </c:pt>
                <c:pt idx="93">
                  <c:v>42667</c:v>
                </c:pt>
                <c:pt idx="94">
                  <c:v>42674</c:v>
                </c:pt>
                <c:pt idx="95">
                  <c:v>42681</c:v>
                </c:pt>
                <c:pt idx="96">
                  <c:v>42688</c:v>
                </c:pt>
                <c:pt idx="97">
                  <c:v>42695</c:v>
                </c:pt>
                <c:pt idx="98">
                  <c:v>42702</c:v>
                </c:pt>
                <c:pt idx="99">
                  <c:v>42709</c:v>
                </c:pt>
                <c:pt idx="100">
                  <c:v>42716</c:v>
                </c:pt>
                <c:pt idx="101">
                  <c:v>42723</c:v>
                </c:pt>
                <c:pt idx="102">
                  <c:v>42730</c:v>
                </c:pt>
                <c:pt idx="103">
                  <c:v>42737</c:v>
                </c:pt>
                <c:pt idx="104">
                  <c:v>42744</c:v>
                </c:pt>
                <c:pt idx="105">
                  <c:v>42751</c:v>
                </c:pt>
                <c:pt idx="106">
                  <c:v>42758</c:v>
                </c:pt>
                <c:pt idx="107">
                  <c:v>42765</c:v>
                </c:pt>
                <c:pt idx="108">
                  <c:v>42772</c:v>
                </c:pt>
                <c:pt idx="109">
                  <c:v>42779</c:v>
                </c:pt>
                <c:pt idx="110">
                  <c:v>42786</c:v>
                </c:pt>
                <c:pt idx="111">
                  <c:v>42793</c:v>
                </c:pt>
                <c:pt idx="112">
                  <c:v>42800</c:v>
                </c:pt>
                <c:pt idx="113">
                  <c:v>42807</c:v>
                </c:pt>
                <c:pt idx="114">
                  <c:v>42814</c:v>
                </c:pt>
                <c:pt idx="115">
                  <c:v>42821</c:v>
                </c:pt>
                <c:pt idx="116">
                  <c:v>42828</c:v>
                </c:pt>
                <c:pt idx="117">
                  <c:v>42835</c:v>
                </c:pt>
                <c:pt idx="118">
                  <c:v>42842</c:v>
                </c:pt>
                <c:pt idx="119">
                  <c:v>42849</c:v>
                </c:pt>
                <c:pt idx="120">
                  <c:v>42856</c:v>
                </c:pt>
                <c:pt idx="121">
                  <c:v>42863</c:v>
                </c:pt>
                <c:pt idx="122">
                  <c:v>42870</c:v>
                </c:pt>
                <c:pt idx="123">
                  <c:v>42877</c:v>
                </c:pt>
                <c:pt idx="124">
                  <c:v>42884</c:v>
                </c:pt>
                <c:pt idx="125">
                  <c:v>42891</c:v>
                </c:pt>
                <c:pt idx="126">
                  <c:v>42898</c:v>
                </c:pt>
                <c:pt idx="127">
                  <c:v>42905</c:v>
                </c:pt>
                <c:pt idx="128">
                  <c:v>42912</c:v>
                </c:pt>
                <c:pt idx="129">
                  <c:v>42919</c:v>
                </c:pt>
                <c:pt idx="130">
                  <c:v>42926</c:v>
                </c:pt>
                <c:pt idx="131">
                  <c:v>42933</c:v>
                </c:pt>
                <c:pt idx="132">
                  <c:v>42940</c:v>
                </c:pt>
                <c:pt idx="133">
                  <c:v>42947</c:v>
                </c:pt>
                <c:pt idx="134">
                  <c:v>42954</c:v>
                </c:pt>
                <c:pt idx="135">
                  <c:v>42961</c:v>
                </c:pt>
                <c:pt idx="136">
                  <c:v>42968</c:v>
                </c:pt>
                <c:pt idx="137">
                  <c:v>42975</c:v>
                </c:pt>
                <c:pt idx="138">
                  <c:v>42982</c:v>
                </c:pt>
                <c:pt idx="139">
                  <c:v>42989</c:v>
                </c:pt>
                <c:pt idx="140">
                  <c:v>42996</c:v>
                </c:pt>
                <c:pt idx="141">
                  <c:v>43003</c:v>
                </c:pt>
                <c:pt idx="142">
                  <c:v>43010</c:v>
                </c:pt>
                <c:pt idx="143">
                  <c:v>43017</c:v>
                </c:pt>
                <c:pt idx="144">
                  <c:v>43024</c:v>
                </c:pt>
                <c:pt idx="145">
                  <c:v>43031</c:v>
                </c:pt>
                <c:pt idx="146">
                  <c:v>43038</c:v>
                </c:pt>
                <c:pt idx="147">
                  <c:v>43045</c:v>
                </c:pt>
                <c:pt idx="148">
                  <c:v>43052</c:v>
                </c:pt>
                <c:pt idx="149">
                  <c:v>43059</c:v>
                </c:pt>
                <c:pt idx="150">
                  <c:v>43066</c:v>
                </c:pt>
                <c:pt idx="151">
                  <c:v>43073</c:v>
                </c:pt>
                <c:pt idx="152">
                  <c:v>43080</c:v>
                </c:pt>
                <c:pt idx="153">
                  <c:v>43087</c:v>
                </c:pt>
                <c:pt idx="154">
                  <c:v>43094</c:v>
                </c:pt>
                <c:pt idx="155">
                  <c:v>43101</c:v>
                </c:pt>
                <c:pt idx="156">
                  <c:v>43108</c:v>
                </c:pt>
                <c:pt idx="157">
                  <c:v>43115</c:v>
                </c:pt>
                <c:pt idx="158">
                  <c:v>43122</c:v>
                </c:pt>
                <c:pt idx="159">
                  <c:v>43129</c:v>
                </c:pt>
                <c:pt idx="160">
                  <c:v>43136</c:v>
                </c:pt>
                <c:pt idx="161">
                  <c:v>43143</c:v>
                </c:pt>
                <c:pt idx="162">
                  <c:v>43150</c:v>
                </c:pt>
                <c:pt idx="163">
                  <c:v>43157</c:v>
                </c:pt>
                <c:pt idx="164">
                  <c:v>43164</c:v>
                </c:pt>
                <c:pt idx="165">
                  <c:v>43171</c:v>
                </c:pt>
                <c:pt idx="166">
                  <c:v>43178</c:v>
                </c:pt>
                <c:pt idx="167">
                  <c:v>43185</c:v>
                </c:pt>
                <c:pt idx="168">
                  <c:v>43192</c:v>
                </c:pt>
                <c:pt idx="169">
                  <c:v>43199</c:v>
                </c:pt>
                <c:pt idx="170">
                  <c:v>43206</c:v>
                </c:pt>
                <c:pt idx="171">
                  <c:v>43213</c:v>
                </c:pt>
                <c:pt idx="172">
                  <c:v>43220</c:v>
                </c:pt>
                <c:pt idx="173">
                  <c:v>43227</c:v>
                </c:pt>
                <c:pt idx="174">
                  <c:v>43234</c:v>
                </c:pt>
                <c:pt idx="175">
                  <c:v>43241</c:v>
                </c:pt>
                <c:pt idx="176">
                  <c:v>43248</c:v>
                </c:pt>
                <c:pt idx="177">
                  <c:v>43255</c:v>
                </c:pt>
                <c:pt idx="178">
                  <c:v>43262</c:v>
                </c:pt>
                <c:pt idx="179">
                  <c:v>43269</c:v>
                </c:pt>
                <c:pt idx="180">
                  <c:v>43276</c:v>
                </c:pt>
                <c:pt idx="181">
                  <c:v>43283</c:v>
                </c:pt>
                <c:pt idx="182">
                  <c:v>43290</c:v>
                </c:pt>
                <c:pt idx="183">
                  <c:v>43297</c:v>
                </c:pt>
                <c:pt idx="184">
                  <c:v>43304</c:v>
                </c:pt>
                <c:pt idx="185">
                  <c:v>43311</c:v>
                </c:pt>
                <c:pt idx="186">
                  <c:v>43318</c:v>
                </c:pt>
                <c:pt idx="187">
                  <c:v>43325</c:v>
                </c:pt>
                <c:pt idx="188">
                  <c:v>43332</c:v>
                </c:pt>
                <c:pt idx="189">
                  <c:v>43339</c:v>
                </c:pt>
                <c:pt idx="190">
                  <c:v>43346</c:v>
                </c:pt>
                <c:pt idx="191">
                  <c:v>43353</c:v>
                </c:pt>
                <c:pt idx="192">
                  <c:v>43360</c:v>
                </c:pt>
                <c:pt idx="193">
                  <c:v>43367</c:v>
                </c:pt>
                <c:pt idx="194">
                  <c:v>43374</c:v>
                </c:pt>
                <c:pt idx="195">
                  <c:v>43381</c:v>
                </c:pt>
                <c:pt idx="196">
                  <c:v>43388</c:v>
                </c:pt>
                <c:pt idx="197">
                  <c:v>43395</c:v>
                </c:pt>
                <c:pt idx="198">
                  <c:v>43402</c:v>
                </c:pt>
                <c:pt idx="199">
                  <c:v>43409</c:v>
                </c:pt>
                <c:pt idx="200">
                  <c:v>43416</c:v>
                </c:pt>
                <c:pt idx="201">
                  <c:v>43423</c:v>
                </c:pt>
                <c:pt idx="202">
                  <c:v>43430</c:v>
                </c:pt>
                <c:pt idx="203">
                  <c:v>43437</c:v>
                </c:pt>
                <c:pt idx="204">
                  <c:v>43444</c:v>
                </c:pt>
                <c:pt idx="205">
                  <c:v>43451</c:v>
                </c:pt>
                <c:pt idx="206">
                  <c:v>43458</c:v>
                </c:pt>
                <c:pt idx="207">
                  <c:v>43465</c:v>
                </c:pt>
                <c:pt idx="208">
                  <c:v>43472</c:v>
                </c:pt>
                <c:pt idx="209">
                  <c:v>43479</c:v>
                </c:pt>
                <c:pt idx="210">
                  <c:v>43486</c:v>
                </c:pt>
                <c:pt idx="211">
                  <c:v>43493</c:v>
                </c:pt>
                <c:pt idx="212">
                  <c:v>43500</c:v>
                </c:pt>
                <c:pt idx="213">
                  <c:v>43507</c:v>
                </c:pt>
                <c:pt idx="214">
                  <c:v>43514</c:v>
                </c:pt>
                <c:pt idx="215">
                  <c:v>43521</c:v>
                </c:pt>
                <c:pt idx="216">
                  <c:v>43528</c:v>
                </c:pt>
                <c:pt idx="217">
                  <c:v>43535</c:v>
                </c:pt>
                <c:pt idx="218">
                  <c:v>43542</c:v>
                </c:pt>
                <c:pt idx="219">
                  <c:v>43549</c:v>
                </c:pt>
                <c:pt idx="220">
                  <c:v>43556</c:v>
                </c:pt>
                <c:pt idx="221">
                  <c:v>43563</c:v>
                </c:pt>
                <c:pt idx="222">
                  <c:v>43570</c:v>
                </c:pt>
                <c:pt idx="223">
                  <c:v>43577</c:v>
                </c:pt>
                <c:pt idx="224">
                  <c:v>43584</c:v>
                </c:pt>
                <c:pt idx="225">
                  <c:v>43591</c:v>
                </c:pt>
                <c:pt idx="226">
                  <c:v>43598</c:v>
                </c:pt>
                <c:pt idx="227">
                  <c:v>43605</c:v>
                </c:pt>
                <c:pt idx="228">
                  <c:v>43612</c:v>
                </c:pt>
                <c:pt idx="229">
                  <c:v>43619</c:v>
                </c:pt>
                <c:pt idx="230">
                  <c:v>43626</c:v>
                </c:pt>
                <c:pt idx="231">
                  <c:v>43633</c:v>
                </c:pt>
                <c:pt idx="232">
                  <c:v>43640</c:v>
                </c:pt>
                <c:pt idx="233">
                  <c:v>43647</c:v>
                </c:pt>
                <c:pt idx="234">
                  <c:v>43654</c:v>
                </c:pt>
                <c:pt idx="235">
                  <c:v>43661</c:v>
                </c:pt>
                <c:pt idx="236">
                  <c:v>43668</c:v>
                </c:pt>
                <c:pt idx="237">
                  <c:v>43675</c:v>
                </c:pt>
                <c:pt idx="238">
                  <c:v>43682</c:v>
                </c:pt>
                <c:pt idx="239">
                  <c:v>43689</c:v>
                </c:pt>
                <c:pt idx="240">
                  <c:v>43696</c:v>
                </c:pt>
                <c:pt idx="241">
                  <c:v>43703</c:v>
                </c:pt>
                <c:pt idx="242">
                  <c:v>43710</c:v>
                </c:pt>
                <c:pt idx="243">
                  <c:v>43717</c:v>
                </c:pt>
                <c:pt idx="244">
                  <c:v>43724</c:v>
                </c:pt>
                <c:pt idx="245">
                  <c:v>43731</c:v>
                </c:pt>
                <c:pt idx="246">
                  <c:v>43738</c:v>
                </c:pt>
                <c:pt idx="247">
                  <c:v>43745</c:v>
                </c:pt>
                <c:pt idx="248">
                  <c:v>43752</c:v>
                </c:pt>
                <c:pt idx="249">
                  <c:v>43759</c:v>
                </c:pt>
                <c:pt idx="250">
                  <c:v>43766</c:v>
                </c:pt>
                <c:pt idx="251">
                  <c:v>43773</c:v>
                </c:pt>
                <c:pt idx="252">
                  <c:v>43780</c:v>
                </c:pt>
                <c:pt idx="253">
                  <c:v>43787</c:v>
                </c:pt>
                <c:pt idx="254">
                  <c:v>43794</c:v>
                </c:pt>
                <c:pt idx="255">
                  <c:v>43801</c:v>
                </c:pt>
                <c:pt idx="256">
                  <c:v>43808</c:v>
                </c:pt>
                <c:pt idx="257">
                  <c:v>43815</c:v>
                </c:pt>
                <c:pt idx="258">
                  <c:v>43822</c:v>
                </c:pt>
                <c:pt idx="259">
                  <c:v>43829</c:v>
                </c:pt>
                <c:pt idx="260">
                  <c:v>43836</c:v>
                </c:pt>
                <c:pt idx="261">
                  <c:v>43843</c:v>
                </c:pt>
                <c:pt idx="262">
                  <c:v>43850</c:v>
                </c:pt>
                <c:pt idx="263">
                  <c:v>43857</c:v>
                </c:pt>
                <c:pt idx="264">
                  <c:v>43864</c:v>
                </c:pt>
                <c:pt idx="265">
                  <c:v>43871</c:v>
                </c:pt>
              </c:numCache>
            </c:numRef>
          </c:cat>
          <c:val>
            <c:numRef>
              <c:f>'Исходные данные'!$K$3:$K$268</c:f>
              <c:numCache>
                <c:formatCode>General</c:formatCode>
                <c:ptCount val="266"/>
                <c:pt idx="0">
                  <c:v>2.1126760563380302E-2</c:v>
                </c:pt>
                <c:pt idx="1">
                  <c:v>2.0689655172413814E-2</c:v>
                </c:pt>
                <c:pt idx="2">
                  <c:v>-1.6891891891891907E-2</c:v>
                </c:pt>
                <c:pt idx="3">
                  <c:v>2.4054982817869438E-2</c:v>
                </c:pt>
                <c:pt idx="4">
                  <c:v>1.3422818791946321E-2</c:v>
                </c:pt>
                <c:pt idx="5">
                  <c:v>1.6556291390728492E-2</c:v>
                </c:pt>
                <c:pt idx="6">
                  <c:v>3.2573289902280158E-3</c:v>
                </c:pt>
                <c:pt idx="7">
                  <c:v>-2.5974025974025997E-2</c:v>
                </c:pt>
                <c:pt idx="8">
                  <c:v>-1.3333333333333346E-2</c:v>
                </c:pt>
                <c:pt idx="9">
                  <c:v>3.3783783783783816E-3</c:v>
                </c:pt>
                <c:pt idx="10">
                  <c:v>-5.0505050505050553E-2</c:v>
                </c:pt>
                <c:pt idx="11">
                  <c:v>3.5460992907801452E-3</c:v>
                </c:pt>
                <c:pt idx="12">
                  <c:v>0</c:v>
                </c:pt>
                <c:pt idx="13">
                  <c:v>0</c:v>
                </c:pt>
                <c:pt idx="14">
                  <c:v>-4.5936395759717162E-2</c:v>
                </c:pt>
                <c:pt idx="15">
                  <c:v>1.4814814814814828E-2</c:v>
                </c:pt>
                <c:pt idx="16">
                  <c:v>-2.1897810218978121E-2</c:v>
                </c:pt>
                <c:pt idx="17">
                  <c:v>-2.985074626865674E-2</c:v>
                </c:pt>
                <c:pt idx="18">
                  <c:v>-5.7692307692307744E-2</c:v>
                </c:pt>
                <c:pt idx="19">
                  <c:v>-4.4897959183673397E-2</c:v>
                </c:pt>
                <c:pt idx="20">
                  <c:v>0</c:v>
                </c:pt>
                <c:pt idx="21">
                  <c:v>-1.282051282051283E-2</c:v>
                </c:pt>
                <c:pt idx="22">
                  <c:v>1.7316017316017212E-2</c:v>
                </c:pt>
                <c:pt idx="23">
                  <c:v>1.2765957446808522E-2</c:v>
                </c:pt>
                <c:pt idx="24">
                  <c:v>-2.9411764705882262E-2</c:v>
                </c:pt>
                <c:pt idx="25">
                  <c:v>-4.3290043290043325E-3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2.1739130434782507E-2</c:v>
                </c:pt>
                <c:pt idx="30">
                  <c:v>3.4042553191489397E-2</c:v>
                </c:pt>
                <c:pt idx="31">
                  <c:v>8.230452674897127E-3</c:v>
                </c:pt>
                <c:pt idx="32">
                  <c:v>4.897959183673474E-2</c:v>
                </c:pt>
                <c:pt idx="33">
                  <c:v>3.1128404669260729E-2</c:v>
                </c:pt>
                <c:pt idx="34">
                  <c:v>3.3962264150943423E-2</c:v>
                </c:pt>
                <c:pt idx="35">
                  <c:v>-7.2992700729927066E-3</c:v>
                </c:pt>
                <c:pt idx="36">
                  <c:v>-7.3529411764705942E-3</c:v>
                </c:pt>
                <c:pt idx="37">
                  <c:v>-1.4814814814814828E-2</c:v>
                </c:pt>
                <c:pt idx="38">
                  <c:v>1.8796992481203024E-2</c:v>
                </c:pt>
                <c:pt idx="39">
                  <c:v>-7.3800738007380132E-3</c:v>
                </c:pt>
                <c:pt idx="40">
                  <c:v>5.2044609665427344E-2</c:v>
                </c:pt>
                <c:pt idx="41">
                  <c:v>-2.826855123674895E-2</c:v>
                </c:pt>
                <c:pt idx="42">
                  <c:v>1.8181818181818195E-2</c:v>
                </c:pt>
                <c:pt idx="43">
                  <c:v>0</c:v>
                </c:pt>
                <c:pt idx="44">
                  <c:v>3.5714285714285546E-2</c:v>
                </c:pt>
                <c:pt idx="45">
                  <c:v>0</c:v>
                </c:pt>
                <c:pt idx="46">
                  <c:v>1.7241379310344845E-2</c:v>
                </c:pt>
                <c:pt idx="47">
                  <c:v>-4.4067796610169532E-2</c:v>
                </c:pt>
                <c:pt idx="48">
                  <c:v>2.8368794326241162E-2</c:v>
                </c:pt>
                <c:pt idx="49">
                  <c:v>3.4482758620689689E-3</c:v>
                </c:pt>
                <c:pt idx="50">
                  <c:v>-2.7491408934707931E-2</c:v>
                </c:pt>
                <c:pt idx="51">
                  <c:v>1.4134275618374572E-2</c:v>
                </c:pt>
                <c:pt idx="52">
                  <c:v>-2.0905923344947563E-2</c:v>
                </c:pt>
                <c:pt idx="53">
                  <c:v>2.4911032028469574E-2</c:v>
                </c:pt>
                <c:pt idx="54">
                  <c:v>3.4722222222222258E-2</c:v>
                </c:pt>
                <c:pt idx="55">
                  <c:v>-3.3557046979865801E-3</c:v>
                </c:pt>
                <c:pt idx="56">
                  <c:v>-1.6835016835016852E-2</c:v>
                </c:pt>
                <c:pt idx="57">
                  <c:v>-1.3698630136986314E-2</c:v>
                </c:pt>
                <c:pt idx="58">
                  <c:v>-2.7777777777777613E-2</c:v>
                </c:pt>
                <c:pt idx="59">
                  <c:v>0</c:v>
                </c:pt>
                <c:pt idx="60">
                  <c:v>0</c:v>
                </c:pt>
                <c:pt idx="61">
                  <c:v>2.8571428571428397E-2</c:v>
                </c:pt>
                <c:pt idx="62">
                  <c:v>3.8194444444444482E-2</c:v>
                </c:pt>
                <c:pt idx="63">
                  <c:v>-1.0033444816053521E-2</c:v>
                </c:pt>
                <c:pt idx="64">
                  <c:v>6.7567567567567632E-3</c:v>
                </c:pt>
                <c:pt idx="65">
                  <c:v>3.3557046979865801E-3</c:v>
                </c:pt>
                <c:pt idx="66">
                  <c:v>6.3545150501672296E-2</c:v>
                </c:pt>
                <c:pt idx="67">
                  <c:v>0</c:v>
                </c:pt>
                <c:pt idx="68">
                  <c:v>-8.4905660377358569E-2</c:v>
                </c:pt>
                <c:pt idx="69">
                  <c:v>-1.7182130584192455E-2</c:v>
                </c:pt>
                <c:pt idx="70">
                  <c:v>-1.04895104895105E-2</c:v>
                </c:pt>
                <c:pt idx="71">
                  <c:v>-2.1201413427561662E-2</c:v>
                </c:pt>
                <c:pt idx="72">
                  <c:v>7.2202166064982004E-3</c:v>
                </c:pt>
                <c:pt idx="73">
                  <c:v>3.5842293906810066E-3</c:v>
                </c:pt>
                <c:pt idx="74">
                  <c:v>3.5714285714285744E-3</c:v>
                </c:pt>
                <c:pt idx="75">
                  <c:v>-2.4911032028469771E-2</c:v>
                </c:pt>
                <c:pt idx="76">
                  <c:v>-1.4598540145985413E-2</c:v>
                </c:pt>
                <c:pt idx="77">
                  <c:v>3.703703703703707E-2</c:v>
                </c:pt>
                <c:pt idx="78">
                  <c:v>-7.1428571428571487E-3</c:v>
                </c:pt>
                <c:pt idx="79">
                  <c:v>7.1942446043165523E-3</c:v>
                </c:pt>
                <c:pt idx="80">
                  <c:v>4.9999999999999843E-2</c:v>
                </c:pt>
                <c:pt idx="81">
                  <c:v>3.4013605442176904E-3</c:v>
                </c:pt>
                <c:pt idx="82">
                  <c:v>3.3898305084745797E-2</c:v>
                </c:pt>
                <c:pt idx="83">
                  <c:v>-1.9672131147541003E-2</c:v>
                </c:pt>
                <c:pt idx="84">
                  <c:v>-2.3411371237458217E-2</c:v>
                </c:pt>
                <c:pt idx="85">
                  <c:v>-1.0273972602739736E-2</c:v>
                </c:pt>
                <c:pt idx="86">
                  <c:v>5.1903114186851264E-2</c:v>
                </c:pt>
                <c:pt idx="87">
                  <c:v>1.6447368421052648E-2</c:v>
                </c:pt>
                <c:pt idx="88">
                  <c:v>-9.7087378640776795E-3</c:v>
                </c:pt>
                <c:pt idx="89">
                  <c:v>6.5359477124183069E-3</c:v>
                </c:pt>
                <c:pt idx="90">
                  <c:v>-3.8961038961038995E-2</c:v>
                </c:pt>
                <c:pt idx="91">
                  <c:v>2.7027027027027053E-2</c:v>
                </c:pt>
                <c:pt idx="92">
                  <c:v>-1.3157894736842117E-2</c:v>
                </c:pt>
                <c:pt idx="93">
                  <c:v>-3.3333333333333366E-3</c:v>
                </c:pt>
                <c:pt idx="94">
                  <c:v>1.3377926421404694E-2</c:v>
                </c:pt>
                <c:pt idx="95">
                  <c:v>-3.6303630363036334E-2</c:v>
                </c:pt>
                <c:pt idx="96">
                  <c:v>5.1369863013698676E-2</c:v>
                </c:pt>
                <c:pt idx="97">
                  <c:v>0</c:v>
                </c:pt>
                <c:pt idx="98">
                  <c:v>3.2573289902280158E-3</c:v>
                </c:pt>
                <c:pt idx="99">
                  <c:v>6.4935064935064991E-3</c:v>
                </c:pt>
                <c:pt idx="100">
                  <c:v>-9.6774193548387188E-3</c:v>
                </c:pt>
                <c:pt idx="101">
                  <c:v>-3.2573289902280158E-3</c:v>
                </c:pt>
                <c:pt idx="102">
                  <c:v>-9.8039215686274595E-3</c:v>
                </c:pt>
                <c:pt idx="103">
                  <c:v>2.9702970297029729E-2</c:v>
                </c:pt>
                <c:pt idx="104">
                  <c:v>6.4102564102564161E-3</c:v>
                </c:pt>
                <c:pt idx="105">
                  <c:v>1.5923566878980906E-2</c:v>
                </c:pt>
                <c:pt idx="106">
                  <c:v>-3.134796238244517E-3</c:v>
                </c:pt>
                <c:pt idx="107">
                  <c:v>3.1446540880503172E-2</c:v>
                </c:pt>
                <c:pt idx="108">
                  <c:v>-3.0487804878048808E-3</c:v>
                </c:pt>
                <c:pt idx="109">
                  <c:v>-1.2232415902140683E-2</c:v>
                </c:pt>
                <c:pt idx="110">
                  <c:v>3.0959752321981452E-3</c:v>
                </c:pt>
                <c:pt idx="111">
                  <c:v>-6.1728395061728444E-3</c:v>
                </c:pt>
                <c:pt idx="112">
                  <c:v>0</c:v>
                </c:pt>
                <c:pt idx="113">
                  <c:v>2.7950310559006236E-2</c:v>
                </c:pt>
                <c:pt idx="114">
                  <c:v>-2.7190332326284011E-2</c:v>
                </c:pt>
                <c:pt idx="115">
                  <c:v>3.1055900621118041E-3</c:v>
                </c:pt>
                <c:pt idx="116">
                  <c:v>0</c:v>
                </c:pt>
                <c:pt idx="117">
                  <c:v>-9.2879256965944356E-3</c:v>
                </c:pt>
                <c:pt idx="118">
                  <c:v>-2.8125000000000025E-2</c:v>
                </c:pt>
                <c:pt idx="119">
                  <c:v>5.4662379421221916E-2</c:v>
                </c:pt>
                <c:pt idx="120">
                  <c:v>9.1463414634146423E-3</c:v>
                </c:pt>
                <c:pt idx="121">
                  <c:v>-2.4169184290030232E-2</c:v>
                </c:pt>
                <c:pt idx="122">
                  <c:v>-8.0495356037151772E-2</c:v>
                </c:pt>
                <c:pt idx="123">
                  <c:v>-1.3468013468013481E-2</c:v>
                </c:pt>
                <c:pt idx="124">
                  <c:v>-6.8259385665529072E-3</c:v>
                </c:pt>
                <c:pt idx="125">
                  <c:v>3.436426116838491E-2</c:v>
                </c:pt>
                <c:pt idx="126">
                  <c:v>-3.3222591362126277E-3</c:v>
                </c:pt>
                <c:pt idx="127">
                  <c:v>-5.0000000000000044E-2</c:v>
                </c:pt>
                <c:pt idx="128">
                  <c:v>3.5087719298245649E-3</c:v>
                </c:pt>
                <c:pt idx="129">
                  <c:v>-6.9930069930069999E-3</c:v>
                </c:pt>
                <c:pt idx="130">
                  <c:v>1.0563380281690151E-2</c:v>
                </c:pt>
                <c:pt idx="131">
                  <c:v>0</c:v>
                </c:pt>
                <c:pt idx="132">
                  <c:v>0</c:v>
                </c:pt>
                <c:pt idx="133">
                  <c:v>2.7874564459930341E-2</c:v>
                </c:pt>
                <c:pt idx="134">
                  <c:v>-2.0338983050847477E-2</c:v>
                </c:pt>
                <c:pt idx="135">
                  <c:v>-3.4602076124567505E-3</c:v>
                </c:pt>
                <c:pt idx="136">
                  <c:v>0</c:v>
                </c:pt>
                <c:pt idx="137">
                  <c:v>-6.944444444444451E-3</c:v>
                </c:pt>
                <c:pt idx="138">
                  <c:v>6.9930069930069999E-3</c:v>
                </c:pt>
                <c:pt idx="139">
                  <c:v>6.944444444444451E-3</c:v>
                </c:pt>
                <c:pt idx="140">
                  <c:v>-3.4482758620689689E-3</c:v>
                </c:pt>
                <c:pt idx="141">
                  <c:v>2.0761245674740504E-2</c:v>
                </c:pt>
                <c:pt idx="142">
                  <c:v>-1.0169491525423738E-2</c:v>
                </c:pt>
                <c:pt idx="143">
                  <c:v>1.0273972602739736E-2</c:v>
                </c:pt>
                <c:pt idx="144">
                  <c:v>-1.6949152542372899E-2</c:v>
                </c:pt>
                <c:pt idx="145">
                  <c:v>3.4482758620689689E-3</c:v>
                </c:pt>
                <c:pt idx="146">
                  <c:v>1.0309278350515474E-2</c:v>
                </c:pt>
                <c:pt idx="147">
                  <c:v>6.8027210884353808E-3</c:v>
                </c:pt>
                <c:pt idx="148">
                  <c:v>-1.6891891891891907E-2</c:v>
                </c:pt>
                <c:pt idx="149">
                  <c:v>6.8728522336769821E-2</c:v>
                </c:pt>
                <c:pt idx="150">
                  <c:v>-5.1446945337620627E-2</c:v>
                </c:pt>
                <c:pt idx="151">
                  <c:v>-1.3559322033898319E-2</c:v>
                </c:pt>
                <c:pt idx="152">
                  <c:v>1.0309278350515474E-2</c:v>
                </c:pt>
                <c:pt idx="153">
                  <c:v>-2.0408163265306142E-2</c:v>
                </c:pt>
                <c:pt idx="154">
                  <c:v>0</c:v>
                </c:pt>
                <c:pt idx="155">
                  <c:v>2.7777777777777804E-2</c:v>
                </c:pt>
                <c:pt idx="156">
                  <c:v>3.3783783783783813E-2</c:v>
                </c:pt>
                <c:pt idx="157">
                  <c:v>-9.8039215686274595E-3</c:v>
                </c:pt>
                <c:pt idx="158">
                  <c:v>-9.9009900990099098E-3</c:v>
                </c:pt>
                <c:pt idx="159">
                  <c:v>3.6666666666666702E-2</c:v>
                </c:pt>
                <c:pt idx="160">
                  <c:v>-2.8938906752411602E-2</c:v>
                </c:pt>
                <c:pt idx="161">
                  <c:v>1.6556291390728492E-2</c:v>
                </c:pt>
                <c:pt idx="162">
                  <c:v>1.9543973941368097E-2</c:v>
                </c:pt>
                <c:pt idx="163">
                  <c:v>-1.9169329073482445E-2</c:v>
                </c:pt>
                <c:pt idx="164">
                  <c:v>-3.5830618892508173E-2</c:v>
                </c:pt>
                <c:pt idx="165">
                  <c:v>1.3513513513513526E-2</c:v>
                </c:pt>
                <c:pt idx="166">
                  <c:v>0.31666666666666676</c:v>
                </c:pt>
                <c:pt idx="167">
                  <c:v>-2.7848101265822808E-2</c:v>
                </c:pt>
                <c:pt idx="168">
                  <c:v>2.3437500000000021E-2</c:v>
                </c:pt>
                <c:pt idx="169">
                  <c:v>-1.5267175572519097E-2</c:v>
                </c:pt>
                <c:pt idx="170">
                  <c:v>4.9095607235142162E-2</c:v>
                </c:pt>
                <c:pt idx="171">
                  <c:v>0</c:v>
                </c:pt>
                <c:pt idx="172">
                  <c:v>9.3596059113300434E-2</c:v>
                </c:pt>
                <c:pt idx="173">
                  <c:v>-3.3783783783783813E-2</c:v>
                </c:pt>
                <c:pt idx="174">
                  <c:v>-0.20279720279720273</c:v>
                </c:pt>
                <c:pt idx="175">
                  <c:v>-5.8479532163742739E-3</c:v>
                </c:pt>
                <c:pt idx="176">
                  <c:v>2.6470588235293975E-2</c:v>
                </c:pt>
                <c:pt idx="177">
                  <c:v>-2.0057306590257739E-2</c:v>
                </c:pt>
                <c:pt idx="178">
                  <c:v>1.4619883040935523E-2</c:v>
                </c:pt>
                <c:pt idx="179">
                  <c:v>-2.3054755043227529E-2</c:v>
                </c:pt>
                <c:pt idx="180">
                  <c:v>1.7699115044247638E-2</c:v>
                </c:pt>
                <c:pt idx="181">
                  <c:v>2.8985507246376838E-3</c:v>
                </c:pt>
                <c:pt idx="182">
                  <c:v>2.6011560693641644E-2</c:v>
                </c:pt>
                <c:pt idx="183">
                  <c:v>-8.4507042253521205E-3</c:v>
                </c:pt>
                <c:pt idx="184">
                  <c:v>8.5227272727272808E-3</c:v>
                </c:pt>
                <c:pt idx="185">
                  <c:v>1.6901408450704241E-2</c:v>
                </c:pt>
                <c:pt idx="186">
                  <c:v>-2.2160664819944619E-2</c:v>
                </c:pt>
                <c:pt idx="187">
                  <c:v>-1.4164305949008513E-2</c:v>
                </c:pt>
                <c:pt idx="188">
                  <c:v>-8.6206896551724223E-3</c:v>
                </c:pt>
                <c:pt idx="189">
                  <c:v>-4.6376811594202781E-2</c:v>
                </c:pt>
                <c:pt idx="190">
                  <c:v>-2.7355623100303976E-2</c:v>
                </c:pt>
                <c:pt idx="191">
                  <c:v>2.1875000000000019E-2</c:v>
                </c:pt>
                <c:pt idx="192">
                  <c:v>0</c:v>
                </c:pt>
                <c:pt idx="193">
                  <c:v>2.7522935779816536E-2</c:v>
                </c:pt>
                <c:pt idx="194">
                  <c:v>0</c:v>
                </c:pt>
                <c:pt idx="195">
                  <c:v>3.869047619047606E-2</c:v>
                </c:pt>
                <c:pt idx="196">
                  <c:v>2.8653295128939858E-3</c:v>
                </c:pt>
                <c:pt idx="197">
                  <c:v>1.4285714285714299E-2</c:v>
                </c:pt>
                <c:pt idx="198">
                  <c:v>-1.1830985915492906E-2</c:v>
                </c:pt>
                <c:pt idx="199">
                  <c:v>-3.420752565564364E-3</c:v>
                </c:pt>
                <c:pt idx="200">
                  <c:v>-3.4324942791762996E-3</c:v>
                </c:pt>
                <c:pt idx="201">
                  <c:v>-6.888633754305434E-3</c:v>
                </c:pt>
                <c:pt idx="202">
                  <c:v>4.3930635838150427E-2</c:v>
                </c:pt>
                <c:pt idx="203">
                  <c:v>-1.1074197120709065E-3</c:v>
                </c:pt>
                <c:pt idx="204">
                  <c:v>-1.8847006651884778E-2</c:v>
                </c:pt>
                <c:pt idx="205">
                  <c:v>-7.9096045197739242E-3</c:v>
                </c:pt>
                <c:pt idx="206">
                  <c:v>-7.9726651480638514E-3</c:v>
                </c:pt>
                <c:pt idx="207">
                  <c:v>2.5258323765786541E-2</c:v>
                </c:pt>
                <c:pt idx="208">
                  <c:v>6.382978723404252E-2</c:v>
                </c:pt>
                <c:pt idx="209">
                  <c:v>6.3157894736842451E-3</c:v>
                </c:pt>
                <c:pt idx="210">
                  <c:v>5.648535564853558E-2</c:v>
                </c:pt>
                <c:pt idx="211">
                  <c:v>-1.0891089108910927E-2</c:v>
                </c:pt>
                <c:pt idx="212">
                  <c:v>4.3043043043043024E-2</c:v>
                </c:pt>
                <c:pt idx="213">
                  <c:v>-3.1669865642994219E-2</c:v>
                </c:pt>
                <c:pt idx="214">
                  <c:v>-8.91972249752228E-3</c:v>
                </c:pt>
                <c:pt idx="215">
                  <c:v>1.2999999999999956E-2</c:v>
                </c:pt>
                <c:pt idx="216">
                  <c:v>-5.9230009871668642E-3</c:v>
                </c:pt>
                <c:pt idx="217">
                  <c:v>8.7388282025819289E-2</c:v>
                </c:pt>
                <c:pt idx="218">
                  <c:v>-2.7397260273972626E-2</c:v>
                </c:pt>
                <c:pt idx="219">
                  <c:v>-3.7558685446009163E-3</c:v>
                </c:pt>
                <c:pt idx="220">
                  <c:v>-4.7125353440150841E-3</c:v>
                </c:pt>
                <c:pt idx="221">
                  <c:v>4.9242424242424206E-2</c:v>
                </c:pt>
                <c:pt idx="222">
                  <c:v>1.4440433212996429E-2</c:v>
                </c:pt>
                <c:pt idx="223">
                  <c:v>1.1565836298932345E-2</c:v>
                </c:pt>
                <c:pt idx="224">
                  <c:v>-6.1565523306947433E-3</c:v>
                </c:pt>
                <c:pt idx="225">
                  <c:v>-1.5486725663716828E-2</c:v>
                </c:pt>
                <c:pt idx="226">
                  <c:v>-0.19101123595505623</c:v>
                </c:pt>
                <c:pt idx="227">
                  <c:v>-1.9444444444444462E-2</c:v>
                </c:pt>
                <c:pt idx="228">
                  <c:v>-1.133144475920681E-2</c:v>
                </c:pt>
                <c:pt idx="229">
                  <c:v>4.2979942693409781E-2</c:v>
                </c:pt>
                <c:pt idx="230">
                  <c:v>2.7472527472527496E-3</c:v>
                </c:pt>
                <c:pt idx="231">
                  <c:v>-1.6438356164383577E-2</c:v>
                </c:pt>
                <c:pt idx="232">
                  <c:v>2.2284122562674116E-2</c:v>
                </c:pt>
                <c:pt idx="233">
                  <c:v>5.1771117166212584E-2</c:v>
                </c:pt>
                <c:pt idx="234">
                  <c:v>-1.8134715025906752E-2</c:v>
                </c:pt>
                <c:pt idx="235">
                  <c:v>1.5831134564643815E-2</c:v>
                </c:pt>
                <c:pt idx="236">
                  <c:v>-2.0779220779220797E-2</c:v>
                </c:pt>
                <c:pt idx="237">
                  <c:v>-1.5915119363395239E-2</c:v>
                </c:pt>
                <c:pt idx="238">
                  <c:v>-1.0781671159029659E-2</c:v>
                </c:pt>
                <c:pt idx="239">
                  <c:v>-8.1743869209809344E-3</c:v>
                </c:pt>
                <c:pt idx="240">
                  <c:v>-2.1978021978021997E-2</c:v>
                </c:pt>
                <c:pt idx="241">
                  <c:v>2.2471910112359571E-2</c:v>
                </c:pt>
                <c:pt idx="242">
                  <c:v>3.8461538461538498E-2</c:v>
                </c:pt>
                <c:pt idx="243">
                  <c:v>2.3809523809523829E-2</c:v>
                </c:pt>
                <c:pt idx="244">
                  <c:v>-1.8087855297157639E-2</c:v>
                </c:pt>
                <c:pt idx="245">
                  <c:v>0</c:v>
                </c:pt>
                <c:pt idx="246">
                  <c:v>-1.3157894736842117E-2</c:v>
                </c:pt>
                <c:pt idx="247">
                  <c:v>0</c:v>
                </c:pt>
                <c:pt idx="248">
                  <c:v>-2.6666666666666692E-3</c:v>
                </c:pt>
                <c:pt idx="249">
                  <c:v>1.6042780748663117E-2</c:v>
                </c:pt>
                <c:pt idx="250">
                  <c:v>2.6315789473684233E-2</c:v>
                </c:pt>
                <c:pt idx="251">
                  <c:v>2.820512820512823E-2</c:v>
                </c:pt>
                <c:pt idx="252">
                  <c:v>1.2468827930174575E-2</c:v>
                </c:pt>
                <c:pt idx="253">
                  <c:v>2.4630541871921065E-2</c:v>
                </c:pt>
                <c:pt idx="254">
                  <c:v>0</c:v>
                </c:pt>
                <c:pt idx="255">
                  <c:v>-9.6153846153846246E-3</c:v>
                </c:pt>
                <c:pt idx="256">
                  <c:v>3.6407766990291295E-2</c:v>
                </c:pt>
                <c:pt idx="257">
                  <c:v>1.8735362997658097E-2</c:v>
                </c:pt>
                <c:pt idx="258">
                  <c:v>3.2183908045977039E-2</c:v>
                </c:pt>
                <c:pt idx="259">
                  <c:v>6.6815144766146931E-2</c:v>
                </c:pt>
                <c:pt idx="260">
                  <c:v>8.9770354906054367E-2</c:v>
                </c:pt>
                <c:pt idx="261">
                  <c:v>0.36973180076628342</c:v>
                </c:pt>
                <c:pt idx="262">
                  <c:v>-0.11188811188811183</c:v>
                </c:pt>
                <c:pt idx="263">
                  <c:v>1.4173228346456705E-2</c:v>
                </c:pt>
                <c:pt idx="264">
                  <c:v>-4.8136645962732962E-2</c:v>
                </c:pt>
                <c:pt idx="265">
                  <c:v>-4.404567699836872E-2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A-EB4A-81A8-70EAAC34D0FD}"/>
            </c:ext>
          </c:extLst>
        </c:ser>
        <c:ser>
          <c:idx val="2"/>
          <c:order val="2"/>
          <c:tx>
            <c:strRef>
              <c:f>'Исходные данные'!$Q$1:$Q$2</c:f>
              <c:strCache>
                <c:ptCount val="2"/>
                <c:pt idx="0">
                  <c:v>ц НЛМК ао дох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'Исходные данные'!$A$3:$A$268</c:f>
              <c:numCache>
                <c:formatCode>m/d/yy</c:formatCode>
                <c:ptCount val="266"/>
                <c:pt idx="0">
                  <c:v>42016</c:v>
                </c:pt>
                <c:pt idx="1">
                  <c:v>42023</c:v>
                </c:pt>
                <c:pt idx="2">
                  <c:v>42030</c:v>
                </c:pt>
                <c:pt idx="3">
                  <c:v>42037</c:v>
                </c:pt>
                <c:pt idx="4">
                  <c:v>42044</c:v>
                </c:pt>
                <c:pt idx="5">
                  <c:v>42051</c:v>
                </c:pt>
                <c:pt idx="6">
                  <c:v>42058</c:v>
                </c:pt>
                <c:pt idx="7">
                  <c:v>42065</c:v>
                </c:pt>
                <c:pt idx="8">
                  <c:v>42072</c:v>
                </c:pt>
                <c:pt idx="9">
                  <c:v>42079</c:v>
                </c:pt>
                <c:pt idx="10">
                  <c:v>42086</c:v>
                </c:pt>
                <c:pt idx="11">
                  <c:v>42093</c:v>
                </c:pt>
                <c:pt idx="12">
                  <c:v>42100</c:v>
                </c:pt>
                <c:pt idx="13">
                  <c:v>42107</c:v>
                </c:pt>
                <c:pt idx="14">
                  <c:v>42114</c:v>
                </c:pt>
                <c:pt idx="15">
                  <c:v>42121</c:v>
                </c:pt>
                <c:pt idx="16">
                  <c:v>42128</c:v>
                </c:pt>
                <c:pt idx="17">
                  <c:v>42135</c:v>
                </c:pt>
                <c:pt idx="18">
                  <c:v>42142</c:v>
                </c:pt>
                <c:pt idx="19">
                  <c:v>42149</c:v>
                </c:pt>
                <c:pt idx="20">
                  <c:v>42156</c:v>
                </c:pt>
                <c:pt idx="21">
                  <c:v>42163</c:v>
                </c:pt>
                <c:pt idx="22">
                  <c:v>42170</c:v>
                </c:pt>
                <c:pt idx="23">
                  <c:v>42177</c:v>
                </c:pt>
                <c:pt idx="24">
                  <c:v>42184</c:v>
                </c:pt>
                <c:pt idx="25">
                  <c:v>42191</c:v>
                </c:pt>
                <c:pt idx="26">
                  <c:v>42198</c:v>
                </c:pt>
                <c:pt idx="27">
                  <c:v>42205</c:v>
                </c:pt>
                <c:pt idx="28">
                  <c:v>42212</c:v>
                </c:pt>
                <c:pt idx="29">
                  <c:v>42219</c:v>
                </c:pt>
                <c:pt idx="30">
                  <c:v>42226</c:v>
                </c:pt>
                <c:pt idx="31">
                  <c:v>42233</c:v>
                </c:pt>
                <c:pt idx="32">
                  <c:v>42240</c:v>
                </c:pt>
                <c:pt idx="33">
                  <c:v>42247</c:v>
                </c:pt>
                <c:pt idx="34">
                  <c:v>42254</c:v>
                </c:pt>
                <c:pt idx="35">
                  <c:v>42261</c:v>
                </c:pt>
                <c:pt idx="36">
                  <c:v>42268</c:v>
                </c:pt>
                <c:pt idx="37">
                  <c:v>42275</c:v>
                </c:pt>
                <c:pt idx="38">
                  <c:v>42282</c:v>
                </c:pt>
                <c:pt idx="39">
                  <c:v>42289</c:v>
                </c:pt>
                <c:pt idx="40">
                  <c:v>42296</c:v>
                </c:pt>
                <c:pt idx="41">
                  <c:v>42303</c:v>
                </c:pt>
                <c:pt idx="42">
                  <c:v>42310</c:v>
                </c:pt>
                <c:pt idx="43">
                  <c:v>42317</c:v>
                </c:pt>
                <c:pt idx="44">
                  <c:v>42324</c:v>
                </c:pt>
                <c:pt idx="45">
                  <c:v>42331</c:v>
                </c:pt>
                <c:pt idx="46">
                  <c:v>42338</c:v>
                </c:pt>
                <c:pt idx="47">
                  <c:v>42345</c:v>
                </c:pt>
                <c:pt idx="48">
                  <c:v>42352</c:v>
                </c:pt>
                <c:pt idx="49">
                  <c:v>42359</c:v>
                </c:pt>
                <c:pt idx="50">
                  <c:v>42366</c:v>
                </c:pt>
                <c:pt idx="51">
                  <c:v>42373</c:v>
                </c:pt>
                <c:pt idx="52">
                  <c:v>42380</c:v>
                </c:pt>
                <c:pt idx="53">
                  <c:v>42387</c:v>
                </c:pt>
                <c:pt idx="54">
                  <c:v>42394</c:v>
                </c:pt>
                <c:pt idx="55">
                  <c:v>42401</c:v>
                </c:pt>
                <c:pt idx="56">
                  <c:v>42408</c:v>
                </c:pt>
                <c:pt idx="57">
                  <c:v>42415</c:v>
                </c:pt>
                <c:pt idx="58">
                  <c:v>42422</c:v>
                </c:pt>
                <c:pt idx="59">
                  <c:v>42429</c:v>
                </c:pt>
                <c:pt idx="60">
                  <c:v>42436</c:v>
                </c:pt>
                <c:pt idx="61">
                  <c:v>42443</c:v>
                </c:pt>
                <c:pt idx="62">
                  <c:v>42450</c:v>
                </c:pt>
                <c:pt idx="63">
                  <c:v>42457</c:v>
                </c:pt>
                <c:pt idx="64">
                  <c:v>42464</c:v>
                </c:pt>
                <c:pt idx="65">
                  <c:v>42471</c:v>
                </c:pt>
                <c:pt idx="66">
                  <c:v>42478</c:v>
                </c:pt>
                <c:pt idx="67">
                  <c:v>42485</c:v>
                </c:pt>
                <c:pt idx="68">
                  <c:v>42492</c:v>
                </c:pt>
                <c:pt idx="69">
                  <c:v>42499</c:v>
                </c:pt>
                <c:pt idx="70">
                  <c:v>42506</c:v>
                </c:pt>
                <c:pt idx="71">
                  <c:v>42513</c:v>
                </c:pt>
                <c:pt idx="72">
                  <c:v>42520</c:v>
                </c:pt>
                <c:pt idx="73">
                  <c:v>42527</c:v>
                </c:pt>
                <c:pt idx="74">
                  <c:v>42534</c:v>
                </c:pt>
                <c:pt idx="75">
                  <c:v>42541</c:v>
                </c:pt>
                <c:pt idx="76">
                  <c:v>42548</c:v>
                </c:pt>
                <c:pt idx="77">
                  <c:v>42555</c:v>
                </c:pt>
                <c:pt idx="78">
                  <c:v>42562</c:v>
                </c:pt>
                <c:pt idx="79">
                  <c:v>42569</c:v>
                </c:pt>
                <c:pt idx="80">
                  <c:v>42576</c:v>
                </c:pt>
                <c:pt idx="81">
                  <c:v>42583</c:v>
                </c:pt>
                <c:pt idx="82">
                  <c:v>42590</c:v>
                </c:pt>
                <c:pt idx="83">
                  <c:v>42597</c:v>
                </c:pt>
                <c:pt idx="84">
                  <c:v>42604</c:v>
                </c:pt>
                <c:pt idx="85">
                  <c:v>42611</c:v>
                </c:pt>
                <c:pt idx="86">
                  <c:v>42618</c:v>
                </c:pt>
                <c:pt idx="87">
                  <c:v>42625</c:v>
                </c:pt>
                <c:pt idx="88">
                  <c:v>42632</c:v>
                </c:pt>
                <c:pt idx="89">
                  <c:v>42639</c:v>
                </c:pt>
                <c:pt idx="90">
                  <c:v>42646</c:v>
                </c:pt>
                <c:pt idx="91">
                  <c:v>42653</c:v>
                </c:pt>
                <c:pt idx="92">
                  <c:v>42660</c:v>
                </c:pt>
                <c:pt idx="93">
                  <c:v>42667</c:v>
                </c:pt>
                <c:pt idx="94">
                  <c:v>42674</c:v>
                </c:pt>
                <c:pt idx="95">
                  <c:v>42681</c:v>
                </c:pt>
                <c:pt idx="96">
                  <c:v>42688</c:v>
                </c:pt>
                <c:pt idx="97">
                  <c:v>42695</c:v>
                </c:pt>
                <c:pt idx="98">
                  <c:v>42702</c:v>
                </c:pt>
                <c:pt idx="99">
                  <c:v>42709</c:v>
                </c:pt>
                <c:pt idx="100">
                  <c:v>42716</c:v>
                </c:pt>
                <c:pt idx="101">
                  <c:v>42723</c:v>
                </c:pt>
                <c:pt idx="102">
                  <c:v>42730</c:v>
                </c:pt>
                <c:pt idx="103">
                  <c:v>42737</c:v>
                </c:pt>
                <c:pt idx="104">
                  <c:v>42744</c:v>
                </c:pt>
                <c:pt idx="105">
                  <c:v>42751</c:v>
                </c:pt>
                <c:pt idx="106">
                  <c:v>42758</c:v>
                </c:pt>
                <c:pt idx="107">
                  <c:v>42765</c:v>
                </c:pt>
                <c:pt idx="108">
                  <c:v>42772</c:v>
                </c:pt>
                <c:pt idx="109">
                  <c:v>42779</c:v>
                </c:pt>
                <c:pt idx="110">
                  <c:v>42786</c:v>
                </c:pt>
                <c:pt idx="111">
                  <c:v>42793</c:v>
                </c:pt>
                <c:pt idx="112">
                  <c:v>42800</c:v>
                </c:pt>
                <c:pt idx="113">
                  <c:v>42807</c:v>
                </c:pt>
                <c:pt idx="114">
                  <c:v>42814</c:v>
                </c:pt>
                <c:pt idx="115">
                  <c:v>42821</c:v>
                </c:pt>
                <c:pt idx="116">
                  <c:v>42828</c:v>
                </c:pt>
                <c:pt idx="117">
                  <c:v>42835</c:v>
                </c:pt>
                <c:pt idx="118">
                  <c:v>42842</c:v>
                </c:pt>
                <c:pt idx="119">
                  <c:v>42849</c:v>
                </c:pt>
                <c:pt idx="120">
                  <c:v>42856</c:v>
                </c:pt>
                <c:pt idx="121">
                  <c:v>42863</c:v>
                </c:pt>
                <c:pt idx="122">
                  <c:v>42870</c:v>
                </c:pt>
                <c:pt idx="123">
                  <c:v>42877</c:v>
                </c:pt>
                <c:pt idx="124">
                  <c:v>42884</c:v>
                </c:pt>
                <c:pt idx="125">
                  <c:v>42891</c:v>
                </c:pt>
                <c:pt idx="126">
                  <c:v>42898</c:v>
                </c:pt>
                <c:pt idx="127">
                  <c:v>42905</c:v>
                </c:pt>
                <c:pt idx="128">
                  <c:v>42912</c:v>
                </c:pt>
                <c:pt idx="129">
                  <c:v>42919</c:v>
                </c:pt>
                <c:pt idx="130">
                  <c:v>42926</c:v>
                </c:pt>
                <c:pt idx="131">
                  <c:v>42933</c:v>
                </c:pt>
                <c:pt idx="132">
                  <c:v>42940</c:v>
                </c:pt>
                <c:pt idx="133">
                  <c:v>42947</c:v>
                </c:pt>
                <c:pt idx="134">
                  <c:v>42954</c:v>
                </c:pt>
                <c:pt idx="135">
                  <c:v>42961</c:v>
                </c:pt>
                <c:pt idx="136">
                  <c:v>42968</c:v>
                </c:pt>
                <c:pt idx="137">
                  <c:v>42975</c:v>
                </c:pt>
                <c:pt idx="138">
                  <c:v>42982</c:v>
                </c:pt>
                <c:pt idx="139">
                  <c:v>42989</c:v>
                </c:pt>
                <c:pt idx="140">
                  <c:v>42996</c:v>
                </c:pt>
                <c:pt idx="141">
                  <c:v>43003</c:v>
                </c:pt>
                <c:pt idx="142">
                  <c:v>43010</c:v>
                </c:pt>
                <c:pt idx="143">
                  <c:v>43017</c:v>
                </c:pt>
                <c:pt idx="144">
                  <c:v>43024</c:v>
                </c:pt>
                <c:pt idx="145">
                  <c:v>43031</c:v>
                </c:pt>
                <c:pt idx="146">
                  <c:v>43038</c:v>
                </c:pt>
                <c:pt idx="147">
                  <c:v>43045</c:v>
                </c:pt>
                <c:pt idx="148">
                  <c:v>43052</c:v>
                </c:pt>
                <c:pt idx="149">
                  <c:v>43059</c:v>
                </c:pt>
                <c:pt idx="150">
                  <c:v>43066</c:v>
                </c:pt>
                <c:pt idx="151">
                  <c:v>43073</c:v>
                </c:pt>
                <c:pt idx="152">
                  <c:v>43080</c:v>
                </c:pt>
                <c:pt idx="153">
                  <c:v>43087</c:v>
                </c:pt>
                <c:pt idx="154">
                  <c:v>43094</c:v>
                </c:pt>
                <c:pt idx="155">
                  <c:v>43101</c:v>
                </c:pt>
                <c:pt idx="156">
                  <c:v>43108</c:v>
                </c:pt>
                <c:pt idx="157">
                  <c:v>43115</c:v>
                </c:pt>
                <c:pt idx="158">
                  <c:v>43122</c:v>
                </c:pt>
                <c:pt idx="159">
                  <c:v>43129</c:v>
                </c:pt>
                <c:pt idx="160">
                  <c:v>43136</c:v>
                </c:pt>
                <c:pt idx="161">
                  <c:v>43143</c:v>
                </c:pt>
                <c:pt idx="162">
                  <c:v>43150</c:v>
                </c:pt>
                <c:pt idx="163">
                  <c:v>43157</c:v>
                </c:pt>
                <c:pt idx="164">
                  <c:v>43164</c:v>
                </c:pt>
                <c:pt idx="165">
                  <c:v>43171</c:v>
                </c:pt>
                <c:pt idx="166">
                  <c:v>43178</c:v>
                </c:pt>
                <c:pt idx="167">
                  <c:v>43185</c:v>
                </c:pt>
                <c:pt idx="168">
                  <c:v>43192</c:v>
                </c:pt>
                <c:pt idx="169">
                  <c:v>43199</c:v>
                </c:pt>
                <c:pt idx="170">
                  <c:v>43206</c:v>
                </c:pt>
                <c:pt idx="171">
                  <c:v>43213</c:v>
                </c:pt>
                <c:pt idx="172">
                  <c:v>43220</c:v>
                </c:pt>
                <c:pt idx="173">
                  <c:v>43227</c:v>
                </c:pt>
                <c:pt idx="174">
                  <c:v>43234</c:v>
                </c:pt>
                <c:pt idx="175">
                  <c:v>43241</c:v>
                </c:pt>
                <c:pt idx="176">
                  <c:v>43248</c:v>
                </c:pt>
                <c:pt idx="177">
                  <c:v>43255</c:v>
                </c:pt>
                <c:pt idx="178">
                  <c:v>43262</c:v>
                </c:pt>
                <c:pt idx="179">
                  <c:v>43269</c:v>
                </c:pt>
                <c:pt idx="180">
                  <c:v>43276</c:v>
                </c:pt>
                <c:pt idx="181">
                  <c:v>43283</c:v>
                </c:pt>
                <c:pt idx="182">
                  <c:v>43290</c:v>
                </c:pt>
                <c:pt idx="183">
                  <c:v>43297</c:v>
                </c:pt>
                <c:pt idx="184">
                  <c:v>43304</c:v>
                </c:pt>
                <c:pt idx="185">
                  <c:v>43311</c:v>
                </c:pt>
                <c:pt idx="186">
                  <c:v>43318</c:v>
                </c:pt>
                <c:pt idx="187">
                  <c:v>43325</c:v>
                </c:pt>
                <c:pt idx="188">
                  <c:v>43332</c:v>
                </c:pt>
                <c:pt idx="189">
                  <c:v>43339</c:v>
                </c:pt>
                <c:pt idx="190">
                  <c:v>43346</c:v>
                </c:pt>
                <c:pt idx="191">
                  <c:v>43353</c:v>
                </c:pt>
                <c:pt idx="192">
                  <c:v>43360</c:v>
                </c:pt>
                <c:pt idx="193">
                  <c:v>43367</c:v>
                </c:pt>
                <c:pt idx="194">
                  <c:v>43374</c:v>
                </c:pt>
                <c:pt idx="195">
                  <c:v>43381</c:v>
                </c:pt>
                <c:pt idx="196">
                  <c:v>43388</c:v>
                </c:pt>
                <c:pt idx="197">
                  <c:v>43395</c:v>
                </c:pt>
                <c:pt idx="198">
                  <c:v>43402</c:v>
                </c:pt>
                <c:pt idx="199">
                  <c:v>43409</c:v>
                </c:pt>
                <c:pt idx="200">
                  <c:v>43416</c:v>
                </c:pt>
                <c:pt idx="201">
                  <c:v>43423</c:v>
                </c:pt>
                <c:pt idx="202">
                  <c:v>43430</c:v>
                </c:pt>
                <c:pt idx="203">
                  <c:v>43437</c:v>
                </c:pt>
                <c:pt idx="204">
                  <c:v>43444</c:v>
                </c:pt>
                <c:pt idx="205">
                  <c:v>43451</c:v>
                </c:pt>
                <c:pt idx="206">
                  <c:v>43458</c:v>
                </c:pt>
                <c:pt idx="207">
                  <c:v>43465</c:v>
                </c:pt>
                <c:pt idx="208">
                  <c:v>43472</c:v>
                </c:pt>
                <c:pt idx="209">
                  <c:v>43479</c:v>
                </c:pt>
                <c:pt idx="210">
                  <c:v>43486</c:v>
                </c:pt>
                <c:pt idx="211">
                  <c:v>43493</c:v>
                </c:pt>
                <c:pt idx="212">
                  <c:v>43500</c:v>
                </c:pt>
                <c:pt idx="213">
                  <c:v>43507</c:v>
                </c:pt>
                <c:pt idx="214">
                  <c:v>43514</c:v>
                </c:pt>
                <c:pt idx="215">
                  <c:v>43521</c:v>
                </c:pt>
                <c:pt idx="216">
                  <c:v>43528</c:v>
                </c:pt>
                <c:pt idx="217">
                  <c:v>43535</c:v>
                </c:pt>
                <c:pt idx="218">
                  <c:v>43542</c:v>
                </c:pt>
                <c:pt idx="219">
                  <c:v>43549</c:v>
                </c:pt>
                <c:pt idx="220">
                  <c:v>43556</c:v>
                </c:pt>
                <c:pt idx="221">
                  <c:v>43563</c:v>
                </c:pt>
                <c:pt idx="222">
                  <c:v>43570</c:v>
                </c:pt>
                <c:pt idx="223">
                  <c:v>43577</c:v>
                </c:pt>
                <c:pt idx="224">
                  <c:v>43584</c:v>
                </c:pt>
                <c:pt idx="225">
                  <c:v>43591</c:v>
                </c:pt>
                <c:pt idx="226">
                  <c:v>43598</c:v>
                </c:pt>
                <c:pt idx="227">
                  <c:v>43605</c:v>
                </c:pt>
                <c:pt idx="228">
                  <c:v>43612</c:v>
                </c:pt>
                <c:pt idx="229">
                  <c:v>43619</c:v>
                </c:pt>
                <c:pt idx="230">
                  <c:v>43626</c:v>
                </c:pt>
                <c:pt idx="231">
                  <c:v>43633</c:v>
                </c:pt>
                <c:pt idx="232">
                  <c:v>43640</c:v>
                </c:pt>
                <c:pt idx="233">
                  <c:v>43647</c:v>
                </c:pt>
                <c:pt idx="234">
                  <c:v>43654</c:v>
                </c:pt>
                <c:pt idx="235">
                  <c:v>43661</c:v>
                </c:pt>
                <c:pt idx="236">
                  <c:v>43668</c:v>
                </c:pt>
                <c:pt idx="237">
                  <c:v>43675</c:v>
                </c:pt>
                <c:pt idx="238">
                  <c:v>43682</c:v>
                </c:pt>
                <c:pt idx="239">
                  <c:v>43689</c:v>
                </c:pt>
                <c:pt idx="240">
                  <c:v>43696</c:v>
                </c:pt>
                <c:pt idx="241">
                  <c:v>43703</c:v>
                </c:pt>
                <c:pt idx="242">
                  <c:v>43710</c:v>
                </c:pt>
                <c:pt idx="243">
                  <c:v>43717</c:v>
                </c:pt>
                <c:pt idx="244">
                  <c:v>43724</c:v>
                </c:pt>
                <c:pt idx="245">
                  <c:v>43731</c:v>
                </c:pt>
                <c:pt idx="246">
                  <c:v>43738</c:v>
                </c:pt>
                <c:pt idx="247">
                  <c:v>43745</c:v>
                </c:pt>
                <c:pt idx="248">
                  <c:v>43752</c:v>
                </c:pt>
                <c:pt idx="249">
                  <c:v>43759</c:v>
                </c:pt>
                <c:pt idx="250">
                  <c:v>43766</c:v>
                </c:pt>
                <c:pt idx="251">
                  <c:v>43773</c:v>
                </c:pt>
                <c:pt idx="252">
                  <c:v>43780</c:v>
                </c:pt>
                <c:pt idx="253">
                  <c:v>43787</c:v>
                </c:pt>
                <c:pt idx="254">
                  <c:v>43794</c:v>
                </c:pt>
                <c:pt idx="255">
                  <c:v>43801</c:v>
                </c:pt>
                <c:pt idx="256">
                  <c:v>43808</c:v>
                </c:pt>
                <c:pt idx="257">
                  <c:v>43815</c:v>
                </c:pt>
                <c:pt idx="258">
                  <c:v>43822</c:v>
                </c:pt>
                <c:pt idx="259">
                  <c:v>43829</c:v>
                </c:pt>
                <c:pt idx="260">
                  <c:v>43836</c:v>
                </c:pt>
                <c:pt idx="261">
                  <c:v>43843</c:v>
                </c:pt>
                <c:pt idx="262">
                  <c:v>43850</c:v>
                </c:pt>
                <c:pt idx="263">
                  <c:v>43857</c:v>
                </c:pt>
                <c:pt idx="264">
                  <c:v>43864</c:v>
                </c:pt>
                <c:pt idx="265">
                  <c:v>43871</c:v>
                </c:pt>
              </c:numCache>
            </c:numRef>
          </c:cat>
          <c:val>
            <c:numRef>
              <c:f>'Исходные данные'!$Q$3:$Q$268</c:f>
              <c:numCache>
                <c:formatCode>General</c:formatCode>
                <c:ptCount val="266"/>
                <c:pt idx="0">
                  <c:v>0.11487481590574369</c:v>
                </c:pt>
                <c:pt idx="1">
                  <c:v>5.0264200792602277E-2</c:v>
                </c:pt>
                <c:pt idx="2">
                  <c:v>0.15709703792214338</c:v>
                </c:pt>
                <c:pt idx="3">
                  <c:v>-1.032664818740152E-2</c:v>
                </c:pt>
                <c:pt idx="4">
                  <c:v>-2.0264704267120643E-2</c:v>
                </c:pt>
                <c:pt idx="5">
                  <c:v>-3.6995515695067233E-2</c:v>
                </c:pt>
                <c:pt idx="6">
                  <c:v>-5.5878928987194543E-2</c:v>
                </c:pt>
                <c:pt idx="7">
                  <c:v>6.1652281134401974E-3</c:v>
                </c:pt>
                <c:pt idx="8">
                  <c:v>-4.6568627450980359E-2</c:v>
                </c:pt>
                <c:pt idx="9">
                  <c:v>2.7634961439589128E-3</c:v>
                </c:pt>
                <c:pt idx="10">
                  <c:v>-6.2872524514516456E-2</c:v>
                </c:pt>
                <c:pt idx="11">
                  <c:v>6.4560251675557359E-2</c:v>
                </c:pt>
                <c:pt idx="12">
                  <c:v>-0.10227418733136315</c:v>
                </c:pt>
                <c:pt idx="13">
                  <c:v>-2.6763990267639967E-2</c:v>
                </c:pt>
                <c:pt idx="14">
                  <c:v>-6.764705882352849E-3</c:v>
                </c:pt>
                <c:pt idx="15">
                  <c:v>1.0956470239857786E-2</c:v>
                </c:pt>
                <c:pt idx="16">
                  <c:v>1.0544815465729333E-2</c:v>
                </c:pt>
                <c:pt idx="17">
                  <c:v>4.4927536231883974E-2</c:v>
                </c:pt>
                <c:pt idx="18">
                  <c:v>2.1775312066574307E-2</c:v>
                </c:pt>
                <c:pt idx="19">
                  <c:v>-9.094611103569997E-3</c:v>
                </c:pt>
                <c:pt idx="20">
                  <c:v>3.0136986301369902E-2</c:v>
                </c:pt>
                <c:pt idx="21">
                  <c:v>-3.191489361702135E-2</c:v>
                </c:pt>
                <c:pt idx="22">
                  <c:v>8.9285714285715061E-3</c:v>
                </c:pt>
                <c:pt idx="23">
                  <c:v>1.0211027910142953E-2</c:v>
                </c:pt>
                <c:pt idx="24">
                  <c:v>4.0431266846360798E-3</c:v>
                </c:pt>
                <c:pt idx="25">
                  <c:v>2.6174496644295341E-2</c:v>
                </c:pt>
                <c:pt idx="26">
                  <c:v>1.7004578155656697E-3</c:v>
                </c:pt>
                <c:pt idx="27">
                  <c:v>1.723687646905207E-2</c:v>
                </c:pt>
                <c:pt idx="28">
                  <c:v>1.694480102695755E-2</c:v>
                </c:pt>
                <c:pt idx="29">
                  <c:v>9.088613986367065E-3</c:v>
                </c:pt>
                <c:pt idx="30">
                  <c:v>5.8543907930948297E-2</c:v>
                </c:pt>
                <c:pt idx="31">
                  <c:v>-1.1226660363980179E-2</c:v>
                </c:pt>
                <c:pt idx="32">
                  <c:v>-6.0356161109119122E-2</c:v>
                </c:pt>
                <c:pt idx="33">
                  <c:v>-1.6789620961587474E-2</c:v>
                </c:pt>
                <c:pt idx="34">
                  <c:v>3.4282018111254926E-2</c:v>
                </c:pt>
                <c:pt idx="35">
                  <c:v>2.9518449030644146E-2</c:v>
                </c:pt>
                <c:pt idx="36">
                  <c:v>-9.9258899283197685E-2</c:v>
                </c:pt>
                <c:pt idx="37">
                  <c:v>-5.7189101699487384E-2</c:v>
                </c:pt>
                <c:pt idx="38">
                  <c:v>4.0057224606580788E-2</c:v>
                </c:pt>
                <c:pt idx="39">
                  <c:v>1.3755158184318337E-3</c:v>
                </c:pt>
                <c:pt idx="40">
                  <c:v>3.0219780219780065E-3</c:v>
                </c:pt>
                <c:pt idx="41">
                  <c:v>7.0939468638729214E-2</c:v>
                </c:pt>
                <c:pt idx="42">
                  <c:v>-3.7851662404092171E-2</c:v>
                </c:pt>
                <c:pt idx="43">
                  <c:v>-5.5289739500265778E-2</c:v>
                </c:pt>
                <c:pt idx="44">
                  <c:v>1.2239729881823362E-2</c:v>
                </c:pt>
                <c:pt idx="45">
                  <c:v>-1.4871438498957711E-2</c:v>
                </c:pt>
                <c:pt idx="46">
                  <c:v>-4.3876975169300218E-2</c:v>
                </c:pt>
                <c:pt idx="47">
                  <c:v>-4.2496679946879085E-2</c:v>
                </c:pt>
                <c:pt idx="48">
                  <c:v>-8.3834180921559531E-2</c:v>
                </c:pt>
                <c:pt idx="49">
                  <c:v>4.0033641715727424E-2</c:v>
                </c:pt>
                <c:pt idx="50">
                  <c:v>1.2453501536471019E-2</c:v>
                </c:pt>
                <c:pt idx="51">
                  <c:v>-2.95527156549521E-2</c:v>
                </c:pt>
                <c:pt idx="52">
                  <c:v>-5.3497942386831275E-2</c:v>
                </c:pt>
                <c:pt idx="53">
                  <c:v>7.8260869565217397E-2</c:v>
                </c:pt>
                <c:pt idx="54">
                  <c:v>5.6451612903225805E-2</c:v>
                </c:pt>
                <c:pt idx="55">
                  <c:v>8.3969465648854963E-2</c:v>
                </c:pt>
                <c:pt idx="56">
                  <c:v>2.7605633802816814E-2</c:v>
                </c:pt>
                <c:pt idx="57">
                  <c:v>-3.8377192982454351E-3</c:v>
                </c:pt>
                <c:pt idx="58">
                  <c:v>4.4028618602090413E-3</c:v>
                </c:pt>
                <c:pt idx="59">
                  <c:v>3.5342465753424632E-2</c:v>
                </c:pt>
                <c:pt idx="60">
                  <c:v>3.3474464143953442E-2</c:v>
                </c:pt>
                <c:pt idx="61">
                  <c:v>3.3542440148508573E-2</c:v>
                </c:pt>
                <c:pt idx="62">
                  <c:v>1.6846277715842926E-2</c:v>
                </c:pt>
                <c:pt idx="63">
                  <c:v>5.1041539773419388E-2</c:v>
                </c:pt>
                <c:pt idx="64">
                  <c:v>4.4158553546592517E-2</c:v>
                </c:pt>
                <c:pt idx="65">
                  <c:v>-2.0757020757020808E-2</c:v>
                </c:pt>
                <c:pt idx="66">
                  <c:v>4.2960779868510615E-2</c:v>
                </c:pt>
                <c:pt idx="67">
                  <c:v>-2.9996739484838657E-2</c:v>
                </c:pt>
                <c:pt idx="68">
                  <c:v>-2.40896358543418E-2</c:v>
                </c:pt>
                <c:pt idx="69">
                  <c:v>-3.9609644087255896E-2</c:v>
                </c:pt>
                <c:pt idx="70">
                  <c:v>1.5899581589958137E-2</c:v>
                </c:pt>
                <c:pt idx="71">
                  <c:v>4.9423393739703655E-3</c:v>
                </c:pt>
                <c:pt idx="72">
                  <c:v>-5.7962529274004713E-2</c:v>
                </c:pt>
                <c:pt idx="73">
                  <c:v>-3.418272218769422E-2</c:v>
                </c:pt>
                <c:pt idx="74">
                  <c:v>2.831402831402835E-2</c:v>
                </c:pt>
                <c:pt idx="75">
                  <c:v>1.4518147684605713E-2</c:v>
                </c:pt>
                <c:pt idx="76">
                  <c:v>3.2568467801628427E-2</c:v>
                </c:pt>
                <c:pt idx="77">
                  <c:v>9.796893667861328E-3</c:v>
                </c:pt>
                <c:pt idx="78">
                  <c:v>6.945101751064843E-2</c:v>
                </c:pt>
                <c:pt idx="79">
                  <c:v>-5.5315853523616723E-4</c:v>
                </c:pt>
                <c:pt idx="80">
                  <c:v>5.4793004206331666E-2</c:v>
                </c:pt>
                <c:pt idx="81">
                  <c:v>-2.3822017000734705E-2</c:v>
                </c:pt>
                <c:pt idx="82">
                  <c:v>-1.1287895076327641E-2</c:v>
                </c:pt>
                <c:pt idx="83">
                  <c:v>7.9373708818093296E-3</c:v>
                </c:pt>
                <c:pt idx="84">
                  <c:v>-1.2944983818770257E-2</c:v>
                </c:pt>
                <c:pt idx="85">
                  <c:v>7.6502732240429699E-4</c:v>
                </c:pt>
                <c:pt idx="86">
                  <c:v>2.1841214371519369E-3</c:v>
                </c:pt>
                <c:pt idx="87">
                  <c:v>-9.8398169336384456E-2</c:v>
                </c:pt>
                <c:pt idx="88">
                  <c:v>5.5716702924824751E-2</c:v>
                </c:pt>
                <c:pt idx="89">
                  <c:v>-5.0486548368631902E-2</c:v>
                </c:pt>
                <c:pt idx="90">
                  <c:v>4.1716903785869397E-2</c:v>
                </c:pt>
                <c:pt idx="91">
                  <c:v>7.4074074074074138E-3</c:v>
                </c:pt>
                <c:pt idx="92">
                  <c:v>7.6976102941175026E-3</c:v>
                </c:pt>
                <c:pt idx="93">
                  <c:v>9.223577699236124E-2</c:v>
                </c:pt>
                <c:pt idx="94">
                  <c:v>4.0709812108559562E-2</c:v>
                </c:pt>
                <c:pt idx="95">
                  <c:v>0.17703109327983943</c:v>
                </c:pt>
                <c:pt idx="96">
                  <c:v>-1.5764806135492068E-2</c:v>
                </c:pt>
                <c:pt idx="97">
                  <c:v>3.3679653679653684E-2</c:v>
                </c:pt>
                <c:pt idx="98">
                  <c:v>-3.6770248764553148E-2</c:v>
                </c:pt>
                <c:pt idx="99">
                  <c:v>-1.7391304347826087E-2</c:v>
                </c:pt>
                <c:pt idx="100">
                  <c:v>1.9292035398230149E-2</c:v>
                </c:pt>
                <c:pt idx="101">
                  <c:v>-3.212363257509987E-2</c:v>
                </c:pt>
                <c:pt idx="102">
                  <c:v>3.1395766056691782E-2</c:v>
                </c:pt>
                <c:pt idx="103">
                  <c:v>-2.4699947817011684E-2</c:v>
                </c:pt>
                <c:pt idx="104">
                  <c:v>1.1592652042090219E-2</c:v>
                </c:pt>
                <c:pt idx="105">
                  <c:v>-3.0324400564174875E-2</c:v>
                </c:pt>
                <c:pt idx="106">
                  <c:v>6.1818181818181793E-2</c:v>
                </c:pt>
                <c:pt idx="107">
                  <c:v>2.0462328767123294E-2</c:v>
                </c:pt>
                <c:pt idx="108">
                  <c:v>1.7618927762396246E-2</c:v>
                </c:pt>
                <c:pt idx="109">
                  <c:v>1.4015994723390128E-2</c:v>
                </c:pt>
                <c:pt idx="110">
                  <c:v>-5.3825514269452722E-2</c:v>
                </c:pt>
                <c:pt idx="111">
                  <c:v>-4.1849273867835393E-2</c:v>
                </c:pt>
                <c:pt idx="112">
                  <c:v>-3.1031390134529092E-2</c:v>
                </c:pt>
                <c:pt idx="113">
                  <c:v>5.664568678267299E-2</c:v>
                </c:pt>
                <c:pt idx="114">
                  <c:v>-1.909600560616672E-2</c:v>
                </c:pt>
                <c:pt idx="115">
                  <c:v>1.0091087694231072E-2</c:v>
                </c:pt>
                <c:pt idx="116">
                  <c:v>-1.9980549907170058E-2</c:v>
                </c:pt>
                <c:pt idx="117">
                  <c:v>-5.9900766801984674E-2</c:v>
                </c:pt>
                <c:pt idx="118">
                  <c:v>-2.744458305344976E-2</c:v>
                </c:pt>
                <c:pt idx="119">
                  <c:v>6.3147508633448507E-2</c:v>
                </c:pt>
                <c:pt idx="120">
                  <c:v>-7.0533642691415792E-3</c:v>
                </c:pt>
                <c:pt idx="121">
                  <c:v>-2.9815870642116066E-2</c:v>
                </c:pt>
                <c:pt idx="122">
                  <c:v>5.009633911368018E-2</c:v>
                </c:pt>
                <c:pt idx="123">
                  <c:v>-4.5871559633027525E-3</c:v>
                </c:pt>
                <c:pt idx="124">
                  <c:v>9.2165898617506284E-4</c:v>
                </c:pt>
                <c:pt idx="125">
                  <c:v>5.4327808471455194E-3</c:v>
                </c:pt>
                <c:pt idx="126">
                  <c:v>-5.7148090484476555E-2</c:v>
                </c:pt>
                <c:pt idx="127">
                  <c:v>3.9339485186983943E-2</c:v>
                </c:pt>
                <c:pt idx="128">
                  <c:v>8.0841121495327156E-2</c:v>
                </c:pt>
                <c:pt idx="129">
                  <c:v>4.2109814094249805E-2</c:v>
                </c:pt>
                <c:pt idx="130">
                  <c:v>3.0451377364752754E-2</c:v>
                </c:pt>
                <c:pt idx="131">
                  <c:v>-1.3688702794105944E-3</c:v>
                </c:pt>
                <c:pt idx="132">
                  <c:v>-3.6284470246734628E-3</c:v>
                </c:pt>
                <c:pt idx="133">
                  <c:v>4.1919559763696747E-2</c:v>
                </c:pt>
                <c:pt idx="134">
                  <c:v>3.5339805825242807E-2</c:v>
                </c:pt>
                <c:pt idx="135">
                  <c:v>-4.3585896474118653E-2</c:v>
                </c:pt>
                <c:pt idx="136">
                  <c:v>1.1765628676759408E-3</c:v>
                </c:pt>
                <c:pt idx="137">
                  <c:v>7.1999373237229797E-2</c:v>
                </c:pt>
                <c:pt idx="138">
                  <c:v>-3.9684279763209866E-2</c:v>
                </c:pt>
                <c:pt idx="139">
                  <c:v>-4.3378995433789435E-3</c:v>
                </c:pt>
                <c:pt idx="140">
                  <c:v>-1.6662844913246249E-2</c:v>
                </c:pt>
                <c:pt idx="141">
                  <c:v>2.8293820443062466E-2</c:v>
                </c:pt>
                <c:pt idx="142">
                  <c:v>4.2935973996522846E-2</c:v>
                </c:pt>
                <c:pt idx="143">
                  <c:v>-3.6022323693556561E-2</c:v>
                </c:pt>
                <c:pt idx="144">
                  <c:v>-1.6917293233082706E-2</c:v>
                </c:pt>
                <c:pt idx="145">
                  <c:v>3.4416826003824091E-2</c:v>
                </c:pt>
                <c:pt idx="146">
                  <c:v>-2.802218114602582E-2</c:v>
                </c:pt>
                <c:pt idx="147">
                  <c:v>-4.7923322683705721E-3</c:v>
                </c:pt>
                <c:pt idx="148">
                  <c:v>1.1847435603454734E-2</c:v>
                </c:pt>
                <c:pt idx="149">
                  <c:v>-1.5863423477867349E-3</c:v>
                </c:pt>
                <c:pt idx="150">
                  <c:v>-1.4753726261632662E-2</c:v>
                </c:pt>
                <c:pt idx="151">
                  <c:v>6.6349255106742555E-2</c:v>
                </c:pt>
                <c:pt idx="152">
                  <c:v>2.2252628546737541E-2</c:v>
                </c:pt>
                <c:pt idx="153">
                  <c:v>3.2053539978865883E-2</c:v>
                </c:pt>
                <c:pt idx="154">
                  <c:v>4.914675767918081E-3</c:v>
                </c:pt>
                <c:pt idx="155">
                  <c:v>-5.1623420730878338E-3</c:v>
                </c:pt>
                <c:pt idx="156">
                  <c:v>4.8682234057080401E-2</c:v>
                </c:pt>
                <c:pt idx="157">
                  <c:v>8.8547431473402251E-3</c:v>
                </c:pt>
                <c:pt idx="158">
                  <c:v>-6.5827686350434459E-3</c:v>
                </c:pt>
                <c:pt idx="159">
                  <c:v>-5.0607418956668745E-2</c:v>
                </c:pt>
                <c:pt idx="160">
                  <c:v>-5.604215136170794E-2</c:v>
                </c:pt>
                <c:pt idx="161">
                  <c:v>8.1841246828561226E-2</c:v>
                </c:pt>
                <c:pt idx="162">
                  <c:v>-4.5564191905655771E-3</c:v>
                </c:pt>
                <c:pt idx="163">
                  <c:v>-2.7665589660743225E-2</c:v>
                </c:pt>
                <c:pt idx="164">
                  <c:v>7.6150917272414182E-3</c:v>
                </c:pt>
                <c:pt idx="165">
                  <c:v>5.1185159738921251E-2</c:v>
                </c:pt>
                <c:pt idx="166">
                  <c:v>-2.9150326797385672E-2</c:v>
                </c:pt>
                <c:pt idx="167">
                  <c:v>-3.3930254476908527E-2</c:v>
                </c:pt>
                <c:pt idx="168">
                  <c:v>4.8222996515679357E-2</c:v>
                </c:pt>
                <c:pt idx="169">
                  <c:v>-2.200505251961158E-2</c:v>
                </c:pt>
                <c:pt idx="170">
                  <c:v>3.1948881789137303E-2</c:v>
                </c:pt>
                <c:pt idx="171">
                  <c:v>7.6674790856992206E-2</c:v>
                </c:pt>
                <c:pt idx="172">
                  <c:v>-5.9039461609054621E-2</c:v>
                </c:pt>
                <c:pt idx="173">
                  <c:v>2.6527958387516148E-2</c:v>
                </c:pt>
                <c:pt idx="174">
                  <c:v>2.9262731188244264E-2</c:v>
                </c:pt>
                <c:pt idx="175">
                  <c:v>2.1538461538461191E-3</c:v>
                </c:pt>
                <c:pt idx="176">
                  <c:v>-5.2195271722443618E-3</c:v>
                </c:pt>
                <c:pt idx="177">
                  <c:v>5.7222222222222285E-2</c:v>
                </c:pt>
                <c:pt idx="178">
                  <c:v>-1.5764582238570777E-2</c:v>
                </c:pt>
                <c:pt idx="179">
                  <c:v>-6.4246307172094591E-2</c:v>
                </c:pt>
                <c:pt idx="180">
                  <c:v>-3.7403321922150408E-2</c:v>
                </c:pt>
                <c:pt idx="181">
                  <c:v>1.6003688092729233E-2</c:v>
                </c:pt>
                <c:pt idx="182">
                  <c:v>2.4308031373565825E-2</c:v>
                </c:pt>
                <c:pt idx="183">
                  <c:v>9.1127705353752537E-3</c:v>
                </c:pt>
                <c:pt idx="184">
                  <c:v>2.6213470462811854E-2</c:v>
                </c:pt>
                <c:pt idx="185">
                  <c:v>-3.1777071620629543E-3</c:v>
                </c:pt>
                <c:pt idx="186">
                  <c:v>-6.8170671897989241E-2</c:v>
                </c:pt>
                <c:pt idx="187">
                  <c:v>2.0789473684210504E-2</c:v>
                </c:pt>
                <c:pt idx="188">
                  <c:v>2.7971126579015234E-2</c:v>
                </c:pt>
                <c:pt idx="189">
                  <c:v>3.8620689655172395E-2</c:v>
                </c:pt>
                <c:pt idx="190">
                  <c:v>1.6902088615236095E-3</c:v>
                </c:pt>
                <c:pt idx="191">
                  <c:v>2.5671929613113119E-2</c:v>
                </c:pt>
                <c:pt idx="192">
                  <c:v>4.4770857814336103E-2</c:v>
                </c:pt>
                <c:pt idx="193">
                  <c:v>4.4989315037685586E-4</c:v>
                </c:pt>
                <c:pt idx="194">
                  <c:v>1.1242270938728984E-3</c:v>
                </c:pt>
                <c:pt idx="195">
                  <c:v>-5.5249859629421694E-2</c:v>
                </c:pt>
                <c:pt idx="196">
                  <c:v>-4.6713419707595301E-2</c:v>
                </c:pt>
                <c:pt idx="197">
                  <c:v>-1.0473815461346675E-2</c:v>
                </c:pt>
                <c:pt idx="198">
                  <c:v>-4.9143145161290392E-3</c:v>
                </c:pt>
                <c:pt idx="199">
                  <c:v>2.4059769532734022E-2</c:v>
                </c:pt>
                <c:pt idx="200">
                  <c:v>1.5580561394831098E-2</c:v>
                </c:pt>
                <c:pt idx="201">
                  <c:v>3.6527456471449091E-3</c:v>
                </c:pt>
                <c:pt idx="202">
                  <c:v>-3.9427392939463783E-2</c:v>
                </c:pt>
                <c:pt idx="203">
                  <c:v>0</c:v>
                </c:pt>
                <c:pt idx="204">
                  <c:v>-4.2434958322808962E-2</c:v>
                </c:pt>
                <c:pt idx="205">
                  <c:v>1.8464785017145949E-3</c:v>
                </c:pt>
                <c:pt idx="206">
                  <c:v>3.6203264876250661E-2</c:v>
                </c:pt>
                <c:pt idx="207">
                  <c:v>-1.105323338838763E-2</c:v>
                </c:pt>
                <c:pt idx="208">
                  <c:v>-7.5796505652621195E-3</c:v>
                </c:pt>
                <c:pt idx="209">
                  <c:v>-1.5275080906148956E-2</c:v>
                </c:pt>
                <c:pt idx="210">
                  <c:v>-2.1822006047061873E-2</c:v>
                </c:pt>
                <c:pt idx="211">
                  <c:v>5.6309635801639536E-2</c:v>
                </c:pt>
                <c:pt idx="212">
                  <c:v>8.9058524173037394E-4</c:v>
                </c:pt>
                <c:pt idx="213">
                  <c:v>-6.3556628956396542E-4</c:v>
                </c:pt>
                <c:pt idx="214">
                  <c:v>8.013228186212102E-3</c:v>
                </c:pt>
                <c:pt idx="215">
                  <c:v>-4.7949526813879555E-3</c:v>
                </c:pt>
                <c:pt idx="216">
                  <c:v>4.9194877646760435E-2</c:v>
                </c:pt>
                <c:pt idx="217">
                  <c:v>1.3293051359516547E-2</c:v>
                </c:pt>
                <c:pt idx="218">
                  <c:v>-5.9630292188431726E-3</c:v>
                </c:pt>
                <c:pt idx="219">
                  <c:v>2.2795440911817705E-2</c:v>
                </c:pt>
                <c:pt idx="220">
                  <c:v>2.0410557184750672E-2</c:v>
                </c:pt>
                <c:pt idx="221">
                  <c:v>-9.4263708472237407E-3</c:v>
                </c:pt>
                <c:pt idx="222">
                  <c:v>1.1372867587327423E-2</c:v>
                </c:pt>
                <c:pt idx="223">
                  <c:v>5.7372346528969766E-4</c:v>
                </c:pt>
                <c:pt idx="224">
                  <c:v>-2.8096330275229391E-2</c:v>
                </c:pt>
                <c:pt idx="225">
                  <c:v>-4.0825958702064825E-2</c:v>
                </c:pt>
                <c:pt idx="226">
                  <c:v>-3.7889039242219369E-2</c:v>
                </c:pt>
                <c:pt idx="227">
                  <c:v>4.8459276307377654E-2</c:v>
                </c:pt>
                <c:pt idx="228">
                  <c:v>5.0731707317073133E-2</c:v>
                </c:pt>
                <c:pt idx="229">
                  <c:v>1.1606313834727081E-3</c:v>
                </c:pt>
                <c:pt idx="230">
                  <c:v>6.1905865986552157E-2</c:v>
                </c:pt>
                <c:pt idx="231">
                  <c:v>-6.2772925764192147E-2</c:v>
                </c:pt>
                <c:pt idx="232">
                  <c:v>-6.9889341875364011E-2</c:v>
                </c:pt>
                <c:pt idx="233">
                  <c:v>-1.8033813400125207E-2</c:v>
                </c:pt>
                <c:pt idx="234">
                  <c:v>-3.1246014538961905E-2</c:v>
                </c:pt>
                <c:pt idx="235">
                  <c:v>2.3828330700368647E-2</c:v>
                </c:pt>
                <c:pt idx="236">
                  <c:v>-2.4045261669023921E-2</c:v>
                </c:pt>
                <c:pt idx="237">
                  <c:v>-3.0171277997365034E-2</c:v>
                </c:pt>
                <c:pt idx="238">
                  <c:v>-3.2332563510392549E-2</c:v>
                </c:pt>
                <c:pt idx="239">
                  <c:v>-2.9201179278393909E-2</c:v>
                </c:pt>
                <c:pt idx="240">
                  <c:v>2.964569775849598E-2</c:v>
                </c:pt>
                <c:pt idx="241">
                  <c:v>4.5224719101123578E-2</c:v>
                </c:pt>
                <c:pt idx="242">
                  <c:v>-1.4646600376242991E-2</c:v>
                </c:pt>
                <c:pt idx="243">
                  <c:v>1.2273285149325047E-2</c:v>
                </c:pt>
                <c:pt idx="244">
                  <c:v>-2.5326687323184827E-2</c:v>
                </c:pt>
                <c:pt idx="245">
                  <c:v>-1.8797512093987553E-2</c:v>
                </c:pt>
                <c:pt idx="246">
                  <c:v>-7.1136779828144772E-2</c:v>
                </c:pt>
                <c:pt idx="247">
                  <c:v>-1.3952077646345189E-2</c:v>
                </c:pt>
                <c:pt idx="248">
                  <c:v>-9.5355275299906245E-3</c:v>
                </c:pt>
                <c:pt idx="249">
                  <c:v>-4.1770186335403796E-2</c:v>
                </c:pt>
                <c:pt idx="250">
                  <c:v>2.2038567493112938E-2</c:v>
                </c:pt>
                <c:pt idx="251">
                  <c:v>3.8845726970033231E-2</c:v>
                </c:pt>
                <c:pt idx="252">
                  <c:v>-3.3577533577533514E-2</c:v>
                </c:pt>
                <c:pt idx="253">
                  <c:v>9.3177511054958351E-3</c:v>
                </c:pt>
                <c:pt idx="254">
                  <c:v>1.2517602879048618E-2</c:v>
                </c:pt>
                <c:pt idx="255">
                  <c:v>2.7661876062432492E-2</c:v>
                </c:pt>
                <c:pt idx="256">
                  <c:v>3.684210526315794E-2</c:v>
                </c:pt>
                <c:pt idx="257">
                  <c:v>3.3067440174039175E-2</c:v>
                </c:pt>
                <c:pt idx="258">
                  <c:v>6.7387336796292255E-3</c:v>
                </c:pt>
                <c:pt idx="259">
                  <c:v>7.5303304978386037E-3</c:v>
                </c:pt>
                <c:pt idx="260">
                  <c:v>-6.0899653979238442E-3</c:v>
                </c:pt>
                <c:pt idx="261">
                  <c:v>4.5815346052081769E-2</c:v>
                </c:pt>
                <c:pt idx="262">
                  <c:v>-3.4620505992010581E-2</c:v>
                </c:pt>
                <c:pt idx="263">
                  <c:v>-4.8275862068965517E-2</c:v>
                </c:pt>
                <c:pt idx="264">
                  <c:v>1.4347826086956448E-2</c:v>
                </c:pt>
                <c:pt idx="265">
                  <c:v>-6.0008572653236425E-3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A-EB4A-81A8-70EAAC34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455168"/>
        <c:axId val="574124912"/>
      </c:lineChart>
      <c:dateAx>
        <c:axId val="10584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124912"/>
        <c:crosses val="autoZero"/>
        <c:auto val="1"/>
        <c:lblOffset val="100"/>
        <c:baseTimeUnit val="days"/>
      </c:dateAx>
      <c:valAx>
        <c:axId val="5741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4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'Анализ лог.дох. для к. комп.'!$E$62:$E$71</c:f>
              <c:strCache>
                <c:ptCount val="10"/>
                <c:pt idx="0">
                  <c:v>-0,080483818</c:v>
                </c:pt>
                <c:pt idx="1">
                  <c:v>-0,057685724</c:v>
                </c:pt>
                <c:pt idx="2">
                  <c:v>-0,034887629</c:v>
                </c:pt>
                <c:pt idx="3">
                  <c:v>-0,012089535</c:v>
                </c:pt>
                <c:pt idx="4">
                  <c:v>0,01070856</c:v>
                </c:pt>
                <c:pt idx="5">
                  <c:v>0,033506654</c:v>
                </c:pt>
                <c:pt idx="6">
                  <c:v>0,056304749</c:v>
                </c:pt>
                <c:pt idx="7">
                  <c:v>0,079102843</c:v>
                </c:pt>
                <c:pt idx="8">
                  <c:v>0,101900938</c:v>
                </c:pt>
                <c:pt idx="9">
                  <c:v>Еще</c:v>
                </c:pt>
              </c:strCache>
            </c:strRef>
          </c:cat>
          <c:val>
            <c:numRef>
              <c:f>'Анализ лог.дох. для к. комп.'!$F$62:$F$71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49</c:v>
                </c:pt>
                <c:pt idx="4">
                  <c:v>100</c:v>
                </c:pt>
                <c:pt idx="5">
                  <c:v>56</c:v>
                </c:pt>
                <c:pt idx="6">
                  <c:v>22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4-5B4E-9403-D65D3F18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36896"/>
        <c:axId val="252142032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'Анализ лог.дох. для к. комп.'!$E$62:$E$71</c:f>
              <c:strCache>
                <c:ptCount val="10"/>
                <c:pt idx="0">
                  <c:v>-0,080483818</c:v>
                </c:pt>
                <c:pt idx="1">
                  <c:v>-0,057685724</c:v>
                </c:pt>
                <c:pt idx="2">
                  <c:v>-0,034887629</c:v>
                </c:pt>
                <c:pt idx="3">
                  <c:v>-0,012089535</c:v>
                </c:pt>
                <c:pt idx="4">
                  <c:v>0,01070856</c:v>
                </c:pt>
                <c:pt idx="5">
                  <c:v>0,033506654</c:v>
                </c:pt>
                <c:pt idx="6">
                  <c:v>0,056304749</c:v>
                </c:pt>
                <c:pt idx="7">
                  <c:v>0,079102843</c:v>
                </c:pt>
                <c:pt idx="8">
                  <c:v>0,101900938</c:v>
                </c:pt>
                <c:pt idx="9">
                  <c:v>Еще</c:v>
                </c:pt>
              </c:strCache>
            </c:strRef>
          </c:cat>
          <c:val>
            <c:numRef>
              <c:f>'Анализ лог.дох. для к. комп.'!$G$62:$G$71</c:f>
              <c:numCache>
                <c:formatCode>0.00%</c:formatCode>
                <c:ptCount val="10"/>
                <c:pt idx="0">
                  <c:v>0</c:v>
                </c:pt>
                <c:pt idx="1">
                  <c:v>4.1322314049586778E-3</c:v>
                </c:pt>
                <c:pt idx="2">
                  <c:v>4.9586776859504134E-2</c:v>
                </c:pt>
                <c:pt idx="3">
                  <c:v>0.25206611570247933</c:v>
                </c:pt>
                <c:pt idx="4">
                  <c:v>0.66528925619834711</c:v>
                </c:pt>
                <c:pt idx="5">
                  <c:v>0.89669421487603307</c:v>
                </c:pt>
                <c:pt idx="6">
                  <c:v>0.98760330578512401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4-5B4E-9403-D65D3F18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464383"/>
        <c:axId val="184604400"/>
      </c:lineChart>
      <c:catAx>
        <c:axId val="1784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142032"/>
        <c:crosses val="autoZero"/>
        <c:auto val="1"/>
        <c:lblAlgn val="ctr"/>
        <c:lblOffset val="100"/>
        <c:noMultiLvlLbl val="0"/>
      </c:catAx>
      <c:valAx>
        <c:axId val="25214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36896"/>
        <c:crosses val="autoZero"/>
        <c:crossBetween val="between"/>
      </c:valAx>
      <c:valAx>
        <c:axId val="184604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83464383"/>
        <c:crosses val="max"/>
        <c:crossBetween val="between"/>
      </c:valAx>
      <c:catAx>
        <c:axId val="188346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044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Эмп. норм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'Анализ лог.дох. для к. комп.'!$J$72</c:f>
              <c:strCache>
                <c:ptCount val="1"/>
                <c:pt idx="0">
                  <c:v>ф-ция распределния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комп.'!$J$73:$J$81</c:f>
              <c:numCache>
                <c:formatCode>0.000000000</c:formatCode>
                <c:ptCount val="9"/>
                <c:pt idx="0">
                  <c:v>0</c:v>
                </c:pt>
                <c:pt idx="1">
                  <c:v>4.1322314049586804E-3</c:v>
                </c:pt>
                <c:pt idx="2">
                  <c:v>4.9586776859504099E-2</c:v>
                </c:pt>
                <c:pt idx="3">
                  <c:v>0.25206611570247933</c:v>
                </c:pt>
                <c:pt idx="4">
                  <c:v>0.66528925619834711</c:v>
                </c:pt>
                <c:pt idx="5">
                  <c:v>0.89669421487603307</c:v>
                </c:pt>
                <c:pt idx="6">
                  <c:v>0.98760330578512401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6146-A7FF-2D7EBF506A69}"/>
            </c:ext>
          </c:extLst>
        </c:ser>
        <c:ser>
          <c:idx val="1"/>
          <c:order val="1"/>
          <c:tx>
            <c:strRef>
              <c:f>'Анализ лог.дох. для к. комп.'!$M$72</c:f>
              <c:strCache>
                <c:ptCount val="1"/>
                <c:pt idx="0">
                  <c:v>ф распр нормальное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комп.'!$M$73:$M$81</c:f>
              <c:numCache>
                <c:formatCode>General</c:formatCode>
                <c:ptCount val="9"/>
                <c:pt idx="0">
                  <c:v>3.3788199910515891E-195</c:v>
                </c:pt>
                <c:pt idx="1">
                  <c:v>3.3418332968220223E-190</c:v>
                </c:pt>
                <c:pt idx="2">
                  <c:v>1.6954680003899855E-82</c:v>
                </c:pt>
                <c:pt idx="3">
                  <c:v>9.7754075249256611E-20</c:v>
                </c:pt>
                <c:pt idx="4">
                  <c:v>0.8796063193385647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6146-A7FF-2D7EBF50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5136"/>
        <c:axId val="1883351727"/>
      </c:lineChart>
      <c:catAx>
        <c:axId val="1643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351727"/>
        <c:crosses val="autoZero"/>
        <c:auto val="1"/>
        <c:lblAlgn val="ctr"/>
        <c:lblOffset val="100"/>
        <c:noMultiLvlLbl val="0"/>
      </c:catAx>
      <c:valAx>
        <c:axId val="18833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Плотн.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лог.дох. для к. комп.'!$K$72</c:f>
              <c:strCache>
                <c:ptCount val="1"/>
                <c:pt idx="0">
                  <c:v>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'Анализ лог.дох. для к. комп.'!$K$73:$K$81</c:f>
              <c:numCache>
                <c:formatCode>General</c:formatCode>
                <c:ptCount val="9"/>
                <c:pt idx="0">
                  <c:v>0</c:v>
                </c:pt>
                <c:pt idx="1">
                  <c:v>0.18125336775267489</c:v>
                </c:pt>
                <c:pt idx="2">
                  <c:v>1.9937870452794237</c:v>
                </c:pt>
                <c:pt idx="3">
                  <c:v>8.8814150198810697</c:v>
                </c:pt>
                <c:pt idx="4">
                  <c:v>18.125336775267488</c:v>
                </c:pt>
                <c:pt idx="5">
                  <c:v>10.150188594149794</c:v>
                </c:pt>
                <c:pt idx="6">
                  <c:v>3.9875740905588475</c:v>
                </c:pt>
                <c:pt idx="7">
                  <c:v>0.54376010325802471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0-9144-A3A2-A1E951F5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481535"/>
        <c:axId val="181172704"/>
      </c:barChart>
      <c:lineChart>
        <c:grouping val="standard"/>
        <c:varyColors val="0"/>
        <c:ser>
          <c:idx val="1"/>
          <c:order val="1"/>
          <c:tx>
            <c:strRef>
              <c:f>'Анализ лог.дох. для к. комп.'!$L$72</c:f>
              <c:strCache>
                <c:ptCount val="1"/>
                <c:pt idx="0">
                  <c:v>нормальна плотность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комп.'!$L$73:$L$81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2.6232926266988955E-219</c:v>
                </c:pt>
                <c:pt idx="3">
                  <c:v>5.7062563557532079E-61</c:v>
                </c:pt>
                <c:pt idx="4">
                  <c:v>30.488797709180101</c:v>
                </c:pt>
                <c:pt idx="5">
                  <c:v>4.0014168733183786E-34</c:v>
                </c:pt>
                <c:pt idx="6">
                  <c:v>1.2899467411485856E-165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0-9144-A3A2-A1E951F5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6432"/>
        <c:axId val="138781856"/>
      </c:lineChart>
      <c:catAx>
        <c:axId val="188648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72704"/>
        <c:crosses val="autoZero"/>
        <c:auto val="1"/>
        <c:lblAlgn val="ctr"/>
        <c:lblOffset val="100"/>
        <c:noMultiLvlLbl val="0"/>
      </c:catAx>
      <c:valAx>
        <c:axId val="181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481535"/>
        <c:crosses val="autoZero"/>
        <c:crossBetween val="between"/>
      </c:valAx>
      <c:valAx>
        <c:axId val="138781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76432"/>
        <c:crosses val="max"/>
        <c:crossBetween val="between"/>
      </c:valAx>
      <c:catAx>
        <c:axId val="138876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78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Эмп. норм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'Анализ лог.дох. для к. комп.'!$J$121</c:f>
              <c:strCache>
                <c:ptCount val="1"/>
                <c:pt idx="0">
                  <c:v>ф-ция распределния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комп.'!$J$122:$J$130</c:f>
              <c:numCache>
                <c:formatCode>0.00000000</c:formatCode>
                <c:ptCount val="9"/>
                <c:pt idx="0">
                  <c:v>2.0661157024793389E-2</c:v>
                </c:pt>
                <c:pt idx="1">
                  <c:v>9.5041322314049589E-2</c:v>
                </c:pt>
                <c:pt idx="2">
                  <c:v>0.24793388429752067</c:v>
                </c:pt>
                <c:pt idx="3">
                  <c:v>0.42148760330578511</c:v>
                </c:pt>
                <c:pt idx="4">
                  <c:v>0.68595041322314054</c:v>
                </c:pt>
                <c:pt idx="5">
                  <c:v>0.8801652892561983</c:v>
                </c:pt>
                <c:pt idx="6">
                  <c:v>0.96694214876033058</c:v>
                </c:pt>
                <c:pt idx="7">
                  <c:v>0.99586776859504134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A140-BD6C-323766964DDC}"/>
            </c:ext>
          </c:extLst>
        </c:ser>
        <c:ser>
          <c:idx val="1"/>
          <c:order val="1"/>
          <c:tx>
            <c:strRef>
              <c:f>'Анализ лог.дох. для к. комп.'!$M$121</c:f>
              <c:strCache>
                <c:ptCount val="1"/>
                <c:pt idx="0">
                  <c:v>ф распр нормальное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комп.'!$M$122:$M$130</c:f>
              <c:numCache>
                <c:formatCode>General</c:formatCode>
                <c:ptCount val="9"/>
                <c:pt idx="0" formatCode="0.0000000000">
                  <c:v>0</c:v>
                </c:pt>
                <c:pt idx="1">
                  <c:v>2.0112907979894546E-149</c:v>
                </c:pt>
                <c:pt idx="2">
                  <c:v>7.1143822551104439E-60</c:v>
                </c:pt>
                <c:pt idx="3">
                  <c:v>2.9300227009918839E-11</c:v>
                </c:pt>
                <c:pt idx="4">
                  <c:v>0.99927144957244951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8-A140-BD6C-32376696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055055"/>
        <c:axId val="1904888991"/>
      </c:lineChart>
      <c:catAx>
        <c:axId val="188605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888991"/>
        <c:crosses val="autoZero"/>
        <c:auto val="1"/>
        <c:lblAlgn val="ctr"/>
        <c:lblOffset val="100"/>
        <c:noMultiLvlLbl val="0"/>
      </c:catAx>
      <c:valAx>
        <c:axId val="1904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05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Плотн.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лог.дох. для к. комп.'!$K$121</c:f>
              <c:strCache>
                <c:ptCount val="1"/>
                <c:pt idx="0">
                  <c:v>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'Анализ лог.дох. для к. комп.'!$K$122:$K$130</c:f>
              <c:numCache>
                <c:formatCode>General</c:formatCode>
                <c:ptCount val="9"/>
                <c:pt idx="0">
                  <c:v>0.60543071005994142</c:v>
                </c:pt>
                <c:pt idx="1">
                  <c:v>3.262560619548148</c:v>
                </c:pt>
                <c:pt idx="2">
                  <c:v>6.7063746068489705</c:v>
                </c:pt>
                <c:pt idx="3">
                  <c:v>7.6126414456123452</c:v>
                </c:pt>
                <c:pt idx="4">
                  <c:v>11.600215536171193</c:v>
                </c:pt>
                <c:pt idx="5">
                  <c:v>8.5189082843757191</c:v>
                </c:pt>
                <c:pt idx="6">
                  <c:v>3.8063207228061726</c:v>
                </c:pt>
                <c:pt idx="7">
                  <c:v>1.2687735742687243</c:v>
                </c:pt>
                <c:pt idx="8">
                  <c:v>0.18125336775267489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8-2C45-86E1-2D10C297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756207"/>
        <c:axId val="242871904"/>
      </c:barChart>
      <c:lineChart>
        <c:grouping val="standard"/>
        <c:varyColors val="0"/>
        <c:ser>
          <c:idx val="1"/>
          <c:order val="1"/>
          <c:tx>
            <c:strRef>
              <c:f>'Анализ лог.дох. для к. комп.'!$L$121</c:f>
              <c:strCache>
                <c:ptCount val="1"/>
                <c:pt idx="0">
                  <c:v>нормальна плотность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комп.'!$L$122:$L$130</c:f>
              <c:numCache>
                <c:formatCode>General</c:formatCode>
                <c:ptCount val="9"/>
                <c:pt idx="0" formatCode="0.0000E+00">
                  <c:v>0</c:v>
                </c:pt>
                <c:pt idx="1">
                  <c:v>2.2358957683999325E-145</c:v>
                </c:pt>
                <c:pt idx="2">
                  <c:v>4.9611507669311827E-56</c:v>
                </c:pt>
                <c:pt idx="3">
                  <c:v>8.3706701532381724E-8</c:v>
                </c:pt>
                <c:pt idx="4">
                  <c:v>1.0739522319434087</c:v>
                </c:pt>
                <c:pt idx="5">
                  <c:v>1.0477475003216109E-34</c:v>
                </c:pt>
                <c:pt idx="6">
                  <c:v>7.7727595721137684E-110</c:v>
                </c:pt>
                <c:pt idx="7">
                  <c:v>4.3847089165315352E-226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8-2C45-86E1-2D10C297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30208"/>
        <c:axId val="1885294591"/>
      </c:lineChart>
      <c:catAx>
        <c:axId val="190575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871904"/>
        <c:crosses val="autoZero"/>
        <c:auto val="1"/>
        <c:lblAlgn val="ctr"/>
        <c:lblOffset val="100"/>
        <c:noMultiLvlLbl val="0"/>
      </c:catAx>
      <c:valAx>
        <c:axId val="242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756207"/>
        <c:crosses val="autoZero"/>
        <c:crossBetween val="between"/>
      </c:valAx>
      <c:valAx>
        <c:axId val="1885294591"/>
        <c:scaling>
          <c:orientation val="minMax"/>
        </c:scaling>
        <c:delete val="0"/>
        <c:axPos val="r"/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30208"/>
        <c:crosses val="max"/>
        <c:crossBetween val="between"/>
      </c:valAx>
      <c:catAx>
        <c:axId val="24263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529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Доверительные</a:t>
            </a:r>
            <a:r>
              <a:rPr lang="ru-RU" baseline="0"/>
              <a:t> интервалы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Магнит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'Анализ лог.дох. для к. комп.'!$H$5:$M$5</c:f>
              <c:numCache>
                <c:formatCode>0.0000E+00</c:formatCode>
                <c:ptCount val="6"/>
                <c:pt idx="0">
                  <c:v>3.3377151593968568E-5</c:v>
                </c:pt>
                <c:pt idx="1">
                  <c:v>3.9901434880197415E-5</c:v>
                </c:pt>
                <c:pt idx="2">
                  <c:v>7.1522257033239674E-5</c:v>
                </c:pt>
                <c:pt idx="3">
                  <c:v>7.8420214518979198E-5</c:v>
                </c:pt>
                <c:pt idx="4">
                  <c:v>8.5502822895536104E-5</c:v>
                </c:pt>
                <c:pt idx="5">
                  <c:v>9.374913476695843E-5</c:v>
                </c:pt>
              </c:numCache>
            </c:numRef>
          </c:cat>
          <c:val>
            <c:numRef>
              <c:f>'Анализ лог.дох. для к. комп.'!$H$6:$M$6</c:f>
              <c:numCache>
                <c:formatCode>General</c:formatCode>
                <c:ptCount val="6"/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3946-A9B7-D927445A8D8D}"/>
            </c:ext>
          </c:extLst>
        </c:ser>
        <c:ser>
          <c:idx val="1"/>
          <c:order val="1"/>
          <c:tx>
            <c:v>Таттел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'Анализ лог.дох. для к. комп.'!$H$5:$M$5</c:f>
              <c:numCache>
                <c:formatCode>0.0000E+00</c:formatCode>
                <c:ptCount val="6"/>
                <c:pt idx="0">
                  <c:v>3.3377151593968568E-5</c:v>
                </c:pt>
                <c:pt idx="1">
                  <c:v>3.9901434880197415E-5</c:v>
                </c:pt>
                <c:pt idx="2">
                  <c:v>7.1522257033239674E-5</c:v>
                </c:pt>
                <c:pt idx="3">
                  <c:v>7.8420214518979198E-5</c:v>
                </c:pt>
                <c:pt idx="4">
                  <c:v>8.5502822895536104E-5</c:v>
                </c:pt>
                <c:pt idx="5">
                  <c:v>9.374913476695843E-5</c:v>
                </c:pt>
              </c:numCache>
            </c:numRef>
          </c:cat>
          <c:val>
            <c:numRef>
              <c:f>'Анализ лог.дох. для к. комп.'!$H$7:$M$7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3946-A9B7-D927445A8D8D}"/>
            </c:ext>
          </c:extLst>
        </c:ser>
        <c:ser>
          <c:idx val="2"/>
          <c:order val="2"/>
          <c:tx>
            <c:v>НЛМК</c:v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  <a:round/>
                <a:headEnd type="triangle"/>
              </a:ln>
              <a:effectLst/>
            </c:spPr>
          </c:marker>
          <c:cat>
            <c:numRef>
              <c:f>'Анализ лог.дох. для к. комп.'!$H$5:$M$5</c:f>
              <c:numCache>
                <c:formatCode>0.0000E+00</c:formatCode>
                <c:ptCount val="6"/>
                <c:pt idx="0">
                  <c:v>3.3377151593968568E-5</c:v>
                </c:pt>
                <c:pt idx="1">
                  <c:v>3.9901434880197415E-5</c:v>
                </c:pt>
                <c:pt idx="2">
                  <c:v>7.1522257033239674E-5</c:v>
                </c:pt>
                <c:pt idx="3">
                  <c:v>7.8420214518979198E-5</c:v>
                </c:pt>
                <c:pt idx="4">
                  <c:v>8.5502822895536104E-5</c:v>
                </c:pt>
                <c:pt idx="5">
                  <c:v>9.374913476695843E-5</c:v>
                </c:pt>
              </c:numCache>
            </c:numRef>
          </c:cat>
          <c:val>
            <c:numRef>
              <c:f>'Анализ лог.дох. для к. комп.'!$H$8:$M$8</c:f>
              <c:numCache>
                <c:formatCode>General</c:formatCode>
                <c:ptCount val="6"/>
                <c:pt idx="3">
                  <c:v>3</c:v>
                </c:pt>
                <c:pt idx="5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82-3946-A9B7-D927445A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92864"/>
        <c:axId val="242879200"/>
      </c:lineChart>
      <c:catAx>
        <c:axId val="235492864"/>
        <c:scaling>
          <c:orientation val="minMax"/>
        </c:scaling>
        <c:delete val="0"/>
        <c:axPos val="b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879200"/>
        <c:crosses val="autoZero"/>
        <c:auto val="1"/>
        <c:lblAlgn val="ctr"/>
        <c:lblOffset val="100"/>
        <c:noMultiLvlLbl val="0"/>
      </c:catAx>
      <c:valAx>
        <c:axId val="2428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4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'Дисп. анализ. 2'!$B$2</c:f>
              <c:strCache>
                <c:ptCount val="1"/>
                <c:pt idx="0">
                  <c:v>ц Магнит ао логдох.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'Дисп. анализ. 2'!$B$3:$B$244</c:f>
              <c:numCache>
                <c:formatCode>General</c:formatCode>
                <c:ptCount val="242"/>
                <c:pt idx="0">
                  <c:v>7.3850465494397E-2</c:v>
                </c:pt>
                <c:pt idx="1">
                  <c:v>3.4635496662756893E-2</c:v>
                </c:pt>
                <c:pt idx="2">
                  <c:v>4.47801563178842E-2</c:v>
                </c:pt>
                <c:pt idx="3">
                  <c:v>-3.7765446037706596E-2</c:v>
                </c:pt>
                <c:pt idx="4">
                  <c:v>-4.2515385223095947E-2</c:v>
                </c:pt>
                <c:pt idx="5">
                  <c:v>3.7082860789183769E-3</c:v>
                </c:pt>
                <c:pt idx="6">
                  <c:v>-9.196687209747445E-2</c:v>
                </c:pt>
                <c:pt idx="7">
                  <c:v>5.1776269523720941E-2</c:v>
                </c:pt>
                <c:pt idx="8">
                  <c:v>1.258107578221157E-2</c:v>
                </c:pt>
                <c:pt idx="9">
                  <c:v>6.6670917100472238E-2</c:v>
                </c:pt>
                <c:pt idx="10">
                  <c:v>-1.6443915792255126E-2</c:v>
                </c:pt>
                <c:pt idx="11">
                  <c:v>2.6046708938100238E-2</c:v>
                </c:pt>
                <c:pt idx="12">
                  <c:v>-4.71001181359334E-2</c:v>
                </c:pt>
                <c:pt idx="13">
                  <c:v>1.3289038500534645E-3</c:v>
                </c:pt>
                <c:pt idx="14">
                  <c:v>6.7940438687870142E-3</c:v>
                </c:pt>
                <c:pt idx="15">
                  <c:v>-3.144239006398486E-2</c:v>
                </c:pt>
                <c:pt idx="16">
                  <c:v>-4.7384618835907943E-2</c:v>
                </c:pt>
                <c:pt idx="17">
                  <c:v>1.6513703882250041E-2</c:v>
                </c:pt>
                <c:pt idx="18">
                  <c:v>4.0803276516342635E-2</c:v>
                </c:pt>
                <c:pt idx="19">
                  <c:v>2.2652534228249976E-2</c:v>
                </c:pt>
                <c:pt idx="20">
                  <c:v>2.5581277884377585E-2</c:v>
                </c:pt>
                <c:pt idx="21">
                  <c:v>-3.0335645001651201E-2</c:v>
                </c:pt>
                <c:pt idx="22">
                  <c:v>5.9832998562114881E-3</c:v>
                </c:pt>
                <c:pt idx="23">
                  <c:v>3.0327608335527501E-2</c:v>
                </c:pt>
                <c:pt idx="24">
                  <c:v>-8.5470605784578879E-3</c:v>
                </c:pt>
                <c:pt idx="25">
                  <c:v>4.6129771727500213E-2</c:v>
                </c:pt>
                <c:pt idx="26">
                  <c:v>1.5937888186291715E-2</c:v>
                </c:pt>
                <c:pt idx="27">
                  <c:v>-2.0291614207367914E-2</c:v>
                </c:pt>
                <c:pt idx="28">
                  <c:v>-2.3910832148555272E-2</c:v>
                </c:pt>
                <c:pt idx="29">
                  <c:v>2.5884679322841109E-2</c:v>
                </c:pt>
                <c:pt idx="30">
                  <c:v>-1.5149923438002588E-2</c:v>
                </c:pt>
                <c:pt idx="31">
                  <c:v>-4.98542937180666E-2</c:v>
                </c:pt>
                <c:pt idx="32">
                  <c:v>1.2027336896423435E-2</c:v>
                </c:pt>
                <c:pt idx="33">
                  <c:v>-2.0004086436630431E-2</c:v>
                </c:pt>
                <c:pt idx="34">
                  <c:v>1.2783838463143127E-2</c:v>
                </c:pt>
                <c:pt idx="35">
                  <c:v>-1.9627091678486863E-3</c:v>
                </c:pt>
                <c:pt idx="36">
                  <c:v>-1.7839918128331078E-2</c:v>
                </c:pt>
                <c:pt idx="37">
                  <c:v>-3.2163931777139609E-2</c:v>
                </c:pt>
                <c:pt idx="38">
                  <c:v>3.1816045184658748E-2</c:v>
                </c:pt>
                <c:pt idx="39">
                  <c:v>-2.6799911413542432E-2</c:v>
                </c:pt>
                <c:pt idx="40">
                  <c:v>5.4509168666923458E-2</c:v>
                </c:pt>
                <c:pt idx="41">
                  <c:v>1.6280990709134358E-2</c:v>
                </c:pt>
                <c:pt idx="42">
                  <c:v>-1.7974614621456553E-2</c:v>
                </c:pt>
                <c:pt idx="43">
                  <c:v>-6.6580325081567082E-2</c:v>
                </c:pt>
                <c:pt idx="44">
                  <c:v>-3.5311343238181081E-2</c:v>
                </c:pt>
                <c:pt idx="45">
                  <c:v>7.1068187653438031E-3</c:v>
                </c:pt>
                <c:pt idx="46">
                  <c:v>4.5180725936258881E-2</c:v>
                </c:pt>
                <c:pt idx="47">
                  <c:v>8.1604142753999298E-3</c:v>
                </c:pt>
                <c:pt idx="48">
                  <c:v>3.991660740544134E-2</c:v>
                </c:pt>
                <c:pt idx="49">
                  <c:v>-6.6046904552877095E-2</c:v>
                </c:pt>
                <c:pt idx="50">
                  <c:v>-7.3715037822280394E-2</c:v>
                </c:pt>
                <c:pt idx="51">
                  <c:v>3.3918218203460526E-2</c:v>
                </c:pt>
                <c:pt idx="52">
                  <c:v>2.3312415250810403E-2</c:v>
                </c:pt>
                <c:pt idx="53">
                  <c:v>7.4328798714500266E-3</c:v>
                </c:pt>
                <c:pt idx="54">
                  <c:v>2.1514182915330693E-2</c:v>
                </c:pt>
                <c:pt idx="55">
                  <c:v>4.4850566165351324E-2</c:v>
                </c:pt>
                <c:pt idx="56">
                  <c:v>-4.6687113972652128E-2</c:v>
                </c:pt>
                <c:pt idx="57">
                  <c:v>-3.8412216545351541E-2</c:v>
                </c:pt>
                <c:pt idx="58">
                  <c:v>-1.4430264829028872E-2</c:v>
                </c:pt>
                <c:pt idx="59">
                  <c:v>-1.8385027913987884E-2</c:v>
                </c:pt>
                <c:pt idx="60">
                  <c:v>1.5959608340324394E-2</c:v>
                </c:pt>
                <c:pt idx="61">
                  <c:v>-6.2882881380179612E-3</c:v>
                </c:pt>
                <c:pt idx="62">
                  <c:v>4.3067815451571789E-3</c:v>
                </c:pt>
                <c:pt idx="63">
                  <c:v>4.2183051333141819E-2</c:v>
                </c:pt>
                <c:pt idx="64">
                  <c:v>-3.3952552196625518E-2</c:v>
                </c:pt>
                <c:pt idx="65">
                  <c:v>-3.6845394381387564E-2</c:v>
                </c:pt>
                <c:pt idx="66">
                  <c:v>-7.8547845365193325E-3</c:v>
                </c:pt>
                <c:pt idx="67">
                  <c:v>-5.5210731972355376E-2</c:v>
                </c:pt>
                <c:pt idx="68">
                  <c:v>1.74277365929143E-2</c:v>
                </c:pt>
                <c:pt idx="69">
                  <c:v>2.1366051534174701E-2</c:v>
                </c:pt>
                <c:pt idx="70">
                  <c:v>-1.0198749826255238E-2</c:v>
                </c:pt>
                <c:pt idx="71">
                  <c:v>8.6388296280523136E-2</c:v>
                </c:pt>
                <c:pt idx="72">
                  <c:v>4.5941092860378063E-2</c:v>
                </c:pt>
                <c:pt idx="73">
                  <c:v>1.0237409093221572E-2</c:v>
                </c:pt>
                <c:pt idx="74">
                  <c:v>-5.1293294387551924E-2</c:v>
                </c:pt>
                <c:pt idx="75">
                  <c:v>1.1242607271519489E-2</c:v>
                </c:pt>
                <c:pt idx="76">
                  <c:v>1.6061530746009467E-2</c:v>
                </c:pt>
                <c:pt idx="77">
                  <c:v>0</c:v>
                </c:pt>
                <c:pt idx="78">
                  <c:v>-2.6427329543993849E-2</c:v>
                </c:pt>
                <c:pt idx="79">
                  <c:v>3.1724352901862929E-2</c:v>
                </c:pt>
                <c:pt idx="80">
                  <c:v>-1.9913954247511967E-2</c:v>
                </c:pt>
                <c:pt idx="81">
                  <c:v>1.9228926221064313E-3</c:v>
                </c:pt>
                <c:pt idx="82">
                  <c:v>-2.5980541797745005E-2</c:v>
                </c:pt>
                <c:pt idx="83">
                  <c:v>3.6870981873574848E-2</c:v>
                </c:pt>
                <c:pt idx="84">
                  <c:v>2.4672625915105328E-3</c:v>
                </c:pt>
                <c:pt idx="85">
                  <c:v>-1.8268405328619508E-2</c:v>
                </c:pt>
                <c:pt idx="86">
                  <c:v>4.3538785059716645E-2</c:v>
                </c:pt>
                <c:pt idx="87">
                  <c:v>6.6439029236082803E-3</c:v>
                </c:pt>
                <c:pt idx="88">
                  <c:v>-6.7405166138438943E-3</c:v>
                </c:pt>
                <c:pt idx="89">
                  <c:v>7.0283830458084395E-3</c:v>
                </c:pt>
                <c:pt idx="90">
                  <c:v>2.8096252885470463E-2</c:v>
                </c:pt>
                <c:pt idx="91">
                  <c:v>-2.9536414432451252E-2</c:v>
                </c:pt>
                <c:pt idx="92">
                  <c:v>5.5320531588165522E-2</c:v>
                </c:pt>
                <c:pt idx="93">
                  <c:v>-9.1324835632722312E-3</c:v>
                </c:pt>
                <c:pt idx="94">
                  <c:v>9.2927875754593714E-3</c:v>
                </c:pt>
                <c:pt idx="95">
                  <c:v>1.7320860942630745E-2</c:v>
                </c:pt>
                <c:pt idx="96">
                  <c:v>-3.2857165157773593E-2</c:v>
                </c:pt>
                <c:pt idx="97">
                  <c:v>4.3107481013942461E-2</c:v>
                </c:pt>
                <c:pt idx="98">
                  <c:v>-3.065918748737495E-2</c:v>
                </c:pt>
                <c:pt idx="99">
                  <c:v>-9.4537282689977076E-2</c:v>
                </c:pt>
                <c:pt idx="100">
                  <c:v>3.8893791121273225E-2</c:v>
                </c:pt>
                <c:pt idx="101">
                  <c:v>-2.1822158141588943E-3</c:v>
                </c:pt>
                <c:pt idx="102">
                  <c:v>5.7825707382862745E-2</c:v>
                </c:pt>
                <c:pt idx="103">
                  <c:v>-3.674954220874227E-2</c:v>
                </c:pt>
                <c:pt idx="104">
                  <c:v>-9.5643091124628654E-3</c:v>
                </c:pt>
                <c:pt idx="105">
                  <c:v>1.808406245723404E-2</c:v>
                </c:pt>
                <c:pt idx="106">
                  <c:v>-4.8339576409844653E-2</c:v>
                </c:pt>
                <c:pt idx="107">
                  <c:v>9.4157438915232206E-3</c:v>
                </c:pt>
                <c:pt idx="108">
                  <c:v>-3.2951541154115915E-2</c:v>
                </c:pt>
                <c:pt idx="109">
                  <c:v>1.4030553765165266E-2</c:v>
                </c:pt>
                <c:pt idx="110">
                  <c:v>9.5052434974274291E-3</c:v>
                </c:pt>
                <c:pt idx="111">
                  <c:v>2.7898805138056204E-2</c:v>
                </c:pt>
                <c:pt idx="112">
                  <c:v>-6.2776406144172014E-2</c:v>
                </c:pt>
                <c:pt idx="113">
                  <c:v>6.1187843459034497E-2</c:v>
                </c:pt>
                <c:pt idx="114">
                  <c:v>-2.4407079553991906E-3</c:v>
                </c:pt>
                <c:pt idx="115">
                  <c:v>-1.4123924067005689E-2</c:v>
                </c:pt>
                <c:pt idx="116">
                  <c:v>-1.0834342165709998E-2</c:v>
                </c:pt>
                <c:pt idx="117">
                  <c:v>1.4384068907121517E-2</c:v>
                </c:pt>
                <c:pt idx="118">
                  <c:v>4.2774344932826835E-2</c:v>
                </c:pt>
                <c:pt idx="119">
                  <c:v>-3.2944155719354384E-2</c:v>
                </c:pt>
                <c:pt idx="120">
                  <c:v>2.8820438535491988E-2</c:v>
                </c:pt>
                <c:pt idx="121">
                  <c:v>-3.7791982209466113E-2</c:v>
                </c:pt>
                <c:pt idx="122">
                  <c:v>3.9616733650049696E-3</c:v>
                </c:pt>
                <c:pt idx="123">
                  <c:v>-2.4608154503376056E-3</c:v>
                </c:pt>
                <c:pt idx="124">
                  <c:v>4.8509562659994288E-2</c:v>
                </c:pt>
                <c:pt idx="125">
                  <c:v>7.7629819959634361E-2</c:v>
                </c:pt>
                <c:pt idx="126">
                  <c:v>-5.9667743441274013E-3</c:v>
                </c:pt>
                <c:pt idx="127">
                  <c:v>-1.2426082273353956E-2</c:v>
                </c:pt>
                <c:pt idx="128">
                  <c:v>-1.3264463253211289E-2</c:v>
                </c:pt>
                <c:pt idx="129">
                  <c:v>-1.5717415895409204E-2</c:v>
                </c:pt>
                <c:pt idx="130">
                  <c:v>-4.9627893421284597E-3</c:v>
                </c:pt>
                <c:pt idx="131">
                  <c:v>-5.2079149044889306E-2</c:v>
                </c:pt>
                <c:pt idx="132">
                  <c:v>-5.8397571371497037E-2</c:v>
                </c:pt>
                <c:pt idx="133">
                  <c:v>-8.7405976617061398E-2</c:v>
                </c:pt>
                <c:pt idx="134">
                  <c:v>-2.9524973314426717E-2</c:v>
                </c:pt>
                <c:pt idx="135">
                  <c:v>-4.140288329639219E-2</c:v>
                </c:pt>
                <c:pt idx="136">
                  <c:v>-4.5479899335035157E-2</c:v>
                </c:pt>
                <c:pt idx="137">
                  <c:v>3.2586281198025091E-2</c:v>
                </c:pt>
                <c:pt idx="138">
                  <c:v>-2.1449784642040726E-2</c:v>
                </c:pt>
                <c:pt idx="139">
                  <c:v>-2.5273814055443822E-2</c:v>
                </c:pt>
                <c:pt idx="140">
                  <c:v>1.4137317499459456E-2</c:v>
                </c:pt>
                <c:pt idx="141">
                  <c:v>5.8804447097234203E-2</c:v>
                </c:pt>
                <c:pt idx="142">
                  <c:v>-3.5756891494500564E-3</c:v>
                </c:pt>
                <c:pt idx="143">
                  <c:v>-7.112734401558285E-2</c:v>
                </c:pt>
                <c:pt idx="144">
                  <c:v>-9.5996459652827326E-2</c:v>
                </c:pt>
                <c:pt idx="145">
                  <c:v>-4.55363221652334E-2</c:v>
                </c:pt>
                <c:pt idx="146">
                  <c:v>-7.2221872782195717E-2</c:v>
                </c:pt>
                <c:pt idx="147">
                  <c:v>-1.6081931219300571E-2</c:v>
                </c:pt>
                <c:pt idx="148">
                  <c:v>1.120625115581575E-2</c:v>
                </c:pt>
                <c:pt idx="149">
                  <c:v>-3.1376680365152509E-2</c:v>
                </c:pt>
                <c:pt idx="150">
                  <c:v>-1.4214729639626E-2</c:v>
                </c:pt>
                <c:pt idx="151">
                  <c:v>2.9869874992769496E-3</c:v>
                </c:pt>
                <c:pt idx="152">
                  <c:v>3.4028105994945435E-3</c:v>
                </c:pt>
                <c:pt idx="153">
                  <c:v>2.4122826762623006E-2</c:v>
                </c:pt>
                <c:pt idx="154">
                  <c:v>5.7863356321288251E-3</c:v>
                </c:pt>
                <c:pt idx="155">
                  <c:v>1.8380481024848905E-3</c:v>
                </c:pt>
                <c:pt idx="156">
                  <c:v>1.9771917594983535E-2</c:v>
                </c:pt>
                <c:pt idx="157">
                  <c:v>-1.898913869004204E-2</c:v>
                </c:pt>
                <c:pt idx="158">
                  <c:v>-5.9231812882554635E-2</c:v>
                </c:pt>
                <c:pt idx="159">
                  <c:v>-2.267099616435253E-2</c:v>
                </c:pt>
                <c:pt idx="160">
                  <c:v>-2.9737162095761605E-2</c:v>
                </c:pt>
                <c:pt idx="161">
                  <c:v>6.1055575624848757E-3</c:v>
                </c:pt>
                <c:pt idx="162">
                  <c:v>-1.0929070532190721E-2</c:v>
                </c:pt>
                <c:pt idx="163">
                  <c:v>-1.6844369894920774E-2</c:v>
                </c:pt>
                <c:pt idx="164">
                  <c:v>-3.9667840368421636E-2</c:v>
                </c:pt>
                <c:pt idx="165">
                  <c:v>-7.0011954589830339E-3</c:v>
                </c:pt>
                <c:pt idx="166">
                  <c:v>-1.533953381562192E-2</c:v>
                </c:pt>
                <c:pt idx="167">
                  <c:v>-4.1763777533681434E-2</c:v>
                </c:pt>
                <c:pt idx="168">
                  <c:v>0</c:v>
                </c:pt>
                <c:pt idx="169">
                  <c:v>2.6426788672200274E-2</c:v>
                </c:pt>
                <c:pt idx="170">
                  <c:v>-2.0493520339121218E-2</c:v>
                </c:pt>
                <c:pt idx="171">
                  <c:v>-1.9738471742858366E-3</c:v>
                </c:pt>
                <c:pt idx="172">
                  <c:v>2.7766031162814286E-2</c:v>
                </c:pt>
                <c:pt idx="173">
                  <c:v>6.4647657212084653E-3</c:v>
                </c:pt>
                <c:pt idx="174">
                  <c:v>-8.8531299114826822E-2</c:v>
                </c:pt>
                <c:pt idx="175">
                  <c:v>-1.3046316266649427E-3</c:v>
                </c:pt>
                <c:pt idx="176">
                  <c:v>-9.2963066978219544E-2</c:v>
                </c:pt>
                <c:pt idx="177">
                  <c:v>2.546106419827332E-2</c:v>
                </c:pt>
                <c:pt idx="178">
                  <c:v>-3.3805235759400531E-2</c:v>
                </c:pt>
                <c:pt idx="179">
                  <c:v>5.5905582760066963E-2</c:v>
                </c:pt>
                <c:pt idx="180">
                  <c:v>1.0869672236903938E-2</c:v>
                </c:pt>
                <c:pt idx="181">
                  <c:v>-6.1875403718087085E-2</c:v>
                </c:pt>
                <c:pt idx="182">
                  <c:v>-4.8998512788838156E-3</c:v>
                </c:pt>
                <c:pt idx="183">
                  <c:v>1.1205403842160067E-2</c:v>
                </c:pt>
                <c:pt idx="184">
                  <c:v>6.0691846447564757E-2</c:v>
                </c:pt>
                <c:pt idx="185">
                  <c:v>-2.0372835545220624E-2</c:v>
                </c:pt>
                <c:pt idx="186">
                  <c:v>-2.9803069174368702E-2</c:v>
                </c:pt>
                <c:pt idx="187">
                  <c:v>-7.2356136064044563E-3</c:v>
                </c:pt>
                <c:pt idx="188">
                  <c:v>2.4890548845124982E-2</c:v>
                </c:pt>
                <c:pt idx="189">
                  <c:v>6.1147360981500753E-2</c:v>
                </c:pt>
                <c:pt idx="190">
                  <c:v>8.1508939420022131E-2</c:v>
                </c:pt>
                <c:pt idx="191">
                  <c:v>9.3492230793472686E-3</c:v>
                </c:pt>
                <c:pt idx="192">
                  <c:v>-1.3935833413338372E-2</c:v>
                </c:pt>
                <c:pt idx="193">
                  <c:v>-2.2882613591969303E-2</c:v>
                </c:pt>
                <c:pt idx="194">
                  <c:v>-3.6170536157337452E-2</c:v>
                </c:pt>
                <c:pt idx="195">
                  <c:v>1.6924753423110062E-2</c:v>
                </c:pt>
                <c:pt idx="196">
                  <c:v>-1.4873470652553067E-2</c:v>
                </c:pt>
                <c:pt idx="197">
                  <c:v>-1.3928520251152321E-2</c:v>
                </c:pt>
                <c:pt idx="198">
                  <c:v>-2.3713349077018719E-2</c:v>
                </c:pt>
                <c:pt idx="199">
                  <c:v>-1.3100624045698339E-2</c:v>
                </c:pt>
                <c:pt idx="200">
                  <c:v>-8.2759093038582421E-3</c:v>
                </c:pt>
                <c:pt idx="201">
                  <c:v>-1.6619333704779748E-2</c:v>
                </c:pt>
                <c:pt idx="202">
                  <c:v>1.3011726073475671E-2</c:v>
                </c:pt>
                <c:pt idx="203">
                  <c:v>-1.9479622132987373E-3</c:v>
                </c:pt>
                <c:pt idx="204">
                  <c:v>5.5532208347406353E-2</c:v>
                </c:pt>
                <c:pt idx="205">
                  <c:v>-2.2652534228249976E-2</c:v>
                </c:pt>
                <c:pt idx="206">
                  <c:v>-3.7168765783919255E-2</c:v>
                </c:pt>
                <c:pt idx="207">
                  <c:v>4.7520407591573388E-2</c:v>
                </c:pt>
                <c:pt idx="208">
                  <c:v>2.156596116065046E-2</c:v>
                </c:pt>
                <c:pt idx="209">
                  <c:v>-4.5523255024082943E-2</c:v>
                </c:pt>
                <c:pt idx="210">
                  <c:v>2.782835255848326E-2</c:v>
                </c:pt>
                <c:pt idx="211">
                  <c:v>-4.8077015681027291E-3</c:v>
                </c:pt>
                <c:pt idx="212">
                  <c:v>2.5769513179051629E-2</c:v>
                </c:pt>
                <c:pt idx="213">
                  <c:v>8.0561766276687763E-3</c:v>
                </c:pt>
                <c:pt idx="214">
                  <c:v>-1.1323085773017993E-2</c:v>
                </c:pt>
                <c:pt idx="215">
                  <c:v>-1.052641298698731E-2</c:v>
                </c:pt>
                <c:pt idx="216">
                  <c:v>-2.4097551579060905E-2</c:v>
                </c:pt>
                <c:pt idx="217">
                  <c:v>-4.008829806834413E-2</c:v>
                </c:pt>
                <c:pt idx="218">
                  <c:v>1.5673424682647763E-2</c:v>
                </c:pt>
                <c:pt idx="219">
                  <c:v>-2.2608559689688335E-2</c:v>
                </c:pt>
                <c:pt idx="220">
                  <c:v>4.7023433075384702E-2</c:v>
                </c:pt>
                <c:pt idx="221">
                  <c:v>-3.1801151827664853E-2</c:v>
                </c:pt>
                <c:pt idx="222">
                  <c:v>1.2648719612910142E-2</c:v>
                </c:pt>
                <c:pt idx="223">
                  <c:v>2.7586224390798719E-3</c:v>
                </c:pt>
                <c:pt idx="224">
                  <c:v>-1.9612562714970139E-2</c:v>
                </c:pt>
                <c:pt idx="225">
                  <c:v>-5.1892316003518957E-2</c:v>
                </c:pt>
                <c:pt idx="226">
                  <c:v>-5.0989651842561656E-2</c:v>
                </c:pt>
                <c:pt idx="227">
                  <c:v>1.0892399738740011E-3</c:v>
                </c:pt>
                <c:pt idx="228">
                  <c:v>-1.0317427773987475E-2</c:v>
                </c:pt>
                <c:pt idx="229">
                  <c:v>2.8349818983413044E-2</c:v>
                </c:pt>
                <c:pt idx="230">
                  <c:v>8.9713975096437082E-3</c:v>
                </c:pt>
                <c:pt idx="231">
                  <c:v>7.5660138284305845E-4</c:v>
                </c:pt>
                <c:pt idx="232">
                  <c:v>-1.3553850984314053E-2</c:v>
                </c:pt>
                <c:pt idx="233">
                  <c:v>6.7237417122747445E-3</c:v>
                </c:pt>
                <c:pt idx="234">
                  <c:v>-2.3421717808439269E-2</c:v>
                </c:pt>
                <c:pt idx="235">
                  <c:v>1.8076969649557739E-2</c:v>
                </c:pt>
                <c:pt idx="236">
                  <c:v>9.6000737290182769E-3</c:v>
                </c:pt>
                <c:pt idx="237">
                  <c:v>3.8964036645939615E-2</c:v>
                </c:pt>
                <c:pt idx="238">
                  <c:v>5.0920310795934398E-3</c:v>
                </c:pt>
                <c:pt idx="239">
                  <c:v>-1.8344260250559685E-2</c:v>
                </c:pt>
                <c:pt idx="240">
                  <c:v>-2.3619938848472799E-2</c:v>
                </c:pt>
                <c:pt idx="241">
                  <c:v>2.9772158333670973E-2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8-8D47-91C1-53BF48F2C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31424"/>
        <c:axId val="551233056"/>
      </c:lineChart>
      <c:catAx>
        <c:axId val="5512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233056"/>
        <c:crosses val="autoZero"/>
        <c:auto val="1"/>
        <c:lblAlgn val="ctr"/>
        <c:lblOffset val="100"/>
        <c:noMultiLvlLbl val="0"/>
      </c:catAx>
      <c:valAx>
        <c:axId val="5512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2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'Дисп. анализ. 2'!$C$2</c:f>
              <c:strCache>
                <c:ptCount val="1"/>
                <c:pt idx="0">
                  <c:v>ц Таттел. Ао логдох.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'Дисп. анализ. 2'!$C$3:$C$244</c:f>
              <c:numCache>
                <c:formatCode>General</c:formatCode>
                <c:ptCount val="242"/>
                <c:pt idx="0">
                  <c:v>2.0906684819313792E-2</c:v>
                </c:pt>
                <c:pt idx="1">
                  <c:v>2.0478531343540496E-2</c:v>
                </c:pt>
                <c:pt idx="2">
                  <c:v>2.3770219333911768E-2</c:v>
                </c:pt>
                <c:pt idx="3">
                  <c:v>1.6420730212327594E-2</c:v>
                </c:pt>
                <c:pt idx="4">
                  <c:v>3.2520353863771945E-3</c:v>
                </c:pt>
                <c:pt idx="5">
                  <c:v>-2.6317308317373334E-2</c:v>
                </c:pt>
                <c:pt idx="6">
                  <c:v>-1.3423020332140823E-2</c:v>
                </c:pt>
                <c:pt idx="7">
                  <c:v>3.372684478639254E-3</c:v>
                </c:pt>
                <c:pt idx="8">
                  <c:v>-5.1825067864585961E-2</c:v>
                </c:pt>
                <c:pt idx="9">
                  <c:v>3.5398267051240939E-3</c:v>
                </c:pt>
                <c:pt idx="10">
                  <c:v>0</c:v>
                </c:pt>
                <c:pt idx="11">
                  <c:v>-4.7024938644862901E-2</c:v>
                </c:pt>
                <c:pt idx="12">
                  <c:v>1.4706147389695667E-2</c:v>
                </c:pt>
                <c:pt idx="13">
                  <c:v>-2.214112587721373E-2</c:v>
                </c:pt>
                <c:pt idx="14">
                  <c:v>-3.0305349495328926E-2</c:v>
                </c:pt>
                <c:pt idx="15">
                  <c:v>-5.9423420470800625E-2</c:v>
                </c:pt>
                <c:pt idx="16">
                  <c:v>-4.5937095187025712E-2</c:v>
                </c:pt>
                <c:pt idx="17">
                  <c:v>0</c:v>
                </c:pt>
                <c:pt idx="18">
                  <c:v>-1.2903404835908017E-2</c:v>
                </c:pt>
                <c:pt idx="19">
                  <c:v>1.7167803622365696E-2</c:v>
                </c:pt>
                <c:pt idx="20">
                  <c:v>1.2685159527315637E-2</c:v>
                </c:pt>
                <c:pt idx="21">
                  <c:v>-2.9852963149681333E-2</c:v>
                </c:pt>
                <c:pt idx="22">
                  <c:v>-4.3384015985981073E-3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2.1506205220963803E-2</c:v>
                </c:pt>
                <c:pt idx="27">
                  <c:v>3.3475929196389309E-2</c:v>
                </c:pt>
                <c:pt idx="28">
                  <c:v>8.1967672041787232E-3</c:v>
                </c:pt>
                <c:pt idx="29">
                  <c:v>4.7817874350492673E-2</c:v>
                </c:pt>
                <c:pt idx="30">
                  <c:v>3.0653741091002384E-2</c:v>
                </c:pt>
                <c:pt idx="31">
                  <c:v>3.3398280401848224E-2</c:v>
                </c:pt>
                <c:pt idx="32">
                  <c:v>-7.3260400920729385E-3</c:v>
                </c:pt>
                <c:pt idx="33">
                  <c:v>-1.4925650216675468E-2</c:v>
                </c:pt>
                <c:pt idx="34">
                  <c:v>1.8622512098001698E-2</c:v>
                </c:pt>
                <c:pt idx="35">
                  <c:v>-7.4074412778617482E-3</c:v>
                </c:pt>
                <c:pt idx="36">
                  <c:v>5.073551804139842E-2</c:v>
                </c:pt>
                <c:pt idx="37">
                  <c:v>-2.867579997666625E-2</c:v>
                </c:pt>
                <c:pt idx="38">
                  <c:v>1.801850550267825E-2</c:v>
                </c:pt>
                <c:pt idx="39">
                  <c:v>0</c:v>
                </c:pt>
                <c:pt idx="40">
                  <c:v>3.5091319811270116E-2</c:v>
                </c:pt>
                <c:pt idx="41">
                  <c:v>0</c:v>
                </c:pt>
                <c:pt idx="42">
                  <c:v>1.7094433359299943E-2</c:v>
                </c:pt>
                <c:pt idx="43">
                  <c:v>-4.5068285401706154E-2</c:v>
                </c:pt>
                <c:pt idx="44">
                  <c:v>2.7973852042406211E-2</c:v>
                </c:pt>
                <c:pt idx="45">
                  <c:v>3.4423441909727792E-3</c:v>
                </c:pt>
                <c:pt idx="46">
                  <c:v>-2.7876369528254896E-2</c:v>
                </c:pt>
                <c:pt idx="47">
                  <c:v>1.4035318116383477E-2</c:v>
                </c:pt>
                <c:pt idx="48">
                  <c:v>3.4133006369458485E-2</c:v>
                </c:pt>
                <c:pt idx="49">
                  <c:v>-3.3613477027047978E-3</c:v>
                </c:pt>
                <c:pt idx="50">
                  <c:v>-1.6978336534417826E-2</c:v>
                </c:pt>
                <c:pt idx="51">
                  <c:v>-1.3793322132335861E-2</c:v>
                </c:pt>
                <c:pt idx="52">
                  <c:v>-2.8170876966696179E-2</c:v>
                </c:pt>
                <c:pt idx="53">
                  <c:v>0</c:v>
                </c:pt>
                <c:pt idx="54">
                  <c:v>0</c:v>
                </c:pt>
                <c:pt idx="55">
                  <c:v>2.8170876966696179E-2</c:v>
                </c:pt>
                <c:pt idx="56">
                  <c:v>3.7483093254740529E-2</c:v>
                </c:pt>
                <c:pt idx="57">
                  <c:v>-1.0084119066626096E-2</c:v>
                </c:pt>
                <c:pt idx="58">
                  <c:v>6.7340321813440518E-3</c:v>
                </c:pt>
                <c:pt idx="59">
                  <c:v>3.3500868852820442E-3</c:v>
                </c:pt>
                <c:pt idx="60">
                  <c:v>6.1607809389490509E-2</c:v>
                </c:pt>
                <c:pt idx="61">
                  <c:v>-1.7331456351640018E-2</c:v>
                </c:pt>
                <c:pt idx="62">
                  <c:v>-1.0544913176614878E-2</c:v>
                </c:pt>
                <c:pt idx="63">
                  <c:v>-2.142939145589895E-2</c:v>
                </c:pt>
                <c:pt idx="64">
                  <c:v>7.1942756340270808E-3</c:v>
                </c:pt>
                <c:pt idx="65">
                  <c:v>3.5778213478838694E-3</c:v>
                </c:pt>
                <c:pt idx="66">
                  <c:v>3.5650661644961446E-3</c:v>
                </c:pt>
                <c:pt idx="67">
                  <c:v>-2.5226562945675379E-2</c:v>
                </c:pt>
                <c:pt idx="68">
                  <c:v>3.6367644170874902E-2</c:v>
                </c:pt>
                <c:pt idx="69">
                  <c:v>-7.1684894786123721E-3</c:v>
                </c:pt>
                <c:pt idx="70">
                  <c:v>7.1684894786123721E-3</c:v>
                </c:pt>
                <c:pt idx="71">
                  <c:v>4.8790164169431938E-2</c:v>
                </c:pt>
                <c:pt idx="72">
                  <c:v>3.3955890011381218E-3</c:v>
                </c:pt>
                <c:pt idx="73">
                  <c:v>3.3336420267591871E-2</c:v>
                </c:pt>
                <c:pt idx="74">
                  <c:v>-1.9868203216725222E-2</c:v>
                </c:pt>
                <c:pt idx="75">
                  <c:v>-2.3689771122404668E-2</c:v>
                </c:pt>
                <c:pt idx="76">
                  <c:v>-1.0327114155849637E-2</c:v>
                </c:pt>
                <c:pt idx="77">
                  <c:v>5.0601013293789743E-2</c:v>
                </c:pt>
                <c:pt idx="78">
                  <c:v>1.6313575491523569E-2</c:v>
                </c:pt>
                <c:pt idx="79">
                  <c:v>-9.7561749453645152E-3</c:v>
                </c:pt>
                <c:pt idx="80">
                  <c:v>6.5146810211935691E-3</c:v>
                </c:pt>
                <c:pt idx="81">
                  <c:v>-3.9740328649514156E-2</c:v>
                </c:pt>
                <c:pt idx="82">
                  <c:v>2.6668247082161534E-2</c:v>
                </c:pt>
                <c:pt idx="83">
                  <c:v>-1.3245226750020711E-2</c:v>
                </c:pt>
                <c:pt idx="84">
                  <c:v>-3.3389012655147265E-3</c:v>
                </c:pt>
                <c:pt idx="85">
                  <c:v>1.3289232118682826E-2</c:v>
                </c:pt>
                <c:pt idx="86">
                  <c:v>5.0093945318915534E-2</c:v>
                </c:pt>
                <c:pt idx="87">
                  <c:v>0</c:v>
                </c:pt>
                <c:pt idx="88">
                  <c:v>3.2520353863771945E-3</c:v>
                </c:pt>
                <c:pt idx="89">
                  <c:v>6.4725145056174771E-3</c:v>
                </c:pt>
                <c:pt idx="90">
                  <c:v>-9.7245498919946716E-3</c:v>
                </c:pt>
                <c:pt idx="91">
                  <c:v>-3.2626456348163746E-3</c:v>
                </c:pt>
                <c:pt idx="92">
                  <c:v>-9.8522964430116655E-3</c:v>
                </c:pt>
                <c:pt idx="93">
                  <c:v>2.9270382300113251E-2</c:v>
                </c:pt>
                <c:pt idx="94">
                  <c:v>1.5798116876591051E-2</c:v>
                </c:pt>
                <c:pt idx="95">
                  <c:v>-3.1397200046676677E-3</c:v>
                </c:pt>
                <c:pt idx="96">
                  <c:v>3.0962225603966997E-2</c:v>
                </c:pt>
                <c:pt idx="97">
                  <c:v>-3.0534374868904646E-3</c:v>
                </c:pt>
                <c:pt idx="98">
                  <c:v>-1.2307847674596806E-2</c:v>
                </c:pt>
                <c:pt idx="99">
                  <c:v>3.0911925696728293E-3</c:v>
                </c:pt>
                <c:pt idx="100">
                  <c:v>-6.1919702479211747E-3</c:v>
                </c:pt>
                <c:pt idx="101">
                  <c:v>0</c:v>
                </c:pt>
                <c:pt idx="102">
                  <c:v>2.7566829832654793E-2</c:v>
                </c:pt>
                <c:pt idx="103">
                  <c:v>-2.7566829832654793E-2</c:v>
                </c:pt>
                <c:pt idx="104">
                  <c:v>3.1007776782483454E-3</c:v>
                </c:pt>
                <c:pt idx="105">
                  <c:v>0</c:v>
                </c:pt>
                <c:pt idx="106">
                  <c:v>-9.3313274288844283E-3</c:v>
                </c:pt>
                <c:pt idx="107">
                  <c:v>-2.8528083614538069E-2</c:v>
                </c:pt>
                <c:pt idx="108">
                  <c:v>5.3220696204909768E-2</c:v>
                </c:pt>
                <c:pt idx="109">
                  <c:v>9.1047669929191777E-3</c:v>
                </c:pt>
                <c:pt idx="110">
                  <c:v>-2.4466052154406448E-2</c:v>
                </c:pt>
                <c:pt idx="111">
                  <c:v>-1.3559529785632352E-2</c:v>
                </c:pt>
                <c:pt idx="112">
                  <c:v>-6.8493418455746191E-3</c:v>
                </c:pt>
                <c:pt idx="113">
                  <c:v>3.3786997577383238E-2</c:v>
                </c:pt>
                <c:pt idx="114">
                  <c:v>-3.3277900926746984E-3</c:v>
                </c:pt>
                <c:pt idx="115">
                  <c:v>-5.1293294387550592E-2</c:v>
                </c:pt>
                <c:pt idx="116">
                  <c:v>3.502630551202035E-3</c:v>
                </c:pt>
                <c:pt idx="117">
                  <c:v>-7.0175726586465537E-3</c:v>
                </c:pt>
                <c:pt idx="118">
                  <c:v>1.0507977598415152E-2</c:v>
                </c:pt>
                <c:pt idx="119">
                  <c:v>0</c:v>
                </c:pt>
                <c:pt idx="120">
                  <c:v>0</c:v>
                </c:pt>
                <c:pt idx="121">
                  <c:v>2.7493140580198583E-2</c:v>
                </c:pt>
                <c:pt idx="122">
                  <c:v>-2.0548668227387656E-2</c:v>
                </c:pt>
                <c:pt idx="123">
                  <c:v>-3.4662079764862241E-3</c:v>
                </c:pt>
                <c:pt idx="124">
                  <c:v>0</c:v>
                </c:pt>
                <c:pt idx="125">
                  <c:v>-6.9686693160933011E-3</c:v>
                </c:pt>
                <c:pt idx="126">
                  <c:v>6.9686693160933011E-3</c:v>
                </c:pt>
                <c:pt idx="127">
                  <c:v>6.9204428445739374E-3</c:v>
                </c:pt>
                <c:pt idx="128">
                  <c:v>-3.4542348680877133E-3</c:v>
                </c:pt>
                <c:pt idx="129">
                  <c:v>2.0548668227387656E-2</c:v>
                </c:pt>
                <c:pt idx="130">
                  <c:v>-1.0221554071538019E-2</c:v>
                </c:pt>
                <c:pt idx="131">
                  <c:v>1.0221554071538019E-2</c:v>
                </c:pt>
                <c:pt idx="132">
                  <c:v>3.4423441909727792E-3</c:v>
                </c:pt>
                <c:pt idx="133">
                  <c:v>1.0256500167189042E-2</c:v>
                </c:pt>
                <c:pt idx="134">
                  <c:v>6.7796869853786745E-3</c:v>
                </c:pt>
                <c:pt idx="135">
                  <c:v>-1.7036187152567717E-2</c:v>
                </c:pt>
                <c:pt idx="136">
                  <c:v>-5.2817555839414387E-2</c:v>
                </c:pt>
                <c:pt idx="137">
                  <c:v>-1.3652089168327164E-2</c:v>
                </c:pt>
                <c:pt idx="138">
                  <c:v>1.0256500167189042E-2</c:v>
                </c:pt>
                <c:pt idx="139">
                  <c:v>-2.0619287202735759E-2</c:v>
                </c:pt>
                <c:pt idx="140">
                  <c:v>0</c:v>
                </c:pt>
                <c:pt idx="141">
                  <c:v>2.7398974188114433E-2</c:v>
                </c:pt>
                <c:pt idx="142">
                  <c:v>3.3225647628320587E-2</c:v>
                </c:pt>
                <c:pt idx="143">
                  <c:v>-9.8522964430116655E-3</c:v>
                </c:pt>
                <c:pt idx="144">
                  <c:v>3.6010437523033012E-2</c:v>
                </c:pt>
                <c:pt idx="145">
                  <c:v>-2.9365894804364467E-2</c:v>
                </c:pt>
                <c:pt idx="146">
                  <c:v>1.6420730212327594E-2</c:v>
                </c:pt>
                <c:pt idx="147">
                  <c:v>-1.9355442952956103E-2</c:v>
                </c:pt>
                <c:pt idx="148">
                  <c:v>-3.6488293263136962E-2</c:v>
                </c:pt>
                <c:pt idx="149">
                  <c:v>1.3423020332140823E-2</c:v>
                </c:pt>
                <c:pt idx="150">
                  <c:v>-2.8243212313395105E-2</c:v>
                </c:pt>
                <c:pt idx="151">
                  <c:v>2.3167059281534508E-2</c:v>
                </c:pt>
                <c:pt idx="152">
                  <c:v>-1.5384918839479456E-2</c:v>
                </c:pt>
                <c:pt idx="153">
                  <c:v>4.7928466571950823E-2</c:v>
                </c:pt>
                <c:pt idx="154">
                  <c:v>0</c:v>
                </c:pt>
                <c:pt idx="155">
                  <c:v>-3.4367643504207956E-2</c:v>
                </c:pt>
                <c:pt idx="156">
                  <c:v>-5.8651194523979822E-3</c:v>
                </c:pt>
                <c:pt idx="157">
                  <c:v>2.6126304592219984E-2</c:v>
                </c:pt>
                <c:pt idx="158">
                  <c:v>-2.0261185139822002E-2</c:v>
                </c:pt>
                <c:pt idx="159">
                  <c:v>1.4514042884254064E-2</c:v>
                </c:pt>
                <c:pt idx="160">
                  <c:v>-2.3324672566408911E-2</c:v>
                </c:pt>
                <c:pt idx="161">
                  <c:v>1.7544309650909362E-2</c:v>
                </c:pt>
                <c:pt idx="162">
                  <c:v>2.8943580263645075E-3</c:v>
                </c:pt>
                <c:pt idx="163">
                  <c:v>2.5679014417691493E-2</c:v>
                </c:pt>
                <c:pt idx="164">
                  <c:v>-8.4866138773185273E-3</c:v>
                </c:pt>
                <c:pt idx="165">
                  <c:v>8.4866138773185273E-3</c:v>
                </c:pt>
                <c:pt idx="166">
                  <c:v>1.676016885746523E-2</c:v>
                </c:pt>
                <c:pt idx="167">
                  <c:v>-2.2409901399584209E-2</c:v>
                </c:pt>
                <c:pt idx="168">
                  <c:v>-1.4265577158822484E-2</c:v>
                </c:pt>
                <c:pt idx="169">
                  <c:v>-8.6580627431145363E-3</c:v>
                </c:pt>
                <c:pt idx="170">
                  <c:v>-4.7486666265987632E-2</c:v>
                </c:pt>
                <c:pt idx="171">
                  <c:v>-2.7736754971599886E-2</c:v>
                </c:pt>
                <c:pt idx="172">
                  <c:v>2.1639175103481234E-2</c:v>
                </c:pt>
                <c:pt idx="173">
                  <c:v>0</c:v>
                </c:pt>
                <c:pt idx="174">
                  <c:v>2.7150989065950926E-2</c:v>
                </c:pt>
                <c:pt idx="175">
                  <c:v>0</c:v>
                </c:pt>
                <c:pt idx="176">
                  <c:v>3.7960762239222845E-2</c:v>
                </c:pt>
                <c:pt idx="177">
                  <c:v>2.8612322810321889E-3</c:v>
                </c:pt>
                <c:pt idx="178">
                  <c:v>1.4184634991956324E-2</c:v>
                </c:pt>
                <c:pt idx="179">
                  <c:v>-1.190152897738761E-2</c:v>
                </c:pt>
                <c:pt idx="180">
                  <c:v>-3.4266167166476791E-3</c:v>
                </c:pt>
                <c:pt idx="181">
                  <c:v>-3.4383988030326496E-3</c:v>
                </c:pt>
                <c:pt idx="182">
                  <c:v>-6.912469920623554E-3</c:v>
                </c:pt>
                <c:pt idx="183">
                  <c:v>4.2993046485106268E-2</c:v>
                </c:pt>
                <c:pt idx="184">
                  <c:v>-1.1080333543618259E-3</c:v>
                </c:pt>
                <c:pt idx="185">
                  <c:v>-1.9026875054694248E-2</c:v>
                </c:pt>
                <c:pt idx="186">
                  <c:v>-7.9410513728126464E-3</c:v>
                </c:pt>
                <c:pt idx="187">
                  <c:v>-8.0046167826139936E-3</c:v>
                </c:pt>
                <c:pt idx="188">
                  <c:v>2.4944604023996231E-2</c:v>
                </c:pt>
                <c:pt idx="189">
                  <c:v>6.1875403718087529E-2</c:v>
                </c:pt>
                <c:pt idx="190">
                  <c:v>6.2959284568147034E-3</c:v>
                </c:pt>
                <c:pt idx="191">
                  <c:v>5.4947696783903988E-2</c:v>
                </c:pt>
                <c:pt idx="192">
                  <c:v>-1.0950831186751664E-2</c:v>
                </c:pt>
                <c:pt idx="193">
                  <c:v>4.2142443664758611E-2</c:v>
                </c:pt>
                <c:pt idx="194">
                  <c:v>-3.2182201959703116E-2</c:v>
                </c:pt>
                <c:pt idx="195">
                  <c:v>-8.9597413714719298E-3</c:v>
                </c:pt>
                <c:pt idx="196">
                  <c:v>1.2916225266546233E-2</c:v>
                </c:pt>
                <c:pt idx="197">
                  <c:v>-5.9406115301210427E-3</c:v>
                </c:pt>
                <c:pt idx="198">
                  <c:v>-2.7779564107075716E-2</c:v>
                </c:pt>
                <c:pt idx="199">
                  <c:v>-3.7629395295422086E-3</c:v>
                </c:pt>
                <c:pt idx="200">
                  <c:v>-4.7236743477763188E-3</c:v>
                </c:pt>
                <c:pt idx="201">
                  <c:v>4.8068403041022112E-2</c:v>
                </c:pt>
                <c:pt idx="202">
                  <c:v>1.4337163146407317E-2</c:v>
                </c:pt>
                <c:pt idx="203">
                  <c:v>1.1499463296899659E-2</c:v>
                </c:pt>
                <c:pt idx="204">
                  <c:v>-6.1755820441495857E-3</c:v>
                </c:pt>
                <c:pt idx="205">
                  <c:v>-1.5607897665991022E-2</c:v>
                </c:pt>
                <c:pt idx="206">
                  <c:v>-1.9635974516859056E-2</c:v>
                </c:pt>
                <c:pt idx="207">
                  <c:v>-1.1396134730869534E-2</c:v>
                </c:pt>
                <c:pt idx="208">
                  <c:v>4.2081945434313539E-2</c:v>
                </c:pt>
                <c:pt idx="209">
                  <c:v>2.7434859457506899E-3</c:v>
                </c:pt>
                <c:pt idx="210">
                  <c:v>-1.6574965094212635E-2</c:v>
                </c:pt>
                <c:pt idx="211">
                  <c:v>2.2039459566291608E-2</c:v>
                </c:pt>
                <c:pt idx="212">
                  <c:v>5.0475521410260571E-2</c:v>
                </c:pt>
                <c:pt idx="213">
                  <c:v>-1.8301164382404478E-2</c:v>
                </c:pt>
                <c:pt idx="214">
                  <c:v>1.5707129205357884E-2</c:v>
                </c:pt>
                <c:pt idx="215">
                  <c:v>-2.0998146839773524E-2</c:v>
                </c:pt>
                <c:pt idx="216">
                  <c:v>-1.6043124840575684E-2</c:v>
                </c:pt>
                <c:pt idx="217">
                  <c:v>-1.0840214552864769E-2</c:v>
                </c:pt>
                <c:pt idx="218">
                  <c:v>-8.2079804178296634E-3</c:v>
                </c:pt>
                <c:pt idx="219">
                  <c:v>-2.2223136784710329E-2</c:v>
                </c:pt>
                <c:pt idx="220">
                  <c:v>2.2223136784710329E-2</c:v>
                </c:pt>
                <c:pt idx="221">
                  <c:v>3.7740327982846988E-2</c:v>
                </c:pt>
                <c:pt idx="222">
                  <c:v>2.3530497410194195E-2</c:v>
                </c:pt>
                <c:pt idx="223">
                  <c:v>-1.8253440309350388E-2</c:v>
                </c:pt>
                <c:pt idx="224">
                  <c:v>0</c:v>
                </c:pt>
                <c:pt idx="225">
                  <c:v>-1.3245226750020711E-2</c:v>
                </c:pt>
                <c:pt idx="226">
                  <c:v>0</c:v>
                </c:pt>
                <c:pt idx="227">
                  <c:v>-2.6702285558788397E-3</c:v>
                </c:pt>
                <c:pt idx="228">
                  <c:v>1.5915455305899551E-2</c:v>
                </c:pt>
                <c:pt idx="229">
                  <c:v>2.5975486403260639E-2</c:v>
                </c:pt>
                <c:pt idx="230">
                  <c:v>2.7814688182877134E-2</c:v>
                </c:pt>
                <c:pt idx="231">
                  <c:v>1.2391732295163438E-2</c:v>
                </c:pt>
                <c:pt idx="232">
                  <c:v>2.4332100659530509E-2</c:v>
                </c:pt>
                <c:pt idx="233">
                  <c:v>0</c:v>
                </c:pt>
                <c:pt idx="234">
                  <c:v>-9.6619109117368485E-3</c:v>
                </c:pt>
                <c:pt idx="235">
                  <c:v>3.5760663879098153E-2</c:v>
                </c:pt>
                <c:pt idx="236">
                  <c:v>1.8562017860059621E-2</c:v>
                </c:pt>
                <c:pt idx="237">
                  <c:v>3.1676856653570118E-2</c:v>
                </c:pt>
                <c:pt idx="238">
                  <c:v>6.4677709668661043E-2</c:v>
                </c:pt>
                <c:pt idx="239">
                  <c:v>1.4073727211662002E-2</c:v>
                </c:pt>
                <c:pt idx="240">
                  <c:v>-4.9333790168142322E-2</c:v>
                </c:pt>
                <c:pt idx="241">
                  <c:v>-4.5045146359198762E-2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E-6A47-B22C-631D93D8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03456"/>
        <c:axId val="1083799408"/>
      </c:lineChart>
      <c:catAx>
        <c:axId val="10838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799408"/>
        <c:crosses val="autoZero"/>
        <c:auto val="1"/>
        <c:lblAlgn val="ctr"/>
        <c:lblOffset val="100"/>
        <c:noMultiLvlLbl val="0"/>
      </c:catAx>
      <c:valAx>
        <c:axId val="10837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8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'Дисп. анализ. 2'!$D$2</c:f>
              <c:strCache>
                <c:ptCount val="1"/>
                <c:pt idx="0">
                  <c:v>ц НЛМК Ао логдох.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'Дисп. анализ. 2'!$D$3:$D$244</c:f>
              <c:numCache>
                <c:formatCode>General</c:formatCode>
                <c:ptCount val="242"/>
                <c:pt idx="0">
                  <c:v>0.10874212587875309</c:v>
                </c:pt>
                <c:pt idx="1">
                  <c:v>4.9041752320956533E-2</c:v>
                </c:pt>
                <c:pt idx="2">
                  <c:v>-1.0380337962250685E-2</c:v>
                </c:pt>
                <c:pt idx="3">
                  <c:v>-3.7697210595753816E-2</c:v>
                </c:pt>
                <c:pt idx="4">
                  <c:v>-5.7500867868842676E-2</c:v>
                </c:pt>
                <c:pt idx="5">
                  <c:v>6.1463008486937198E-3</c:v>
                </c:pt>
                <c:pt idx="6">
                  <c:v>-4.7687830785714702E-2</c:v>
                </c:pt>
                <c:pt idx="7">
                  <c:v>2.7596847087991705E-3</c:v>
                </c:pt>
                <c:pt idx="8">
                  <c:v>-6.493595958792131E-2</c:v>
                </c:pt>
                <c:pt idx="9">
                  <c:v>6.2561804666072973E-2</c:v>
                </c:pt>
                <c:pt idx="10">
                  <c:v>-2.7128667388252481E-2</c:v>
                </c:pt>
                <c:pt idx="11">
                  <c:v>-6.7876902186849719E-3</c:v>
                </c:pt>
                <c:pt idx="12">
                  <c:v>1.0896882968817856E-2</c:v>
                </c:pt>
                <c:pt idx="13">
                  <c:v>1.0489606671019835E-2</c:v>
                </c:pt>
                <c:pt idx="14">
                  <c:v>4.3947539693643733E-2</c:v>
                </c:pt>
                <c:pt idx="15">
                  <c:v>2.1541616403818686E-2</c:v>
                </c:pt>
                <c:pt idx="16">
                  <c:v>-9.136219546331148E-3</c:v>
                </c:pt>
                <c:pt idx="17">
                  <c:v>2.9691789807403168E-2</c:v>
                </c:pt>
                <c:pt idx="18">
                  <c:v>-3.243527575315408E-2</c:v>
                </c:pt>
                <c:pt idx="19">
                  <c:v>8.888947417246662E-3</c:v>
                </c:pt>
                <c:pt idx="20">
                  <c:v>1.015924755344777E-2</c:v>
                </c:pt>
                <c:pt idx="21">
                  <c:v>4.0349752121793259E-3</c:v>
                </c:pt>
                <c:pt idx="22">
                  <c:v>2.5837806989557954E-2</c:v>
                </c:pt>
                <c:pt idx="23">
                  <c:v>1.6990136740764328E-3</c:v>
                </c:pt>
                <c:pt idx="24">
                  <c:v>1.7090006827554127E-2</c:v>
                </c:pt>
                <c:pt idx="25">
                  <c:v>1.6802839317068496E-2</c:v>
                </c:pt>
                <c:pt idx="26">
                  <c:v>9.0475610894067415E-3</c:v>
                </c:pt>
                <c:pt idx="27">
                  <c:v>5.6894292008744074E-2</c:v>
                </c:pt>
                <c:pt idx="28">
                  <c:v>-1.1290154984414436E-2</c:v>
                </c:pt>
                <c:pt idx="29">
                  <c:v>-6.2254370313793217E-2</c:v>
                </c:pt>
                <c:pt idx="30">
                  <c:v>-1.6932164400337513E-2</c:v>
                </c:pt>
                <c:pt idx="31">
                  <c:v>3.3707483686586492E-2</c:v>
                </c:pt>
                <c:pt idx="32">
                  <c:v>2.9091167704589971E-2</c:v>
                </c:pt>
                <c:pt idx="33">
                  <c:v>-5.8889548482821574E-2</c:v>
                </c:pt>
                <c:pt idx="34">
                  <c:v>3.9275735299709069E-2</c:v>
                </c:pt>
                <c:pt idx="35">
                  <c:v>1.3745706631667076E-3</c:v>
                </c:pt>
                <c:pt idx="36">
                  <c:v>3.0174210248503641E-3</c:v>
                </c:pt>
                <c:pt idx="37">
                  <c:v>6.8536271323774933E-2</c:v>
                </c:pt>
                <c:pt idx="38">
                  <c:v>-3.8586643118435404E-2</c:v>
                </c:pt>
                <c:pt idx="39">
                  <c:v>-5.6877001146379058E-2</c:v>
                </c:pt>
                <c:pt idx="40">
                  <c:v>1.2165430046925607E-2</c:v>
                </c:pt>
                <c:pt idx="41">
                  <c:v>-1.4983127036551025E-2</c:v>
                </c:pt>
                <c:pt idx="42">
                  <c:v>-4.4868687148803765E-2</c:v>
                </c:pt>
                <c:pt idx="43">
                  <c:v>-4.3426090514944171E-2</c:v>
                </c:pt>
                <c:pt idx="44">
                  <c:v>-8.7557905496286281E-2</c:v>
                </c:pt>
                <c:pt idx="45">
                  <c:v>3.9253060433686038E-2</c:v>
                </c:pt>
                <c:pt idx="46">
                  <c:v>1.2376594535575158E-2</c:v>
                </c:pt>
                <c:pt idx="47">
                  <c:v>-2.9998195885394985E-2</c:v>
                </c:pt>
                <c:pt idx="48">
                  <c:v>5.4915757596115E-2</c:v>
                </c:pt>
                <c:pt idx="49">
                  <c:v>8.0629734400108788E-2</c:v>
                </c:pt>
                <c:pt idx="50">
                  <c:v>2.7231468724760788E-2</c:v>
                </c:pt>
                <c:pt idx="51">
                  <c:v>-3.8451022381060795E-3</c:v>
                </c:pt>
                <c:pt idx="52">
                  <c:v>4.3931976204207857E-3</c:v>
                </c:pt>
                <c:pt idx="53">
                  <c:v>3.4732256772952219E-2</c:v>
                </c:pt>
                <c:pt idx="54">
                  <c:v>3.2926391700862645E-2</c:v>
                </c:pt>
                <c:pt idx="55">
                  <c:v>3.2992163784718365E-2</c:v>
                </c:pt>
                <c:pt idx="56">
                  <c:v>1.6705952953250502E-2</c:v>
                </c:pt>
                <c:pt idx="57">
                  <c:v>4.9781615160781278E-2</c:v>
                </c:pt>
                <c:pt idx="58">
                  <c:v>4.3211349142392663E-2</c:v>
                </c:pt>
                <c:pt idx="59">
                  <c:v>-2.0975475986555026E-2</c:v>
                </c:pt>
                <c:pt idx="60">
                  <c:v>4.2063572117476689E-2</c:v>
                </c:pt>
                <c:pt idx="61">
                  <c:v>-4.041545642562383E-2</c:v>
                </c:pt>
                <c:pt idx="62">
                  <c:v>1.5774507253832226E-2</c:v>
                </c:pt>
                <c:pt idx="63">
                  <c:v>4.9301661078589021E-3</c:v>
                </c:pt>
                <c:pt idx="64">
                  <c:v>-5.9710227356132073E-2</c:v>
                </c:pt>
                <c:pt idx="65">
                  <c:v>-3.478061606479077E-2</c:v>
                </c:pt>
                <c:pt idx="66">
                  <c:v>2.7920595398627235E-2</c:v>
                </c:pt>
                <c:pt idx="67">
                  <c:v>1.441376842793396E-2</c:v>
                </c:pt>
                <c:pt idx="68">
                  <c:v>9.7492152524267794E-3</c:v>
                </c:pt>
                <c:pt idx="69">
                  <c:v>6.7145449062463669E-2</c:v>
                </c:pt>
                <c:pt idx="70">
                  <c:v>-5.5331158386184853E-4</c:v>
                </c:pt>
                <c:pt idx="71">
                  <c:v>5.3344543133638567E-2</c:v>
                </c:pt>
                <c:pt idx="72">
                  <c:v>-2.4110349564145928E-2</c:v>
                </c:pt>
                <c:pt idx="73">
                  <c:v>-1.135208688134437E-2</c:v>
                </c:pt>
                <c:pt idx="74">
                  <c:v>7.9060356572027146E-3</c:v>
                </c:pt>
                <c:pt idx="75">
                  <c:v>-1.3029500290333118E-2</c:v>
                </c:pt>
                <c:pt idx="76">
                  <c:v>7.6473483816474896E-4</c:v>
                </c:pt>
                <c:pt idx="77">
                  <c:v>2.1817397112808834E-3</c:v>
                </c:pt>
                <c:pt idx="78">
                  <c:v>-0.10358228579765605</c:v>
                </c:pt>
                <c:pt idx="79">
                  <c:v>5.4219875546800189E-2</c:v>
                </c:pt>
                <c:pt idx="80">
                  <c:v>-5.1805581761830588E-2</c:v>
                </c:pt>
                <c:pt idx="81">
                  <c:v>4.0870220991775064E-2</c:v>
                </c:pt>
                <c:pt idx="82">
                  <c:v>7.3801072976227289E-3</c:v>
                </c:pt>
                <c:pt idx="83">
                  <c:v>7.6681348556570939E-3</c:v>
                </c:pt>
                <c:pt idx="84">
                  <c:v>8.8226767013524388E-2</c:v>
                </c:pt>
                <c:pt idx="85">
                  <c:v>3.990299199097791E-2</c:v>
                </c:pt>
                <c:pt idx="86">
                  <c:v>-1.5890392335184522E-2</c:v>
                </c:pt>
                <c:pt idx="87">
                  <c:v>3.312491539544915E-2</c:v>
                </c:pt>
                <c:pt idx="88">
                  <c:v>-3.7463316994046814E-2</c:v>
                </c:pt>
                <c:pt idx="89">
                  <c:v>-1.7544309650909362E-2</c:v>
                </c:pt>
                <c:pt idx="90">
                  <c:v>1.9108303366185631E-2</c:v>
                </c:pt>
                <c:pt idx="91">
                  <c:v>-3.2650919464779271E-2</c:v>
                </c:pt>
                <c:pt idx="92">
                  <c:v>3.0912997581397761E-2</c:v>
                </c:pt>
                <c:pt idx="93">
                  <c:v>-2.5010109499618238E-2</c:v>
                </c:pt>
                <c:pt idx="94">
                  <c:v>-3.0793696991400665E-2</c:v>
                </c:pt>
                <c:pt idx="95">
                  <c:v>5.9982704601710068E-2</c:v>
                </c:pt>
                <c:pt idx="96">
                  <c:v>2.0255788100490335E-2</c:v>
                </c:pt>
                <c:pt idx="97">
                  <c:v>1.7465513826172341E-2</c:v>
                </c:pt>
                <c:pt idx="98">
                  <c:v>1.391867893353016E-2</c:v>
                </c:pt>
                <c:pt idx="99">
                  <c:v>-5.5328281134333857E-2</c:v>
                </c:pt>
                <c:pt idx="100">
                  <c:v>-4.2750179219812168E-2</c:v>
                </c:pt>
                <c:pt idx="101">
                  <c:v>-3.1523061975758715E-2</c:v>
                </c:pt>
                <c:pt idx="102">
                  <c:v>5.5099444244166129E-2</c:v>
                </c:pt>
                <c:pt idx="103">
                  <c:v>-1.9280689247833216E-2</c:v>
                </c:pt>
                <c:pt idx="104">
                  <c:v>1.0040512622541797E-2</c:v>
                </c:pt>
                <c:pt idx="105">
                  <c:v>-2.0182860480969289E-2</c:v>
                </c:pt>
                <c:pt idx="106">
                  <c:v>-6.1769842057984192E-2</c:v>
                </c:pt>
                <c:pt idx="107">
                  <c:v>-2.7828221106326545E-2</c:v>
                </c:pt>
                <c:pt idx="108">
                  <c:v>6.1233856085848082E-2</c:v>
                </c:pt>
                <c:pt idx="109">
                  <c:v>-7.0783568333423474E-3</c:v>
                </c:pt>
                <c:pt idx="110">
                  <c:v>-3.0269401418727249E-2</c:v>
                </c:pt>
                <c:pt idx="111">
                  <c:v>-4.5977092486291227E-3</c:v>
                </c:pt>
                <c:pt idx="112">
                  <c:v>9.2123451932035749E-4</c:v>
                </c:pt>
                <c:pt idx="113">
                  <c:v>5.4180765261397923E-3</c:v>
                </c:pt>
                <c:pt idx="114">
                  <c:v>-5.8846050552175733E-2</c:v>
                </c:pt>
                <c:pt idx="115">
                  <c:v>3.8585400988107033E-2</c:v>
                </c:pt>
                <c:pt idx="116">
                  <c:v>7.7739554215542128E-2</c:v>
                </c:pt>
                <c:pt idx="117">
                  <c:v>4.1247325584652828E-2</c:v>
                </c:pt>
                <c:pt idx="118">
                  <c:v>2.9996936697840759E-2</c:v>
                </c:pt>
                <c:pt idx="119">
                  <c:v>-1.3698080382100741E-3</c:v>
                </c:pt>
                <c:pt idx="120">
                  <c:v>-3.635045805632231E-3</c:v>
                </c:pt>
                <c:pt idx="121">
                  <c:v>4.1064742427746381E-2</c:v>
                </c:pt>
                <c:pt idx="122">
                  <c:v>3.472968764081763E-2</c:v>
                </c:pt>
                <c:pt idx="123">
                  <c:v>-4.4564297034632716E-2</c:v>
                </c:pt>
                <c:pt idx="124">
                  <c:v>1.1758712600125065E-3</c:v>
                </c:pt>
                <c:pt idx="125">
                  <c:v>6.9525477981676076E-2</c:v>
                </c:pt>
                <c:pt idx="126">
                  <c:v>-4.049317334120861E-2</c:v>
                </c:pt>
                <c:pt idx="127">
                  <c:v>-4.3473355277257042E-3</c:v>
                </c:pt>
                <c:pt idx="128">
                  <c:v>-1.6803231795031515E-2</c:v>
                </c:pt>
                <c:pt idx="129">
                  <c:v>2.7900943746535845E-2</c:v>
                </c:pt>
                <c:pt idx="130">
                  <c:v>4.2039787745652646E-2</c:v>
                </c:pt>
                <c:pt idx="131">
                  <c:v>-3.6687141998188011E-2</c:v>
                </c:pt>
                <c:pt idx="132">
                  <c:v>3.3837814781558784E-2</c:v>
                </c:pt>
                <c:pt idx="133">
                  <c:v>-2.8422294891161215E-2</c:v>
                </c:pt>
                <c:pt idx="134">
                  <c:v>-4.8038523126452404E-3</c:v>
                </c:pt>
                <c:pt idx="135">
                  <c:v>1.1777804167992123E-2</c:v>
                </c:pt>
                <c:pt idx="136">
                  <c:v>-1.4863644960999345E-2</c:v>
                </c:pt>
                <c:pt idx="137">
                  <c:v>6.4240903516410874E-2</c:v>
                </c:pt>
                <c:pt idx="138">
                  <c:v>2.2008651593853124E-2</c:v>
                </c:pt>
                <c:pt idx="139">
                  <c:v>3.1550545538141961E-2</c:v>
                </c:pt>
                <c:pt idx="140">
                  <c:v>4.9026381734371682E-3</c:v>
                </c:pt>
                <c:pt idx="141">
                  <c:v>-5.1757129976355287E-3</c:v>
                </c:pt>
                <c:pt idx="142">
                  <c:v>4.7534360794612596E-2</c:v>
                </c:pt>
                <c:pt idx="143">
                  <c:v>8.8157698062207857E-3</c:v>
                </c:pt>
                <c:pt idx="144">
                  <c:v>-5.1932887258911542E-2</c:v>
                </c:pt>
                <c:pt idx="145">
                  <c:v>-5.767376569977678E-2</c:v>
                </c:pt>
                <c:pt idx="146">
                  <c:v>7.8664447689662964E-2</c:v>
                </c:pt>
                <c:pt idx="147">
                  <c:v>-2.8055490132206096E-2</c:v>
                </c:pt>
                <c:pt idx="148">
                  <c:v>7.5862432793876167E-3</c:v>
                </c:pt>
                <c:pt idx="149">
                  <c:v>4.9918251200803176E-2</c:v>
                </c:pt>
                <c:pt idx="150">
                  <c:v>-3.4519247041473911E-2</c:v>
                </c:pt>
                <c:pt idx="151">
                  <c:v>4.7096346198580719E-2</c:v>
                </c:pt>
                <c:pt idx="152">
                  <c:v>-2.2250775136136269E-2</c:v>
                </c:pt>
                <c:pt idx="153">
                  <c:v>3.1449132682503489E-2</c:v>
                </c:pt>
                <c:pt idx="154">
                  <c:v>7.3877394225595694E-2</c:v>
                </c:pt>
                <c:pt idx="155">
                  <c:v>2.618219372310282E-2</c:v>
                </c:pt>
                <c:pt idx="156">
                  <c:v>2.1515299524503817E-3</c:v>
                </c:pt>
                <c:pt idx="157">
                  <c:v>-5.2331964898586492E-3</c:v>
                </c:pt>
                <c:pt idx="158">
                  <c:v>5.5644923411893643E-2</c:v>
                </c:pt>
                <c:pt idx="159">
                  <c:v>-1.5890164852060629E-2</c:v>
                </c:pt>
                <c:pt idx="160">
                  <c:v>-6.6402985822371363E-2</c:v>
                </c:pt>
                <c:pt idx="161">
                  <c:v>-3.8120773108227368E-2</c:v>
                </c:pt>
                <c:pt idx="162">
                  <c:v>1.5876979162229965E-2</c:v>
                </c:pt>
                <c:pt idx="163">
                  <c:v>2.4017293270738982E-2</c:v>
                </c:pt>
                <c:pt idx="164">
                  <c:v>9.0714997797629593E-3</c:v>
                </c:pt>
                <c:pt idx="165">
                  <c:v>2.5875785986848143E-2</c:v>
                </c:pt>
                <c:pt idx="166">
                  <c:v>-3.1827667949979599E-3</c:v>
                </c:pt>
                <c:pt idx="167">
                  <c:v>-7.0605605419923556E-2</c:v>
                </c:pt>
                <c:pt idx="168">
                  <c:v>2.0576321725489954E-2</c:v>
                </c:pt>
                <c:pt idx="169">
                  <c:v>2.7587079653132562E-2</c:v>
                </c:pt>
                <c:pt idx="170">
                  <c:v>3.7893572945218779E-2</c:v>
                </c:pt>
                <c:pt idx="171">
                  <c:v>1.6887820660214103E-3</c:v>
                </c:pt>
                <c:pt idx="172">
                  <c:v>2.5347938903134803E-2</c:v>
                </c:pt>
                <c:pt idx="173">
                  <c:v>4.3797586553719015E-2</c:v>
                </c:pt>
                <c:pt idx="174">
                  <c:v>4.4979197879690958E-4</c:v>
                </c:pt>
                <c:pt idx="175">
                  <c:v>1.1235956238264677E-3</c:v>
                </c:pt>
                <c:pt idx="176">
                  <c:v>-5.6834788172948514E-2</c:v>
                </c:pt>
                <c:pt idx="177">
                  <c:v>-4.7839706690253614E-2</c:v>
                </c:pt>
                <c:pt idx="178">
                  <c:v>-1.0529051895851183E-2</c:v>
                </c:pt>
                <c:pt idx="179">
                  <c:v>-4.9264294671278464E-3</c:v>
                </c:pt>
                <c:pt idx="180">
                  <c:v>2.3774893598241142E-2</c:v>
                </c:pt>
                <c:pt idx="181">
                  <c:v>1.5460430644369971E-2</c:v>
                </c:pt>
                <c:pt idx="182">
                  <c:v>3.6460905730351101E-3</c:v>
                </c:pt>
                <c:pt idx="183">
                  <c:v>-4.022570664715186E-2</c:v>
                </c:pt>
                <c:pt idx="184">
                  <c:v>0</c:v>
                </c:pt>
                <c:pt idx="185">
                  <c:v>-4.3361631589795557E-2</c:v>
                </c:pt>
                <c:pt idx="186">
                  <c:v>1.8447758558961524E-3</c:v>
                </c:pt>
                <c:pt idx="187">
                  <c:v>3.5563326210273694E-2</c:v>
                </c:pt>
                <c:pt idx="188">
                  <c:v>-1.1114774276609118E-2</c:v>
                </c:pt>
                <c:pt idx="189">
                  <c:v>-7.608522099894266E-3</c:v>
                </c:pt>
                <c:pt idx="190">
                  <c:v>-1.539294676864511E-2</c:v>
                </c:pt>
                <c:pt idx="191">
                  <c:v>-2.2063627600040547E-2</c:v>
                </c:pt>
                <c:pt idx="192">
                  <c:v>5.4781358025991267E-2</c:v>
                </c:pt>
                <c:pt idx="193">
                  <c:v>8.901889059904633E-4</c:v>
                </c:pt>
                <c:pt idx="194">
                  <c:v>-6.3576834743717114E-4</c:v>
                </c:pt>
                <c:pt idx="195">
                  <c:v>7.9812927636755404E-3</c:v>
                </c:pt>
                <c:pt idx="196">
                  <c:v>-4.8064853474896196E-3</c:v>
                </c:pt>
                <c:pt idx="197">
                  <c:v>4.8023086847272189E-2</c:v>
                </c:pt>
                <c:pt idx="198">
                  <c:v>-5.9808790724149574E-3</c:v>
                </c:pt>
                <c:pt idx="199">
                  <c:v>2.2539506966823275E-2</c:v>
                </c:pt>
                <c:pt idx="200">
                  <c:v>2.0205053355822677E-2</c:v>
                </c:pt>
                <c:pt idx="201">
                  <c:v>-9.4710802677733241E-3</c:v>
                </c:pt>
                <c:pt idx="202">
                  <c:v>1.1308682714354035E-2</c:v>
                </c:pt>
                <c:pt idx="203">
                  <c:v>5.73558948904207E-4</c:v>
                </c:pt>
                <c:pt idx="204">
                  <c:v>-2.8498584654374604E-2</c:v>
                </c:pt>
                <c:pt idx="205">
                  <c:v>-4.1682738502077932E-2</c:v>
                </c:pt>
                <c:pt idx="206">
                  <c:v>4.7321730650733862E-2</c:v>
                </c:pt>
                <c:pt idx="207">
                  <c:v>4.9486785583879644E-2</c:v>
                </c:pt>
                <c:pt idx="208">
                  <c:v>1.1599583715637962E-3</c:v>
                </c:pt>
                <c:pt idx="209">
                  <c:v>6.006528046038806E-2</c:v>
                </c:pt>
                <c:pt idx="210">
                  <c:v>-6.4829684336600302E-2</c:v>
                </c:pt>
                <c:pt idx="211">
                  <c:v>-7.245171268246331E-2</c:v>
                </c:pt>
                <c:pt idx="212">
                  <c:v>-1.8198404418190428E-2</c:v>
                </c:pt>
                <c:pt idx="213">
                  <c:v>-3.1744584298746048E-2</c:v>
                </c:pt>
                <c:pt idx="214">
                  <c:v>2.354886676276724E-2</c:v>
                </c:pt>
                <c:pt idx="215">
                  <c:v>-2.4339068305267553E-2</c:v>
                </c:pt>
                <c:pt idx="216">
                  <c:v>-3.063579833097041E-2</c:v>
                </c:pt>
                <c:pt idx="217">
                  <c:v>-3.2866808080351362E-2</c:v>
                </c:pt>
                <c:pt idx="218">
                  <c:v>-2.9636019879495379E-2</c:v>
                </c:pt>
                <c:pt idx="219">
                  <c:v>2.9214760307162635E-2</c:v>
                </c:pt>
                <c:pt idx="220">
                  <c:v>4.4231904500546371E-2</c:v>
                </c:pt>
                <c:pt idx="221">
                  <c:v>-1.4754920812768191E-2</c:v>
                </c:pt>
                <c:pt idx="222">
                  <c:v>1.2198579023747769E-2</c:v>
                </c:pt>
                <c:pt idx="223">
                  <c:v>-2.5652928051963286E-2</c:v>
                </c:pt>
                <c:pt idx="224">
                  <c:v>-1.8976431026198171E-2</c:v>
                </c:pt>
                <c:pt idx="225">
                  <c:v>-7.3793784407709673E-2</c:v>
                </c:pt>
                <c:pt idx="226">
                  <c:v>-1.4050322767825918E-2</c:v>
                </c:pt>
                <c:pt idx="227">
                  <c:v>-9.5812817654508109E-3</c:v>
                </c:pt>
                <c:pt idx="228">
                  <c:v>-4.2667640777332316E-2</c:v>
                </c:pt>
                <c:pt idx="229">
                  <c:v>2.1799228342583632E-2</c:v>
                </c:pt>
                <c:pt idx="230">
                  <c:v>3.8110218869254808E-2</c:v>
                </c:pt>
                <c:pt idx="231">
                  <c:v>-3.4154204532002908E-2</c:v>
                </c:pt>
                <c:pt idx="232">
                  <c:v>9.2746086493793456E-3</c:v>
                </c:pt>
                <c:pt idx="233">
                  <c:v>1.2439905406983698E-2</c:v>
                </c:pt>
                <c:pt idx="234">
                  <c:v>2.7286198592634037E-2</c:v>
                </c:pt>
                <c:pt idx="235">
                  <c:v>3.6179656577502328E-2</c:v>
                </c:pt>
                <c:pt idx="236">
                  <c:v>3.2532473750952029E-2</c:v>
                </c:pt>
                <c:pt idx="237">
                  <c:v>6.7161299042206579E-3</c:v>
                </c:pt>
                <c:pt idx="238">
                  <c:v>7.502119098058202E-3</c:v>
                </c:pt>
                <c:pt idx="239">
                  <c:v>-4.9480057263369126E-2</c:v>
                </c:pt>
                <c:pt idx="240">
                  <c:v>1.424587010418854E-2</c:v>
                </c:pt>
                <c:pt idx="241">
                  <c:v>-6.0189347658985426E-3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2-AD40-86DF-F3D18202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20384"/>
        <c:axId val="1084222016"/>
      </c:lineChart>
      <c:catAx>
        <c:axId val="10842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222016"/>
        <c:crosses val="autoZero"/>
        <c:auto val="1"/>
        <c:lblAlgn val="ctr"/>
        <c:lblOffset val="100"/>
        <c:noMultiLvlLbl val="0"/>
      </c:catAx>
      <c:valAx>
        <c:axId val="10842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2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доходностей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'Дисп. анализ. 2'!$B$2</c:f>
              <c:strCache>
                <c:ptCount val="1"/>
                <c:pt idx="0">
                  <c:v>ц Магнит ао логдох.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'Дисп. анализ. 2'!$A$3:$A$244</c:f>
              <c:numCache>
                <c:formatCode>m/d/yy</c:formatCode>
                <c:ptCount val="242"/>
                <c:pt idx="0">
                  <c:v>42016</c:v>
                </c:pt>
                <c:pt idx="1">
                  <c:v>42023</c:v>
                </c:pt>
                <c:pt idx="2">
                  <c:v>42037</c:v>
                </c:pt>
                <c:pt idx="3">
                  <c:v>42051</c:v>
                </c:pt>
                <c:pt idx="4">
                  <c:v>42058</c:v>
                </c:pt>
                <c:pt idx="5">
                  <c:v>42065</c:v>
                </c:pt>
                <c:pt idx="6">
                  <c:v>42072</c:v>
                </c:pt>
                <c:pt idx="7">
                  <c:v>42079</c:v>
                </c:pt>
                <c:pt idx="8">
                  <c:v>42086</c:v>
                </c:pt>
                <c:pt idx="9">
                  <c:v>42093</c:v>
                </c:pt>
                <c:pt idx="10">
                  <c:v>42107</c:v>
                </c:pt>
                <c:pt idx="11">
                  <c:v>42114</c:v>
                </c:pt>
                <c:pt idx="12">
                  <c:v>42121</c:v>
                </c:pt>
                <c:pt idx="13">
                  <c:v>42128</c:v>
                </c:pt>
                <c:pt idx="14">
                  <c:v>42135</c:v>
                </c:pt>
                <c:pt idx="15">
                  <c:v>42142</c:v>
                </c:pt>
                <c:pt idx="16">
                  <c:v>42149</c:v>
                </c:pt>
                <c:pt idx="17">
                  <c:v>42156</c:v>
                </c:pt>
                <c:pt idx="18">
                  <c:v>42163</c:v>
                </c:pt>
                <c:pt idx="19">
                  <c:v>42170</c:v>
                </c:pt>
                <c:pt idx="20">
                  <c:v>42177</c:v>
                </c:pt>
                <c:pt idx="21">
                  <c:v>42184</c:v>
                </c:pt>
                <c:pt idx="22">
                  <c:v>42191</c:v>
                </c:pt>
                <c:pt idx="23">
                  <c:v>42198</c:v>
                </c:pt>
                <c:pt idx="24">
                  <c:v>42205</c:v>
                </c:pt>
                <c:pt idx="25">
                  <c:v>42212</c:v>
                </c:pt>
                <c:pt idx="26">
                  <c:v>42219</c:v>
                </c:pt>
                <c:pt idx="27">
                  <c:v>42226</c:v>
                </c:pt>
                <c:pt idx="28">
                  <c:v>42233</c:v>
                </c:pt>
                <c:pt idx="29">
                  <c:v>42240</c:v>
                </c:pt>
                <c:pt idx="30">
                  <c:v>42247</c:v>
                </c:pt>
                <c:pt idx="31">
                  <c:v>42254</c:v>
                </c:pt>
                <c:pt idx="32">
                  <c:v>42261</c:v>
                </c:pt>
                <c:pt idx="33">
                  <c:v>42275</c:v>
                </c:pt>
                <c:pt idx="34">
                  <c:v>42282</c:v>
                </c:pt>
                <c:pt idx="35">
                  <c:v>42289</c:v>
                </c:pt>
                <c:pt idx="36">
                  <c:v>42296</c:v>
                </c:pt>
                <c:pt idx="37">
                  <c:v>42303</c:v>
                </c:pt>
                <c:pt idx="38">
                  <c:v>42310</c:v>
                </c:pt>
                <c:pt idx="39">
                  <c:v>42317</c:v>
                </c:pt>
                <c:pt idx="40">
                  <c:v>42324</c:v>
                </c:pt>
                <c:pt idx="41">
                  <c:v>42331</c:v>
                </c:pt>
                <c:pt idx="42">
                  <c:v>42338</c:v>
                </c:pt>
                <c:pt idx="43">
                  <c:v>42345</c:v>
                </c:pt>
                <c:pt idx="44">
                  <c:v>42352</c:v>
                </c:pt>
                <c:pt idx="45">
                  <c:v>42359</c:v>
                </c:pt>
                <c:pt idx="46">
                  <c:v>42366</c:v>
                </c:pt>
                <c:pt idx="47">
                  <c:v>42373</c:v>
                </c:pt>
                <c:pt idx="48">
                  <c:v>42394</c:v>
                </c:pt>
                <c:pt idx="49">
                  <c:v>42401</c:v>
                </c:pt>
                <c:pt idx="50">
                  <c:v>42408</c:v>
                </c:pt>
                <c:pt idx="51">
                  <c:v>42415</c:v>
                </c:pt>
                <c:pt idx="52">
                  <c:v>42422</c:v>
                </c:pt>
                <c:pt idx="53">
                  <c:v>42429</c:v>
                </c:pt>
                <c:pt idx="54">
                  <c:v>42436</c:v>
                </c:pt>
                <c:pt idx="55">
                  <c:v>42443</c:v>
                </c:pt>
                <c:pt idx="56">
                  <c:v>42450</c:v>
                </c:pt>
                <c:pt idx="57">
                  <c:v>42457</c:v>
                </c:pt>
                <c:pt idx="58">
                  <c:v>42464</c:v>
                </c:pt>
                <c:pt idx="59">
                  <c:v>42471</c:v>
                </c:pt>
                <c:pt idx="60">
                  <c:v>42478</c:v>
                </c:pt>
                <c:pt idx="61">
                  <c:v>42499</c:v>
                </c:pt>
                <c:pt idx="62">
                  <c:v>42506</c:v>
                </c:pt>
                <c:pt idx="63">
                  <c:v>42513</c:v>
                </c:pt>
                <c:pt idx="64">
                  <c:v>42520</c:v>
                </c:pt>
                <c:pt idx="65">
                  <c:v>42527</c:v>
                </c:pt>
                <c:pt idx="66">
                  <c:v>42534</c:v>
                </c:pt>
                <c:pt idx="67">
                  <c:v>42541</c:v>
                </c:pt>
                <c:pt idx="68">
                  <c:v>42555</c:v>
                </c:pt>
                <c:pt idx="69">
                  <c:v>42562</c:v>
                </c:pt>
                <c:pt idx="70">
                  <c:v>42569</c:v>
                </c:pt>
                <c:pt idx="71">
                  <c:v>42576</c:v>
                </c:pt>
                <c:pt idx="72">
                  <c:v>42583</c:v>
                </c:pt>
                <c:pt idx="73">
                  <c:v>42590</c:v>
                </c:pt>
                <c:pt idx="74">
                  <c:v>42597</c:v>
                </c:pt>
                <c:pt idx="75">
                  <c:v>42604</c:v>
                </c:pt>
                <c:pt idx="76">
                  <c:v>42611</c:v>
                </c:pt>
                <c:pt idx="77">
                  <c:v>42618</c:v>
                </c:pt>
                <c:pt idx="78">
                  <c:v>42625</c:v>
                </c:pt>
                <c:pt idx="79">
                  <c:v>42632</c:v>
                </c:pt>
                <c:pt idx="80">
                  <c:v>42639</c:v>
                </c:pt>
                <c:pt idx="81">
                  <c:v>42646</c:v>
                </c:pt>
                <c:pt idx="82">
                  <c:v>42653</c:v>
                </c:pt>
                <c:pt idx="83">
                  <c:v>42660</c:v>
                </c:pt>
                <c:pt idx="84">
                  <c:v>42667</c:v>
                </c:pt>
                <c:pt idx="85">
                  <c:v>42674</c:v>
                </c:pt>
                <c:pt idx="86">
                  <c:v>42688</c:v>
                </c:pt>
                <c:pt idx="87">
                  <c:v>42695</c:v>
                </c:pt>
                <c:pt idx="88">
                  <c:v>42702</c:v>
                </c:pt>
                <c:pt idx="89">
                  <c:v>42709</c:v>
                </c:pt>
                <c:pt idx="90">
                  <c:v>42716</c:v>
                </c:pt>
                <c:pt idx="91">
                  <c:v>42723</c:v>
                </c:pt>
                <c:pt idx="92">
                  <c:v>42730</c:v>
                </c:pt>
                <c:pt idx="93">
                  <c:v>42737</c:v>
                </c:pt>
                <c:pt idx="94">
                  <c:v>42751</c:v>
                </c:pt>
                <c:pt idx="95">
                  <c:v>42758</c:v>
                </c:pt>
                <c:pt idx="96">
                  <c:v>42765</c:v>
                </c:pt>
                <c:pt idx="97">
                  <c:v>42772</c:v>
                </c:pt>
                <c:pt idx="98">
                  <c:v>42779</c:v>
                </c:pt>
                <c:pt idx="99">
                  <c:v>42786</c:v>
                </c:pt>
                <c:pt idx="100">
                  <c:v>42793</c:v>
                </c:pt>
                <c:pt idx="101">
                  <c:v>42800</c:v>
                </c:pt>
                <c:pt idx="102">
                  <c:v>42807</c:v>
                </c:pt>
                <c:pt idx="103">
                  <c:v>42814</c:v>
                </c:pt>
                <c:pt idx="104">
                  <c:v>42821</c:v>
                </c:pt>
                <c:pt idx="105">
                  <c:v>42828</c:v>
                </c:pt>
                <c:pt idx="106">
                  <c:v>42835</c:v>
                </c:pt>
                <c:pt idx="107">
                  <c:v>42842</c:v>
                </c:pt>
                <c:pt idx="108">
                  <c:v>42849</c:v>
                </c:pt>
                <c:pt idx="109">
                  <c:v>42856</c:v>
                </c:pt>
                <c:pt idx="110">
                  <c:v>42863</c:v>
                </c:pt>
                <c:pt idx="111">
                  <c:v>42877</c:v>
                </c:pt>
                <c:pt idx="112">
                  <c:v>42884</c:v>
                </c:pt>
                <c:pt idx="113">
                  <c:v>42891</c:v>
                </c:pt>
                <c:pt idx="114">
                  <c:v>42898</c:v>
                </c:pt>
                <c:pt idx="115">
                  <c:v>42905</c:v>
                </c:pt>
                <c:pt idx="116">
                  <c:v>42912</c:v>
                </c:pt>
                <c:pt idx="117">
                  <c:v>42919</c:v>
                </c:pt>
                <c:pt idx="118">
                  <c:v>42926</c:v>
                </c:pt>
                <c:pt idx="119">
                  <c:v>42933</c:v>
                </c:pt>
                <c:pt idx="120">
                  <c:v>42940</c:v>
                </c:pt>
                <c:pt idx="121">
                  <c:v>42947</c:v>
                </c:pt>
                <c:pt idx="122">
                  <c:v>42954</c:v>
                </c:pt>
                <c:pt idx="123">
                  <c:v>42961</c:v>
                </c:pt>
                <c:pt idx="124">
                  <c:v>42968</c:v>
                </c:pt>
                <c:pt idx="125">
                  <c:v>42975</c:v>
                </c:pt>
                <c:pt idx="126">
                  <c:v>42982</c:v>
                </c:pt>
                <c:pt idx="127">
                  <c:v>42989</c:v>
                </c:pt>
                <c:pt idx="128">
                  <c:v>42996</c:v>
                </c:pt>
                <c:pt idx="129">
                  <c:v>43003</c:v>
                </c:pt>
                <c:pt idx="130">
                  <c:v>43010</c:v>
                </c:pt>
                <c:pt idx="131">
                  <c:v>43017</c:v>
                </c:pt>
                <c:pt idx="132">
                  <c:v>43031</c:v>
                </c:pt>
                <c:pt idx="133">
                  <c:v>43038</c:v>
                </c:pt>
                <c:pt idx="134">
                  <c:v>43045</c:v>
                </c:pt>
                <c:pt idx="135">
                  <c:v>43052</c:v>
                </c:pt>
                <c:pt idx="136">
                  <c:v>43066</c:v>
                </c:pt>
                <c:pt idx="137">
                  <c:v>43073</c:v>
                </c:pt>
                <c:pt idx="138">
                  <c:v>43080</c:v>
                </c:pt>
                <c:pt idx="139">
                  <c:v>43087</c:v>
                </c:pt>
                <c:pt idx="140">
                  <c:v>43094</c:v>
                </c:pt>
                <c:pt idx="141">
                  <c:v>43101</c:v>
                </c:pt>
                <c:pt idx="142">
                  <c:v>43108</c:v>
                </c:pt>
                <c:pt idx="143">
                  <c:v>43115</c:v>
                </c:pt>
                <c:pt idx="144">
                  <c:v>43129</c:v>
                </c:pt>
                <c:pt idx="145">
                  <c:v>43136</c:v>
                </c:pt>
                <c:pt idx="146">
                  <c:v>43143</c:v>
                </c:pt>
                <c:pt idx="147">
                  <c:v>43157</c:v>
                </c:pt>
                <c:pt idx="148">
                  <c:v>43164</c:v>
                </c:pt>
                <c:pt idx="149">
                  <c:v>43171</c:v>
                </c:pt>
                <c:pt idx="150">
                  <c:v>43185</c:v>
                </c:pt>
                <c:pt idx="151">
                  <c:v>43192</c:v>
                </c:pt>
                <c:pt idx="152">
                  <c:v>43199</c:v>
                </c:pt>
                <c:pt idx="153">
                  <c:v>43206</c:v>
                </c:pt>
                <c:pt idx="154">
                  <c:v>43213</c:v>
                </c:pt>
                <c:pt idx="155">
                  <c:v>43227</c:v>
                </c:pt>
                <c:pt idx="156">
                  <c:v>43241</c:v>
                </c:pt>
                <c:pt idx="157">
                  <c:v>43248</c:v>
                </c:pt>
                <c:pt idx="158">
                  <c:v>43255</c:v>
                </c:pt>
                <c:pt idx="159">
                  <c:v>43262</c:v>
                </c:pt>
                <c:pt idx="160">
                  <c:v>43269</c:v>
                </c:pt>
                <c:pt idx="161">
                  <c:v>43276</c:v>
                </c:pt>
                <c:pt idx="162">
                  <c:v>43283</c:v>
                </c:pt>
                <c:pt idx="163">
                  <c:v>43290</c:v>
                </c:pt>
                <c:pt idx="164">
                  <c:v>43297</c:v>
                </c:pt>
                <c:pt idx="165">
                  <c:v>43304</c:v>
                </c:pt>
                <c:pt idx="166">
                  <c:v>43311</c:v>
                </c:pt>
                <c:pt idx="167">
                  <c:v>43318</c:v>
                </c:pt>
                <c:pt idx="168">
                  <c:v>43325</c:v>
                </c:pt>
                <c:pt idx="169">
                  <c:v>43332</c:v>
                </c:pt>
                <c:pt idx="170">
                  <c:v>43339</c:v>
                </c:pt>
                <c:pt idx="171">
                  <c:v>43346</c:v>
                </c:pt>
                <c:pt idx="172">
                  <c:v>43353</c:v>
                </c:pt>
                <c:pt idx="173">
                  <c:v>43360</c:v>
                </c:pt>
                <c:pt idx="174">
                  <c:v>43367</c:v>
                </c:pt>
                <c:pt idx="175">
                  <c:v>43374</c:v>
                </c:pt>
                <c:pt idx="176">
                  <c:v>43381</c:v>
                </c:pt>
                <c:pt idx="177">
                  <c:v>43388</c:v>
                </c:pt>
                <c:pt idx="178">
                  <c:v>43395</c:v>
                </c:pt>
                <c:pt idx="179">
                  <c:v>43402</c:v>
                </c:pt>
                <c:pt idx="180">
                  <c:v>43409</c:v>
                </c:pt>
                <c:pt idx="181">
                  <c:v>43416</c:v>
                </c:pt>
                <c:pt idx="182">
                  <c:v>43423</c:v>
                </c:pt>
                <c:pt idx="183">
                  <c:v>43430</c:v>
                </c:pt>
                <c:pt idx="184">
                  <c:v>43437</c:v>
                </c:pt>
                <c:pt idx="185">
                  <c:v>43444</c:v>
                </c:pt>
                <c:pt idx="186">
                  <c:v>43451</c:v>
                </c:pt>
                <c:pt idx="187">
                  <c:v>43458</c:v>
                </c:pt>
                <c:pt idx="188">
                  <c:v>43465</c:v>
                </c:pt>
                <c:pt idx="189">
                  <c:v>43472</c:v>
                </c:pt>
                <c:pt idx="190">
                  <c:v>43479</c:v>
                </c:pt>
                <c:pt idx="191">
                  <c:v>43486</c:v>
                </c:pt>
                <c:pt idx="192">
                  <c:v>43493</c:v>
                </c:pt>
                <c:pt idx="193">
                  <c:v>43500</c:v>
                </c:pt>
                <c:pt idx="194">
                  <c:v>43507</c:v>
                </c:pt>
                <c:pt idx="195">
                  <c:v>43514</c:v>
                </c:pt>
                <c:pt idx="196">
                  <c:v>43521</c:v>
                </c:pt>
                <c:pt idx="197">
                  <c:v>43528</c:v>
                </c:pt>
                <c:pt idx="198">
                  <c:v>43542</c:v>
                </c:pt>
                <c:pt idx="199">
                  <c:v>43549</c:v>
                </c:pt>
                <c:pt idx="200">
                  <c:v>43556</c:v>
                </c:pt>
                <c:pt idx="201">
                  <c:v>43563</c:v>
                </c:pt>
                <c:pt idx="202">
                  <c:v>43570</c:v>
                </c:pt>
                <c:pt idx="203">
                  <c:v>43577</c:v>
                </c:pt>
                <c:pt idx="204">
                  <c:v>43584</c:v>
                </c:pt>
                <c:pt idx="205">
                  <c:v>43591</c:v>
                </c:pt>
                <c:pt idx="206">
                  <c:v>43605</c:v>
                </c:pt>
                <c:pt idx="207">
                  <c:v>43612</c:v>
                </c:pt>
                <c:pt idx="208">
                  <c:v>43619</c:v>
                </c:pt>
                <c:pt idx="209">
                  <c:v>43626</c:v>
                </c:pt>
                <c:pt idx="210">
                  <c:v>43633</c:v>
                </c:pt>
                <c:pt idx="211">
                  <c:v>43640</c:v>
                </c:pt>
                <c:pt idx="212">
                  <c:v>43647</c:v>
                </c:pt>
                <c:pt idx="213">
                  <c:v>43654</c:v>
                </c:pt>
                <c:pt idx="214">
                  <c:v>43661</c:v>
                </c:pt>
                <c:pt idx="215">
                  <c:v>43668</c:v>
                </c:pt>
                <c:pt idx="216">
                  <c:v>43675</c:v>
                </c:pt>
                <c:pt idx="217">
                  <c:v>43682</c:v>
                </c:pt>
                <c:pt idx="218">
                  <c:v>43689</c:v>
                </c:pt>
                <c:pt idx="219">
                  <c:v>43696</c:v>
                </c:pt>
                <c:pt idx="220">
                  <c:v>43703</c:v>
                </c:pt>
                <c:pt idx="221">
                  <c:v>43710</c:v>
                </c:pt>
                <c:pt idx="222">
                  <c:v>43717</c:v>
                </c:pt>
                <c:pt idx="223">
                  <c:v>43724</c:v>
                </c:pt>
                <c:pt idx="224">
                  <c:v>43731</c:v>
                </c:pt>
                <c:pt idx="225">
                  <c:v>43738</c:v>
                </c:pt>
                <c:pt idx="226">
                  <c:v>43745</c:v>
                </c:pt>
                <c:pt idx="227">
                  <c:v>43752</c:v>
                </c:pt>
                <c:pt idx="228">
                  <c:v>43759</c:v>
                </c:pt>
                <c:pt idx="229">
                  <c:v>43766</c:v>
                </c:pt>
                <c:pt idx="230">
                  <c:v>43773</c:v>
                </c:pt>
                <c:pt idx="231">
                  <c:v>43780</c:v>
                </c:pt>
                <c:pt idx="232">
                  <c:v>43787</c:v>
                </c:pt>
                <c:pt idx="233">
                  <c:v>43794</c:v>
                </c:pt>
                <c:pt idx="234">
                  <c:v>43801</c:v>
                </c:pt>
                <c:pt idx="235">
                  <c:v>43808</c:v>
                </c:pt>
                <c:pt idx="236">
                  <c:v>43815</c:v>
                </c:pt>
                <c:pt idx="237">
                  <c:v>43822</c:v>
                </c:pt>
                <c:pt idx="238">
                  <c:v>43829</c:v>
                </c:pt>
                <c:pt idx="239">
                  <c:v>43857</c:v>
                </c:pt>
                <c:pt idx="240">
                  <c:v>43864</c:v>
                </c:pt>
                <c:pt idx="241">
                  <c:v>43871</c:v>
                </c:pt>
              </c:numCache>
            </c:numRef>
          </c:cat>
          <c:val>
            <c:numRef>
              <c:f>'Дисп. анализ. 2'!$B$3:$B$244</c:f>
              <c:numCache>
                <c:formatCode>General</c:formatCode>
                <c:ptCount val="242"/>
                <c:pt idx="0">
                  <c:v>7.3850465494397E-2</c:v>
                </c:pt>
                <c:pt idx="1">
                  <c:v>3.4635496662756893E-2</c:v>
                </c:pt>
                <c:pt idx="2">
                  <c:v>4.47801563178842E-2</c:v>
                </c:pt>
                <c:pt idx="3">
                  <c:v>-3.7765446037706596E-2</c:v>
                </c:pt>
                <c:pt idx="4">
                  <c:v>-4.2515385223095947E-2</c:v>
                </c:pt>
                <c:pt idx="5">
                  <c:v>3.7082860789183769E-3</c:v>
                </c:pt>
                <c:pt idx="6">
                  <c:v>-9.196687209747445E-2</c:v>
                </c:pt>
                <c:pt idx="7">
                  <c:v>5.1776269523720941E-2</c:v>
                </c:pt>
                <c:pt idx="8">
                  <c:v>1.258107578221157E-2</c:v>
                </c:pt>
                <c:pt idx="9">
                  <c:v>6.6670917100472238E-2</c:v>
                </c:pt>
                <c:pt idx="10">
                  <c:v>-1.6443915792255126E-2</c:v>
                </c:pt>
                <c:pt idx="11">
                  <c:v>2.6046708938100238E-2</c:v>
                </c:pt>
                <c:pt idx="12">
                  <c:v>-4.71001181359334E-2</c:v>
                </c:pt>
                <c:pt idx="13">
                  <c:v>1.3289038500534645E-3</c:v>
                </c:pt>
                <c:pt idx="14">
                  <c:v>6.7940438687870142E-3</c:v>
                </c:pt>
                <c:pt idx="15">
                  <c:v>-3.144239006398486E-2</c:v>
                </c:pt>
                <c:pt idx="16">
                  <c:v>-4.7384618835907943E-2</c:v>
                </c:pt>
                <c:pt idx="17">
                  <c:v>1.6513703882250041E-2</c:v>
                </c:pt>
                <c:pt idx="18">
                  <c:v>4.0803276516342635E-2</c:v>
                </c:pt>
                <c:pt idx="19">
                  <c:v>2.2652534228249976E-2</c:v>
                </c:pt>
                <c:pt idx="20">
                  <c:v>2.5581277884377585E-2</c:v>
                </c:pt>
                <c:pt idx="21">
                  <c:v>-3.0335645001651201E-2</c:v>
                </c:pt>
                <c:pt idx="22">
                  <c:v>5.9832998562114881E-3</c:v>
                </c:pt>
                <c:pt idx="23">
                  <c:v>3.0327608335527501E-2</c:v>
                </c:pt>
                <c:pt idx="24">
                  <c:v>-8.5470605784578879E-3</c:v>
                </c:pt>
                <c:pt idx="25">
                  <c:v>4.6129771727500213E-2</c:v>
                </c:pt>
                <c:pt idx="26">
                  <c:v>1.5937888186291715E-2</c:v>
                </c:pt>
                <c:pt idx="27">
                  <c:v>-2.0291614207367914E-2</c:v>
                </c:pt>
                <c:pt idx="28">
                  <c:v>-2.3910832148555272E-2</c:v>
                </c:pt>
                <c:pt idx="29">
                  <c:v>2.5884679322841109E-2</c:v>
                </c:pt>
                <c:pt idx="30">
                  <c:v>-1.5149923438002588E-2</c:v>
                </c:pt>
                <c:pt idx="31">
                  <c:v>-4.98542937180666E-2</c:v>
                </c:pt>
                <c:pt idx="32">
                  <c:v>1.2027336896423435E-2</c:v>
                </c:pt>
                <c:pt idx="33">
                  <c:v>-2.0004086436630431E-2</c:v>
                </c:pt>
                <c:pt idx="34">
                  <c:v>1.2783838463143127E-2</c:v>
                </c:pt>
                <c:pt idx="35">
                  <c:v>-1.9627091678486863E-3</c:v>
                </c:pt>
                <c:pt idx="36">
                  <c:v>-1.7839918128331078E-2</c:v>
                </c:pt>
                <c:pt idx="37">
                  <c:v>-3.2163931777139609E-2</c:v>
                </c:pt>
                <c:pt idx="38">
                  <c:v>3.1816045184658748E-2</c:v>
                </c:pt>
                <c:pt idx="39">
                  <c:v>-2.6799911413542432E-2</c:v>
                </c:pt>
                <c:pt idx="40">
                  <c:v>5.4509168666923458E-2</c:v>
                </c:pt>
                <c:pt idx="41">
                  <c:v>1.6280990709134358E-2</c:v>
                </c:pt>
                <c:pt idx="42">
                  <c:v>-1.7974614621456553E-2</c:v>
                </c:pt>
                <c:pt idx="43">
                  <c:v>-6.6580325081567082E-2</c:v>
                </c:pt>
                <c:pt idx="44">
                  <c:v>-3.5311343238181081E-2</c:v>
                </c:pt>
                <c:pt idx="45">
                  <c:v>7.1068187653438031E-3</c:v>
                </c:pt>
                <c:pt idx="46">
                  <c:v>4.5180725936258881E-2</c:v>
                </c:pt>
                <c:pt idx="47">
                  <c:v>8.1604142753999298E-3</c:v>
                </c:pt>
                <c:pt idx="48">
                  <c:v>3.991660740544134E-2</c:v>
                </c:pt>
                <c:pt idx="49">
                  <c:v>-6.6046904552877095E-2</c:v>
                </c:pt>
                <c:pt idx="50">
                  <c:v>-7.3715037822280394E-2</c:v>
                </c:pt>
                <c:pt idx="51">
                  <c:v>3.3918218203460526E-2</c:v>
                </c:pt>
                <c:pt idx="52">
                  <c:v>2.3312415250810403E-2</c:v>
                </c:pt>
                <c:pt idx="53">
                  <c:v>7.4328798714500266E-3</c:v>
                </c:pt>
                <c:pt idx="54">
                  <c:v>2.1514182915330693E-2</c:v>
                </c:pt>
                <c:pt idx="55">
                  <c:v>4.4850566165351324E-2</c:v>
                </c:pt>
                <c:pt idx="56">
                  <c:v>-4.6687113972652128E-2</c:v>
                </c:pt>
                <c:pt idx="57">
                  <c:v>-3.8412216545351541E-2</c:v>
                </c:pt>
                <c:pt idx="58">
                  <c:v>-1.4430264829028872E-2</c:v>
                </c:pt>
                <c:pt idx="59">
                  <c:v>-1.8385027913987884E-2</c:v>
                </c:pt>
                <c:pt idx="60">
                  <c:v>1.5959608340324394E-2</c:v>
                </c:pt>
                <c:pt idx="61">
                  <c:v>-6.2882881380179612E-3</c:v>
                </c:pt>
                <c:pt idx="62">
                  <c:v>4.3067815451571789E-3</c:v>
                </c:pt>
                <c:pt idx="63">
                  <c:v>4.2183051333141819E-2</c:v>
                </c:pt>
                <c:pt idx="64">
                  <c:v>-3.3952552196625518E-2</c:v>
                </c:pt>
                <c:pt idx="65">
                  <c:v>-3.6845394381387564E-2</c:v>
                </c:pt>
                <c:pt idx="66">
                  <c:v>-7.8547845365193325E-3</c:v>
                </c:pt>
                <c:pt idx="67">
                  <c:v>-5.5210731972355376E-2</c:v>
                </c:pt>
                <c:pt idx="68">
                  <c:v>1.74277365929143E-2</c:v>
                </c:pt>
                <c:pt idx="69">
                  <c:v>2.1366051534174701E-2</c:v>
                </c:pt>
                <c:pt idx="70">
                  <c:v>-1.0198749826255238E-2</c:v>
                </c:pt>
                <c:pt idx="71">
                  <c:v>8.6388296280523136E-2</c:v>
                </c:pt>
                <c:pt idx="72">
                  <c:v>4.5941092860378063E-2</c:v>
                </c:pt>
                <c:pt idx="73">
                  <c:v>1.0237409093221572E-2</c:v>
                </c:pt>
                <c:pt idx="74">
                  <c:v>-5.1293294387551924E-2</c:v>
                </c:pt>
                <c:pt idx="75">
                  <c:v>1.1242607271519489E-2</c:v>
                </c:pt>
                <c:pt idx="76">
                  <c:v>1.6061530746009467E-2</c:v>
                </c:pt>
                <c:pt idx="77">
                  <c:v>0</c:v>
                </c:pt>
                <c:pt idx="78">
                  <c:v>-2.6427329543993849E-2</c:v>
                </c:pt>
                <c:pt idx="79">
                  <c:v>3.1724352901862929E-2</c:v>
                </c:pt>
                <c:pt idx="80">
                  <c:v>-1.9913954247511967E-2</c:v>
                </c:pt>
                <c:pt idx="81">
                  <c:v>1.9228926221064313E-3</c:v>
                </c:pt>
                <c:pt idx="82">
                  <c:v>-2.5980541797745005E-2</c:v>
                </c:pt>
                <c:pt idx="83">
                  <c:v>3.6870981873574848E-2</c:v>
                </c:pt>
                <c:pt idx="84">
                  <c:v>2.4672625915105328E-3</c:v>
                </c:pt>
                <c:pt idx="85">
                  <c:v>-1.8268405328619508E-2</c:v>
                </c:pt>
                <c:pt idx="86">
                  <c:v>4.3538785059716645E-2</c:v>
                </c:pt>
                <c:pt idx="87">
                  <c:v>6.6439029236082803E-3</c:v>
                </c:pt>
                <c:pt idx="88">
                  <c:v>-6.7405166138438943E-3</c:v>
                </c:pt>
                <c:pt idx="89">
                  <c:v>7.0283830458084395E-3</c:v>
                </c:pt>
                <c:pt idx="90">
                  <c:v>2.8096252885470463E-2</c:v>
                </c:pt>
                <c:pt idx="91">
                  <c:v>-2.9536414432451252E-2</c:v>
                </c:pt>
                <c:pt idx="92">
                  <c:v>5.5320531588165522E-2</c:v>
                </c:pt>
                <c:pt idx="93">
                  <c:v>-9.1324835632722312E-3</c:v>
                </c:pt>
                <c:pt idx="94">
                  <c:v>9.2927875754593714E-3</c:v>
                </c:pt>
                <c:pt idx="95">
                  <c:v>1.7320860942630745E-2</c:v>
                </c:pt>
                <c:pt idx="96">
                  <c:v>-3.2857165157773593E-2</c:v>
                </c:pt>
                <c:pt idx="97">
                  <c:v>4.3107481013942461E-2</c:v>
                </c:pt>
                <c:pt idx="98">
                  <c:v>-3.065918748737495E-2</c:v>
                </c:pt>
                <c:pt idx="99">
                  <c:v>-9.4537282689977076E-2</c:v>
                </c:pt>
                <c:pt idx="100">
                  <c:v>3.8893791121273225E-2</c:v>
                </c:pt>
                <c:pt idx="101">
                  <c:v>-2.1822158141588943E-3</c:v>
                </c:pt>
                <c:pt idx="102">
                  <c:v>5.7825707382862745E-2</c:v>
                </c:pt>
                <c:pt idx="103">
                  <c:v>-3.674954220874227E-2</c:v>
                </c:pt>
                <c:pt idx="104">
                  <c:v>-9.5643091124628654E-3</c:v>
                </c:pt>
                <c:pt idx="105">
                  <c:v>1.808406245723404E-2</c:v>
                </c:pt>
                <c:pt idx="106">
                  <c:v>-4.8339576409844653E-2</c:v>
                </c:pt>
                <c:pt idx="107">
                  <c:v>9.4157438915232206E-3</c:v>
                </c:pt>
                <c:pt idx="108">
                  <c:v>-3.2951541154115915E-2</c:v>
                </c:pt>
                <c:pt idx="109">
                  <c:v>1.4030553765165266E-2</c:v>
                </c:pt>
                <c:pt idx="110">
                  <c:v>9.5052434974274291E-3</c:v>
                </c:pt>
                <c:pt idx="111">
                  <c:v>2.7898805138056204E-2</c:v>
                </c:pt>
                <c:pt idx="112">
                  <c:v>-6.2776406144172014E-2</c:v>
                </c:pt>
                <c:pt idx="113">
                  <c:v>6.1187843459034497E-2</c:v>
                </c:pt>
                <c:pt idx="114">
                  <c:v>-2.4407079553991906E-3</c:v>
                </c:pt>
                <c:pt idx="115">
                  <c:v>-1.4123924067005689E-2</c:v>
                </c:pt>
                <c:pt idx="116">
                  <c:v>-1.0834342165709998E-2</c:v>
                </c:pt>
                <c:pt idx="117">
                  <c:v>1.4384068907121517E-2</c:v>
                </c:pt>
                <c:pt idx="118">
                  <c:v>4.2774344932826835E-2</c:v>
                </c:pt>
                <c:pt idx="119">
                  <c:v>-3.2944155719354384E-2</c:v>
                </c:pt>
                <c:pt idx="120">
                  <c:v>2.8820438535491988E-2</c:v>
                </c:pt>
                <c:pt idx="121">
                  <c:v>-3.7791982209466113E-2</c:v>
                </c:pt>
                <c:pt idx="122">
                  <c:v>3.9616733650049696E-3</c:v>
                </c:pt>
                <c:pt idx="123">
                  <c:v>-2.4608154503376056E-3</c:v>
                </c:pt>
                <c:pt idx="124">
                  <c:v>4.8509562659994288E-2</c:v>
                </c:pt>
                <c:pt idx="125">
                  <c:v>7.7629819959634361E-2</c:v>
                </c:pt>
                <c:pt idx="126">
                  <c:v>-5.9667743441274013E-3</c:v>
                </c:pt>
                <c:pt idx="127">
                  <c:v>-1.2426082273353956E-2</c:v>
                </c:pt>
                <c:pt idx="128">
                  <c:v>-1.3264463253211289E-2</c:v>
                </c:pt>
                <c:pt idx="129">
                  <c:v>-1.5717415895409204E-2</c:v>
                </c:pt>
                <c:pt idx="130">
                  <c:v>-4.9627893421284597E-3</c:v>
                </c:pt>
                <c:pt idx="131">
                  <c:v>-5.2079149044889306E-2</c:v>
                </c:pt>
                <c:pt idx="132">
                  <c:v>-5.8397571371497037E-2</c:v>
                </c:pt>
                <c:pt idx="133">
                  <c:v>-8.7405976617061398E-2</c:v>
                </c:pt>
                <c:pt idx="134">
                  <c:v>-2.9524973314426717E-2</c:v>
                </c:pt>
                <c:pt idx="135">
                  <c:v>-4.140288329639219E-2</c:v>
                </c:pt>
                <c:pt idx="136">
                  <c:v>-4.5479899335035157E-2</c:v>
                </c:pt>
                <c:pt idx="137">
                  <c:v>3.2586281198025091E-2</c:v>
                </c:pt>
                <c:pt idx="138">
                  <c:v>-2.1449784642040726E-2</c:v>
                </c:pt>
                <c:pt idx="139">
                  <c:v>-2.5273814055443822E-2</c:v>
                </c:pt>
                <c:pt idx="140">
                  <c:v>1.4137317499459456E-2</c:v>
                </c:pt>
                <c:pt idx="141">
                  <c:v>5.8804447097234203E-2</c:v>
                </c:pt>
                <c:pt idx="142">
                  <c:v>-3.5756891494500564E-3</c:v>
                </c:pt>
                <c:pt idx="143">
                  <c:v>-7.112734401558285E-2</c:v>
                </c:pt>
                <c:pt idx="144">
                  <c:v>-9.5996459652827326E-2</c:v>
                </c:pt>
                <c:pt idx="145">
                  <c:v>-4.55363221652334E-2</c:v>
                </c:pt>
                <c:pt idx="146">
                  <c:v>-7.2221872782195717E-2</c:v>
                </c:pt>
                <c:pt idx="147">
                  <c:v>-1.6081931219300571E-2</c:v>
                </c:pt>
                <c:pt idx="148">
                  <c:v>1.120625115581575E-2</c:v>
                </c:pt>
                <c:pt idx="149">
                  <c:v>-3.1376680365152509E-2</c:v>
                </c:pt>
                <c:pt idx="150">
                  <c:v>-1.4214729639626E-2</c:v>
                </c:pt>
                <c:pt idx="151">
                  <c:v>2.9869874992769496E-3</c:v>
                </c:pt>
                <c:pt idx="152">
                  <c:v>3.4028105994945435E-3</c:v>
                </c:pt>
                <c:pt idx="153">
                  <c:v>2.4122826762623006E-2</c:v>
                </c:pt>
                <c:pt idx="154">
                  <c:v>5.7863356321288251E-3</c:v>
                </c:pt>
                <c:pt idx="155">
                  <c:v>1.8380481024848905E-3</c:v>
                </c:pt>
                <c:pt idx="156">
                  <c:v>1.9771917594983535E-2</c:v>
                </c:pt>
                <c:pt idx="157">
                  <c:v>-1.898913869004204E-2</c:v>
                </c:pt>
                <c:pt idx="158">
                  <c:v>-5.9231812882554635E-2</c:v>
                </c:pt>
                <c:pt idx="159">
                  <c:v>-2.267099616435253E-2</c:v>
                </c:pt>
                <c:pt idx="160">
                  <c:v>-2.9737162095761605E-2</c:v>
                </c:pt>
                <c:pt idx="161">
                  <c:v>6.1055575624848757E-3</c:v>
                </c:pt>
                <c:pt idx="162">
                  <c:v>-1.0929070532190721E-2</c:v>
                </c:pt>
                <c:pt idx="163">
                  <c:v>-1.6844369894920774E-2</c:v>
                </c:pt>
                <c:pt idx="164">
                  <c:v>-3.9667840368421636E-2</c:v>
                </c:pt>
                <c:pt idx="165">
                  <c:v>-7.0011954589830339E-3</c:v>
                </c:pt>
                <c:pt idx="166">
                  <c:v>-1.533953381562192E-2</c:v>
                </c:pt>
                <c:pt idx="167">
                  <c:v>-4.1763777533681434E-2</c:v>
                </c:pt>
                <c:pt idx="168">
                  <c:v>0</c:v>
                </c:pt>
                <c:pt idx="169">
                  <c:v>2.6426788672200274E-2</c:v>
                </c:pt>
                <c:pt idx="170">
                  <c:v>-2.0493520339121218E-2</c:v>
                </c:pt>
                <c:pt idx="171">
                  <c:v>-1.9738471742858366E-3</c:v>
                </c:pt>
                <c:pt idx="172">
                  <c:v>2.7766031162814286E-2</c:v>
                </c:pt>
                <c:pt idx="173">
                  <c:v>6.4647657212084653E-3</c:v>
                </c:pt>
                <c:pt idx="174">
                  <c:v>-8.8531299114826822E-2</c:v>
                </c:pt>
                <c:pt idx="175">
                  <c:v>-1.3046316266649427E-3</c:v>
                </c:pt>
                <c:pt idx="176">
                  <c:v>-9.2963066978219544E-2</c:v>
                </c:pt>
                <c:pt idx="177">
                  <c:v>2.546106419827332E-2</c:v>
                </c:pt>
                <c:pt idx="178">
                  <c:v>-3.3805235759400531E-2</c:v>
                </c:pt>
                <c:pt idx="179">
                  <c:v>5.5905582760066963E-2</c:v>
                </c:pt>
                <c:pt idx="180">
                  <c:v>1.0869672236903938E-2</c:v>
                </c:pt>
                <c:pt idx="181">
                  <c:v>-6.1875403718087085E-2</c:v>
                </c:pt>
                <c:pt idx="182">
                  <c:v>-4.8998512788838156E-3</c:v>
                </c:pt>
                <c:pt idx="183">
                  <c:v>1.1205403842160067E-2</c:v>
                </c:pt>
                <c:pt idx="184">
                  <c:v>6.0691846447564757E-2</c:v>
                </c:pt>
                <c:pt idx="185">
                  <c:v>-2.0372835545220624E-2</c:v>
                </c:pt>
                <c:pt idx="186">
                  <c:v>-2.9803069174368702E-2</c:v>
                </c:pt>
                <c:pt idx="187">
                  <c:v>-7.2356136064044563E-3</c:v>
                </c:pt>
                <c:pt idx="188">
                  <c:v>2.4890548845124982E-2</c:v>
                </c:pt>
                <c:pt idx="189">
                  <c:v>6.1147360981500753E-2</c:v>
                </c:pt>
                <c:pt idx="190">
                  <c:v>8.1508939420022131E-2</c:v>
                </c:pt>
                <c:pt idx="191">
                  <c:v>9.3492230793472686E-3</c:v>
                </c:pt>
                <c:pt idx="192">
                  <c:v>-1.3935833413338372E-2</c:v>
                </c:pt>
                <c:pt idx="193">
                  <c:v>-2.2882613591969303E-2</c:v>
                </c:pt>
                <c:pt idx="194">
                  <c:v>-3.6170536157337452E-2</c:v>
                </c:pt>
                <c:pt idx="195">
                  <c:v>1.6924753423110062E-2</c:v>
                </c:pt>
                <c:pt idx="196">
                  <c:v>-1.4873470652553067E-2</c:v>
                </c:pt>
                <c:pt idx="197">
                  <c:v>-1.3928520251152321E-2</c:v>
                </c:pt>
                <c:pt idx="198">
                  <c:v>-2.3713349077018719E-2</c:v>
                </c:pt>
                <c:pt idx="199">
                  <c:v>-1.3100624045698339E-2</c:v>
                </c:pt>
                <c:pt idx="200">
                  <c:v>-8.2759093038582421E-3</c:v>
                </c:pt>
                <c:pt idx="201">
                  <c:v>-1.6619333704779748E-2</c:v>
                </c:pt>
                <c:pt idx="202">
                  <c:v>1.3011726073475671E-2</c:v>
                </c:pt>
                <c:pt idx="203">
                  <c:v>-1.9479622132987373E-3</c:v>
                </c:pt>
                <c:pt idx="204">
                  <c:v>5.5532208347406353E-2</c:v>
                </c:pt>
                <c:pt idx="205">
                  <c:v>-2.2652534228249976E-2</c:v>
                </c:pt>
                <c:pt idx="206">
                  <c:v>-3.7168765783919255E-2</c:v>
                </c:pt>
                <c:pt idx="207">
                  <c:v>4.7520407591573388E-2</c:v>
                </c:pt>
                <c:pt idx="208">
                  <c:v>2.156596116065046E-2</c:v>
                </c:pt>
                <c:pt idx="209">
                  <c:v>-4.5523255024082943E-2</c:v>
                </c:pt>
                <c:pt idx="210">
                  <c:v>2.782835255848326E-2</c:v>
                </c:pt>
                <c:pt idx="211">
                  <c:v>-4.8077015681027291E-3</c:v>
                </c:pt>
                <c:pt idx="212">
                  <c:v>2.5769513179051629E-2</c:v>
                </c:pt>
                <c:pt idx="213">
                  <c:v>8.0561766276687763E-3</c:v>
                </c:pt>
                <c:pt idx="214">
                  <c:v>-1.1323085773017993E-2</c:v>
                </c:pt>
                <c:pt idx="215">
                  <c:v>-1.052641298698731E-2</c:v>
                </c:pt>
                <c:pt idx="216">
                  <c:v>-2.4097551579060905E-2</c:v>
                </c:pt>
                <c:pt idx="217">
                  <c:v>-4.008829806834413E-2</c:v>
                </c:pt>
                <c:pt idx="218">
                  <c:v>1.5673424682647763E-2</c:v>
                </c:pt>
                <c:pt idx="219">
                  <c:v>-2.2608559689688335E-2</c:v>
                </c:pt>
                <c:pt idx="220">
                  <c:v>4.7023433075384702E-2</c:v>
                </c:pt>
                <c:pt idx="221">
                  <c:v>-3.1801151827664853E-2</c:v>
                </c:pt>
                <c:pt idx="222">
                  <c:v>1.2648719612910142E-2</c:v>
                </c:pt>
                <c:pt idx="223">
                  <c:v>2.7586224390798719E-3</c:v>
                </c:pt>
                <c:pt idx="224">
                  <c:v>-1.9612562714970139E-2</c:v>
                </c:pt>
                <c:pt idx="225">
                  <c:v>-5.1892316003518957E-2</c:v>
                </c:pt>
                <c:pt idx="226">
                  <c:v>-5.0989651842561656E-2</c:v>
                </c:pt>
                <c:pt idx="227">
                  <c:v>1.0892399738740011E-3</c:v>
                </c:pt>
                <c:pt idx="228">
                  <c:v>-1.0317427773987475E-2</c:v>
                </c:pt>
                <c:pt idx="229">
                  <c:v>2.8349818983413044E-2</c:v>
                </c:pt>
                <c:pt idx="230">
                  <c:v>8.9713975096437082E-3</c:v>
                </c:pt>
                <c:pt idx="231">
                  <c:v>7.5660138284305845E-4</c:v>
                </c:pt>
                <c:pt idx="232">
                  <c:v>-1.3553850984314053E-2</c:v>
                </c:pt>
                <c:pt idx="233">
                  <c:v>6.7237417122747445E-3</c:v>
                </c:pt>
                <c:pt idx="234">
                  <c:v>-2.3421717808439269E-2</c:v>
                </c:pt>
                <c:pt idx="235">
                  <c:v>1.8076969649557739E-2</c:v>
                </c:pt>
                <c:pt idx="236">
                  <c:v>9.6000737290182769E-3</c:v>
                </c:pt>
                <c:pt idx="237">
                  <c:v>3.8964036645939615E-2</c:v>
                </c:pt>
                <c:pt idx="238">
                  <c:v>5.0920310795934398E-3</c:v>
                </c:pt>
                <c:pt idx="239">
                  <c:v>-1.8344260250559685E-2</c:v>
                </c:pt>
                <c:pt idx="240">
                  <c:v>-2.3619938848472799E-2</c:v>
                </c:pt>
                <c:pt idx="241">
                  <c:v>2.9772158333670973E-2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8249-81EC-7FC6D5B9ED97}"/>
            </c:ext>
          </c:extLst>
        </c:ser>
        <c:ser>
          <c:idx val="1"/>
          <c:order val="1"/>
          <c:tx>
            <c:strRef>
              <c:f>'Дисп. анализ. 2'!$C$2</c:f>
              <c:strCache>
                <c:ptCount val="1"/>
                <c:pt idx="0">
                  <c:v>ц Таттел. Ао логдох.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'Дисп. анализ. 2'!$A$3:$A$244</c:f>
              <c:numCache>
                <c:formatCode>m/d/yy</c:formatCode>
                <c:ptCount val="242"/>
                <c:pt idx="0">
                  <c:v>42016</c:v>
                </c:pt>
                <c:pt idx="1">
                  <c:v>42023</c:v>
                </c:pt>
                <c:pt idx="2">
                  <c:v>42037</c:v>
                </c:pt>
                <c:pt idx="3">
                  <c:v>42051</c:v>
                </c:pt>
                <c:pt idx="4">
                  <c:v>42058</c:v>
                </c:pt>
                <c:pt idx="5">
                  <c:v>42065</c:v>
                </c:pt>
                <c:pt idx="6">
                  <c:v>42072</c:v>
                </c:pt>
                <c:pt idx="7">
                  <c:v>42079</c:v>
                </c:pt>
                <c:pt idx="8">
                  <c:v>42086</c:v>
                </c:pt>
                <c:pt idx="9">
                  <c:v>42093</c:v>
                </c:pt>
                <c:pt idx="10">
                  <c:v>42107</c:v>
                </c:pt>
                <c:pt idx="11">
                  <c:v>42114</c:v>
                </c:pt>
                <c:pt idx="12">
                  <c:v>42121</c:v>
                </c:pt>
                <c:pt idx="13">
                  <c:v>42128</c:v>
                </c:pt>
                <c:pt idx="14">
                  <c:v>42135</c:v>
                </c:pt>
                <c:pt idx="15">
                  <c:v>42142</c:v>
                </c:pt>
                <c:pt idx="16">
                  <c:v>42149</c:v>
                </c:pt>
                <c:pt idx="17">
                  <c:v>42156</c:v>
                </c:pt>
                <c:pt idx="18">
                  <c:v>42163</c:v>
                </c:pt>
                <c:pt idx="19">
                  <c:v>42170</c:v>
                </c:pt>
                <c:pt idx="20">
                  <c:v>42177</c:v>
                </c:pt>
                <c:pt idx="21">
                  <c:v>42184</c:v>
                </c:pt>
                <c:pt idx="22">
                  <c:v>42191</c:v>
                </c:pt>
                <c:pt idx="23">
                  <c:v>42198</c:v>
                </c:pt>
                <c:pt idx="24">
                  <c:v>42205</c:v>
                </c:pt>
                <c:pt idx="25">
                  <c:v>42212</c:v>
                </c:pt>
                <c:pt idx="26">
                  <c:v>42219</c:v>
                </c:pt>
                <c:pt idx="27">
                  <c:v>42226</c:v>
                </c:pt>
                <c:pt idx="28">
                  <c:v>42233</c:v>
                </c:pt>
                <c:pt idx="29">
                  <c:v>42240</c:v>
                </c:pt>
                <c:pt idx="30">
                  <c:v>42247</c:v>
                </c:pt>
                <c:pt idx="31">
                  <c:v>42254</c:v>
                </c:pt>
                <c:pt idx="32">
                  <c:v>42261</c:v>
                </c:pt>
                <c:pt idx="33">
                  <c:v>42275</c:v>
                </c:pt>
                <c:pt idx="34">
                  <c:v>42282</c:v>
                </c:pt>
                <c:pt idx="35">
                  <c:v>42289</c:v>
                </c:pt>
                <c:pt idx="36">
                  <c:v>42296</c:v>
                </c:pt>
                <c:pt idx="37">
                  <c:v>42303</c:v>
                </c:pt>
                <c:pt idx="38">
                  <c:v>42310</c:v>
                </c:pt>
                <c:pt idx="39">
                  <c:v>42317</c:v>
                </c:pt>
                <c:pt idx="40">
                  <c:v>42324</c:v>
                </c:pt>
                <c:pt idx="41">
                  <c:v>42331</c:v>
                </c:pt>
                <c:pt idx="42">
                  <c:v>42338</c:v>
                </c:pt>
                <c:pt idx="43">
                  <c:v>42345</c:v>
                </c:pt>
                <c:pt idx="44">
                  <c:v>42352</c:v>
                </c:pt>
                <c:pt idx="45">
                  <c:v>42359</c:v>
                </c:pt>
                <c:pt idx="46">
                  <c:v>42366</c:v>
                </c:pt>
                <c:pt idx="47">
                  <c:v>42373</c:v>
                </c:pt>
                <c:pt idx="48">
                  <c:v>42394</c:v>
                </c:pt>
                <c:pt idx="49">
                  <c:v>42401</c:v>
                </c:pt>
                <c:pt idx="50">
                  <c:v>42408</c:v>
                </c:pt>
                <c:pt idx="51">
                  <c:v>42415</c:v>
                </c:pt>
                <c:pt idx="52">
                  <c:v>42422</c:v>
                </c:pt>
                <c:pt idx="53">
                  <c:v>42429</c:v>
                </c:pt>
                <c:pt idx="54">
                  <c:v>42436</c:v>
                </c:pt>
                <c:pt idx="55">
                  <c:v>42443</c:v>
                </c:pt>
                <c:pt idx="56">
                  <c:v>42450</c:v>
                </c:pt>
                <c:pt idx="57">
                  <c:v>42457</c:v>
                </c:pt>
                <c:pt idx="58">
                  <c:v>42464</c:v>
                </c:pt>
                <c:pt idx="59">
                  <c:v>42471</c:v>
                </c:pt>
                <c:pt idx="60">
                  <c:v>42478</c:v>
                </c:pt>
                <c:pt idx="61">
                  <c:v>42499</c:v>
                </c:pt>
                <c:pt idx="62">
                  <c:v>42506</c:v>
                </c:pt>
                <c:pt idx="63">
                  <c:v>42513</c:v>
                </c:pt>
                <c:pt idx="64">
                  <c:v>42520</c:v>
                </c:pt>
                <c:pt idx="65">
                  <c:v>42527</c:v>
                </c:pt>
                <c:pt idx="66">
                  <c:v>42534</c:v>
                </c:pt>
                <c:pt idx="67">
                  <c:v>42541</c:v>
                </c:pt>
                <c:pt idx="68">
                  <c:v>42555</c:v>
                </c:pt>
                <c:pt idx="69">
                  <c:v>42562</c:v>
                </c:pt>
                <c:pt idx="70">
                  <c:v>42569</c:v>
                </c:pt>
                <c:pt idx="71">
                  <c:v>42576</c:v>
                </c:pt>
                <c:pt idx="72">
                  <c:v>42583</c:v>
                </c:pt>
                <c:pt idx="73">
                  <c:v>42590</c:v>
                </c:pt>
                <c:pt idx="74">
                  <c:v>42597</c:v>
                </c:pt>
                <c:pt idx="75">
                  <c:v>42604</c:v>
                </c:pt>
                <c:pt idx="76">
                  <c:v>42611</c:v>
                </c:pt>
                <c:pt idx="77">
                  <c:v>42618</c:v>
                </c:pt>
                <c:pt idx="78">
                  <c:v>42625</c:v>
                </c:pt>
                <c:pt idx="79">
                  <c:v>42632</c:v>
                </c:pt>
                <c:pt idx="80">
                  <c:v>42639</c:v>
                </c:pt>
                <c:pt idx="81">
                  <c:v>42646</c:v>
                </c:pt>
                <c:pt idx="82">
                  <c:v>42653</c:v>
                </c:pt>
                <c:pt idx="83">
                  <c:v>42660</c:v>
                </c:pt>
                <c:pt idx="84">
                  <c:v>42667</c:v>
                </c:pt>
                <c:pt idx="85">
                  <c:v>42674</c:v>
                </c:pt>
                <c:pt idx="86">
                  <c:v>42688</c:v>
                </c:pt>
                <c:pt idx="87">
                  <c:v>42695</c:v>
                </c:pt>
                <c:pt idx="88">
                  <c:v>42702</c:v>
                </c:pt>
                <c:pt idx="89">
                  <c:v>42709</c:v>
                </c:pt>
                <c:pt idx="90">
                  <c:v>42716</c:v>
                </c:pt>
                <c:pt idx="91">
                  <c:v>42723</c:v>
                </c:pt>
                <c:pt idx="92">
                  <c:v>42730</c:v>
                </c:pt>
                <c:pt idx="93">
                  <c:v>42737</c:v>
                </c:pt>
                <c:pt idx="94">
                  <c:v>42751</c:v>
                </c:pt>
                <c:pt idx="95">
                  <c:v>42758</c:v>
                </c:pt>
                <c:pt idx="96">
                  <c:v>42765</c:v>
                </c:pt>
                <c:pt idx="97">
                  <c:v>42772</c:v>
                </c:pt>
                <c:pt idx="98">
                  <c:v>42779</c:v>
                </c:pt>
                <c:pt idx="99">
                  <c:v>42786</c:v>
                </c:pt>
                <c:pt idx="100">
                  <c:v>42793</c:v>
                </c:pt>
                <c:pt idx="101">
                  <c:v>42800</c:v>
                </c:pt>
                <c:pt idx="102">
                  <c:v>42807</c:v>
                </c:pt>
                <c:pt idx="103">
                  <c:v>42814</c:v>
                </c:pt>
                <c:pt idx="104">
                  <c:v>42821</c:v>
                </c:pt>
                <c:pt idx="105">
                  <c:v>42828</c:v>
                </c:pt>
                <c:pt idx="106">
                  <c:v>42835</c:v>
                </c:pt>
                <c:pt idx="107">
                  <c:v>42842</c:v>
                </c:pt>
                <c:pt idx="108">
                  <c:v>42849</c:v>
                </c:pt>
                <c:pt idx="109">
                  <c:v>42856</c:v>
                </c:pt>
                <c:pt idx="110">
                  <c:v>42863</c:v>
                </c:pt>
                <c:pt idx="111">
                  <c:v>42877</c:v>
                </c:pt>
                <c:pt idx="112">
                  <c:v>42884</c:v>
                </c:pt>
                <c:pt idx="113">
                  <c:v>42891</c:v>
                </c:pt>
                <c:pt idx="114">
                  <c:v>42898</c:v>
                </c:pt>
                <c:pt idx="115">
                  <c:v>42905</c:v>
                </c:pt>
                <c:pt idx="116">
                  <c:v>42912</c:v>
                </c:pt>
                <c:pt idx="117">
                  <c:v>42919</c:v>
                </c:pt>
                <c:pt idx="118">
                  <c:v>42926</c:v>
                </c:pt>
                <c:pt idx="119">
                  <c:v>42933</c:v>
                </c:pt>
                <c:pt idx="120">
                  <c:v>42940</c:v>
                </c:pt>
                <c:pt idx="121">
                  <c:v>42947</c:v>
                </c:pt>
                <c:pt idx="122">
                  <c:v>42954</c:v>
                </c:pt>
                <c:pt idx="123">
                  <c:v>42961</c:v>
                </c:pt>
                <c:pt idx="124">
                  <c:v>42968</c:v>
                </c:pt>
                <c:pt idx="125">
                  <c:v>42975</c:v>
                </c:pt>
                <c:pt idx="126">
                  <c:v>42982</c:v>
                </c:pt>
                <c:pt idx="127">
                  <c:v>42989</c:v>
                </c:pt>
                <c:pt idx="128">
                  <c:v>42996</c:v>
                </c:pt>
                <c:pt idx="129">
                  <c:v>43003</c:v>
                </c:pt>
                <c:pt idx="130">
                  <c:v>43010</c:v>
                </c:pt>
                <c:pt idx="131">
                  <c:v>43017</c:v>
                </c:pt>
                <c:pt idx="132">
                  <c:v>43031</c:v>
                </c:pt>
                <c:pt idx="133">
                  <c:v>43038</c:v>
                </c:pt>
                <c:pt idx="134">
                  <c:v>43045</c:v>
                </c:pt>
                <c:pt idx="135">
                  <c:v>43052</c:v>
                </c:pt>
                <c:pt idx="136">
                  <c:v>43066</c:v>
                </c:pt>
                <c:pt idx="137">
                  <c:v>43073</c:v>
                </c:pt>
                <c:pt idx="138">
                  <c:v>43080</c:v>
                </c:pt>
                <c:pt idx="139">
                  <c:v>43087</c:v>
                </c:pt>
                <c:pt idx="140">
                  <c:v>43094</c:v>
                </c:pt>
                <c:pt idx="141">
                  <c:v>43101</c:v>
                </c:pt>
                <c:pt idx="142">
                  <c:v>43108</c:v>
                </c:pt>
                <c:pt idx="143">
                  <c:v>43115</c:v>
                </c:pt>
                <c:pt idx="144">
                  <c:v>43129</c:v>
                </c:pt>
                <c:pt idx="145">
                  <c:v>43136</c:v>
                </c:pt>
                <c:pt idx="146">
                  <c:v>43143</c:v>
                </c:pt>
                <c:pt idx="147">
                  <c:v>43157</c:v>
                </c:pt>
                <c:pt idx="148">
                  <c:v>43164</c:v>
                </c:pt>
                <c:pt idx="149">
                  <c:v>43171</c:v>
                </c:pt>
                <c:pt idx="150">
                  <c:v>43185</c:v>
                </c:pt>
                <c:pt idx="151">
                  <c:v>43192</c:v>
                </c:pt>
                <c:pt idx="152">
                  <c:v>43199</c:v>
                </c:pt>
                <c:pt idx="153">
                  <c:v>43206</c:v>
                </c:pt>
                <c:pt idx="154">
                  <c:v>43213</c:v>
                </c:pt>
                <c:pt idx="155">
                  <c:v>43227</c:v>
                </c:pt>
                <c:pt idx="156">
                  <c:v>43241</c:v>
                </c:pt>
                <c:pt idx="157">
                  <c:v>43248</c:v>
                </c:pt>
                <c:pt idx="158">
                  <c:v>43255</c:v>
                </c:pt>
                <c:pt idx="159">
                  <c:v>43262</c:v>
                </c:pt>
                <c:pt idx="160">
                  <c:v>43269</c:v>
                </c:pt>
                <c:pt idx="161">
                  <c:v>43276</c:v>
                </c:pt>
                <c:pt idx="162">
                  <c:v>43283</c:v>
                </c:pt>
                <c:pt idx="163">
                  <c:v>43290</c:v>
                </c:pt>
                <c:pt idx="164">
                  <c:v>43297</c:v>
                </c:pt>
                <c:pt idx="165">
                  <c:v>43304</c:v>
                </c:pt>
                <c:pt idx="166">
                  <c:v>43311</c:v>
                </c:pt>
                <c:pt idx="167">
                  <c:v>43318</c:v>
                </c:pt>
                <c:pt idx="168">
                  <c:v>43325</c:v>
                </c:pt>
                <c:pt idx="169">
                  <c:v>43332</c:v>
                </c:pt>
                <c:pt idx="170">
                  <c:v>43339</c:v>
                </c:pt>
                <c:pt idx="171">
                  <c:v>43346</c:v>
                </c:pt>
                <c:pt idx="172">
                  <c:v>43353</c:v>
                </c:pt>
                <c:pt idx="173">
                  <c:v>43360</c:v>
                </c:pt>
                <c:pt idx="174">
                  <c:v>43367</c:v>
                </c:pt>
                <c:pt idx="175">
                  <c:v>43374</c:v>
                </c:pt>
                <c:pt idx="176">
                  <c:v>43381</c:v>
                </c:pt>
                <c:pt idx="177">
                  <c:v>43388</c:v>
                </c:pt>
                <c:pt idx="178">
                  <c:v>43395</c:v>
                </c:pt>
                <c:pt idx="179">
                  <c:v>43402</c:v>
                </c:pt>
                <c:pt idx="180">
                  <c:v>43409</c:v>
                </c:pt>
                <c:pt idx="181">
                  <c:v>43416</c:v>
                </c:pt>
                <c:pt idx="182">
                  <c:v>43423</c:v>
                </c:pt>
                <c:pt idx="183">
                  <c:v>43430</c:v>
                </c:pt>
                <c:pt idx="184">
                  <c:v>43437</c:v>
                </c:pt>
                <c:pt idx="185">
                  <c:v>43444</c:v>
                </c:pt>
                <c:pt idx="186">
                  <c:v>43451</c:v>
                </c:pt>
                <c:pt idx="187">
                  <c:v>43458</c:v>
                </c:pt>
                <c:pt idx="188">
                  <c:v>43465</c:v>
                </c:pt>
                <c:pt idx="189">
                  <c:v>43472</c:v>
                </c:pt>
                <c:pt idx="190">
                  <c:v>43479</c:v>
                </c:pt>
                <c:pt idx="191">
                  <c:v>43486</c:v>
                </c:pt>
                <c:pt idx="192">
                  <c:v>43493</c:v>
                </c:pt>
                <c:pt idx="193">
                  <c:v>43500</c:v>
                </c:pt>
                <c:pt idx="194">
                  <c:v>43507</c:v>
                </c:pt>
                <c:pt idx="195">
                  <c:v>43514</c:v>
                </c:pt>
                <c:pt idx="196">
                  <c:v>43521</c:v>
                </c:pt>
                <c:pt idx="197">
                  <c:v>43528</c:v>
                </c:pt>
                <c:pt idx="198">
                  <c:v>43542</c:v>
                </c:pt>
                <c:pt idx="199">
                  <c:v>43549</c:v>
                </c:pt>
                <c:pt idx="200">
                  <c:v>43556</c:v>
                </c:pt>
                <c:pt idx="201">
                  <c:v>43563</c:v>
                </c:pt>
                <c:pt idx="202">
                  <c:v>43570</c:v>
                </c:pt>
                <c:pt idx="203">
                  <c:v>43577</c:v>
                </c:pt>
                <c:pt idx="204">
                  <c:v>43584</c:v>
                </c:pt>
                <c:pt idx="205">
                  <c:v>43591</c:v>
                </c:pt>
                <c:pt idx="206">
                  <c:v>43605</c:v>
                </c:pt>
                <c:pt idx="207">
                  <c:v>43612</c:v>
                </c:pt>
                <c:pt idx="208">
                  <c:v>43619</c:v>
                </c:pt>
                <c:pt idx="209">
                  <c:v>43626</c:v>
                </c:pt>
                <c:pt idx="210">
                  <c:v>43633</c:v>
                </c:pt>
                <c:pt idx="211">
                  <c:v>43640</c:v>
                </c:pt>
                <c:pt idx="212">
                  <c:v>43647</c:v>
                </c:pt>
                <c:pt idx="213">
                  <c:v>43654</c:v>
                </c:pt>
                <c:pt idx="214">
                  <c:v>43661</c:v>
                </c:pt>
                <c:pt idx="215">
                  <c:v>43668</c:v>
                </c:pt>
                <c:pt idx="216">
                  <c:v>43675</c:v>
                </c:pt>
                <c:pt idx="217">
                  <c:v>43682</c:v>
                </c:pt>
                <c:pt idx="218">
                  <c:v>43689</c:v>
                </c:pt>
                <c:pt idx="219">
                  <c:v>43696</c:v>
                </c:pt>
                <c:pt idx="220">
                  <c:v>43703</c:v>
                </c:pt>
                <c:pt idx="221">
                  <c:v>43710</c:v>
                </c:pt>
                <c:pt idx="222">
                  <c:v>43717</c:v>
                </c:pt>
                <c:pt idx="223">
                  <c:v>43724</c:v>
                </c:pt>
                <c:pt idx="224">
                  <c:v>43731</c:v>
                </c:pt>
                <c:pt idx="225">
                  <c:v>43738</c:v>
                </c:pt>
                <c:pt idx="226">
                  <c:v>43745</c:v>
                </c:pt>
                <c:pt idx="227">
                  <c:v>43752</c:v>
                </c:pt>
                <c:pt idx="228">
                  <c:v>43759</c:v>
                </c:pt>
                <c:pt idx="229">
                  <c:v>43766</c:v>
                </c:pt>
                <c:pt idx="230">
                  <c:v>43773</c:v>
                </c:pt>
                <c:pt idx="231">
                  <c:v>43780</c:v>
                </c:pt>
                <c:pt idx="232">
                  <c:v>43787</c:v>
                </c:pt>
                <c:pt idx="233">
                  <c:v>43794</c:v>
                </c:pt>
                <c:pt idx="234">
                  <c:v>43801</c:v>
                </c:pt>
                <c:pt idx="235">
                  <c:v>43808</c:v>
                </c:pt>
                <c:pt idx="236">
                  <c:v>43815</c:v>
                </c:pt>
                <c:pt idx="237">
                  <c:v>43822</c:v>
                </c:pt>
                <c:pt idx="238">
                  <c:v>43829</c:v>
                </c:pt>
                <c:pt idx="239">
                  <c:v>43857</c:v>
                </c:pt>
                <c:pt idx="240">
                  <c:v>43864</c:v>
                </c:pt>
                <c:pt idx="241">
                  <c:v>43871</c:v>
                </c:pt>
              </c:numCache>
            </c:numRef>
          </c:cat>
          <c:val>
            <c:numRef>
              <c:f>'Дисп. анализ. 2'!$C$3:$C$244</c:f>
              <c:numCache>
                <c:formatCode>General</c:formatCode>
                <c:ptCount val="242"/>
                <c:pt idx="0">
                  <c:v>2.0906684819313792E-2</c:v>
                </c:pt>
                <c:pt idx="1">
                  <c:v>2.0478531343540496E-2</c:v>
                </c:pt>
                <c:pt idx="2">
                  <c:v>2.3770219333911768E-2</c:v>
                </c:pt>
                <c:pt idx="3">
                  <c:v>1.6420730212327594E-2</c:v>
                </c:pt>
                <c:pt idx="4">
                  <c:v>3.2520353863771945E-3</c:v>
                </c:pt>
                <c:pt idx="5">
                  <c:v>-2.6317308317373334E-2</c:v>
                </c:pt>
                <c:pt idx="6">
                  <c:v>-1.3423020332140823E-2</c:v>
                </c:pt>
                <c:pt idx="7">
                  <c:v>3.372684478639254E-3</c:v>
                </c:pt>
                <c:pt idx="8">
                  <c:v>-5.1825067864585961E-2</c:v>
                </c:pt>
                <c:pt idx="9">
                  <c:v>3.5398267051240939E-3</c:v>
                </c:pt>
                <c:pt idx="10">
                  <c:v>0</c:v>
                </c:pt>
                <c:pt idx="11">
                  <c:v>-4.7024938644862901E-2</c:v>
                </c:pt>
                <c:pt idx="12">
                  <c:v>1.4706147389695667E-2</c:v>
                </c:pt>
                <c:pt idx="13">
                  <c:v>-2.214112587721373E-2</c:v>
                </c:pt>
                <c:pt idx="14">
                  <c:v>-3.0305349495328926E-2</c:v>
                </c:pt>
                <c:pt idx="15">
                  <c:v>-5.9423420470800625E-2</c:v>
                </c:pt>
                <c:pt idx="16">
                  <c:v>-4.5937095187025712E-2</c:v>
                </c:pt>
                <c:pt idx="17">
                  <c:v>0</c:v>
                </c:pt>
                <c:pt idx="18">
                  <c:v>-1.2903404835908017E-2</c:v>
                </c:pt>
                <c:pt idx="19">
                  <c:v>1.7167803622365696E-2</c:v>
                </c:pt>
                <c:pt idx="20">
                  <c:v>1.2685159527315637E-2</c:v>
                </c:pt>
                <c:pt idx="21">
                  <c:v>-2.9852963149681333E-2</c:v>
                </c:pt>
                <c:pt idx="22">
                  <c:v>-4.3384015985981073E-3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2.1506205220963803E-2</c:v>
                </c:pt>
                <c:pt idx="27">
                  <c:v>3.3475929196389309E-2</c:v>
                </c:pt>
                <c:pt idx="28">
                  <c:v>8.1967672041787232E-3</c:v>
                </c:pt>
                <c:pt idx="29">
                  <c:v>4.7817874350492673E-2</c:v>
                </c:pt>
                <c:pt idx="30">
                  <c:v>3.0653741091002384E-2</c:v>
                </c:pt>
                <c:pt idx="31">
                  <c:v>3.3398280401848224E-2</c:v>
                </c:pt>
                <c:pt idx="32">
                  <c:v>-7.3260400920729385E-3</c:v>
                </c:pt>
                <c:pt idx="33">
                  <c:v>-1.4925650216675468E-2</c:v>
                </c:pt>
                <c:pt idx="34">
                  <c:v>1.8622512098001698E-2</c:v>
                </c:pt>
                <c:pt idx="35">
                  <c:v>-7.4074412778617482E-3</c:v>
                </c:pt>
                <c:pt idx="36">
                  <c:v>5.073551804139842E-2</c:v>
                </c:pt>
                <c:pt idx="37">
                  <c:v>-2.867579997666625E-2</c:v>
                </c:pt>
                <c:pt idx="38">
                  <c:v>1.801850550267825E-2</c:v>
                </c:pt>
                <c:pt idx="39">
                  <c:v>0</c:v>
                </c:pt>
                <c:pt idx="40">
                  <c:v>3.5091319811270116E-2</c:v>
                </c:pt>
                <c:pt idx="41">
                  <c:v>0</c:v>
                </c:pt>
                <c:pt idx="42">
                  <c:v>1.7094433359299943E-2</c:v>
                </c:pt>
                <c:pt idx="43">
                  <c:v>-4.5068285401706154E-2</c:v>
                </c:pt>
                <c:pt idx="44">
                  <c:v>2.7973852042406211E-2</c:v>
                </c:pt>
                <c:pt idx="45">
                  <c:v>3.4423441909727792E-3</c:v>
                </c:pt>
                <c:pt idx="46">
                  <c:v>-2.7876369528254896E-2</c:v>
                </c:pt>
                <c:pt idx="47">
                  <c:v>1.4035318116383477E-2</c:v>
                </c:pt>
                <c:pt idx="48">
                  <c:v>3.4133006369458485E-2</c:v>
                </c:pt>
                <c:pt idx="49">
                  <c:v>-3.3613477027047978E-3</c:v>
                </c:pt>
                <c:pt idx="50">
                  <c:v>-1.6978336534417826E-2</c:v>
                </c:pt>
                <c:pt idx="51">
                  <c:v>-1.3793322132335861E-2</c:v>
                </c:pt>
                <c:pt idx="52">
                  <c:v>-2.8170876966696179E-2</c:v>
                </c:pt>
                <c:pt idx="53">
                  <c:v>0</c:v>
                </c:pt>
                <c:pt idx="54">
                  <c:v>0</c:v>
                </c:pt>
                <c:pt idx="55">
                  <c:v>2.8170876966696179E-2</c:v>
                </c:pt>
                <c:pt idx="56">
                  <c:v>3.7483093254740529E-2</c:v>
                </c:pt>
                <c:pt idx="57">
                  <c:v>-1.0084119066626096E-2</c:v>
                </c:pt>
                <c:pt idx="58">
                  <c:v>6.7340321813440518E-3</c:v>
                </c:pt>
                <c:pt idx="59">
                  <c:v>3.3500868852820442E-3</c:v>
                </c:pt>
                <c:pt idx="60">
                  <c:v>6.1607809389490509E-2</c:v>
                </c:pt>
                <c:pt idx="61">
                  <c:v>-1.7331456351640018E-2</c:v>
                </c:pt>
                <c:pt idx="62">
                  <c:v>-1.0544913176614878E-2</c:v>
                </c:pt>
                <c:pt idx="63">
                  <c:v>-2.142939145589895E-2</c:v>
                </c:pt>
                <c:pt idx="64">
                  <c:v>7.1942756340270808E-3</c:v>
                </c:pt>
                <c:pt idx="65">
                  <c:v>3.5778213478838694E-3</c:v>
                </c:pt>
                <c:pt idx="66">
                  <c:v>3.5650661644961446E-3</c:v>
                </c:pt>
                <c:pt idx="67">
                  <c:v>-2.5226562945675379E-2</c:v>
                </c:pt>
                <c:pt idx="68">
                  <c:v>3.6367644170874902E-2</c:v>
                </c:pt>
                <c:pt idx="69">
                  <c:v>-7.1684894786123721E-3</c:v>
                </c:pt>
                <c:pt idx="70">
                  <c:v>7.1684894786123721E-3</c:v>
                </c:pt>
                <c:pt idx="71">
                  <c:v>4.8790164169431938E-2</c:v>
                </c:pt>
                <c:pt idx="72">
                  <c:v>3.3955890011381218E-3</c:v>
                </c:pt>
                <c:pt idx="73">
                  <c:v>3.3336420267591871E-2</c:v>
                </c:pt>
                <c:pt idx="74">
                  <c:v>-1.9868203216725222E-2</c:v>
                </c:pt>
                <c:pt idx="75">
                  <c:v>-2.3689771122404668E-2</c:v>
                </c:pt>
                <c:pt idx="76">
                  <c:v>-1.0327114155849637E-2</c:v>
                </c:pt>
                <c:pt idx="77">
                  <c:v>5.0601013293789743E-2</c:v>
                </c:pt>
                <c:pt idx="78">
                  <c:v>1.6313575491523569E-2</c:v>
                </c:pt>
                <c:pt idx="79">
                  <c:v>-9.7561749453645152E-3</c:v>
                </c:pt>
                <c:pt idx="80">
                  <c:v>6.5146810211935691E-3</c:v>
                </c:pt>
                <c:pt idx="81">
                  <c:v>-3.9740328649514156E-2</c:v>
                </c:pt>
                <c:pt idx="82">
                  <c:v>2.6668247082161534E-2</c:v>
                </c:pt>
                <c:pt idx="83">
                  <c:v>-1.3245226750020711E-2</c:v>
                </c:pt>
                <c:pt idx="84">
                  <c:v>-3.3389012655147265E-3</c:v>
                </c:pt>
                <c:pt idx="85">
                  <c:v>1.3289232118682826E-2</c:v>
                </c:pt>
                <c:pt idx="86">
                  <c:v>5.0093945318915534E-2</c:v>
                </c:pt>
                <c:pt idx="87">
                  <c:v>0</c:v>
                </c:pt>
                <c:pt idx="88">
                  <c:v>3.2520353863771945E-3</c:v>
                </c:pt>
                <c:pt idx="89">
                  <c:v>6.4725145056174771E-3</c:v>
                </c:pt>
                <c:pt idx="90">
                  <c:v>-9.7245498919946716E-3</c:v>
                </c:pt>
                <c:pt idx="91">
                  <c:v>-3.2626456348163746E-3</c:v>
                </c:pt>
                <c:pt idx="92">
                  <c:v>-9.8522964430116655E-3</c:v>
                </c:pt>
                <c:pt idx="93">
                  <c:v>2.9270382300113251E-2</c:v>
                </c:pt>
                <c:pt idx="94">
                  <c:v>1.5798116876591051E-2</c:v>
                </c:pt>
                <c:pt idx="95">
                  <c:v>-3.1397200046676677E-3</c:v>
                </c:pt>
                <c:pt idx="96">
                  <c:v>3.0962225603966997E-2</c:v>
                </c:pt>
                <c:pt idx="97">
                  <c:v>-3.0534374868904646E-3</c:v>
                </c:pt>
                <c:pt idx="98">
                  <c:v>-1.2307847674596806E-2</c:v>
                </c:pt>
                <c:pt idx="99">
                  <c:v>3.0911925696728293E-3</c:v>
                </c:pt>
                <c:pt idx="100">
                  <c:v>-6.1919702479211747E-3</c:v>
                </c:pt>
                <c:pt idx="101">
                  <c:v>0</c:v>
                </c:pt>
                <c:pt idx="102">
                  <c:v>2.7566829832654793E-2</c:v>
                </c:pt>
                <c:pt idx="103">
                  <c:v>-2.7566829832654793E-2</c:v>
                </c:pt>
                <c:pt idx="104">
                  <c:v>3.1007776782483454E-3</c:v>
                </c:pt>
                <c:pt idx="105">
                  <c:v>0</c:v>
                </c:pt>
                <c:pt idx="106">
                  <c:v>-9.3313274288844283E-3</c:v>
                </c:pt>
                <c:pt idx="107">
                  <c:v>-2.8528083614538069E-2</c:v>
                </c:pt>
                <c:pt idx="108">
                  <c:v>5.3220696204909768E-2</c:v>
                </c:pt>
                <c:pt idx="109">
                  <c:v>9.1047669929191777E-3</c:v>
                </c:pt>
                <c:pt idx="110">
                  <c:v>-2.4466052154406448E-2</c:v>
                </c:pt>
                <c:pt idx="111">
                  <c:v>-1.3559529785632352E-2</c:v>
                </c:pt>
                <c:pt idx="112">
                  <c:v>-6.8493418455746191E-3</c:v>
                </c:pt>
                <c:pt idx="113">
                  <c:v>3.3786997577383238E-2</c:v>
                </c:pt>
                <c:pt idx="114">
                  <c:v>-3.3277900926746984E-3</c:v>
                </c:pt>
                <c:pt idx="115">
                  <c:v>-5.1293294387550592E-2</c:v>
                </c:pt>
                <c:pt idx="116">
                  <c:v>3.502630551202035E-3</c:v>
                </c:pt>
                <c:pt idx="117">
                  <c:v>-7.0175726586465537E-3</c:v>
                </c:pt>
                <c:pt idx="118">
                  <c:v>1.0507977598415152E-2</c:v>
                </c:pt>
                <c:pt idx="119">
                  <c:v>0</c:v>
                </c:pt>
                <c:pt idx="120">
                  <c:v>0</c:v>
                </c:pt>
                <c:pt idx="121">
                  <c:v>2.7493140580198583E-2</c:v>
                </c:pt>
                <c:pt idx="122">
                  <c:v>-2.0548668227387656E-2</c:v>
                </c:pt>
                <c:pt idx="123">
                  <c:v>-3.4662079764862241E-3</c:v>
                </c:pt>
                <c:pt idx="124">
                  <c:v>0</c:v>
                </c:pt>
                <c:pt idx="125">
                  <c:v>-6.9686693160933011E-3</c:v>
                </c:pt>
                <c:pt idx="126">
                  <c:v>6.9686693160933011E-3</c:v>
                </c:pt>
                <c:pt idx="127">
                  <c:v>6.9204428445739374E-3</c:v>
                </c:pt>
                <c:pt idx="128">
                  <c:v>-3.4542348680877133E-3</c:v>
                </c:pt>
                <c:pt idx="129">
                  <c:v>2.0548668227387656E-2</c:v>
                </c:pt>
                <c:pt idx="130">
                  <c:v>-1.0221554071538019E-2</c:v>
                </c:pt>
                <c:pt idx="131">
                  <c:v>1.0221554071538019E-2</c:v>
                </c:pt>
                <c:pt idx="132">
                  <c:v>3.4423441909727792E-3</c:v>
                </c:pt>
                <c:pt idx="133">
                  <c:v>1.0256500167189042E-2</c:v>
                </c:pt>
                <c:pt idx="134">
                  <c:v>6.7796869853786745E-3</c:v>
                </c:pt>
                <c:pt idx="135">
                  <c:v>-1.7036187152567717E-2</c:v>
                </c:pt>
                <c:pt idx="136">
                  <c:v>-5.2817555839414387E-2</c:v>
                </c:pt>
                <c:pt idx="137">
                  <c:v>-1.3652089168327164E-2</c:v>
                </c:pt>
                <c:pt idx="138">
                  <c:v>1.0256500167189042E-2</c:v>
                </c:pt>
                <c:pt idx="139">
                  <c:v>-2.0619287202735759E-2</c:v>
                </c:pt>
                <c:pt idx="140">
                  <c:v>0</c:v>
                </c:pt>
                <c:pt idx="141">
                  <c:v>2.7398974188114433E-2</c:v>
                </c:pt>
                <c:pt idx="142">
                  <c:v>3.3225647628320587E-2</c:v>
                </c:pt>
                <c:pt idx="143">
                  <c:v>-9.8522964430116655E-3</c:v>
                </c:pt>
                <c:pt idx="144">
                  <c:v>3.6010437523033012E-2</c:v>
                </c:pt>
                <c:pt idx="145">
                  <c:v>-2.9365894804364467E-2</c:v>
                </c:pt>
                <c:pt idx="146">
                  <c:v>1.6420730212327594E-2</c:v>
                </c:pt>
                <c:pt idx="147">
                  <c:v>-1.9355442952956103E-2</c:v>
                </c:pt>
                <c:pt idx="148">
                  <c:v>-3.6488293263136962E-2</c:v>
                </c:pt>
                <c:pt idx="149">
                  <c:v>1.3423020332140823E-2</c:v>
                </c:pt>
                <c:pt idx="150">
                  <c:v>-2.8243212313395105E-2</c:v>
                </c:pt>
                <c:pt idx="151">
                  <c:v>2.3167059281534508E-2</c:v>
                </c:pt>
                <c:pt idx="152">
                  <c:v>-1.5384918839479456E-2</c:v>
                </c:pt>
                <c:pt idx="153">
                  <c:v>4.7928466571950823E-2</c:v>
                </c:pt>
                <c:pt idx="154">
                  <c:v>0</c:v>
                </c:pt>
                <c:pt idx="155">
                  <c:v>-3.4367643504207956E-2</c:v>
                </c:pt>
                <c:pt idx="156">
                  <c:v>-5.8651194523979822E-3</c:v>
                </c:pt>
                <c:pt idx="157">
                  <c:v>2.6126304592219984E-2</c:v>
                </c:pt>
                <c:pt idx="158">
                  <c:v>-2.0261185139822002E-2</c:v>
                </c:pt>
                <c:pt idx="159">
                  <c:v>1.4514042884254064E-2</c:v>
                </c:pt>
                <c:pt idx="160">
                  <c:v>-2.3324672566408911E-2</c:v>
                </c:pt>
                <c:pt idx="161">
                  <c:v>1.7544309650909362E-2</c:v>
                </c:pt>
                <c:pt idx="162">
                  <c:v>2.8943580263645075E-3</c:v>
                </c:pt>
                <c:pt idx="163">
                  <c:v>2.5679014417691493E-2</c:v>
                </c:pt>
                <c:pt idx="164">
                  <c:v>-8.4866138773185273E-3</c:v>
                </c:pt>
                <c:pt idx="165">
                  <c:v>8.4866138773185273E-3</c:v>
                </c:pt>
                <c:pt idx="166">
                  <c:v>1.676016885746523E-2</c:v>
                </c:pt>
                <c:pt idx="167">
                  <c:v>-2.2409901399584209E-2</c:v>
                </c:pt>
                <c:pt idx="168">
                  <c:v>-1.4265577158822484E-2</c:v>
                </c:pt>
                <c:pt idx="169">
                  <c:v>-8.6580627431145363E-3</c:v>
                </c:pt>
                <c:pt idx="170">
                  <c:v>-4.7486666265987632E-2</c:v>
                </c:pt>
                <c:pt idx="171">
                  <c:v>-2.7736754971599886E-2</c:v>
                </c:pt>
                <c:pt idx="172">
                  <c:v>2.1639175103481234E-2</c:v>
                </c:pt>
                <c:pt idx="173">
                  <c:v>0</c:v>
                </c:pt>
                <c:pt idx="174">
                  <c:v>2.7150989065950926E-2</c:v>
                </c:pt>
                <c:pt idx="175">
                  <c:v>0</c:v>
                </c:pt>
                <c:pt idx="176">
                  <c:v>3.7960762239222845E-2</c:v>
                </c:pt>
                <c:pt idx="177">
                  <c:v>2.8612322810321889E-3</c:v>
                </c:pt>
                <c:pt idx="178">
                  <c:v>1.4184634991956324E-2</c:v>
                </c:pt>
                <c:pt idx="179">
                  <c:v>-1.190152897738761E-2</c:v>
                </c:pt>
                <c:pt idx="180">
                  <c:v>-3.4266167166476791E-3</c:v>
                </c:pt>
                <c:pt idx="181">
                  <c:v>-3.4383988030326496E-3</c:v>
                </c:pt>
                <c:pt idx="182">
                  <c:v>-6.912469920623554E-3</c:v>
                </c:pt>
                <c:pt idx="183">
                  <c:v>4.2993046485106268E-2</c:v>
                </c:pt>
                <c:pt idx="184">
                  <c:v>-1.1080333543618259E-3</c:v>
                </c:pt>
                <c:pt idx="185">
                  <c:v>-1.9026875054694248E-2</c:v>
                </c:pt>
                <c:pt idx="186">
                  <c:v>-7.9410513728126464E-3</c:v>
                </c:pt>
                <c:pt idx="187">
                  <c:v>-8.0046167826139936E-3</c:v>
                </c:pt>
                <c:pt idx="188">
                  <c:v>2.4944604023996231E-2</c:v>
                </c:pt>
                <c:pt idx="189">
                  <c:v>6.1875403718087529E-2</c:v>
                </c:pt>
                <c:pt idx="190">
                  <c:v>6.2959284568147034E-3</c:v>
                </c:pt>
                <c:pt idx="191">
                  <c:v>5.4947696783903988E-2</c:v>
                </c:pt>
                <c:pt idx="192">
                  <c:v>-1.0950831186751664E-2</c:v>
                </c:pt>
                <c:pt idx="193">
                  <c:v>4.2142443664758611E-2</c:v>
                </c:pt>
                <c:pt idx="194">
                  <c:v>-3.2182201959703116E-2</c:v>
                </c:pt>
                <c:pt idx="195">
                  <c:v>-8.9597413714719298E-3</c:v>
                </c:pt>
                <c:pt idx="196">
                  <c:v>1.2916225266546233E-2</c:v>
                </c:pt>
                <c:pt idx="197">
                  <c:v>-5.9406115301210427E-3</c:v>
                </c:pt>
                <c:pt idx="198">
                  <c:v>-2.7779564107075716E-2</c:v>
                </c:pt>
                <c:pt idx="199">
                  <c:v>-3.7629395295422086E-3</c:v>
                </c:pt>
                <c:pt idx="200">
                  <c:v>-4.7236743477763188E-3</c:v>
                </c:pt>
                <c:pt idx="201">
                  <c:v>4.8068403041022112E-2</c:v>
                </c:pt>
                <c:pt idx="202">
                  <c:v>1.4337163146407317E-2</c:v>
                </c:pt>
                <c:pt idx="203">
                  <c:v>1.1499463296899659E-2</c:v>
                </c:pt>
                <c:pt idx="204">
                  <c:v>-6.1755820441495857E-3</c:v>
                </c:pt>
                <c:pt idx="205">
                  <c:v>-1.5607897665991022E-2</c:v>
                </c:pt>
                <c:pt idx="206">
                  <c:v>-1.9635974516859056E-2</c:v>
                </c:pt>
                <c:pt idx="207">
                  <c:v>-1.1396134730869534E-2</c:v>
                </c:pt>
                <c:pt idx="208">
                  <c:v>4.2081945434313539E-2</c:v>
                </c:pt>
                <c:pt idx="209">
                  <c:v>2.7434859457506899E-3</c:v>
                </c:pt>
                <c:pt idx="210">
                  <c:v>-1.6574965094212635E-2</c:v>
                </c:pt>
                <c:pt idx="211">
                  <c:v>2.2039459566291608E-2</c:v>
                </c:pt>
                <c:pt idx="212">
                  <c:v>5.0475521410260571E-2</c:v>
                </c:pt>
                <c:pt idx="213">
                  <c:v>-1.8301164382404478E-2</c:v>
                </c:pt>
                <c:pt idx="214">
                  <c:v>1.5707129205357884E-2</c:v>
                </c:pt>
                <c:pt idx="215">
                  <c:v>-2.0998146839773524E-2</c:v>
                </c:pt>
                <c:pt idx="216">
                  <c:v>-1.6043124840575684E-2</c:v>
                </c:pt>
                <c:pt idx="217">
                  <c:v>-1.0840214552864769E-2</c:v>
                </c:pt>
                <c:pt idx="218">
                  <c:v>-8.2079804178296634E-3</c:v>
                </c:pt>
                <c:pt idx="219">
                  <c:v>-2.2223136784710329E-2</c:v>
                </c:pt>
                <c:pt idx="220">
                  <c:v>2.2223136784710329E-2</c:v>
                </c:pt>
                <c:pt idx="221">
                  <c:v>3.7740327982846988E-2</c:v>
                </c:pt>
                <c:pt idx="222">
                  <c:v>2.3530497410194195E-2</c:v>
                </c:pt>
                <c:pt idx="223">
                  <c:v>-1.8253440309350388E-2</c:v>
                </c:pt>
                <c:pt idx="224">
                  <c:v>0</c:v>
                </c:pt>
                <c:pt idx="225">
                  <c:v>-1.3245226750020711E-2</c:v>
                </c:pt>
                <c:pt idx="226">
                  <c:v>0</c:v>
                </c:pt>
                <c:pt idx="227">
                  <c:v>-2.6702285558788397E-3</c:v>
                </c:pt>
                <c:pt idx="228">
                  <c:v>1.5915455305899551E-2</c:v>
                </c:pt>
                <c:pt idx="229">
                  <c:v>2.5975486403260639E-2</c:v>
                </c:pt>
                <c:pt idx="230">
                  <c:v>2.7814688182877134E-2</c:v>
                </c:pt>
                <c:pt idx="231">
                  <c:v>1.2391732295163438E-2</c:v>
                </c:pt>
                <c:pt idx="232">
                  <c:v>2.4332100659530509E-2</c:v>
                </c:pt>
                <c:pt idx="233">
                  <c:v>0</c:v>
                </c:pt>
                <c:pt idx="234">
                  <c:v>-9.6619109117368485E-3</c:v>
                </c:pt>
                <c:pt idx="235">
                  <c:v>3.5760663879098153E-2</c:v>
                </c:pt>
                <c:pt idx="236">
                  <c:v>1.8562017860059621E-2</c:v>
                </c:pt>
                <c:pt idx="237">
                  <c:v>3.1676856653570118E-2</c:v>
                </c:pt>
                <c:pt idx="238">
                  <c:v>6.4677709668661043E-2</c:v>
                </c:pt>
                <c:pt idx="239">
                  <c:v>1.4073727211662002E-2</c:v>
                </c:pt>
                <c:pt idx="240">
                  <c:v>-4.9333790168142322E-2</c:v>
                </c:pt>
                <c:pt idx="241">
                  <c:v>-4.5045146359198762E-2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E-8249-81EC-7FC6D5B9ED97}"/>
            </c:ext>
          </c:extLst>
        </c:ser>
        <c:ser>
          <c:idx val="2"/>
          <c:order val="2"/>
          <c:tx>
            <c:strRef>
              <c:f>'Дисп. анализ. 2'!$D$2</c:f>
              <c:strCache>
                <c:ptCount val="1"/>
                <c:pt idx="0">
                  <c:v>ц НЛМК Ао логдох.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'Дисп. анализ. 2'!$A$3:$A$244</c:f>
              <c:numCache>
                <c:formatCode>m/d/yy</c:formatCode>
                <c:ptCount val="242"/>
                <c:pt idx="0">
                  <c:v>42016</c:v>
                </c:pt>
                <c:pt idx="1">
                  <c:v>42023</c:v>
                </c:pt>
                <c:pt idx="2">
                  <c:v>42037</c:v>
                </c:pt>
                <c:pt idx="3">
                  <c:v>42051</c:v>
                </c:pt>
                <c:pt idx="4">
                  <c:v>42058</c:v>
                </c:pt>
                <c:pt idx="5">
                  <c:v>42065</c:v>
                </c:pt>
                <c:pt idx="6">
                  <c:v>42072</c:v>
                </c:pt>
                <c:pt idx="7">
                  <c:v>42079</c:v>
                </c:pt>
                <c:pt idx="8">
                  <c:v>42086</c:v>
                </c:pt>
                <c:pt idx="9">
                  <c:v>42093</c:v>
                </c:pt>
                <c:pt idx="10">
                  <c:v>42107</c:v>
                </c:pt>
                <c:pt idx="11">
                  <c:v>42114</c:v>
                </c:pt>
                <c:pt idx="12">
                  <c:v>42121</c:v>
                </c:pt>
                <c:pt idx="13">
                  <c:v>42128</c:v>
                </c:pt>
                <c:pt idx="14">
                  <c:v>42135</c:v>
                </c:pt>
                <c:pt idx="15">
                  <c:v>42142</c:v>
                </c:pt>
                <c:pt idx="16">
                  <c:v>42149</c:v>
                </c:pt>
                <c:pt idx="17">
                  <c:v>42156</c:v>
                </c:pt>
                <c:pt idx="18">
                  <c:v>42163</c:v>
                </c:pt>
                <c:pt idx="19">
                  <c:v>42170</c:v>
                </c:pt>
                <c:pt idx="20">
                  <c:v>42177</c:v>
                </c:pt>
                <c:pt idx="21">
                  <c:v>42184</c:v>
                </c:pt>
                <c:pt idx="22">
                  <c:v>42191</c:v>
                </c:pt>
                <c:pt idx="23">
                  <c:v>42198</c:v>
                </c:pt>
                <c:pt idx="24">
                  <c:v>42205</c:v>
                </c:pt>
                <c:pt idx="25">
                  <c:v>42212</c:v>
                </c:pt>
                <c:pt idx="26">
                  <c:v>42219</c:v>
                </c:pt>
                <c:pt idx="27">
                  <c:v>42226</c:v>
                </c:pt>
                <c:pt idx="28">
                  <c:v>42233</c:v>
                </c:pt>
                <c:pt idx="29">
                  <c:v>42240</c:v>
                </c:pt>
                <c:pt idx="30">
                  <c:v>42247</c:v>
                </c:pt>
                <c:pt idx="31">
                  <c:v>42254</c:v>
                </c:pt>
                <c:pt idx="32">
                  <c:v>42261</c:v>
                </c:pt>
                <c:pt idx="33">
                  <c:v>42275</c:v>
                </c:pt>
                <c:pt idx="34">
                  <c:v>42282</c:v>
                </c:pt>
                <c:pt idx="35">
                  <c:v>42289</c:v>
                </c:pt>
                <c:pt idx="36">
                  <c:v>42296</c:v>
                </c:pt>
                <c:pt idx="37">
                  <c:v>42303</c:v>
                </c:pt>
                <c:pt idx="38">
                  <c:v>42310</c:v>
                </c:pt>
                <c:pt idx="39">
                  <c:v>42317</c:v>
                </c:pt>
                <c:pt idx="40">
                  <c:v>42324</c:v>
                </c:pt>
                <c:pt idx="41">
                  <c:v>42331</c:v>
                </c:pt>
                <c:pt idx="42">
                  <c:v>42338</c:v>
                </c:pt>
                <c:pt idx="43">
                  <c:v>42345</c:v>
                </c:pt>
                <c:pt idx="44">
                  <c:v>42352</c:v>
                </c:pt>
                <c:pt idx="45">
                  <c:v>42359</c:v>
                </c:pt>
                <c:pt idx="46">
                  <c:v>42366</c:v>
                </c:pt>
                <c:pt idx="47">
                  <c:v>42373</c:v>
                </c:pt>
                <c:pt idx="48">
                  <c:v>42394</c:v>
                </c:pt>
                <c:pt idx="49">
                  <c:v>42401</c:v>
                </c:pt>
                <c:pt idx="50">
                  <c:v>42408</c:v>
                </c:pt>
                <c:pt idx="51">
                  <c:v>42415</c:v>
                </c:pt>
                <c:pt idx="52">
                  <c:v>42422</c:v>
                </c:pt>
                <c:pt idx="53">
                  <c:v>42429</c:v>
                </c:pt>
                <c:pt idx="54">
                  <c:v>42436</c:v>
                </c:pt>
                <c:pt idx="55">
                  <c:v>42443</c:v>
                </c:pt>
                <c:pt idx="56">
                  <c:v>42450</c:v>
                </c:pt>
                <c:pt idx="57">
                  <c:v>42457</c:v>
                </c:pt>
                <c:pt idx="58">
                  <c:v>42464</c:v>
                </c:pt>
                <c:pt idx="59">
                  <c:v>42471</c:v>
                </c:pt>
                <c:pt idx="60">
                  <c:v>42478</c:v>
                </c:pt>
                <c:pt idx="61">
                  <c:v>42499</c:v>
                </c:pt>
                <c:pt idx="62">
                  <c:v>42506</c:v>
                </c:pt>
                <c:pt idx="63">
                  <c:v>42513</c:v>
                </c:pt>
                <c:pt idx="64">
                  <c:v>42520</c:v>
                </c:pt>
                <c:pt idx="65">
                  <c:v>42527</c:v>
                </c:pt>
                <c:pt idx="66">
                  <c:v>42534</c:v>
                </c:pt>
                <c:pt idx="67">
                  <c:v>42541</c:v>
                </c:pt>
                <c:pt idx="68">
                  <c:v>42555</c:v>
                </c:pt>
                <c:pt idx="69">
                  <c:v>42562</c:v>
                </c:pt>
                <c:pt idx="70">
                  <c:v>42569</c:v>
                </c:pt>
                <c:pt idx="71">
                  <c:v>42576</c:v>
                </c:pt>
                <c:pt idx="72">
                  <c:v>42583</c:v>
                </c:pt>
                <c:pt idx="73">
                  <c:v>42590</c:v>
                </c:pt>
                <c:pt idx="74">
                  <c:v>42597</c:v>
                </c:pt>
                <c:pt idx="75">
                  <c:v>42604</c:v>
                </c:pt>
                <c:pt idx="76">
                  <c:v>42611</c:v>
                </c:pt>
                <c:pt idx="77">
                  <c:v>42618</c:v>
                </c:pt>
                <c:pt idx="78">
                  <c:v>42625</c:v>
                </c:pt>
                <c:pt idx="79">
                  <c:v>42632</c:v>
                </c:pt>
                <c:pt idx="80">
                  <c:v>42639</c:v>
                </c:pt>
                <c:pt idx="81">
                  <c:v>42646</c:v>
                </c:pt>
                <c:pt idx="82">
                  <c:v>42653</c:v>
                </c:pt>
                <c:pt idx="83">
                  <c:v>42660</c:v>
                </c:pt>
                <c:pt idx="84">
                  <c:v>42667</c:v>
                </c:pt>
                <c:pt idx="85">
                  <c:v>42674</c:v>
                </c:pt>
                <c:pt idx="86">
                  <c:v>42688</c:v>
                </c:pt>
                <c:pt idx="87">
                  <c:v>42695</c:v>
                </c:pt>
                <c:pt idx="88">
                  <c:v>42702</c:v>
                </c:pt>
                <c:pt idx="89">
                  <c:v>42709</c:v>
                </c:pt>
                <c:pt idx="90">
                  <c:v>42716</c:v>
                </c:pt>
                <c:pt idx="91">
                  <c:v>42723</c:v>
                </c:pt>
                <c:pt idx="92">
                  <c:v>42730</c:v>
                </c:pt>
                <c:pt idx="93">
                  <c:v>42737</c:v>
                </c:pt>
                <c:pt idx="94">
                  <c:v>42751</c:v>
                </c:pt>
                <c:pt idx="95">
                  <c:v>42758</c:v>
                </c:pt>
                <c:pt idx="96">
                  <c:v>42765</c:v>
                </c:pt>
                <c:pt idx="97">
                  <c:v>42772</c:v>
                </c:pt>
                <c:pt idx="98">
                  <c:v>42779</c:v>
                </c:pt>
                <c:pt idx="99">
                  <c:v>42786</c:v>
                </c:pt>
                <c:pt idx="100">
                  <c:v>42793</c:v>
                </c:pt>
                <c:pt idx="101">
                  <c:v>42800</c:v>
                </c:pt>
                <c:pt idx="102">
                  <c:v>42807</c:v>
                </c:pt>
                <c:pt idx="103">
                  <c:v>42814</c:v>
                </c:pt>
                <c:pt idx="104">
                  <c:v>42821</c:v>
                </c:pt>
                <c:pt idx="105">
                  <c:v>42828</c:v>
                </c:pt>
                <c:pt idx="106">
                  <c:v>42835</c:v>
                </c:pt>
                <c:pt idx="107">
                  <c:v>42842</c:v>
                </c:pt>
                <c:pt idx="108">
                  <c:v>42849</c:v>
                </c:pt>
                <c:pt idx="109">
                  <c:v>42856</c:v>
                </c:pt>
                <c:pt idx="110">
                  <c:v>42863</c:v>
                </c:pt>
                <c:pt idx="111">
                  <c:v>42877</c:v>
                </c:pt>
                <c:pt idx="112">
                  <c:v>42884</c:v>
                </c:pt>
                <c:pt idx="113">
                  <c:v>42891</c:v>
                </c:pt>
                <c:pt idx="114">
                  <c:v>42898</c:v>
                </c:pt>
                <c:pt idx="115">
                  <c:v>42905</c:v>
                </c:pt>
                <c:pt idx="116">
                  <c:v>42912</c:v>
                </c:pt>
                <c:pt idx="117">
                  <c:v>42919</c:v>
                </c:pt>
                <c:pt idx="118">
                  <c:v>42926</c:v>
                </c:pt>
                <c:pt idx="119">
                  <c:v>42933</c:v>
                </c:pt>
                <c:pt idx="120">
                  <c:v>42940</c:v>
                </c:pt>
                <c:pt idx="121">
                  <c:v>42947</c:v>
                </c:pt>
                <c:pt idx="122">
                  <c:v>42954</c:v>
                </c:pt>
                <c:pt idx="123">
                  <c:v>42961</c:v>
                </c:pt>
                <c:pt idx="124">
                  <c:v>42968</c:v>
                </c:pt>
                <c:pt idx="125">
                  <c:v>42975</c:v>
                </c:pt>
                <c:pt idx="126">
                  <c:v>42982</c:v>
                </c:pt>
                <c:pt idx="127">
                  <c:v>42989</c:v>
                </c:pt>
                <c:pt idx="128">
                  <c:v>42996</c:v>
                </c:pt>
                <c:pt idx="129">
                  <c:v>43003</c:v>
                </c:pt>
                <c:pt idx="130">
                  <c:v>43010</c:v>
                </c:pt>
                <c:pt idx="131">
                  <c:v>43017</c:v>
                </c:pt>
                <c:pt idx="132">
                  <c:v>43031</c:v>
                </c:pt>
                <c:pt idx="133">
                  <c:v>43038</c:v>
                </c:pt>
                <c:pt idx="134">
                  <c:v>43045</c:v>
                </c:pt>
                <c:pt idx="135">
                  <c:v>43052</c:v>
                </c:pt>
                <c:pt idx="136">
                  <c:v>43066</c:v>
                </c:pt>
                <c:pt idx="137">
                  <c:v>43073</c:v>
                </c:pt>
                <c:pt idx="138">
                  <c:v>43080</c:v>
                </c:pt>
                <c:pt idx="139">
                  <c:v>43087</c:v>
                </c:pt>
                <c:pt idx="140">
                  <c:v>43094</c:v>
                </c:pt>
                <c:pt idx="141">
                  <c:v>43101</c:v>
                </c:pt>
                <c:pt idx="142">
                  <c:v>43108</c:v>
                </c:pt>
                <c:pt idx="143">
                  <c:v>43115</c:v>
                </c:pt>
                <c:pt idx="144">
                  <c:v>43129</c:v>
                </c:pt>
                <c:pt idx="145">
                  <c:v>43136</c:v>
                </c:pt>
                <c:pt idx="146">
                  <c:v>43143</c:v>
                </c:pt>
                <c:pt idx="147">
                  <c:v>43157</c:v>
                </c:pt>
                <c:pt idx="148">
                  <c:v>43164</c:v>
                </c:pt>
                <c:pt idx="149">
                  <c:v>43171</c:v>
                </c:pt>
                <c:pt idx="150">
                  <c:v>43185</c:v>
                </c:pt>
                <c:pt idx="151">
                  <c:v>43192</c:v>
                </c:pt>
                <c:pt idx="152">
                  <c:v>43199</c:v>
                </c:pt>
                <c:pt idx="153">
                  <c:v>43206</c:v>
                </c:pt>
                <c:pt idx="154">
                  <c:v>43213</c:v>
                </c:pt>
                <c:pt idx="155">
                  <c:v>43227</c:v>
                </c:pt>
                <c:pt idx="156">
                  <c:v>43241</c:v>
                </c:pt>
                <c:pt idx="157">
                  <c:v>43248</c:v>
                </c:pt>
                <c:pt idx="158">
                  <c:v>43255</c:v>
                </c:pt>
                <c:pt idx="159">
                  <c:v>43262</c:v>
                </c:pt>
                <c:pt idx="160">
                  <c:v>43269</c:v>
                </c:pt>
                <c:pt idx="161">
                  <c:v>43276</c:v>
                </c:pt>
                <c:pt idx="162">
                  <c:v>43283</c:v>
                </c:pt>
                <c:pt idx="163">
                  <c:v>43290</c:v>
                </c:pt>
                <c:pt idx="164">
                  <c:v>43297</c:v>
                </c:pt>
                <c:pt idx="165">
                  <c:v>43304</c:v>
                </c:pt>
                <c:pt idx="166">
                  <c:v>43311</c:v>
                </c:pt>
                <c:pt idx="167">
                  <c:v>43318</c:v>
                </c:pt>
                <c:pt idx="168">
                  <c:v>43325</c:v>
                </c:pt>
                <c:pt idx="169">
                  <c:v>43332</c:v>
                </c:pt>
                <c:pt idx="170">
                  <c:v>43339</c:v>
                </c:pt>
                <c:pt idx="171">
                  <c:v>43346</c:v>
                </c:pt>
                <c:pt idx="172">
                  <c:v>43353</c:v>
                </c:pt>
                <c:pt idx="173">
                  <c:v>43360</c:v>
                </c:pt>
                <c:pt idx="174">
                  <c:v>43367</c:v>
                </c:pt>
                <c:pt idx="175">
                  <c:v>43374</c:v>
                </c:pt>
                <c:pt idx="176">
                  <c:v>43381</c:v>
                </c:pt>
                <c:pt idx="177">
                  <c:v>43388</c:v>
                </c:pt>
                <c:pt idx="178">
                  <c:v>43395</c:v>
                </c:pt>
                <c:pt idx="179">
                  <c:v>43402</c:v>
                </c:pt>
                <c:pt idx="180">
                  <c:v>43409</c:v>
                </c:pt>
                <c:pt idx="181">
                  <c:v>43416</c:v>
                </c:pt>
                <c:pt idx="182">
                  <c:v>43423</c:v>
                </c:pt>
                <c:pt idx="183">
                  <c:v>43430</c:v>
                </c:pt>
                <c:pt idx="184">
                  <c:v>43437</c:v>
                </c:pt>
                <c:pt idx="185">
                  <c:v>43444</c:v>
                </c:pt>
                <c:pt idx="186">
                  <c:v>43451</c:v>
                </c:pt>
                <c:pt idx="187">
                  <c:v>43458</c:v>
                </c:pt>
                <c:pt idx="188">
                  <c:v>43465</c:v>
                </c:pt>
                <c:pt idx="189">
                  <c:v>43472</c:v>
                </c:pt>
                <c:pt idx="190">
                  <c:v>43479</c:v>
                </c:pt>
                <c:pt idx="191">
                  <c:v>43486</c:v>
                </c:pt>
                <c:pt idx="192">
                  <c:v>43493</c:v>
                </c:pt>
                <c:pt idx="193">
                  <c:v>43500</c:v>
                </c:pt>
                <c:pt idx="194">
                  <c:v>43507</c:v>
                </c:pt>
                <c:pt idx="195">
                  <c:v>43514</c:v>
                </c:pt>
                <c:pt idx="196">
                  <c:v>43521</c:v>
                </c:pt>
                <c:pt idx="197">
                  <c:v>43528</c:v>
                </c:pt>
                <c:pt idx="198">
                  <c:v>43542</c:v>
                </c:pt>
                <c:pt idx="199">
                  <c:v>43549</c:v>
                </c:pt>
                <c:pt idx="200">
                  <c:v>43556</c:v>
                </c:pt>
                <c:pt idx="201">
                  <c:v>43563</c:v>
                </c:pt>
                <c:pt idx="202">
                  <c:v>43570</c:v>
                </c:pt>
                <c:pt idx="203">
                  <c:v>43577</c:v>
                </c:pt>
                <c:pt idx="204">
                  <c:v>43584</c:v>
                </c:pt>
                <c:pt idx="205">
                  <c:v>43591</c:v>
                </c:pt>
                <c:pt idx="206">
                  <c:v>43605</c:v>
                </c:pt>
                <c:pt idx="207">
                  <c:v>43612</c:v>
                </c:pt>
                <c:pt idx="208">
                  <c:v>43619</c:v>
                </c:pt>
                <c:pt idx="209">
                  <c:v>43626</c:v>
                </c:pt>
                <c:pt idx="210">
                  <c:v>43633</c:v>
                </c:pt>
                <c:pt idx="211">
                  <c:v>43640</c:v>
                </c:pt>
                <c:pt idx="212">
                  <c:v>43647</c:v>
                </c:pt>
                <c:pt idx="213">
                  <c:v>43654</c:v>
                </c:pt>
                <c:pt idx="214">
                  <c:v>43661</c:v>
                </c:pt>
                <c:pt idx="215">
                  <c:v>43668</c:v>
                </c:pt>
                <c:pt idx="216">
                  <c:v>43675</c:v>
                </c:pt>
                <c:pt idx="217">
                  <c:v>43682</c:v>
                </c:pt>
                <c:pt idx="218">
                  <c:v>43689</c:v>
                </c:pt>
                <c:pt idx="219">
                  <c:v>43696</c:v>
                </c:pt>
                <c:pt idx="220">
                  <c:v>43703</c:v>
                </c:pt>
                <c:pt idx="221">
                  <c:v>43710</c:v>
                </c:pt>
                <c:pt idx="222">
                  <c:v>43717</c:v>
                </c:pt>
                <c:pt idx="223">
                  <c:v>43724</c:v>
                </c:pt>
                <c:pt idx="224">
                  <c:v>43731</c:v>
                </c:pt>
                <c:pt idx="225">
                  <c:v>43738</c:v>
                </c:pt>
                <c:pt idx="226">
                  <c:v>43745</c:v>
                </c:pt>
                <c:pt idx="227">
                  <c:v>43752</c:v>
                </c:pt>
                <c:pt idx="228">
                  <c:v>43759</c:v>
                </c:pt>
                <c:pt idx="229">
                  <c:v>43766</c:v>
                </c:pt>
                <c:pt idx="230">
                  <c:v>43773</c:v>
                </c:pt>
                <c:pt idx="231">
                  <c:v>43780</c:v>
                </c:pt>
                <c:pt idx="232">
                  <c:v>43787</c:v>
                </c:pt>
                <c:pt idx="233">
                  <c:v>43794</c:v>
                </c:pt>
                <c:pt idx="234">
                  <c:v>43801</c:v>
                </c:pt>
                <c:pt idx="235">
                  <c:v>43808</c:v>
                </c:pt>
                <c:pt idx="236">
                  <c:v>43815</c:v>
                </c:pt>
                <c:pt idx="237">
                  <c:v>43822</c:v>
                </c:pt>
                <c:pt idx="238">
                  <c:v>43829</c:v>
                </c:pt>
                <c:pt idx="239">
                  <c:v>43857</c:v>
                </c:pt>
                <c:pt idx="240">
                  <c:v>43864</c:v>
                </c:pt>
                <c:pt idx="241">
                  <c:v>43871</c:v>
                </c:pt>
              </c:numCache>
            </c:numRef>
          </c:cat>
          <c:val>
            <c:numRef>
              <c:f>'Дисп. анализ. 2'!$D$3:$D$244</c:f>
              <c:numCache>
                <c:formatCode>General</c:formatCode>
                <c:ptCount val="242"/>
                <c:pt idx="0">
                  <c:v>0.10874212587875309</c:v>
                </c:pt>
                <c:pt idx="1">
                  <c:v>4.9041752320956533E-2</c:v>
                </c:pt>
                <c:pt idx="2">
                  <c:v>-1.0380337962250685E-2</c:v>
                </c:pt>
                <c:pt idx="3">
                  <c:v>-3.7697210595753816E-2</c:v>
                </c:pt>
                <c:pt idx="4">
                  <c:v>-5.7500867868842676E-2</c:v>
                </c:pt>
                <c:pt idx="5">
                  <c:v>6.1463008486937198E-3</c:v>
                </c:pt>
                <c:pt idx="6">
                  <c:v>-4.7687830785714702E-2</c:v>
                </c:pt>
                <c:pt idx="7">
                  <c:v>2.7596847087991705E-3</c:v>
                </c:pt>
                <c:pt idx="8">
                  <c:v>-6.493595958792131E-2</c:v>
                </c:pt>
                <c:pt idx="9">
                  <c:v>6.2561804666072973E-2</c:v>
                </c:pt>
                <c:pt idx="10">
                  <c:v>-2.7128667388252481E-2</c:v>
                </c:pt>
                <c:pt idx="11">
                  <c:v>-6.7876902186849719E-3</c:v>
                </c:pt>
                <c:pt idx="12">
                  <c:v>1.0896882968817856E-2</c:v>
                </c:pt>
                <c:pt idx="13">
                  <c:v>1.0489606671019835E-2</c:v>
                </c:pt>
                <c:pt idx="14">
                  <c:v>4.3947539693643733E-2</c:v>
                </c:pt>
                <c:pt idx="15">
                  <c:v>2.1541616403818686E-2</c:v>
                </c:pt>
                <c:pt idx="16">
                  <c:v>-9.136219546331148E-3</c:v>
                </c:pt>
                <c:pt idx="17">
                  <c:v>2.9691789807403168E-2</c:v>
                </c:pt>
                <c:pt idx="18">
                  <c:v>-3.243527575315408E-2</c:v>
                </c:pt>
                <c:pt idx="19">
                  <c:v>8.888947417246662E-3</c:v>
                </c:pt>
                <c:pt idx="20">
                  <c:v>1.015924755344777E-2</c:v>
                </c:pt>
                <c:pt idx="21">
                  <c:v>4.0349752121793259E-3</c:v>
                </c:pt>
                <c:pt idx="22">
                  <c:v>2.5837806989557954E-2</c:v>
                </c:pt>
                <c:pt idx="23">
                  <c:v>1.6990136740764328E-3</c:v>
                </c:pt>
                <c:pt idx="24">
                  <c:v>1.7090006827554127E-2</c:v>
                </c:pt>
                <c:pt idx="25">
                  <c:v>1.6802839317068496E-2</c:v>
                </c:pt>
                <c:pt idx="26">
                  <c:v>9.0475610894067415E-3</c:v>
                </c:pt>
                <c:pt idx="27">
                  <c:v>5.6894292008744074E-2</c:v>
                </c:pt>
                <c:pt idx="28">
                  <c:v>-1.1290154984414436E-2</c:v>
                </c:pt>
                <c:pt idx="29">
                  <c:v>-6.2254370313793217E-2</c:v>
                </c:pt>
                <c:pt idx="30">
                  <c:v>-1.6932164400337513E-2</c:v>
                </c:pt>
                <c:pt idx="31">
                  <c:v>3.3707483686586492E-2</c:v>
                </c:pt>
                <c:pt idx="32">
                  <c:v>2.9091167704589971E-2</c:v>
                </c:pt>
                <c:pt idx="33">
                  <c:v>-5.8889548482821574E-2</c:v>
                </c:pt>
                <c:pt idx="34">
                  <c:v>3.9275735299709069E-2</c:v>
                </c:pt>
                <c:pt idx="35">
                  <c:v>1.3745706631667076E-3</c:v>
                </c:pt>
                <c:pt idx="36">
                  <c:v>3.0174210248503641E-3</c:v>
                </c:pt>
                <c:pt idx="37">
                  <c:v>6.8536271323774933E-2</c:v>
                </c:pt>
                <c:pt idx="38">
                  <c:v>-3.8586643118435404E-2</c:v>
                </c:pt>
                <c:pt idx="39">
                  <c:v>-5.6877001146379058E-2</c:v>
                </c:pt>
                <c:pt idx="40">
                  <c:v>1.2165430046925607E-2</c:v>
                </c:pt>
                <c:pt idx="41">
                  <c:v>-1.4983127036551025E-2</c:v>
                </c:pt>
                <c:pt idx="42">
                  <c:v>-4.4868687148803765E-2</c:v>
                </c:pt>
                <c:pt idx="43">
                  <c:v>-4.3426090514944171E-2</c:v>
                </c:pt>
                <c:pt idx="44">
                  <c:v>-8.7557905496286281E-2</c:v>
                </c:pt>
                <c:pt idx="45">
                  <c:v>3.9253060433686038E-2</c:v>
                </c:pt>
                <c:pt idx="46">
                  <c:v>1.2376594535575158E-2</c:v>
                </c:pt>
                <c:pt idx="47">
                  <c:v>-2.9998195885394985E-2</c:v>
                </c:pt>
                <c:pt idx="48">
                  <c:v>5.4915757596115E-2</c:v>
                </c:pt>
                <c:pt idx="49">
                  <c:v>8.0629734400108788E-2</c:v>
                </c:pt>
                <c:pt idx="50">
                  <c:v>2.7231468724760788E-2</c:v>
                </c:pt>
                <c:pt idx="51">
                  <c:v>-3.8451022381060795E-3</c:v>
                </c:pt>
                <c:pt idx="52">
                  <c:v>4.3931976204207857E-3</c:v>
                </c:pt>
                <c:pt idx="53">
                  <c:v>3.4732256772952219E-2</c:v>
                </c:pt>
                <c:pt idx="54">
                  <c:v>3.2926391700862645E-2</c:v>
                </c:pt>
                <c:pt idx="55">
                  <c:v>3.2992163784718365E-2</c:v>
                </c:pt>
                <c:pt idx="56">
                  <c:v>1.6705952953250502E-2</c:v>
                </c:pt>
                <c:pt idx="57">
                  <c:v>4.9781615160781278E-2</c:v>
                </c:pt>
                <c:pt idx="58">
                  <c:v>4.3211349142392663E-2</c:v>
                </c:pt>
                <c:pt idx="59">
                  <c:v>-2.0975475986555026E-2</c:v>
                </c:pt>
                <c:pt idx="60">
                  <c:v>4.2063572117476689E-2</c:v>
                </c:pt>
                <c:pt idx="61">
                  <c:v>-4.041545642562383E-2</c:v>
                </c:pt>
                <c:pt idx="62">
                  <c:v>1.5774507253832226E-2</c:v>
                </c:pt>
                <c:pt idx="63">
                  <c:v>4.9301661078589021E-3</c:v>
                </c:pt>
                <c:pt idx="64">
                  <c:v>-5.9710227356132073E-2</c:v>
                </c:pt>
                <c:pt idx="65">
                  <c:v>-3.478061606479077E-2</c:v>
                </c:pt>
                <c:pt idx="66">
                  <c:v>2.7920595398627235E-2</c:v>
                </c:pt>
                <c:pt idx="67">
                  <c:v>1.441376842793396E-2</c:v>
                </c:pt>
                <c:pt idx="68">
                  <c:v>9.7492152524267794E-3</c:v>
                </c:pt>
                <c:pt idx="69">
                  <c:v>6.7145449062463669E-2</c:v>
                </c:pt>
                <c:pt idx="70">
                  <c:v>-5.5331158386184853E-4</c:v>
                </c:pt>
                <c:pt idx="71">
                  <c:v>5.3344543133638567E-2</c:v>
                </c:pt>
                <c:pt idx="72">
                  <c:v>-2.4110349564145928E-2</c:v>
                </c:pt>
                <c:pt idx="73">
                  <c:v>-1.135208688134437E-2</c:v>
                </c:pt>
                <c:pt idx="74">
                  <c:v>7.9060356572027146E-3</c:v>
                </c:pt>
                <c:pt idx="75">
                  <c:v>-1.3029500290333118E-2</c:v>
                </c:pt>
                <c:pt idx="76">
                  <c:v>7.6473483816474896E-4</c:v>
                </c:pt>
                <c:pt idx="77">
                  <c:v>2.1817397112808834E-3</c:v>
                </c:pt>
                <c:pt idx="78">
                  <c:v>-0.10358228579765605</c:v>
                </c:pt>
                <c:pt idx="79">
                  <c:v>5.4219875546800189E-2</c:v>
                </c:pt>
                <c:pt idx="80">
                  <c:v>-5.1805581761830588E-2</c:v>
                </c:pt>
                <c:pt idx="81">
                  <c:v>4.0870220991775064E-2</c:v>
                </c:pt>
                <c:pt idx="82">
                  <c:v>7.3801072976227289E-3</c:v>
                </c:pt>
                <c:pt idx="83">
                  <c:v>7.6681348556570939E-3</c:v>
                </c:pt>
                <c:pt idx="84">
                  <c:v>8.8226767013524388E-2</c:v>
                </c:pt>
                <c:pt idx="85">
                  <c:v>3.990299199097791E-2</c:v>
                </c:pt>
                <c:pt idx="86">
                  <c:v>-1.5890392335184522E-2</c:v>
                </c:pt>
                <c:pt idx="87">
                  <c:v>3.312491539544915E-2</c:v>
                </c:pt>
                <c:pt idx="88">
                  <c:v>-3.7463316994046814E-2</c:v>
                </c:pt>
                <c:pt idx="89">
                  <c:v>-1.7544309650909362E-2</c:v>
                </c:pt>
                <c:pt idx="90">
                  <c:v>1.9108303366185631E-2</c:v>
                </c:pt>
                <c:pt idx="91">
                  <c:v>-3.2650919464779271E-2</c:v>
                </c:pt>
                <c:pt idx="92">
                  <c:v>3.0912997581397761E-2</c:v>
                </c:pt>
                <c:pt idx="93">
                  <c:v>-2.5010109499618238E-2</c:v>
                </c:pt>
                <c:pt idx="94">
                  <c:v>-3.0793696991400665E-2</c:v>
                </c:pt>
                <c:pt idx="95">
                  <c:v>5.9982704601710068E-2</c:v>
                </c:pt>
                <c:pt idx="96">
                  <c:v>2.0255788100490335E-2</c:v>
                </c:pt>
                <c:pt idx="97">
                  <c:v>1.7465513826172341E-2</c:v>
                </c:pt>
                <c:pt idx="98">
                  <c:v>1.391867893353016E-2</c:v>
                </c:pt>
                <c:pt idx="99">
                  <c:v>-5.5328281134333857E-2</c:v>
                </c:pt>
                <c:pt idx="100">
                  <c:v>-4.2750179219812168E-2</c:v>
                </c:pt>
                <c:pt idx="101">
                  <c:v>-3.1523061975758715E-2</c:v>
                </c:pt>
                <c:pt idx="102">
                  <c:v>5.5099444244166129E-2</c:v>
                </c:pt>
                <c:pt idx="103">
                  <c:v>-1.9280689247833216E-2</c:v>
                </c:pt>
                <c:pt idx="104">
                  <c:v>1.0040512622541797E-2</c:v>
                </c:pt>
                <c:pt idx="105">
                  <c:v>-2.0182860480969289E-2</c:v>
                </c:pt>
                <c:pt idx="106">
                  <c:v>-6.1769842057984192E-2</c:v>
                </c:pt>
                <c:pt idx="107">
                  <c:v>-2.7828221106326545E-2</c:v>
                </c:pt>
                <c:pt idx="108">
                  <c:v>6.1233856085848082E-2</c:v>
                </c:pt>
                <c:pt idx="109">
                  <c:v>-7.0783568333423474E-3</c:v>
                </c:pt>
                <c:pt idx="110">
                  <c:v>-3.0269401418727249E-2</c:v>
                </c:pt>
                <c:pt idx="111">
                  <c:v>-4.5977092486291227E-3</c:v>
                </c:pt>
                <c:pt idx="112">
                  <c:v>9.2123451932035749E-4</c:v>
                </c:pt>
                <c:pt idx="113">
                  <c:v>5.4180765261397923E-3</c:v>
                </c:pt>
                <c:pt idx="114">
                  <c:v>-5.8846050552175733E-2</c:v>
                </c:pt>
                <c:pt idx="115">
                  <c:v>3.8585400988107033E-2</c:v>
                </c:pt>
                <c:pt idx="116">
                  <c:v>7.7739554215542128E-2</c:v>
                </c:pt>
                <c:pt idx="117">
                  <c:v>4.1247325584652828E-2</c:v>
                </c:pt>
                <c:pt idx="118">
                  <c:v>2.9996936697840759E-2</c:v>
                </c:pt>
                <c:pt idx="119">
                  <c:v>-1.3698080382100741E-3</c:v>
                </c:pt>
                <c:pt idx="120">
                  <c:v>-3.635045805632231E-3</c:v>
                </c:pt>
                <c:pt idx="121">
                  <c:v>4.1064742427746381E-2</c:v>
                </c:pt>
                <c:pt idx="122">
                  <c:v>3.472968764081763E-2</c:v>
                </c:pt>
                <c:pt idx="123">
                  <c:v>-4.4564297034632716E-2</c:v>
                </c:pt>
                <c:pt idx="124">
                  <c:v>1.1758712600125065E-3</c:v>
                </c:pt>
                <c:pt idx="125">
                  <c:v>6.9525477981676076E-2</c:v>
                </c:pt>
                <c:pt idx="126">
                  <c:v>-4.049317334120861E-2</c:v>
                </c:pt>
                <c:pt idx="127">
                  <c:v>-4.3473355277257042E-3</c:v>
                </c:pt>
                <c:pt idx="128">
                  <c:v>-1.6803231795031515E-2</c:v>
                </c:pt>
                <c:pt idx="129">
                  <c:v>2.7900943746535845E-2</c:v>
                </c:pt>
                <c:pt idx="130">
                  <c:v>4.2039787745652646E-2</c:v>
                </c:pt>
                <c:pt idx="131">
                  <c:v>-3.6687141998188011E-2</c:v>
                </c:pt>
                <c:pt idx="132">
                  <c:v>3.3837814781558784E-2</c:v>
                </c:pt>
                <c:pt idx="133">
                  <c:v>-2.8422294891161215E-2</c:v>
                </c:pt>
                <c:pt idx="134">
                  <c:v>-4.8038523126452404E-3</c:v>
                </c:pt>
                <c:pt idx="135">
                  <c:v>1.1777804167992123E-2</c:v>
                </c:pt>
                <c:pt idx="136">
                  <c:v>-1.4863644960999345E-2</c:v>
                </c:pt>
                <c:pt idx="137">
                  <c:v>6.4240903516410874E-2</c:v>
                </c:pt>
                <c:pt idx="138">
                  <c:v>2.2008651593853124E-2</c:v>
                </c:pt>
                <c:pt idx="139">
                  <c:v>3.1550545538141961E-2</c:v>
                </c:pt>
                <c:pt idx="140">
                  <c:v>4.9026381734371682E-3</c:v>
                </c:pt>
                <c:pt idx="141">
                  <c:v>-5.1757129976355287E-3</c:v>
                </c:pt>
                <c:pt idx="142">
                  <c:v>4.7534360794612596E-2</c:v>
                </c:pt>
                <c:pt idx="143">
                  <c:v>8.8157698062207857E-3</c:v>
                </c:pt>
                <c:pt idx="144">
                  <c:v>-5.1932887258911542E-2</c:v>
                </c:pt>
                <c:pt idx="145">
                  <c:v>-5.767376569977678E-2</c:v>
                </c:pt>
                <c:pt idx="146">
                  <c:v>7.8664447689662964E-2</c:v>
                </c:pt>
                <c:pt idx="147">
                  <c:v>-2.8055490132206096E-2</c:v>
                </c:pt>
                <c:pt idx="148">
                  <c:v>7.5862432793876167E-3</c:v>
                </c:pt>
                <c:pt idx="149">
                  <c:v>4.9918251200803176E-2</c:v>
                </c:pt>
                <c:pt idx="150">
                  <c:v>-3.4519247041473911E-2</c:v>
                </c:pt>
                <c:pt idx="151">
                  <c:v>4.7096346198580719E-2</c:v>
                </c:pt>
                <c:pt idx="152">
                  <c:v>-2.2250775136136269E-2</c:v>
                </c:pt>
                <c:pt idx="153">
                  <c:v>3.1449132682503489E-2</c:v>
                </c:pt>
                <c:pt idx="154">
                  <c:v>7.3877394225595694E-2</c:v>
                </c:pt>
                <c:pt idx="155">
                  <c:v>2.618219372310282E-2</c:v>
                </c:pt>
                <c:pt idx="156">
                  <c:v>2.1515299524503817E-3</c:v>
                </c:pt>
                <c:pt idx="157">
                  <c:v>-5.2331964898586492E-3</c:v>
                </c:pt>
                <c:pt idx="158">
                  <c:v>5.5644923411893643E-2</c:v>
                </c:pt>
                <c:pt idx="159">
                  <c:v>-1.5890164852060629E-2</c:v>
                </c:pt>
                <c:pt idx="160">
                  <c:v>-6.6402985822371363E-2</c:v>
                </c:pt>
                <c:pt idx="161">
                  <c:v>-3.8120773108227368E-2</c:v>
                </c:pt>
                <c:pt idx="162">
                  <c:v>1.5876979162229965E-2</c:v>
                </c:pt>
                <c:pt idx="163">
                  <c:v>2.4017293270738982E-2</c:v>
                </c:pt>
                <c:pt idx="164">
                  <c:v>9.0714997797629593E-3</c:v>
                </c:pt>
                <c:pt idx="165">
                  <c:v>2.5875785986848143E-2</c:v>
                </c:pt>
                <c:pt idx="166">
                  <c:v>-3.1827667949979599E-3</c:v>
                </c:pt>
                <c:pt idx="167">
                  <c:v>-7.0605605419923556E-2</c:v>
                </c:pt>
                <c:pt idx="168">
                  <c:v>2.0576321725489954E-2</c:v>
                </c:pt>
                <c:pt idx="169">
                  <c:v>2.7587079653132562E-2</c:v>
                </c:pt>
                <c:pt idx="170">
                  <c:v>3.7893572945218779E-2</c:v>
                </c:pt>
                <c:pt idx="171">
                  <c:v>1.6887820660214103E-3</c:v>
                </c:pt>
                <c:pt idx="172">
                  <c:v>2.5347938903134803E-2</c:v>
                </c:pt>
                <c:pt idx="173">
                  <c:v>4.3797586553719015E-2</c:v>
                </c:pt>
                <c:pt idx="174">
                  <c:v>4.4979197879690958E-4</c:v>
                </c:pt>
                <c:pt idx="175">
                  <c:v>1.1235956238264677E-3</c:v>
                </c:pt>
                <c:pt idx="176">
                  <c:v>-5.6834788172948514E-2</c:v>
                </c:pt>
                <c:pt idx="177">
                  <c:v>-4.7839706690253614E-2</c:v>
                </c:pt>
                <c:pt idx="178">
                  <c:v>-1.0529051895851183E-2</c:v>
                </c:pt>
                <c:pt idx="179">
                  <c:v>-4.9264294671278464E-3</c:v>
                </c:pt>
                <c:pt idx="180">
                  <c:v>2.3774893598241142E-2</c:v>
                </c:pt>
                <c:pt idx="181">
                  <c:v>1.5460430644369971E-2</c:v>
                </c:pt>
                <c:pt idx="182">
                  <c:v>3.6460905730351101E-3</c:v>
                </c:pt>
                <c:pt idx="183">
                  <c:v>-4.022570664715186E-2</c:v>
                </c:pt>
                <c:pt idx="184">
                  <c:v>0</c:v>
                </c:pt>
                <c:pt idx="185">
                  <c:v>-4.3361631589795557E-2</c:v>
                </c:pt>
                <c:pt idx="186">
                  <c:v>1.8447758558961524E-3</c:v>
                </c:pt>
                <c:pt idx="187">
                  <c:v>3.5563326210273694E-2</c:v>
                </c:pt>
                <c:pt idx="188">
                  <c:v>-1.1114774276609118E-2</c:v>
                </c:pt>
                <c:pt idx="189">
                  <c:v>-7.608522099894266E-3</c:v>
                </c:pt>
                <c:pt idx="190">
                  <c:v>-1.539294676864511E-2</c:v>
                </c:pt>
                <c:pt idx="191">
                  <c:v>-2.2063627600040547E-2</c:v>
                </c:pt>
                <c:pt idx="192">
                  <c:v>5.4781358025991267E-2</c:v>
                </c:pt>
                <c:pt idx="193">
                  <c:v>8.901889059904633E-4</c:v>
                </c:pt>
                <c:pt idx="194">
                  <c:v>-6.3576834743717114E-4</c:v>
                </c:pt>
                <c:pt idx="195">
                  <c:v>7.9812927636755404E-3</c:v>
                </c:pt>
                <c:pt idx="196">
                  <c:v>-4.8064853474896196E-3</c:v>
                </c:pt>
                <c:pt idx="197">
                  <c:v>4.8023086847272189E-2</c:v>
                </c:pt>
                <c:pt idx="198">
                  <c:v>-5.9808790724149574E-3</c:v>
                </c:pt>
                <c:pt idx="199">
                  <c:v>2.2539506966823275E-2</c:v>
                </c:pt>
                <c:pt idx="200">
                  <c:v>2.0205053355822677E-2</c:v>
                </c:pt>
                <c:pt idx="201">
                  <c:v>-9.4710802677733241E-3</c:v>
                </c:pt>
                <c:pt idx="202">
                  <c:v>1.1308682714354035E-2</c:v>
                </c:pt>
                <c:pt idx="203">
                  <c:v>5.73558948904207E-4</c:v>
                </c:pt>
                <c:pt idx="204">
                  <c:v>-2.8498584654374604E-2</c:v>
                </c:pt>
                <c:pt idx="205">
                  <c:v>-4.1682738502077932E-2</c:v>
                </c:pt>
                <c:pt idx="206">
                  <c:v>4.7321730650733862E-2</c:v>
                </c:pt>
                <c:pt idx="207">
                  <c:v>4.9486785583879644E-2</c:v>
                </c:pt>
                <c:pt idx="208">
                  <c:v>1.1599583715637962E-3</c:v>
                </c:pt>
                <c:pt idx="209">
                  <c:v>6.006528046038806E-2</c:v>
                </c:pt>
                <c:pt idx="210">
                  <c:v>-6.4829684336600302E-2</c:v>
                </c:pt>
                <c:pt idx="211">
                  <c:v>-7.245171268246331E-2</c:v>
                </c:pt>
                <c:pt idx="212">
                  <c:v>-1.8198404418190428E-2</c:v>
                </c:pt>
                <c:pt idx="213">
                  <c:v>-3.1744584298746048E-2</c:v>
                </c:pt>
                <c:pt idx="214">
                  <c:v>2.354886676276724E-2</c:v>
                </c:pt>
                <c:pt idx="215">
                  <c:v>-2.4339068305267553E-2</c:v>
                </c:pt>
                <c:pt idx="216">
                  <c:v>-3.063579833097041E-2</c:v>
                </c:pt>
                <c:pt idx="217">
                  <c:v>-3.2866808080351362E-2</c:v>
                </c:pt>
                <c:pt idx="218">
                  <c:v>-2.9636019879495379E-2</c:v>
                </c:pt>
                <c:pt idx="219">
                  <c:v>2.9214760307162635E-2</c:v>
                </c:pt>
                <c:pt idx="220">
                  <c:v>4.4231904500546371E-2</c:v>
                </c:pt>
                <c:pt idx="221">
                  <c:v>-1.4754920812768191E-2</c:v>
                </c:pt>
                <c:pt idx="222">
                  <c:v>1.2198579023747769E-2</c:v>
                </c:pt>
                <c:pt idx="223">
                  <c:v>-2.5652928051963286E-2</c:v>
                </c:pt>
                <c:pt idx="224">
                  <c:v>-1.8976431026198171E-2</c:v>
                </c:pt>
                <c:pt idx="225">
                  <c:v>-7.3793784407709673E-2</c:v>
                </c:pt>
                <c:pt idx="226">
                  <c:v>-1.4050322767825918E-2</c:v>
                </c:pt>
                <c:pt idx="227">
                  <c:v>-9.5812817654508109E-3</c:v>
                </c:pt>
                <c:pt idx="228">
                  <c:v>-4.2667640777332316E-2</c:v>
                </c:pt>
                <c:pt idx="229">
                  <c:v>2.1799228342583632E-2</c:v>
                </c:pt>
                <c:pt idx="230">
                  <c:v>3.8110218869254808E-2</c:v>
                </c:pt>
                <c:pt idx="231">
                  <c:v>-3.4154204532002908E-2</c:v>
                </c:pt>
                <c:pt idx="232">
                  <c:v>9.2746086493793456E-3</c:v>
                </c:pt>
                <c:pt idx="233">
                  <c:v>1.2439905406983698E-2</c:v>
                </c:pt>
                <c:pt idx="234">
                  <c:v>2.7286198592634037E-2</c:v>
                </c:pt>
                <c:pt idx="235">
                  <c:v>3.6179656577502328E-2</c:v>
                </c:pt>
                <c:pt idx="236">
                  <c:v>3.2532473750952029E-2</c:v>
                </c:pt>
                <c:pt idx="237">
                  <c:v>6.7161299042206579E-3</c:v>
                </c:pt>
                <c:pt idx="238">
                  <c:v>7.502119098058202E-3</c:v>
                </c:pt>
                <c:pt idx="239">
                  <c:v>-4.9480057263369126E-2</c:v>
                </c:pt>
                <c:pt idx="240">
                  <c:v>1.424587010418854E-2</c:v>
                </c:pt>
                <c:pt idx="241">
                  <c:v>-6.0189347658985426E-3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E-8249-81EC-7FC6D5B9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606512"/>
        <c:axId val="1341922736"/>
      </c:lineChart>
      <c:dateAx>
        <c:axId val="142560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922736"/>
        <c:crosses val="autoZero"/>
        <c:auto val="1"/>
        <c:lblOffset val="100"/>
        <c:baseTimeUnit val="days"/>
      </c:dateAx>
      <c:valAx>
        <c:axId val="13419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6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цен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'Исследование изменения цен'!$E$1</c:f>
              <c:strCache>
                <c:ptCount val="1"/>
                <c:pt idx="0">
                  <c:v>ц Магнит ао 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'Исследование изменения цен'!$E$2:$E$291</c:f>
              <c:numCache>
                <c:formatCode>General</c:formatCode>
                <c:ptCount val="290"/>
                <c:pt idx="0">
                  <c:v>0.62492474413004218</c:v>
                </c:pt>
                <c:pt idx="1">
                  <c:v>0.65532811559301629</c:v>
                </c:pt>
                <c:pt idx="2">
                  <c:v>0.67037928958458759</c:v>
                </c:pt>
                <c:pt idx="3">
                  <c:v>0.62673088500903074</c:v>
                </c:pt>
                <c:pt idx="4">
                  <c:v>0.64498043347381095</c:v>
                </c:pt>
                <c:pt idx="5">
                  <c:v>0.68919325707405177</c:v>
                </c:pt>
                <c:pt idx="6">
                  <c:v>0.67211017459361833</c:v>
                </c:pt>
                <c:pt idx="7">
                  <c:v>0.65363485851896452</c:v>
                </c:pt>
                <c:pt idx="8">
                  <c:v>0.6552152317880795</c:v>
                </c:pt>
                <c:pt idx="9">
                  <c:v>0.61770018061408793</c:v>
                </c:pt>
                <c:pt idx="10">
                  <c:v>0.6383955448524985</c:v>
                </c:pt>
                <c:pt idx="11">
                  <c:v>0.64358819987959059</c:v>
                </c:pt>
                <c:pt idx="12">
                  <c:v>0.67222305839855512</c:v>
                </c:pt>
                <c:pt idx="13">
                  <c:v>0.66891180012040941</c:v>
                </c:pt>
                <c:pt idx="14">
                  <c:v>0.66172486453943402</c:v>
                </c:pt>
                <c:pt idx="15">
                  <c:v>0.67316375677302831</c:v>
                </c:pt>
                <c:pt idx="16">
                  <c:v>0.65269416014449122</c:v>
                </c:pt>
                <c:pt idx="17">
                  <c:v>0.65325857916917518</c:v>
                </c:pt>
                <c:pt idx="18">
                  <c:v>0.65615593016255269</c:v>
                </c:pt>
                <c:pt idx="19">
                  <c:v>0.64291089704996984</c:v>
                </c:pt>
                <c:pt idx="20">
                  <c:v>0.62372065021071643</c:v>
                </c:pt>
                <c:pt idx="21">
                  <c:v>0.63030553883202889</c:v>
                </c:pt>
                <c:pt idx="22">
                  <c:v>0.64704996989765207</c:v>
                </c:pt>
                <c:pt idx="23">
                  <c:v>0.65664509331727872</c:v>
                </c:pt>
                <c:pt idx="24">
                  <c:v>0.66774533413606263</c:v>
                </c:pt>
                <c:pt idx="25">
                  <c:v>0.65461318482841657</c:v>
                </c:pt>
                <c:pt idx="26">
                  <c:v>0.65717188440698371</c:v>
                </c:pt>
                <c:pt idx="27">
                  <c:v>0.67037928958458759</c:v>
                </c:pt>
                <c:pt idx="28">
                  <c:v>0.66661649608669471</c:v>
                </c:pt>
                <c:pt idx="29">
                  <c:v>0.68731186032510538</c:v>
                </c:pt>
                <c:pt idx="30">
                  <c:v>0.69468693558097527</c:v>
                </c:pt>
                <c:pt idx="31">
                  <c:v>0.68531757977122221</c:v>
                </c:pt>
                <c:pt idx="32">
                  <c:v>0.6745183624322697</c:v>
                </c:pt>
                <c:pt idx="33">
                  <c:v>0.68622065021071643</c:v>
                </c:pt>
                <c:pt idx="34">
                  <c:v>0.67933473810957257</c:v>
                </c:pt>
                <c:pt idx="35">
                  <c:v>0.65739765201685729</c:v>
                </c:pt>
                <c:pt idx="36">
                  <c:v>0.66259030704394939</c:v>
                </c:pt>
                <c:pt idx="37">
                  <c:v>0.67282510535821793</c:v>
                </c:pt>
                <c:pt idx="38">
                  <c:v>0.66402016857314872</c:v>
                </c:pt>
                <c:pt idx="39">
                  <c:v>0.66962673088500901</c:v>
                </c:pt>
                <c:pt idx="40">
                  <c:v>0.66876128838049365</c:v>
                </c:pt>
                <c:pt idx="41">
                  <c:v>0.66097230583985556</c:v>
                </c:pt>
                <c:pt idx="42">
                  <c:v>0.64727573750752554</c:v>
                </c:pt>
                <c:pt idx="43">
                  <c:v>0.6608217940999398</c:v>
                </c:pt>
                <c:pt idx="44">
                  <c:v>0.64938290186634562</c:v>
                </c:pt>
                <c:pt idx="45">
                  <c:v>0.67297561709813369</c:v>
                </c:pt>
                <c:pt idx="46">
                  <c:v>0.68027543648404576</c:v>
                </c:pt>
                <c:pt idx="47">
                  <c:v>0.67222305839855512</c:v>
                </c:pt>
                <c:pt idx="48">
                  <c:v>0.64362582781456956</c:v>
                </c:pt>
                <c:pt idx="49">
                  <c:v>0.62921432871763994</c:v>
                </c:pt>
                <c:pt idx="50">
                  <c:v>0.63207405177603848</c:v>
                </c:pt>
                <c:pt idx="51">
                  <c:v>0.65073750752558701</c:v>
                </c:pt>
                <c:pt idx="52">
                  <c:v>0.65419927754364837</c:v>
                </c:pt>
                <c:pt idx="53">
                  <c:v>0.59098434677904876</c:v>
                </c:pt>
                <c:pt idx="54">
                  <c:v>0.64403973509933776</c:v>
                </c:pt>
                <c:pt idx="55">
                  <c:v>0.66097230583985556</c:v>
                </c:pt>
                <c:pt idx="56">
                  <c:v>0.63331577363034319</c:v>
                </c:pt>
                <c:pt idx="57">
                  <c:v>0.60453040337146302</c:v>
                </c:pt>
                <c:pt idx="58">
                  <c:v>0.61751204093919321</c:v>
                </c:pt>
                <c:pt idx="59">
                  <c:v>0.62669325707405177</c:v>
                </c:pt>
                <c:pt idx="60">
                  <c:v>0.6296658639373871</c:v>
                </c:pt>
                <c:pt idx="61">
                  <c:v>0.6383955448524985</c:v>
                </c:pt>
                <c:pt idx="62">
                  <c:v>0.65720951234196268</c:v>
                </c:pt>
                <c:pt idx="63">
                  <c:v>0.63764298615291992</c:v>
                </c:pt>
                <c:pt idx="64">
                  <c:v>0.62221553281155928</c:v>
                </c:pt>
                <c:pt idx="65">
                  <c:v>0.61657134256472002</c:v>
                </c:pt>
                <c:pt idx="66">
                  <c:v>0.60949729078868153</c:v>
                </c:pt>
                <c:pt idx="67">
                  <c:v>0.61563064419024682</c:v>
                </c:pt>
                <c:pt idx="68">
                  <c:v>0.56697772426249249</c:v>
                </c:pt>
                <c:pt idx="69">
                  <c:v>0.57040186634557499</c:v>
                </c:pt>
                <c:pt idx="70">
                  <c:v>0.56825707405177606</c:v>
                </c:pt>
                <c:pt idx="71">
                  <c:v>0.56972456351595424</c:v>
                </c:pt>
                <c:pt idx="72">
                  <c:v>0.58443708609271527</c:v>
                </c:pt>
                <c:pt idx="73">
                  <c:v>0.57254665863937382</c:v>
                </c:pt>
                <c:pt idx="74">
                  <c:v>0.56009181216134862</c:v>
                </c:pt>
                <c:pt idx="75">
                  <c:v>0.55749548464780252</c:v>
                </c:pt>
                <c:pt idx="76">
                  <c:v>0.53981035520770615</c:v>
                </c:pt>
                <c:pt idx="77">
                  <c:v>0.5707028898254064</c:v>
                </c:pt>
                <c:pt idx="78">
                  <c:v>0.5767233594220349</c:v>
                </c:pt>
                <c:pt idx="79">
                  <c:v>0.58424894641782055</c:v>
                </c:pt>
                <c:pt idx="80">
                  <c:v>0.58063666465984343</c:v>
                </c:pt>
                <c:pt idx="81">
                  <c:v>0.6124322697170379</c:v>
                </c:pt>
                <c:pt idx="82">
                  <c:v>0.63049367850692351</c:v>
                </c:pt>
                <c:pt idx="83">
                  <c:v>0.63463275135460562</c:v>
                </c:pt>
                <c:pt idx="84">
                  <c:v>0.6143136664659844</c:v>
                </c:pt>
                <c:pt idx="85">
                  <c:v>0.61867850692353998</c:v>
                </c:pt>
                <c:pt idx="86">
                  <c:v>0.625</c:v>
                </c:pt>
                <c:pt idx="87">
                  <c:v>0.625</c:v>
                </c:pt>
                <c:pt idx="88">
                  <c:v>0.61465231788079466</c:v>
                </c:pt>
                <c:pt idx="89">
                  <c:v>0.62710716435881997</c:v>
                </c:pt>
                <c:pt idx="90">
                  <c:v>0.61924292594822394</c:v>
                </c:pt>
                <c:pt idx="91">
                  <c:v>0.61999548464780252</c:v>
                </c:pt>
                <c:pt idx="92">
                  <c:v>0.6099488260084287</c:v>
                </c:pt>
                <c:pt idx="93">
                  <c:v>0.62428506923540039</c:v>
                </c:pt>
                <c:pt idx="94">
                  <c:v>0.62526339554485255</c:v>
                </c:pt>
                <c:pt idx="95">
                  <c:v>0.61807645996387717</c:v>
                </c:pt>
                <c:pt idx="96">
                  <c:v>0.60114388922335937</c:v>
                </c:pt>
                <c:pt idx="97">
                  <c:v>0.61773780854906679</c:v>
                </c:pt>
                <c:pt idx="98">
                  <c:v>0.6203341360626129</c:v>
                </c:pt>
                <c:pt idx="99">
                  <c:v>0.61770018061408793</c:v>
                </c:pt>
                <c:pt idx="100">
                  <c:v>0.62044701986754969</c:v>
                </c:pt>
                <c:pt idx="101">
                  <c:v>0.63162251655629142</c:v>
                </c:pt>
                <c:pt idx="102">
                  <c:v>0.61988260084286573</c:v>
                </c:pt>
                <c:pt idx="103">
                  <c:v>0.64215833835039138</c:v>
                </c:pt>
                <c:pt idx="104">
                  <c:v>0.6383955448524985</c:v>
                </c:pt>
                <c:pt idx="105">
                  <c:v>0.59098434677904876</c:v>
                </c:pt>
                <c:pt idx="106">
                  <c:v>0.5943708609271523</c:v>
                </c:pt>
                <c:pt idx="107">
                  <c:v>0.60076760987357014</c:v>
                </c:pt>
                <c:pt idx="108">
                  <c:v>0.58872667068031304</c:v>
                </c:pt>
                <c:pt idx="109">
                  <c:v>0.60460565924142085</c:v>
                </c:pt>
                <c:pt idx="110">
                  <c:v>0.59324202287778449</c:v>
                </c:pt>
                <c:pt idx="111">
                  <c:v>0.56031757977122221</c:v>
                </c:pt>
                <c:pt idx="112">
                  <c:v>0.57348735701384712</c:v>
                </c:pt>
                <c:pt idx="113">
                  <c:v>0.57273479831426855</c:v>
                </c:pt>
                <c:pt idx="114">
                  <c:v>0.59324202287778449</c:v>
                </c:pt>
                <c:pt idx="115">
                  <c:v>0.58007224563515958</c:v>
                </c:pt>
                <c:pt idx="116">
                  <c:v>0.5767233594220349</c:v>
                </c:pt>
                <c:pt idx="117">
                  <c:v>0.58308248043347377</c:v>
                </c:pt>
                <c:pt idx="118">
                  <c:v>0.5663380493678507</c:v>
                </c:pt>
                <c:pt idx="119">
                  <c:v>0.56953642384105962</c:v>
                </c:pt>
                <c:pt idx="120">
                  <c:v>0.55847381095725468</c:v>
                </c:pt>
                <c:pt idx="121">
                  <c:v>0.56313967489464178</c:v>
                </c:pt>
                <c:pt idx="122">
                  <c:v>0.5663380493678507</c:v>
                </c:pt>
                <c:pt idx="123">
                  <c:v>0.57405177603853097</c:v>
                </c:pt>
                <c:pt idx="124">
                  <c:v>0.58383503913305235</c:v>
                </c:pt>
                <c:pt idx="125">
                  <c:v>0.56219897652016859</c:v>
                </c:pt>
                <c:pt idx="126">
                  <c:v>0.5832706201083685</c:v>
                </c:pt>
                <c:pt idx="127">
                  <c:v>0.58240517760385313</c:v>
                </c:pt>
                <c:pt idx="128">
                  <c:v>0.57743829018663451</c:v>
                </c:pt>
                <c:pt idx="129">
                  <c:v>0.57367549668874174</c:v>
                </c:pt>
                <c:pt idx="130">
                  <c:v>0.57868001204093922</c:v>
                </c:pt>
                <c:pt idx="131">
                  <c:v>0.59399458157736307</c:v>
                </c:pt>
                <c:pt idx="132">
                  <c:v>0.58214178205900058</c:v>
                </c:pt>
                <c:pt idx="133">
                  <c:v>0.59248946417820592</c:v>
                </c:pt>
                <c:pt idx="134">
                  <c:v>0.57898103552077063</c:v>
                </c:pt>
                <c:pt idx="135">
                  <c:v>0.58037326911499099</c:v>
                </c:pt>
                <c:pt idx="136">
                  <c:v>0.57950782661047562</c:v>
                </c:pt>
                <c:pt idx="137">
                  <c:v>0.5969671884406984</c:v>
                </c:pt>
                <c:pt idx="138">
                  <c:v>0.62673088500903074</c:v>
                </c:pt>
                <c:pt idx="139">
                  <c:v>0.62436032510535822</c:v>
                </c:pt>
                <c:pt idx="140">
                  <c:v>0.61946869355809753</c:v>
                </c:pt>
                <c:pt idx="141">
                  <c:v>0.6143136664659844</c:v>
                </c:pt>
                <c:pt idx="142">
                  <c:v>0.60829319686935579</c:v>
                </c:pt>
                <c:pt idx="143">
                  <c:v>0.60641180012040941</c:v>
                </c:pt>
                <c:pt idx="144">
                  <c:v>0.58722155328115588</c:v>
                </c:pt>
                <c:pt idx="145">
                  <c:v>0.54996989765201687</c:v>
                </c:pt>
                <c:pt idx="146">
                  <c:v>0.53172034918723665</c:v>
                </c:pt>
                <c:pt idx="147">
                  <c:v>0.50632149307646002</c:v>
                </c:pt>
                <c:pt idx="148">
                  <c:v>0.49823148705599035</c:v>
                </c:pt>
                <c:pt idx="149">
                  <c:v>0.4872817579771222</c:v>
                </c:pt>
                <c:pt idx="150">
                  <c:v>0.47791240216736908</c:v>
                </c:pt>
                <c:pt idx="151">
                  <c:v>0.46681216134858516</c:v>
                </c:pt>
                <c:pt idx="152">
                  <c:v>0.47471402769416016</c:v>
                </c:pt>
                <c:pt idx="153">
                  <c:v>0.46948374473208909</c:v>
                </c:pt>
                <c:pt idx="154">
                  <c:v>0.46346327513546054</c:v>
                </c:pt>
                <c:pt idx="155">
                  <c:v>0.46681216134858516</c:v>
                </c:pt>
                <c:pt idx="156">
                  <c:v>0.4812612883804937</c:v>
                </c:pt>
                <c:pt idx="157">
                  <c:v>0.48035821794099942</c:v>
                </c:pt>
                <c:pt idx="158">
                  <c:v>0.46304936785069234</c:v>
                </c:pt>
                <c:pt idx="159">
                  <c:v>0.4366721854304636</c:v>
                </c:pt>
                <c:pt idx="160">
                  <c:v>0.41759482239614693</c:v>
                </c:pt>
                <c:pt idx="161">
                  <c:v>0.40916616496086694</c:v>
                </c:pt>
                <c:pt idx="162">
                  <c:v>0.39656080674292593</c:v>
                </c:pt>
                <c:pt idx="163">
                  <c:v>0.42165863937387116</c:v>
                </c:pt>
                <c:pt idx="164">
                  <c:v>0.41857314870559903</c:v>
                </c:pt>
                <c:pt idx="165">
                  <c:v>0.42071794099939797</c:v>
                </c:pt>
                <c:pt idx="166">
                  <c:v>0.41477272727272729</c:v>
                </c:pt>
                <c:pt idx="167">
                  <c:v>0.4068708609271523</c:v>
                </c:pt>
                <c:pt idx="168">
                  <c:v>0.40434978928356413</c:v>
                </c:pt>
                <c:pt idx="169">
                  <c:v>0.40487658037326912</c:v>
                </c:pt>
                <c:pt idx="170">
                  <c:v>0.405478627332932</c:v>
                </c:pt>
                <c:pt idx="171">
                  <c:v>0.40980583985550872</c:v>
                </c:pt>
                <c:pt idx="172">
                  <c:v>0.41085942203491871</c:v>
                </c:pt>
                <c:pt idx="173">
                  <c:v>0.41232691149909695</c:v>
                </c:pt>
                <c:pt idx="174">
                  <c:v>0.41266556291390727</c:v>
                </c:pt>
                <c:pt idx="175">
                  <c:v>0.42045454545454547</c:v>
                </c:pt>
                <c:pt idx="176">
                  <c:v>0.42429259482239617</c:v>
                </c:pt>
                <c:pt idx="177">
                  <c:v>0.42060505719446117</c:v>
                </c:pt>
                <c:pt idx="178">
                  <c:v>0.40954244431065623</c:v>
                </c:pt>
                <c:pt idx="179">
                  <c:v>0.405478627332932</c:v>
                </c:pt>
                <c:pt idx="180">
                  <c:v>0.40028597230583984</c:v>
                </c:pt>
                <c:pt idx="181">
                  <c:v>0.40133955448524983</c:v>
                </c:pt>
                <c:pt idx="182">
                  <c:v>0.39945815773630344</c:v>
                </c:pt>
                <c:pt idx="183">
                  <c:v>0.3965984346779049</c:v>
                </c:pt>
                <c:pt idx="184">
                  <c:v>0.39005117399157135</c:v>
                </c:pt>
                <c:pt idx="185">
                  <c:v>0.38892233594220349</c:v>
                </c:pt>
                <c:pt idx="186">
                  <c:v>0.38647652016857315</c:v>
                </c:pt>
                <c:pt idx="187">
                  <c:v>0.38000451535219748</c:v>
                </c:pt>
                <c:pt idx="188">
                  <c:v>0.38000451535219748</c:v>
                </c:pt>
                <c:pt idx="189">
                  <c:v>0.38406833232992171</c:v>
                </c:pt>
                <c:pt idx="190">
                  <c:v>0.38090758579169176</c:v>
                </c:pt>
                <c:pt idx="191">
                  <c:v>0.38060656231186035</c:v>
                </c:pt>
                <c:pt idx="192">
                  <c:v>0.38489614689945817</c:v>
                </c:pt>
                <c:pt idx="193">
                  <c:v>0.38591210114388924</c:v>
                </c:pt>
                <c:pt idx="194">
                  <c:v>0.37255418422636966</c:v>
                </c:pt>
                <c:pt idx="195">
                  <c:v>0.37236604455147504</c:v>
                </c:pt>
                <c:pt idx="196">
                  <c:v>0.35957254665863936</c:v>
                </c:pt>
                <c:pt idx="197">
                  <c:v>0.36295906080674295</c:v>
                </c:pt>
                <c:pt idx="198">
                  <c:v>0.35848133654425046</c:v>
                </c:pt>
                <c:pt idx="199">
                  <c:v>0.3659692956050572</c:v>
                </c:pt>
                <c:pt idx="200">
                  <c:v>0.36747441300421435</c:v>
                </c:pt>
                <c:pt idx="201">
                  <c:v>0.35912101143889225</c:v>
                </c:pt>
                <c:pt idx="202">
                  <c:v>0.35848133654425046</c:v>
                </c:pt>
                <c:pt idx="203">
                  <c:v>0.35994882600842865</c:v>
                </c:pt>
                <c:pt idx="204">
                  <c:v>0.36818934376881396</c:v>
                </c:pt>
                <c:pt idx="205">
                  <c:v>0.36536724864539433</c:v>
                </c:pt>
                <c:pt idx="206">
                  <c:v>0.36134105960264901</c:v>
                </c:pt>
                <c:pt idx="207">
                  <c:v>0.36038154726068633</c:v>
                </c:pt>
                <c:pt idx="208">
                  <c:v>0.36371161950632147</c:v>
                </c:pt>
                <c:pt idx="209">
                  <c:v>0.37225316074653825</c:v>
                </c:pt>
                <c:pt idx="210">
                  <c:v>0.38448223961468997</c:v>
                </c:pt>
                <c:pt idx="211">
                  <c:v>0.38594972907886815</c:v>
                </c:pt>
                <c:pt idx="212">
                  <c:v>0.38376730885009031</c:v>
                </c:pt>
                <c:pt idx="213">
                  <c:v>0.38024909692956049</c:v>
                </c:pt>
                <c:pt idx="214">
                  <c:v>0.3748494882600843</c:v>
                </c:pt>
                <c:pt idx="215">
                  <c:v>0.37735174593618304</c:v>
                </c:pt>
                <c:pt idx="216">
                  <c:v>0.3751505117399157</c:v>
                </c:pt>
                <c:pt idx="217">
                  <c:v>0.37311860325105356</c:v>
                </c:pt>
                <c:pt idx="218">
                  <c:v>0.37035295003010232</c:v>
                </c:pt>
                <c:pt idx="219">
                  <c:v>0.36702287778446718</c:v>
                </c:pt>
                <c:pt idx="220">
                  <c:v>0.36521673690547862</c:v>
                </c:pt>
                <c:pt idx="221">
                  <c:v>0.36408789885611076</c:v>
                </c:pt>
                <c:pt idx="222">
                  <c:v>0.36184903672486451</c:v>
                </c:pt>
                <c:pt idx="223">
                  <c:v>0.36359873570138473</c:v>
                </c:pt>
                <c:pt idx="224">
                  <c:v>0.36333534015653218</c:v>
                </c:pt>
                <c:pt idx="225">
                  <c:v>0.3710490668272125</c:v>
                </c:pt>
                <c:pt idx="226">
                  <c:v>0.36785069235400364</c:v>
                </c:pt>
                <c:pt idx="227">
                  <c:v>0.36747441300421435</c:v>
                </c:pt>
                <c:pt idx="228">
                  <c:v>0.36239464178205899</c:v>
                </c:pt>
                <c:pt idx="229">
                  <c:v>0.36892308850090305</c:v>
                </c:pt>
                <c:pt idx="230">
                  <c:v>0.37198976520168575</c:v>
                </c:pt>
                <c:pt idx="231">
                  <c:v>0.36559301625526791</c:v>
                </c:pt>
                <c:pt idx="232">
                  <c:v>0.36946869355809753</c:v>
                </c:pt>
                <c:pt idx="233">
                  <c:v>0.36879139072847683</c:v>
                </c:pt>
                <c:pt idx="234">
                  <c:v>0.37246011438892235</c:v>
                </c:pt>
                <c:pt idx="235">
                  <c:v>0.37362658037326912</c:v>
                </c:pt>
                <c:pt idx="236">
                  <c:v>0.37198976520168575</c:v>
                </c:pt>
                <c:pt idx="237">
                  <c:v>0.3704846478025286</c:v>
                </c:pt>
                <c:pt idx="238">
                  <c:v>0.36709813365442506</c:v>
                </c:pt>
                <c:pt idx="239">
                  <c:v>0.36164208308248041</c:v>
                </c:pt>
                <c:pt idx="240">
                  <c:v>0.36374924744130044</c:v>
                </c:pt>
                <c:pt idx="241">
                  <c:v>0.36072019867549671</c:v>
                </c:pt>
                <c:pt idx="242">
                  <c:v>0.36709813365442506</c:v>
                </c:pt>
                <c:pt idx="243">
                  <c:v>0.36275210716435879</c:v>
                </c:pt>
                <c:pt idx="244">
                  <c:v>0.36446417820590005</c:v>
                </c:pt>
                <c:pt idx="245">
                  <c:v>0.36484045755568933</c:v>
                </c:pt>
                <c:pt idx="246">
                  <c:v>0.36218768813967489</c:v>
                </c:pt>
                <c:pt idx="247">
                  <c:v>0.35541465984346782</c:v>
                </c:pt>
                <c:pt idx="248">
                  <c:v>0.3490931667670078</c:v>
                </c:pt>
                <c:pt idx="249">
                  <c:v>0.34922486453943408</c:v>
                </c:pt>
                <c:pt idx="250">
                  <c:v>0.34798314268512942</c:v>
                </c:pt>
                <c:pt idx="251">
                  <c:v>0.35142609873570141</c:v>
                </c:pt>
                <c:pt idx="252">
                  <c:v>0.35253612281757979</c:v>
                </c:pt>
                <c:pt idx="253">
                  <c:v>0.3526301926550271</c:v>
                </c:pt>
                <c:pt idx="254">
                  <c:v>0.35095574954846476</c:v>
                </c:pt>
                <c:pt idx="255">
                  <c:v>0.35178356411800121</c:v>
                </c:pt>
                <c:pt idx="256">
                  <c:v>0.34892384105960267</c:v>
                </c:pt>
                <c:pt idx="257">
                  <c:v>0.35112507525586995</c:v>
                </c:pt>
                <c:pt idx="258">
                  <c:v>0.35231035520770621</c:v>
                </c:pt>
                <c:pt idx="259">
                  <c:v>0.35723961468994581</c:v>
                </c:pt>
                <c:pt idx="260">
                  <c:v>0.35789810355207707</c:v>
                </c:pt>
                <c:pt idx="261">
                  <c:v>0.35315698374473209</c:v>
                </c:pt>
                <c:pt idx="262">
                  <c:v>0.36457706201083684</c:v>
                </c:pt>
                <c:pt idx="263">
                  <c:v>0.37108669476219147</c:v>
                </c:pt>
                <c:pt idx="264">
                  <c:v>0.36849036724864537</c:v>
                </c:pt>
                <c:pt idx="265">
                  <c:v>0.36521673690547862</c:v>
                </c:pt>
                <c:pt idx="266">
                  <c:v>0.36935580975316074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F-EE4C-BE21-64599EC4F250}"/>
            </c:ext>
          </c:extLst>
        </c:ser>
        <c:ser>
          <c:idx val="1"/>
          <c:order val="1"/>
          <c:tx>
            <c:strRef>
              <c:f>'Исследование изменения цен'!$F$1</c:f>
              <c:strCache>
                <c:ptCount val="1"/>
                <c:pt idx="0">
                  <c:v>ц Таттел. Ао 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'Исследование изменения цен'!$F$2:$F$291</c:f>
              <c:numCache>
                <c:formatCode>General</c:formatCode>
                <c:ptCount val="290"/>
                <c:pt idx="0">
                  <c:v>0.36042274052478135</c:v>
                </c:pt>
                <c:pt idx="1">
                  <c:v>0.38228862973760935</c:v>
                </c:pt>
                <c:pt idx="2">
                  <c:v>0.4041545189504373</c:v>
                </c:pt>
                <c:pt idx="3">
                  <c:v>0.38593294460641397</c:v>
                </c:pt>
                <c:pt idx="4">
                  <c:v>0.41144314868804666</c:v>
                </c:pt>
                <c:pt idx="5">
                  <c:v>0.42602040816326531</c:v>
                </c:pt>
                <c:pt idx="6">
                  <c:v>0.44424198250728864</c:v>
                </c:pt>
                <c:pt idx="7">
                  <c:v>0.44788629737609331</c:v>
                </c:pt>
                <c:pt idx="8">
                  <c:v>0.41873177842565601</c:v>
                </c:pt>
                <c:pt idx="9">
                  <c:v>0.4041545189504373</c:v>
                </c:pt>
                <c:pt idx="10">
                  <c:v>0.40779883381924198</c:v>
                </c:pt>
                <c:pt idx="11">
                  <c:v>0.353134110787172</c:v>
                </c:pt>
                <c:pt idx="12">
                  <c:v>0.35677842565597667</c:v>
                </c:pt>
                <c:pt idx="13">
                  <c:v>0.35677842565597667</c:v>
                </c:pt>
                <c:pt idx="14">
                  <c:v>0.35677842565597667</c:v>
                </c:pt>
                <c:pt idx="15">
                  <c:v>0.30940233236151621</c:v>
                </c:pt>
                <c:pt idx="16">
                  <c:v>0.32397959183673491</c:v>
                </c:pt>
                <c:pt idx="17">
                  <c:v>0.30211370262390691</c:v>
                </c:pt>
                <c:pt idx="18">
                  <c:v>0.27295918367346955</c:v>
                </c:pt>
                <c:pt idx="19">
                  <c:v>0.2182944606413996</c:v>
                </c:pt>
                <c:pt idx="20">
                  <c:v>0.17820699708454837</c:v>
                </c:pt>
                <c:pt idx="21">
                  <c:v>0.17820699708454837</c:v>
                </c:pt>
                <c:pt idx="22">
                  <c:v>0.16727405247813437</c:v>
                </c:pt>
                <c:pt idx="23">
                  <c:v>0.18185131195335294</c:v>
                </c:pt>
                <c:pt idx="24">
                  <c:v>0.19278425655976694</c:v>
                </c:pt>
                <c:pt idx="25">
                  <c:v>0.16727405247813437</c:v>
                </c:pt>
                <c:pt idx="26">
                  <c:v>0.16362973760932972</c:v>
                </c:pt>
                <c:pt idx="27">
                  <c:v>0.16362973760932972</c:v>
                </c:pt>
                <c:pt idx="28">
                  <c:v>0.16362973760932972</c:v>
                </c:pt>
                <c:pt idx="29">
                  <c:v>0.16362973760932972</c:v>
                </c:pt>
                <c:pt idx="30">
                  <c:v>0.18185131195335294</c:v>
                </c:pt>
                <c:pt idx="31">
                  <c:v>0.21100583090379027</c:v>
                </c:pt>
                <c:pt idx="32">
                  <c:v>0.2182944606413996</c:v>
                </c:pt>
                <c:pt idx="33">
                  <c:v>0.26202623906705558</c:v>
                </c:pt>
                <c:pt idx="34">
                  <c:v>0.29118075801749288</c:v>
                </c:pt>
                <c:pt idx="35">
                  <c:v>0.32397959183673491</c:v>
                </c:pt>
                <c:pt idx="36">
                  <c:v>0.31669096209912556</c:v>
                </c:pt>
                <c:pt idx="37">
                  <c:v>0.30940233236151621</c:v>
                </c:pt>
                <c:pt idx="38">
                  <c:v>0.29482507288629756</c:v>
                </c:pt>
                <c:pt idx="39">
                  <c:v>0.31304664723032088</c:v>
                </c:pt>
                <c:pt idx="40">
                  <c:v>0.30575801749271159</c:v>
                </c:pt>
                <c:pt idx="41">
                  <c:v>0.35677842565597667</c:v>
                </c:pt>
                <c:pt idx="42">
                  <c:v>0.32762390670553954</c:v>
                </c:pt>
                <c:pt idx="43">
                  <c:v>0.34584548104956286</c:v>
                </c:pt>
                <c:pt idx="44">
                  <c:v>0.34584548104956286</c:v>
                </c:pt>
                <c:pt idx="45">
                  <c:v>0.38228862973760935</c:v>
                </c:pt>
                <c:pt idx="46">
                  <c:v>0.38228862973760935</c:v>
                </c:pt>
                <c:pt idx="47">
                  <c:v>0.40051020408163268</c:v>
                </c:pt>
                <c:pt idx="48">
                  <c:v>0.353134110787172</c:v>
                </c:pt>
                <c:pt idx="49">
                  <c:v>0.38228862973760935</c:v>
                </c:pt>
                <c:pt idx="50">
                  <c:v>0.38593294460641397</c:v>
                </c:pt>
                <c:pt idx="51">
                  <c:v>0.35677842565597667</c:v>
                </c:pt>
                <c:pt idx="52">
                  <c:v>0.37135568513119532</c:v>
                </c:pt>
                <c:pt idx="53">
                  <c:v>0.34948979591836754</c:v>
                </c:pt>
                <c:pt idx="54">
                  <c:v>0.375</c:v>
                </c:pt>
                <c:pt idx="55">
                  <c:v>0.41144314868804666</c:v>
                </c:pt>
                <c:pt idx="56">
                  <c:v>0.40779883381924198</c:v>
                </c:pt>
                <c:pt idx="57">
                  <c:v>0.38957725947521865</c:v>
                </c:pt>
                <c:pt idx="58">
                  <c:v>0.375</c:v>
                </c:pt>
                <c:pt idx="59">
                  <c:v>0.34584548104956286</c:v>
                </c:pt>
                <c:pt idx="60">
                  <c:v>0.34584548104956286</c:v>
                </c:pt>
                <c:pt idx="61">
                  <c:v>0.34584548104956286</c:v>
                </c:pt>
                <c:pt idx="62">
                  <c:v>0.375</c:v>
                </c:pt>
                <c:pt idx="63">
                  <c:v>0.41508746355685133</c:v>
                </c:pt>
                <c:pt idx="64">
                  <c:v>0.4041545189504373</c:v>
                </c:pt>
                <c:pt idx="65">
                  <c:v>0.41144314868804666</c:v>
                </c:pt>
                <c:pt idx="66">
                  <c:v>0.41508746355685133</c:v>
                </c:pt>
                <c:pt idx="67">
                  <c:v>0.48432944606413997</c:v>
                </c:pt>
                <c:pt idx="68">
                  <c:v>0.48432944606413997</c:v>
                </c:pt>
                <c:pt idx="69">
                  <c:v>0.38593294460641397</c:v>
                </c:pt>
                <c:pt idx="70">
                  <c:v>0.36771137026239065</c:v>
                </c:pt>
                <c:pt idx="71">
                  <c:v>0.35677842565597667</c:v>
                </c:pt>
                <c:pt idx="72">
                  <c:v>0.33491253644314889</c:v>
                </c:pt>
                <c:pt idx="73">
                  <c:v>0.34220116618075819</c:v>
                </c:pt>
                <c:pt idx="74">
                  <c:v>0.34584548104956286</c:v>
                </c:pt>
                <c:pt idx="75">
                  <c:v>0.34948979591836754</c:v>
                </c:pt>
                <c:pt idx="76">
                  <c:v>0.32397959183673491</c:v>
                </c:pt>
                <c:pt idx="77">
                  <c:v>0.30940233236151621</c:v>
                </c:pt>
                <c:pt idx="78">
                  <c:v>0.34584548104956286</c:v>
                </c:pt>
                <c:pt idx="79">
                  <c:v>0.33855685131195357</c:v>
                </c:pt>
                <c:pt idx="80">
                  <c:v>0.34584548104956286</c:v>
                </c:pt>
                <c:pt idx="81">
                  <c:v>0.396865889212828</c:v>
                </c:pt>
                <c:pt idx="82">
                  <c:v>0.40051020408163268</c:v>
                </c:pt>
                <c:pt idx="83">
                  <c:v>0.43695335276967934</c:v>
                </c:pt>
                <c:pt idx="84">
                  <c:v>0.41508746355685133</c:v>
                </c:pt>
                <c:pt idx="85">
                  <c:v>0.38957725947521865</c:v>
                </c:pt>
                <c:pt idx="86">
                  <c:v>0.37864431486880468</c:v>
                </c:pt>
                <c:pt idx="87">
                  <c:v>0.43330903790087466</c:v>
                </c:pt>
                <c:pt idx="88">
                  <c:v>0.45153061224489799</c:v>
                </c:pt>
                <c:pt idx="89">
                  <c:v>0.44059766763848396</c:v>
                </c:pt>
                <c:pt idx="90">
                  <c:v>0.44788629737609331</c:v>
                </c:pt>
                <c:pt idx="91">
                  <c:v>0.4041545189504373</c:v>
                </c:pt>
                <c:pt idx="92">
                  <c:v>0.43330903790087466</c:v>
                </c:pt>
                <c:pt idx="93">
                  <c:v>0.41873177842565601</c:v>
                </c:pt>
                <c:pt idx="94">
                  <c:v>0.41508746355685133</c:v>
                </c:pt>
                <c:pt idx="95">
                  <c:v>0.42966472303206998</c:v>
                </c:pt>
                <c:pt idx="96">
                  <c:v>0.38957725947521865</c:v>
                </c:pt>
                <c:pt idx="97">
                  <c:v>0.44424198250728864</c:v>
                </c:pt>
                <c:pt idx="98">
                  <c:v>0.44424198250728864</c:v>
                </c:pt>
                <c:pt idx="99">
                  <c:v>0.44788629737609331</c:v>
                </c:pt>
                <c:pt idx="100">
                  <c:v>0.45517492711370261</c:v>
                </c:pt>
                <c:pt idx="101">
                  <c:v>0.44424198250728864</c:v>
                </c:pt>
                <c:pt idx="102">
                  <c:v>0.44059766763848396</c:v>
                </c:pt>
                <c:pt idx="103">
                  <c:v>0.42966472303206998</c:v>
                </c:pt>
                <c:pt idx="104">
                  <c:v>0.46246355685131196</c:v>
                </c:pt>
                <c:pt idx="105">
                  <c:v>0.46975218658892132</c:v>
                </c:pt>
                <c:pt idx="106">
                  <c:v>0.48797376093294464</c:v>
                </c:pt>
                <c:pt idx="107">
                  <c:v>0.48432944606413997</c:v>
                </c:pt>
                <c:pt idx="108">
                  <c:v>0.52077259475218662</c:v>
                </c:pt>
                <c:pt idx="109">
                  <c:v>0.51712827988338195</c:v>
                </c:pt>
                <c:pt idx="110">
                  <c:v>0.50255102040816324</c:v>
                </c:pt>
                <c:pt idx="111">
                  <c:v>0.50619533527696792</c:v>
                </c:pt>
                <c:pt idx="112">
                  <c:v>0.49890670553935862</c:v>
                </c:pt>
                <c:pt idx="113">
                  <c:v>0.49890670553935862</c:v>
                </c:pt>
                <c:pt idx="114">
                  <c:v>0.53170553935860065</c:v>
                </c:pt>
                <c:pt idx="115">
                  <c:v>0.49890670553935862</c:v>
                </c:pt>
                <c:pt idx="116">
                  <c:v>0.50255102040816324</c:v>
                </c:pt>
                <c:pt idx="117">
                  <c:v>0.50255102040816324</c:v>
                </c:pt>
                <c:pt idx="118">
                  <c:v>0.49161807580174927</c:v>
                </c:pt>
                <c:pt idx="119">
                  <c:v>0.45881924198250729</c:v>
                </c:pt>
                <c:pt idx="120">
                  <c:v>0.52077259475218662</c:v>
                </c:pt>
                <c:pt idx="121">
                  <c:v>0.53170553935860065</c:v>
                </c:pt>
                <c:pt idx="122">
                  <c:v>0.50255102040816324</c:v>
                </c:pt>
                <c:pt idx="123">
                  <c:v>0.40779883381924198</c:v>
                </c:pt>
                <c:pt idx="124">
                  <c:v>0.39322157434402333</c:v>
                </c:pt>
                <c:pt idx="125">
                  <c:v>0.38593294460641397</c:v>
                </c:pt>
                <c:pt idx="126">
                  <c:v>0.42237609329446063</c:v>
                </c:pt>
                <c:pt idx="127">
                  <c:v>0.41873177842565601</c:v>
                </c:pt>
                <c:pt idx="128">
                  <c:v>0.36406705539358603</c:v>
                </c:pt>
                <c:pt idx="129">
                  <c:v>0.36771137026239065</c:v>
                </c:pt>
                <c:pt idx="130">
                  <c:v>0.36042274052478135</c:v>
                </c:pt>
                <c:pt idx="131">
                  <c:v>0.37135568513119532</c:v>
                </c:pt>
                <c:pt idx="132">
                  <c:v>0.37135568513119532</c:v>
                </c:pt>
                <c:pt idx="133">
                  <c:v>0.37135568513119532</c:v>
                </c:pt>
                <c:pt idx="134">
                  <c:v>0.40051020408163268</c:v>
                </c:pt>
                <c:pt idx="135">
                  <c:v>0.37864431486880468</c:v>
                </c:pt>
                <c:pt idx="136">
                  <c:v>0.375</c:v>
                </c:pt>
                <c:pt idx="137">
                  <c:v>0.375</c:v>
                </c:pt>
                <c:pt idx="138">
                  <c:v>0.36771137026239065</c:v>
                </c:pt>
                <c:pt idx="139">
                  <c:v>0.375</c:v>
                </c:pt>
                <c:pt idx="140">
                  <c:v>0.38228862973760935</c:v>
                </c:pt>
                <c:pt idx="141">
                  <c:v>0.37864431486880468</c:v>
                </c:pt>
                <c:pt idx="142">
                  <c:v>0.40051020408163268</c:v>
                </c:pt>
                <c:pt idx="143">
                  <c:v>0.38957725947521865</c:v>
                </c:pt>
                <c:pt idx="144">
                  <c:v>0.40051020408163268</c:v>
                </c:pt>
                <c:pt idx="145">
                  <c:v>0.38228862973760935</c:v>
                </c:pt>
                <c:pt idx="146">
                  <c:v>0.38593294460641397</c:v>
                </c:pt>
                <c:pt idx="147">
                  <c:v>0.396865889212828</c:v>
                </c:pt>
                <c:pt idx="148">
                  <c:v>0.4041545189504373</c:v>
                </c:pt>
                <c:pt idx="149">
                  <c:v>0.38593294460641397</c:v>
                </c:pt>
                <c:pt idx="150">
                  <c:v>0.45881924198250729</c:v>
                </c:pt>
                <c:pt idx="151">
                  <c:v>0.40051020408163268</c:v>
                </c:pt>
                <c:pt idx="152">
                  <c:v>0.38593294460641397</c:v>
                </c:pt>
                <c:pt idx="153">
                  <c:v>0.396865889212828</c:v>
                </c:pt>
                <c:pt idx="154">
                  <c:v>0.375</c:v>
                </c:pt>
                <c:pt idx="155">
                  <c:v>0.375</c:v>
                </c:pt>
                <c:pt idx="156">
                  <c:v>0.4041545189504373</c:v>
                </c:pt>
                <c:pt idx="157">
                  <c:v>0.44059766763848396</c:v>
                </c:pt>
                <c:pt idx="158">
                  <c:v>0.42966472303206998</c:v>
                </c:pt>
                <c:pt idx="159">
                  <c:v>0.41873177842565601</c:v>
                </c:pt>
                <c:pt idx="160">
                  <c:v>0.45881924198250729</c:v>
                </c:pt>
                <c:pt idx="161">
                  <c:v>0.42602040816326531</c:v>
                </c:pt>
                <c:pt idx="162">
                  <c:v>0.44424198250728864</c:v>
                </c:pt>
                <c:pt idx="163">
                  <c:v>0.46610787172011664</c:v>
                </c:pt>
                <c:pt idx="164">
                  <c:v>0.44424198250728864</c:v>
                </c:pt>
                <c:pt idx="165">
                  <c:v>0.4041545189504373</c:v>
                </c:pt>
                <c:pt idx="166">
                  <c:v>0.41873177842565601</c:v>
                </c:pt>
                <c:pt idx="167">
                  <c:v>0.76494169096209896</c:v>
                </c:pt>
                <c:pt idx="168">
                  <c:v>0.72485422740524763</c:v>
                </c:pt>
                <c:pt idx="169">
                  <c:v>0.75765306122448961</c:v>
                </c:pt>
                <c:pt idx="170">
                  <c:v>0.73578717201166166</c:v>
                </c:pt>
                <c:pt idx="171">
                  <c:v>0.8050291545189503</c:v>
                </c:pt>
                <c:pt idx="172">
                  <c:v>0.8050291545189503</c:v>
                </c:pt>
                <c:pt idx="173">
                  <c:v>0.94351311953352746</c:v>
                </c:pt>
                <c:pt idx="174">
                  <c:v>0.88884839650145742</c:v>
                </c:pt>
                <c:pt idx="175">
                  <c:v>0.57179300291545188</c:v>
                </c:pt>
                <c:pt idx="176">
                  <c:v>0.56450437317784263</c:v>
                </c:pt>
                <c:pt idx="177">
                  <c:v>0.59730320699708439</c:v>
                </c:pt>
                <c:pt idx="178">
                  <c:v>0.57179300291545188</c:v>
                </c:pt>
                <c:pt idx="179">
                  <c:v>0.59001457725947504</c:v>
                </c:pt>
                <c:pt idx="180">
                  <c:v>0.56086005830903796</c:v>
                </c:pt>
                <c:pt idx="181">
                  <c:v>0.58272594752186568</c:v>
                </c:pt>
                <c:pt idx="182">
                  <c:v>0.58637026239067036</c:v>
                </c:pt>
                <c:pt idx="183">
                  <c:v>0.61916909620991234</c:v>
                </c:pt>
                <c:pt idx="184">
                  <c:v>0.60823615160349842</c:v>
                </c:pt>
                <c:pt idx="185">
                  <c:v>0.61916909620991234</c:v>
                </c:pt>
                <c:pt idx="186">
                  <c:v>0.6410349854227404</c:v>
                </c:pt>
                <c:pt idx="187">
                  <c:v>0.6118804664723031</c:v>
                </c:pt>
                <c:pt idx="188">
                  <c:v>0.59365889212827971</c:v>
                </c:pt>
                <c:pt idx="189">
                  <c:v>0.58272594752186568</c:v>
                </c:pt>
                <c:pt idx="190">
                  <c:v>0.5244169096209913</c:v>
                </c:pt>
                <c:pt idx="191">
                  <c:v>0.49161807580174927</c:v>
                </c:pt>
                <c:pt idx="192">
                  <c:v>0.51712827988338195</c:v>
                </c:pt>
                <c:pt idx="193">
                  <c:v>0.51712827988338195</c:v>
                </c:pt>
                <c:pt idx="194">
                  <c:v>0.54992711370262393</c:v>
                </c:pt>
                <c:pt idx="195">
                  <c:v>0.54992711370262393</c:v>
                </c:pt>
                <c:pt idx="196">
                  <c:v>0.59730320699708439</c:v>
                </c:pt>
                <c:pt idx="197">
                  <c:v>0.60094752186588907</c:v>
                </c:pt>
                <c:pt idx="198">
                  <c:v>0.61916909620991234</c:v>
                </c:pt>
                <c:pt idx="199">
                  <c:v>0.6038629737609329</c:v>
                </c:pt>
                <c:pt idx="200">
                  <c:v>0.59948979591836737</c:v>
                </c:pt>
                <c:pt idx="201">
                  <c:v>0.59511661807580163</c:v>
                </c:pt>
                <c:pt idx="202">
                  <c:v>0.58637026239067036</c:v>
                </c:pt>
                <c:pt idx="203">
                  <c:v>0.64176384839650147</c:v>
                </c:pt>
                <c:pt idx="204">
                  <c:v>0.64030612244897955</c:v>
                </c:pt>
                <c:pt idx="205">
                  <c:v>0.61552478134110766</c:v>
                </c:pt>
                <c:pt idx="206">
                  <c:v>0.60532069970845481</c:v>
                </c:pt>
                <c:pt idx="207">
                  <c:v>0.59511661807580163</c:v>
                </c:pt>
                <c:pt idx="208">
                  <c:v>0.62718658892128276</c:v>
                </c:pt>
                <c:pt idx="209">
                  <c:v>0.71027696793002904</c:v>
                </c:pt>
                <c:pt idx="210">
                  <c:v>0.71902332361516019</c:v>
                </c:pt>
                <c:pt idx="211">
                  <c:v>0.79774052478134094</c:v>
                </c:pt>
                <c:pt idx="212">
                  <c:v>0.78170553935860043</c:v>
                </c:pt>
                <c:pt idx="213">
                  <c:v>0.84438775510204056</c:v>
                </c:pt>
                <c:pt idx="214">
                  <c:v>0.79628279883381903</c:v>
                </c:pt>
                <c:pt idx="215">
                  <c:v>0.78316326530612235</c:v>
                </c:pt>
                <c:pt idx="216">
                  <c:v>0.80211370262390647</c:v>
                </c:pt>
                <c:pt idx="217">
                  <c:v>0.79336734693877531</c:v>
                </c:pt>
                <c:pt idx="218">
                  <c:v>0.92164723032069951</c:v>
                </c:pt>
                <c:pt idx="219">
                  <c:v>0.87791545189504339</c:v>
                </c:pt>
                <c:pt idx="220">
                  <c:v>0.87208454810495595</c:v>
                </c:pt>
                <c:pt idx="221">
                  <c:v>0.86479591836734671</c:v>
                </c:pt>
                <c:pt idx="222">
                  <c:v>0.94059766763848363</c:v>
                </c:pt>
                <c:pt idx="223">
                  <c:v>0.96392128279883338</c:v>
                </c:pt>
                <c:pt idx="224">
                  <c:v>0.9828717201166175</c:v>
                </c:pt>
                <c:pt idx="225">
                  <c:v>0.97266763848396476</c:v>
                </c:pt>
                <c:pt idx="226">
                  <c:v>0.94715743440233213</c:v>
                </c:pt>
                <c:pt idx="227">
                  <c:v>0.63739067055393572</c:v>
                </c:pt>
                <c:pt idx="228">
                  <c:v>0.6118804664723031</c:v>
                </c:pt>
                <c:pt idx="229">
                  <c:v>0.59730320699708439</c:v>
                </c:pt>
                <c:pt idx="230">
                  <c:v>0.65196793002915432</c:v>
                </c:pt>
                <c:pt idx="231">
                  <c:v>0.655612244897959</c:v>
                </c:pt>
                <c:pt idx="232">
                  <c:v>0.63374635568513105</c:v>
                </c:pt>
                <c:pt idx="233">
                  <c:v>0.66290087463556835</c:v>
                </c:pt>
                <c:pt idx="234">
                  <c:v>0.73214285714285698</c:v>
                </c:pt>
                <c:pt idx="235">
                  <c:v>0.70663265306122436</c:v>
                </c:pt>
                <c:pt idx="236">
                  <c:v>0.72849854227405231</c:v>
                </c:pt>
                <c:pt idx="237">
                  <c:v>0.699344023323615</c:v>
                </c:pt>
                <c:pt idx="238">
                  <c:v>0.67747813411078706</c:v>
                </c:pt>
                <c:pt idx="239">
                  <c:v>0.66290087463556835</c:v>
                </c:pt>
                <c:pt idx="240">
                  <c:v>0.65196793002915432</c:v>
                </c:pt>
                <c:pt idx="241">
                  <c:v>0.62281341107871702</c:v>
                </c:pt>
                <c:pt idx="242">
                  <c:v>0.65196793002915432</c:v>
                </c:pt>
                <c:pt idx="243">
                  <c:v>0.70298833819241968</c:v>
                </c:pt>
                <c:pt idx="244">
                  <c:v>0.73578717201166166</c:v>
                </c:pt>
                <c:pt idx="245">
                  <c:v>0.71027696793002904</c:v>
                </c:pt>
                <c:pt idx="246">
                  <c:v>0.71027696793002904</c:v>
                </c:pt>
                <c:pt idx="247">
                  <c:v>0.69205539358600565</c:v>
                </c:pt>
                <c:pt idx="248">
                  <c:v>0.69205539358600565</c:v>
                </c:pt>
                <c:pt idx="249">
                  <c:v>0.68841107871720097</c:v>
                </c:pt>
                <c:pt idx="250">
                  <c:v>0.71027696793002904</c:v>
                </c:pt>
                <c:pt idx="251">
                  <c:v>0.74672011661807569</c:v>
                </c:pt>
                <c:pt idx="252">
                  <c:v>0.78680758017492702</c:v>
                </c:pt>
                <c:pt idx="253">
                  <c:v>0.8050291545189503</c:v>
                </c:pt>
                <c:pt idx="254">
                  <c:v>0.84147230320699673</c:v>
                </c:pt>
                <c:pt idx="255">
                  <c:v>0.84147230320699673</c:v>
                </c:pt>
                <c:pt idx="256">
                  <c:v>0.82689504373177813</c:v>
                </c:pt>
                <c:pt idx="257">
                  <c:v>0.88155976676384806</c:v>
                </c:pt>
                <c:pt idx="258">
                  <c:v>0.91071428571428537</c:v>
                </c:pt>
                <c:pt idx="259">
                  <c:v>0.96173469387755084</c:v>
                </c:pt>
                <c:pt idx="260">
                  <c:v>1.0710641399416905</c:v>
                </c:pt>
                <c:pt idx="261">
                  <c:v>1.227769679300291</c:v>
                </c:pt>
                <c:pt idx="262">
                  <c:v>1.9311224489795906</c:v>
                </c:pt>
                <c:pt idx="263">
                  <c:v>1.6395772594752178</c:v>
                </c:pt>
                <c:pt idx="264">
                  <c:v>1.6723760932944598</c:v>
                </c:pt>
                <c:pt idx="265">
                  <c:v>1.5594023323615152</c:v>
                </c:pt>
                <c:pt idx="266">
                  <c:v>1.4610058309037892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F-EE4C-BE21-64599EC4F250}"/>
            </c:ext>
          </c:extLst>
        </c:ser>
        <c:ser>
          <c:idx val="2"/>
          <c:order val="2"/>
          <c:tx>
            <c:strRef>
              <c:f>'Исследование изменения цен'!$G$1</c:f>
              <c:strCache>
                <c:ptCount val="1"/>
                <c:pt idx="0">
                  <c:v>ц НЛМК ао 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'Исследование изменения цен'!$G$2:$G$291</c:f>
              <c:numCache>
                <c:formatCode>General</c:formatCode>
                <c:ptCount val="290"/>
                <c:pt idx="0">
                  <c:v>0.31515358487779671</c:v>
                </c:pt>
                <c:pt idx="1">
                  <c:v>0.34395074946466814</c:v>
                </c:pt>
                <c:pt idx="2">
                  <c:v>0.35799859706121245</c:v>
                </c:pt>
                <c:pt idx="3">
                  <c:v>0.40411097984198485</c:v>
                </c:pt>
                <c:pt idx="4">
                  <c:v>0.40060363287307099</c:v>
                </c:pt>
                <c:pt idx="5">
                  <c:v>0.39379199586502256</c:v>
                </c:pt>
                <c:pt idx="6">
                  <c:v>0.38160858007826925</c:v>
                </c:pt>
                <c:pt idx="7">
                  <c:v>0.36388724802480987</c:v>
                </c:pt>
                <c:pt idx="8">
                  <c:v>0.3657332201137119</c:v>
                </c:pt>
                <c:pt idx="9">
                  <c:v>0.35170383223805657</c:v>
                </c:pt>
                <c:pt idx="10">
                  <c:v>0.35249760023628446</c:v>
                </c:pt>
                <c:pt idx="11">
                  <c:v>0.33438861404415565</c:v>
                </c:pt>
                <c:pt idx="12">
                  <c:v>0.35181459056339071</c:v>
                </c:pt>
                <c:pt idx="13">
                  <c:v>0.32242671490807062</c:v>
                </c:pt>
                <c:pt idx="14">
                  <c:v>0.31552277929557709</c:v>
                </c:pt>
                <c:pt idx="15">
                  <c:v>0.31382448497378723</c:v>
                </c:pt>
                <c:pt idx="16">
                  <c:v>0.31655652366536219</c:v>
                </c:pt>
                <c:pt idx="17">
                  <c:v>0.31921472347338109</c:v>
                </c:pt>
                <c:pt idx="18">
                  <c:v>0.33065975042457357</c:v>
                </c:pt>
                <c:pt idx="19">
                  <c:v>0.33645610278372595</c:v>
                </c:pt>
                <c:pt idx="20">
                  <c:v>0.33398250018459724</c:v>
                </c:pt>
                <c:pt idx="21">
                  <c:v>0.34210477737576611</c:v>
                </c:pt>
                <c:pt idx="22">
                  <c:v>0.33324411134903642</c:v>
                </c:pt>
                <c:pt idx="23">
                  <c:v>0.33564387506460908</c:v>
                </c:pt>
                <c:pt idx="24">
                  <c:v>0.33841283319796206</c:v>
                </c:pt>
                <c:pt idx="25">
                  <c:v>0.33952041645130326</c:v>
                </c:pt>
                <c:pt idx="26">
                  <c:v>0.34671970759802118</c:v>
                </c:pt>
                <c:pt idx="27">
                  <c:v>0.34719966034113564</c:v>
                </c:pt>
                <c:pt idx="28">
                  <c:v>0.35207302665583701</c:v>
                </c:pt>
                <c:pt idx="29">
                  <c:v>0.35694639297053832</c:v>
                </c:pt>
                <c:pt idx="30">
                  <c:v>0.35960459277855722</c:v>
                </c:pt>
                <c:pt idx="31">
                  <c:v>0.37688289153068011</c:v>
                </c:pt>
                <c:pt idx="32">
                  <c:v>0.37337554456176625</c:v>
                </c:pt>
                <c:pt idx="33">
                  <c:v>0.35473122646385591</c:v>
                </c:pt>
                <c:pt idx="34">
                  <c:v>0.34985786014915454</c:v>
                </c:pt>
                <c:pt idx="35">
                  <c:v>0.35964151222033525</c:v>
                </c:pt>
                <c:pt idx="36">
                  <c:v>0.36835450047995277</c:v>
                </c:pt>
                <c:pt idx="37">
                  <c:v>0.33819131654729384</c:v>
                </c:pt>
                <c:pt idx="38">
                  <c:v>0.32253747323340476</c:v>
                </c:pt>
                <c:pt idx="39">
                  <c:v>0.33287491693125604</c:v>
                </c:pt>
                <c:pt idx="40">
                  <c:v>0.33324411134903642</c:v>
                </c:pt>
                <c:pt idx="41">
                  <c:v>0.3340563390681533</c:v>
                </c:pt>
                <c:pt idx="42">
                  <c:v>0.35318060990917821</c:v>
                </c:pt>
                <c:pt idx="43">
                  <c:v>0.34225245514287822</c:v>
                </c:pt>
                <c:pt idx="44">
                  <c:v>0.32689396736321347</c:v>
                </c:pt>
                <c:pt idx="45">
                  <c:v>0.330105958797903</c:v>
                </c:pt>
                <c:pt idx="46">
                  <c:v>0.32615557852765265</c:v>
                </c:pt>
                <c:pt idx="47">
                  <c:v>0.31467363213468214</c:v>
                </c:pt>
                <c:pt idx="48">
                  <c:v>0.30404083290260653</c:v>
                </c:pt>
                <c:pt idx="49">
                  <c:v>0.28395665657535263</c:v>
                </c:pt>
                <c:pt idx="50">
                  <c:v>0.29274348371852621</c:v>
                </c:pt>
                <c:pt idx="51">
                  <c:v>0.2955862807354353</c:v>
                </c:pt>
                <c:pt idx="52">
                  <c:v>0.28875618400649783</c:v>
                </c:pt>
                <c:pt idx="53">
                  <c:v>0.27675736542863472</c:v>
                </c:pt>
                <c:pt idx="54">
                  <c:v>0.29337111422875289</c:v>
                </c:pt>
                <c:pt idx="55">
                  <c:v>0.30629291885106696</c:v>
                </c:pt>
                <c:pt idx="56">
                  <c:v>0.32659861182898919</c:v>
                </c:pt>
                <c:pt idx="57">
                  <c:v>0.33383482241748502</c:v>
                </c:pt>
                <c:pt idx="58">
                  <c:v>0.33280107804769998</c:v>
                </c:pt>
                <c:pt idx="59">
                  <c:v>0.33398250018459724</c:v>
                </c:pt>
                <c:pt idx="60">
                  <c:v>0.34350771616333164</c:v>
                </c:pt>
                <c:pt idx="61">
                  <c:v>0.35284833493317586</c:v>
                </c:pt>
                <c:pt idx="62">
                  <c:v>0.36252122867902242</c:v>
                </c:pt>
                <c:pt idx="63">
                  <c:v>0.3675422727608359</c:v>
                </c:pt>
                <c:pt idx="64">
                  <c:v>0.38301151886583479</c:v>
                </c:pt>
                <c:pt idx="65">
                  <c:v>0.39707782618326815</c:v>
                </c:pt>
                <c:pt idx="66">
                  <c:v>0.39017389057077462</c:v>
                </c:pt>
                <c:pt idx="67">
                  <c:v>0.40416635900465192</c:v>
                </c:pt>
                <c:pt idx="68">
                  <c:v>0.39397659307391275</c:v>
                </c:pt>
                <c:pt idx="69">
                  <c:v>0.38603891309163407</c:v>
                </c:pt>
                <c:pt idx="70">
                  <c:v>0.37330170567821019</c:v>
                </c:pt>
                <c:pt idx="71">
                  <c:v>0.37821199143468953</c:v>
                </c:pt>
                <c:pt idx="72">
                  <c:v>0.37976260798936723</c:v>
                </c:pt>
                <c:pt idx="73">
                  <c:v>0.36148748430923727</c:v>
                </c:pt>
                <c:pt idx="74">
                  <c:v>0.35133463782027619</c:v>
                </c:pt>
                <c:pt idx="75">
                  <c:v>0.35945691501144506</c:v>
                </c:pt>
                <c:pt idx="76">
                  <c:v>0.36373957025769776</c:v>
                </c:pt>
                <c:pt idx="77">
                  <c:v>0.37348630288710039</c:v>
                </c:pt>
                <c:pt idx="78">
                  <c:v>0.37651369711289967</c:v>
                </c:pt>
                <c:pt idx="79">
                  <c:v>0.39818540943660935</c:v>
                </c:pt>
                <c:pt idx="80">
                  <c:v>0.39800081222771916</c:v>
                </c:pt>
                <c:pt idx="81">
                  <c:v>0.41627593590784912</c:v>
                </c:pt>
                <c:pt idx="82">
                  <c:v>0.40789522262423394</c:v>
                </c:pt>
                <c:pt idx="83">
                  <c:v>0.4040186812375397</c:v>
                </c:pt>
                <c:pt idx="84">
                  <c:v>0.40671380048733669</c:v>
                </c:pt>
                <c:pt idx="85">
                  <c:v>0.40228346747397181</c:v>
                </c:pt>
                <c:pt idx="86">
                  <c:v>0.40254190356641806</c:v>
                </c:pt>
                <c:pt idx="87">
                  <c:v>0.40328029240197888</c:v>
                </c:pt>
                <c:pt idx="88">
                  <c:v>0.3699420364764085</c:v>
                </c:pt>
                <c:pt idx="89">
                  <c:v>0.38696189913608509</c:v>
                </c:pt>
                <c:pt idx="90">
                  <c:v>0.37068042531196932</c:v>
                </c:pt>
                <c:pt idx="91">
                  <c:v>0.38345455216717128</c:v>
                </c:pt>
                <c:pt idx="92">
                  <c:v>0.38581739644096585</c:v>
                </c:pt>
                <c:pt idx="93">
                  <c:v>0.38829099904009451</c:v>
                </c:pt>
                <c:pt idx="94">
                  <c:v>0.41815882743852917</c:v>
                </c:pt>
                <c:pt idx="95">
                  <c:v>0.43255740973196488</c:v>
                </c:pt>
                <c:pt idx="96">
                  <c:v>0.49772022447020609</c:v>
                </c:pt>
                <c:pt idx="97">
                  <c:v>0.49089012774126856</c:v>
                </c:pt>
                <c:pt idx="98">
                  <c:v>0.50525179059292624</c:v>
                </c:pt>
                <c:pt idx="99">
                  <c:v>0.48904415565236653</c:v>
                </c:pt>
                <c:pt idx="100">
                  <c:v>0.48166026729675848</c:v>
                </c:pt>
                <c:pt idx="101">
                  <c:v>0.4897087056043713</c:v>
                </c:pt>
                <c:pt idx="102">
                  <c:v>0.47604851214649641</c:v>
                </c:pt>
                <c:pt idx="103">
                  <c:v>0.48897031676881053</c:v>
                </c:pt>
                <c:pt idx="104">
                  <c:v>0.47848519530384703</c:v>
                </c:pt>
                <c:pt idx="105">
                  <c:v>0.48328472273499223</c:v>
                </c:pt>
                <c:pt idx="106">
                  <c:v>0.47058443476334644</c:v>
                </c:pt>
                <c:pt idx="107">
                  <c:v>0.49568965517241381</c:v>
                </c:pt>
                <c:pt idx="108">
                  <c:v>0.50451340175736537</c:v>
                </c:pt>
                <c:pt idx="109">
                  <c:v>0.51226648453075396</c:v>
                </c:pt>
                <c:pt idx="110">
                  <c:v>0.51854278963302081</c:v>
                </c:pt>
                <c:pt idx="111">
                  <c:v>0.49410211917595809</c:v>
                </c:pt>
                <c:pt idx="112">
                  <c:v>0.4761223510300524</c:v>
                </c:pt>
                <c:pt idx="113">
                  <c:v>0.46334822417485055</c:v>
                </c:pt>
                <c:pt idx="114">
                  <c:v>0.48594292254301125</c:v>
                </c:pt>
                <c:pt idx="115">
                  <c:v>0.47789448423539843</c:v>
                </c:pt>
                <c:pt idx="116">
                  <c:v>0.48206638115631695</c:v>
                </c:pt>
                <c:pt idx="117">
                  <c:v>0.47372258731447986</c:v>
                </c:pt>
                <c:pt idx="118">
                  <c:v>0.44920807797386103</c:v>
                </c:pt>
                <c:pt idx="119">
                  <c:v>0.43864911762534153</c:v>
                </c:pt>
                <c:pt idx="120">
                  <c:v>0.46227756036328738</c:v>
                </c:pt>
                <c:pt idx="121">
                  <c:v>0.45947168278815625</c:v>
                </c:pt>
                <c:pt idx="122">
                  <c:v>0.44769438086096142</c:v>
                </c:pt>
                <c:pt idx="123">
                  <c:v>0.46689249058554239</c:v>
                </c:pt>
                <c:pt idx="124">
                  <c:v>0.46504651849664036</c:v>
                </c:pt>
                <c:pt idx="125">
                  <c:v>0.46541571291442074</c:v>
                </c:pt>
                <c:pt idx="126">
                  <c:v>0.46759395997932512</c:v>
                </c:pt>
                <c:pt idx="127">
                  <c:v>0.44455622830982799</c:v>
                </c:pt>
                <c:pt idx="128">
                  <c:v>0.45950860222993434</c:v>
                </c:pt>
                <c:pt idx="129">
                  <c:v>0.4914439193679393</c:v>
                </c:pt>
                <c:pt idx="130">
                  <c:v>0.50942368751384481</c:v>
                </c:pt>
                <c:pt idx="131">
                  <c:v>0.52297312264638562</c:v>
                </c:pt>
                <c:pt idx="132">
                  <c:v>0.52234549213615888</c:v>
                </c:pt>
                <c:pt idx="133">
                  <c:v>0.52068411725614705</c:v>
                </c:pt>
                <c:pt idx="134">
                  <c:v>0.53980838809717202</c:v>
                </c:pt>
                <c:pt idx="135">
                  <c:v>0.55660673410618033</c:v>
                </c:pt>
                <c:pt idx="136">
                  <c:v>0.53515653843313893</c:v>
                </c:pt>
                <c:pt idx="137">
                  <c:v>0.5357103300598095</c:v>
                </c:pt>
                <c:pt idx="138">
                  <c:v>0.56963929705382865</c:v>
                </c:pt>
                <c:pt idx="139">
                  <c:v>0.54959204016835284</c:v>
                </c:pt>
                <c:pt idx="140">
                  <c:v>0.54748763198700456</c:v>
                </c:pt>
                <c:pt idx="141">
                  <c:v>0.53943919367939175</c:v>
                </c:pt>
                <c:pt idx="142">
                  <c:v>0.55287787048659831</c:v>
                </c:pt>
                <c:pt idx="143">
                  <c:v>0.5738481134165252</c:v>
                </c:pt>
                <c:pt idx="144">
                  <c:v>0.55549915085283907</c:v>
                </c:pt>
                <c:pt idx="145">
                  <c:v>0.54719227645278001</c:v>
                </c:pt>
                <c:pt idx="146">
                  <c:v>0.56380602525289814</c:v>
                </c:pt>
                <c:pt idx="147">
                  <c:v>0.549813556819021</c:v>
                </c:pt>
                <c:pt idx="148">
                  <c:v>0.54748763198700456</c:v>
                </c:pt>
                <c:pt idx="149">
                  <c:v>0.55321014546260061</c:v>
                </c:pt>
                <c:pt idx="150">
                  <c:v>0.55243483718526187</c:v>
                </c:pt>
                <c:pt idx="151">
                  <c:v>0.54523554603854396</c:v>
                </c:pt>
                <c:pt idx="152">
                  <c:v>0.57713394373477078</c:v>
                </c:pt>
                <c:pt idx="153">
                  <c:v>0.58854205124418513</c:v>
                </c:pt>
                <c:pt idx="154">
                  <c:v>0.60534039725319355</c:v>
                </c:pt>
                <c:pt idx="155">
                  <c:v>0.60799859706121251</c:v>
                </c:pt>
                <c:pt idx="156">
                  <c:v>0.60519271948608155</c:v>
                </c:pt>
                <c:pt idx="157">
                  <c:v>0.63151628147382421</c:v>
                </c:pt>
                <c:pt idx="158">
                  <c:v>0.63653732555563758</c:v>
                </c:pt>
                <c:pt idx="159">
                  <c:v>0.63277154249427758</c:v>
                </c:pt>
                <c:pt idx="160">
                  <c:v>0.60401129734918402</c:v>
                </c:pt>
                <c:pt idx="161">
                  <c:v>0.57377427453296903</c:v>
                </c:pt>
                <c:pt idx="162">
                  <c:v>0.61545632430037667</c:v>
                </c:pt>
                <c:pt idx="163">
                  <c:v>0.61294580225946982</c:v>
                </c:pt>
                <c:pt idx="164">
                  <c:v>0.59777191168869526</c:v>
                </c:pt>
                <c:pt idx="165">
                  <c:v>0.6018330502842798</c:v>
                </c:pt>
                <c:pt idx="166">
                  <c:v>0.62933803440891978</c:v>
                </c:pt>
                <c:pt idx="167">
                  <c:v>0.61287196337591388</c:v>
                </c:pt>
                <c:pt idx="168">
                  <c:v>0.5942645647197814</c:v>
                </c:pt>
                <c:pt idx="169">
                  <c:v>0.61981281843018543</c:v>
                </c:pt>
                <c:pt idx="170">
                  <c:v>0.60759248320165404</c:v>
                </c:pt>
                <c:pt idx="171">
                  <c:v>0.62494462083733293</c:v>
                </c:pt>
                <c:pt idx="172">
                  <c:v>0.6679188510669718</c:v>
                </c:pt>
                <c:pt idx="173">
                  <c:v>0.63229158975116306</c:v>
                </c:pt>
                <c:pt idx="174">
                  <c:v>0.64735472199660338</c:v>
                </c:pt>
                <c:pt idx="175">
                  <c:v>0.66441150409805805</c:v>
                </c:pt>
                <c:pt idx="176">
                  <c:v>0.6657036845602895</c:v>
                </c:pt>
                <c:pt idx="177">
                  <c:v>0.66256553200915602</c:v>
                </c:pt>
                <c:pt idx="178">
                  <c:v>0.69678985453739961</c:v>
                </c:pt>
                <c:pt idx="179">
                  <c:v>0.68682160525732849</c:v>
                </c:pt>
                <c:pt idx="180">
                  <c:v>0.64683784981171089</c:v>
                </c:pt>
                <c:pt idx="181">
                  <c:v>0.62505537916266718</c:v>
                </c:pt>
                <c:pt idx="182">
                  <c:v>0.63402680351473106</c:v>
                </c:pt>
                <c:pt idx="183">
                  <c:v>0.64787159418149609</c:v>
                </c:pt>
                <c:pt idx="184">
                  <c:v>0.65318799379753389</c:v>
                </c:pt>
                <c:pt idx="185">
                  <c:v>0.66862032046075459</c:v>
                </c:pt>
                <c:pt idx="186">
                  <c:v>0.66670050948829662</c:v>
                </c:pt>
                <c:pt idx="187">
                  <c:v>0.62564609023111573</c:v>
                </c:pt>
                <c:pt idx="188">
                  <c:v>0.63731263383297654</c:v>
                </c:pt>
                <c:pt idx="189">
                  <c:v>0.653335671564646</c:v>
                </c:pt>
                <c:pt idx="190">
                  <c:v>0.67607804769991886</c:v>
                </c:pt>
                <c:pt idx="191">
                  <c:v>0.67711179206970395</c:v>
                </c:pt>
                <c:pt idx="192">
                  <c:v>0.69283947426714909</c:v>
                </c:pt>
                <c:pt idx="193">
                  <c:v>0.72097208890201581</c:v>
                </c:pt>
                <c:pt idx="194">
                  <c:v>0.72126744443624025</c:v>
                </c:pt>
                <c:pt idx="195">
                  <c:v>0.72200583327180101</c:v>
                </c:pt>
                <c:pt idx="196">
                  <c:v>0.68567710256220926</c:v>
                </c:pt>
                <c:pt idx="197">
                  <c:v>0.65665842132466967</c:v>
                </c:pt>
                <c:pt idx="198">
                  <c:v>0.65045595510595888</c:v>
                </c:pt>
                <c:pt idx="199">
                  <c:v>0.64757623864727165</c:v>
                </c:pt>
                <c:pt idx="200">
                  <c:v>0.66160562652292698</c:v>
                </c:pt>
                <c:pt idx="201">
                  <c:v>0.67090932585099317</c:v>
                </c:pt>
                <c:pt idx="202">
                  <c:v>0.67312449235767557</c:v>
                </c:pt>
                <c:pt idx="203">
                  <c:v>0.64912685520194946</c:v>
                </c:pt>
                <c:pt idx="204">
                  <c:v>0.64912685520194946</c:v>
                </c:pt>
                <c:pt idx="205">
                  <c:v>0.62431699032710619</c:v>
                </c:pt>
                <c:pt idx="206">
                  <c:v>0.62535073469689151</c:v>
                </c:pt>
                <c:pt idx="207">
                  <c:v>0.64565642767481368</c:v>
                </c:pt>
                <c:pt idx="208">
                  <c:v>0.63923244480543462</c:v>
                </c:pt>
                <c:pt idx="209">
                  <c:v>0.63487595067562586</c:v>
                </c:pt>
                <c:pt idx="210">
                  <c:v>0.62616296241600822</c:v>
                </c:pt>
                <c:pt idx="211">
                  <c:v>0.61390570774569886</c:v>
                </c:pt>
                <c:pt idx="212">
                  <c:v>0.64484419995569664</c:v>
                </c:pt>
                <c:pt idx="213">
                  <c:v>0.64536107214058935</c:v>
                </c:pt>
                <c:pt idx="214">
                  <c:v>0.64499187772280886</c:v>
                </c:pt>
                <c:pt idx="215">
                  <c:v>0.64964372738684195</c:v>
                </c:pt>
                <c:pt idx="216">
                  <c:v>0.64683784981171089</c:v>
                </c:pt>
                <c:pt idx="217">
                  <c:v>0.6754873366314702</c:v>
                </c:pt>
                <c:pt idx="218">
                  <c:v>0.68360961382263896</c:v>
                </c:pt>
                <c:pt idx="219">
                  <c:v>0.67991766964483491</c:v>
                </c:pt>
                <c:pt idx="220">
                  <c:v>0.69394705752049035</c:v>
                </c:pt>
                <c:pt idx="221">
                  <c:v>0.70679502325924837</c:v>
                </c:pt>
                <c:pt idx="222">
                  <c:v>0.70074023480764991</c:v>
                </c:pt>
                <c:pt idx="223">
                  <c:v>0.70797644539614568</c:v>
                </c:pt>
                <c:pt idx="224">
                  <c:v>0.70834563981392618</c:v>
                </c:pt>
                <c:pt idx="225">
                  <c:v>0.6902551133426863</c:v>
                </c:pt>
                <c:pt idx="226">
                  <c:v>0.66470685963228249</c:v>
                </c:pt>
                <c:pt idx="227">
                  <c:v>0.64196448349700963</c:v>
                </c:pt>
                <c:pt idx="228">
                  <c:v>0.66994942036476413</c:v>
                </c:pt>
                <c:pt idx="229">
                  <c:v>0.70066639592409363</c:v>
                </c:pt>
                <c:pt idx="230">
                  <c:v>0.70140478475965462</c:v>
                </c:pt>
                <c:pt idx="231">
                  <c:v>0.74083474857860143</c:v>
                </c:pt>
                <c:pt idx="232">
                  <c:v>0.69837739053385506</c:v>
                </c:pt>
                <c:pt idx="233">
                  <c:v>0.65407406040020677</c:v>
                </c:pt>
                <c:pt idx="234">
                  <c:v>0.64344126116813116</c:v>
                </c:pt>
                <c:pt idx="235">
                  <c:v>0.62535073469689151</c:v>
                </c:pt>
                <c:pt idx="236">
                  <c:v>0.63871557262054202</c:v>
                </c:pt>
                <c:pt idx="237">
                  <c:v>0.62490770139555496</c:v>
                </c:pt>
                <c:pt idx="238">
                  <c:v>0.60799859706121251</c:v>
                </c:pt>
                <c:pt idx="239">
                  <c:v>0.59042494277486535</c:v>
                </c:pt>
                <c:pt idx="240">
                  <c:v>0.57506645499520048</c:v>
                </c:pt>
                <c:pt idx="241">
                  <c:v>0.59020342612419718</c:v>
                </c:pt>
                <c:pt idx="242">
                  <c:v>0.61397954662925514</c:v>
                </c:pt>
                <c:pt idx="243">
                  <c:v>0.60593110832164232</c:v>
                </c:pt>
                <c:pt idx="244">
                  <c:v>0.61257660784168955</c:v>
                </c:pt>
                <c:pt idx="245">
                  <c:v>0.59869489773314621</c:v>
                </c:pt>
                <c:pt idx="246">
                  <c:v>0.58865280956951938</c:v>
                </c:pt>
                <c:pt idx="247">
                  <c:v>0.55136417337369859</c:v>
                </c:pt>
                <c:pt idx="248">
                  <c:v>0.54457099608653925</c:v>
                </c:pt>
                <c:pt idx="249">
                  <c:v>0.53999298530606221</c:v>
                </c:pt>
                <c:pt idx="250">
                  <c:v>0.52013032562947659</c:v>
                </c:pt>
                <c:pt idx="251">
                  <c:v>0.53017241379310354</c:v>
                </c:pt>
                <c:pt idx="252">
                  <c:v>0.5482629402643433</c:v>
                </c:pt>
                <c:pt idx="253">
                  <c:v>0.53201838588200556</c:v>
                </c:pt>
                <c:pt idx="254">
                  <c:v>0.53637488001181421</c:v>
                </c:pt>
                <c:pt idx="255">
                  <c:v>0.54228199069630079</c:v>
                </c:pt>
                <c:pt idx="256">
                  <c:v>0.55549915085283907</c:v>
                </c:pt>
                <c:pt idx="257">
                  <c:v>0.57358967732407895</c:v>
                </c:pt>
                <c:pt idx="258">
                  <c:v>0.59042494277486535</c:v>
                </c:pt>
                <c:pt idx="259">
                  <c:v>0.59396920918555718</c:v>
                </c:pt>
                <c:pt idx="260">
                  <c:v>0.59795650889758545</c:v>
                </c:pt>
                <c:pt idx="261">
                  <c:v>0.59470759802111794</c:v>
                </c:pt>
                <c:pt idx="262">
                  <c:v>0.61900059071106839</c:v>
                </c:pt>
                <c:pt idx="263">
                  <c:v>0.59980248098648747</c:v>
                </c:pt>
                <c:pt idx="264">
                  <c:v>0.57395887174185922</c:v>
                </c:pt>
                <c:pt idx="265">
                  <c:v>0.58126892121391127</c:v>
                </c:pt>
                <c:pt idx="266">
                  <c:v>0.57816768810455577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F-EE4C-BE21-64599EC4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23087"/>
        <c:axId val="762570191"/>
      </c:lineChart>
      <c:catAx>
        <c:axId val="7627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570191"/>
        <c:crosses val="autoZero"/>
        <c:auto val="1"/>
        <c:lblAlgn val="ctr"/>
        <c:lblOffset val="100"/>
        <c:noMultiLvlLbl val="0"/>
      </c:catAx>
      <c:valAx>
        <c:axId val="7625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72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Диаграмма рассеяния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изменения цен'!$I$1</c:f>
              <c:strCache>
                <c:ptCount val="1"/>
                <c:pt idx="0">
                  <c:v>об Таттел. Ао LN(об)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'Исследование изменения цен'!$H$2:$H$291</c:f>
              <c:numCache>
                <c:formatCode>General</c:formatCode>
                <c:ptCount val="290"/>
                <c:pt idx="0">
                  <c:v>13.5184836246587</c:v>
                </c:pt>
                <c:pt idx="1">
                  <c:v>13.634558063576558</c:v>
                </c:pt>
                <c:pt idx="2">
                  <c:v>13.512671530351403</c:v>
                </c:pt>
                <c:pt idx="3">
                  <c:v>13.825750945756761</c:v>
                </c:pt>
                <c:pt idx="4">
                  <c:v>13.855575145724432</c:v>
                </c:pt>
                <c:pt idx="5">
                  <c:v>14.071640041902949</c:v>
                </c:pt>
                <c:pt idx="6">
                  <c:v>13.361951768086492</c:v>
                </c:pt>
                <c:pt idx="7">
                  <c:v>12.891744454995786</c:v>
                </c:pt>
                <c:pt idx="8">
                  <c:v>13.145329622630941</c:v>
                </c:pt>
                <c:pt idx="9">
                  <c:v>13.226526977043877</c:v>
                </c:pt>
                <c:pt idx="10">
                  <c:v>13.204171909706854</c:v>
                </c:pt>
                <c:pt idx="11">
                  <c:v>13.122303375604258</c:v>
                </c:pt>
                <c:pt idx="12">
                  <c:v>13.193667708741808</c:v>
                </c:pt>
                <c:pt idx="13">
                  <c:v>13.306058989751428</c:v>
                </c:pt>
                <c:pt idx="14">
                  <c:v>13.375312690754265</c:v>
                </c:pt>
                <c:pt idx="15">
                  <c:v>13.468964146821582</c:v>
                </c:pt>
                <c:pt idx="16">
                  <c:v>12.99375015643634</c:v>
                </c:pt>
                <c:pt idx="17">
                  <c:v>13.1012296245535</c:v>
                </c:pt>
                <c:pt idx="18">
                  <c:v>12.736024197094642</c:v>
                </c:pt>
                <c:pt idx="19">
                  <c:v>12.661384502282894</c:v>
                </c:pt>
                <c:pt idx="20">
                  <c:v>12.707898896139364</c:v>
                </c:pt>
                <c:pt idx="21">
                  <c:v>13.034735810608748</c:v>
                </c:pt>
                <c:pt idx="22">
                  <c:v>12.922013075055267</c:v>
                </c:pt>
                <c:pt idx="23">
                  <c:v>13.286534541210955</c:v>
                </c:pt>
                <c:pt idx="24">
                  <c:v>13.065259550309792</c:v>
                </c:pt>
                <c:pt idx="25">
                  <c:v>12.919497830572736</c:v>
                </c:pt>
                <c:pt idx="26">
                  <c:v>13.172546856174289</c:v>
                </c:pt>
                <c:pt idx="27">
                  <c:v>13.258281419713375</c:v>
                </c:pt>
                <c:pt idx="28">
                  <c:v>13.391137821928483</c:v>
                </c:pt>
                <c:pt idx="29">
                  <c:v>13.193574586559849</c:v>
                </c:pt>
                <c:pt idx="30">
                  <c:v>13.51117322007266</c:v>
                </c:pt>
                <c:pt idx="31">
                  <c:v>13.229296655622472</c:v>
                </c:pt>
                <c:pt idx="32">
                  <c:v>12.99375925439635</c:v>
                </c:pt>
                <c:pt idx="33">
                  <c:v>13.468583661337323</c:v>
                </c:pt>
                <c:pt idx="34">
                  <c:v>13.091902108061824</c:v>
                </c:pt>
                <c:pt idx="35">
                  <c:v>13.40928215862346</c:v>
                </c:pt>
                <c:pt idx="36">
                  <c:v>13.300623363843597</c:v>
                </c:pt>
                <c:pt idx="37">
                  <c:v>12.846293620280713</c:v>
                </c:pt>
                <c:pt idx="38">
                  <c:v>12.91747468758709</c:v>
                </c:pt>
                <c:pt idx="39">
                  <c:v>13.366735989155455</c:v>
                </c:pt>
                <c:pt idx="40">
                  <c:v>13.422971546742243</c:v>
                </c:pt>
                <c:pt idx="41">
                  <c:v>13.300198217253682</c:v>
                </c:pt>
                <c:pt idx="42">
                  <c:v>13.762415641630096</c:v>
                </c:pt>
                <c:pt idx="43">
                  <c:v>13.088204551257098</c:v>
                </c:pt>
                <c:pt idx="44">
                  <c:v>13.20426405029872</c:v>
                </c:pt>
                <c:pt idx="45">
                  <c:v>13.638220720809969</c:v>
                </c:pt>
                <c:pt idx="46">
                  <c:v>13.736851475972431</c:v>
                </c:pt>
                <c:pt idx="47">
                  <c:v>13.526177790531525</c:v>
                </c:pt>
                <c:pt idx="48">
                  <c:v>13.692541472970477</c:v>
                </c:pt>
                <c:pt idx="49">
                  <c:v>13.633973093689422</c:v>
                </c:pt>
                <c:pt idx="50">
                  <c:v>12.739370858481522</c:v>
                </c:pt>
                <c:pt idx="51">
                  <c:v>12.353388593125313</c:v>
                </c:pt>
                <c:pt idx="52">
                  <c:v>12.479840867753067</c:v>
                </c:pt>
                <c:pt idx="53">
                  <c:v>13.776660576081662</c:v>
                </c:pt>
                <c:pt idx="54">
                  <c:v>13.930304241066352</c:v>
                </c:pt>
                <c:pt idx="55">
                  <c:v>13.542782777294304</c:v>
                </c:pt>
                <c:pt idx="56">
                  <c:v>13.314460332259854</c:v>
                </c:pt>
                <c:pt idx="57">
                  <c:v>13.871427646122635</c:v>
                </c:pt>
                <c:pt idx="58">
                  <c:v>13.82603992906207</c:v>
                </c:pt>
                <c:pt idx="59">
                  <c:v>13.366855027824368</c:v>
                </c:pt>
                <c:pt idx="60">
                  <c:v>13.264621332580973</c:v>
                </c:pt>
                <c:pt idx="61">
                  <c:v>13.25474335740768</c:v>
                </c:pt>
                <c:pt idx="62">
                  <c:v>13.749222240158373</c:v>
                </c:pt>
                <c:pt idx="63">
                  <c:v>13.35518633178498</c:v>
                </c:pt>
                <c:pt idx="64">
                  <c:v>13.636436522260793</c:v>
                </c:pt>
                <c:pt idx="65">
                  <c:v>13.373150110923286</c:v>
                </c:pt>
                <c:pt idx="66">
                  <c:v>13.821733157372748</c:v>
                </c:pt>
                <c:pt idx="67">
                  <c:v>13.505946818510228</c:v>
                </c:pt>
                <c:pt idx="68">
                  <c:v>14.497483033430726</c:v>
                </c:pt>
                <c:pt idx="69">
                  <c:v>13.249017173488584</c:v>
                </c:pt>
                <c:pt idx="70">
                  <c:v>13.492955427594648</c:v>
                </c:pt>
                <c:pt idx="71">
                  <c:v>13.775028089131983</c:v>
                </c:pt>
                <c:pt idx="72">
                  <c:v>13.348205683800865</c:v>
                </c:pt>
                <c:pt idx="73">
                  <c:v>13.339879926796264</c:v>
                </c:pt>
                <c:pt idx="74">
                  <c:v>14.005313227983992</c:v>
                </c:pt>
                <c:pt idx="75">
                  <c:v>13.529577621548427</c:v>
                </c:pt>
                <c:pt idx="76">
                  <c:v>13.444074343423468</c:v>
                </c:pt>
                <c:pt idx="77">
                  <c:v>13.545530869625498</c:v>
                </c:pt>
                <c:pt idx="78">
                  <c:v>13.473268105622456</c:v>
                </c:pt>
                <c:pt idx="79">
                  <c:v>13.49429927830111</c:v>
                </c:pt>
                <c:pt idx="80">
                  <c:v>13.184161898166998</c:v>
                </c:pt>
                <c:pt idx="81">
                  <c:v>14.251365191129382</c:v>
                </c:pt>
                <c:pt idx="82">
                  <c:v>13.32010870724476</c:v>
                </c:pt>
                <c:pt idx="83">
                  <c:v>13.283030493353282</c:v>
                </c:pt>
                <c:pt idx="84">
                  <c:v>13.336251428414705</c:v>
                </c:pt>
                <c:pt idx="85">
                  <c:v>13.386122053842795</c:v>
                </c:pt>
                <c:pt idx="86">
                  <c:v>12.787983749748914</c:v>
                </c:pt>
                <c:pt idx="87">
                  <c:v>13.113029956223253</c:v>
                </c:pt>
                <c:pt idx="88">
                  <c:v>12.973389939170197</c:v>
                </c:pt>
                <c:pt idx="89">
                  <c:v>13.111049617504055</c:v>
                </c:pt>
                <c:pt idx="90">
                  <c:v>12.99177165969842</c:v>
                </c:pt>
                <c:pt idx="91">
                  <c:v>12.828515669761583</c:v>
                </c:pt>
                <c:pt idx="92">
                  <c:v>12.707405353812634</c:v>
                </c:pt>
                <c:pt idx="93">
                  <c:v>13.228453426887629</c:v>
                </c:pt>
                <c:pt idx="94">
                  <c:v>13.245690129341678</c:v>
                </c:pt>
                <c:pt idx="95">
                  <c:v>13.067488941535105</c:v>
                </c:pt>
                <c:pt idx="96">
                  <c:v>14.200517824170042</c:v>
                </c:pt>
                <c:pt idx="97">
                  <c:v>13.267922397252704</c:v>
                </c:pt>
                <c:pt idx="98">
                  <c:v>12.907522761127682</c:v>
                </c:pt>
                <c:pt idx="99">
                  <c:v>12.957821226102352</c:v>
                </c:pt>
                <c:pt idx="100">
                  <c:v>13.382542178562575</c:v>
                </c:pt>
                <c:pt idx="101">
                  <c:v>13.601548477649796</c:v>
                </c:pt>
                <c:pt idx="102">
                  <c:v>13.155033838265254</c:v>
                </c:pt>
                <c:pt idx="103">
                  <c:v>12.668727463284863</c:v>
                </c:pt>
                <c:pt idx="104">
                  <c:v>12.884458917941821</c:v>
                </c:pt>
                <c:pt idx="105">
                  <c:v>13.995441760135591</c:v>
                </c:pt>
                <c:pt idx="106">
                  <c:v>13.407826489784146</c:v>
                </c:pt>
                <c:pt idx="107">
                  <c:v>13.68395549682378</c:v>
                </c:pt>
                <c:pt idx="108">
                  <c:v>13.626273141648575</c:v>
                </c:pt>
                <c:pt idx="109">
                  <c:v>13.386552130326239</c:v>
                </c:pt>
                <c:pt idx="110">
                  <c:v>13.508402347335391</c:v>
                </c:pt>
                <c:pt idx="111">
                  <c:v>13.379727469511781</c:v>
                </c:pt>
                <c:pt idx="112">
                  <c:v>13.283466404985914</c:v>
                </c:pt>
                <c:pt idx="113">
                  <c:v>13.091409202082424</c:v>
                </c:pt>
                <c:pt idx="114">
                  <c:v>13.321268333046886</c:v>
                </c:pt>
                <c:pt idx="115">
                  <c:v>13.403035940545236</c:v>
                </c:pt>
                <c:pt idx="116">
                  <c:v>13.064310445955712</c:v>
                </c:pt>
                <c:pt idx="117">
                  <c:v>13.016407128777294</c:v>
                </c:pt>
                <c:pt idx="118">
                  <c:v>13.219257756247908</c:v>
                </c:pt>
                <c:pt idx="119">
                  <c:v>13.116192375880662</c:v>
                </c:pt>
                <c:pt idx="120">
                  <c:v>13.376650493977037</c:v>
                </c:pt>
                <c:pt idx="121">
                  <c:v>12.99341119844455</c:v>
                </c:pt>
                <c:pt idx="122">
                  <c:v>12.216013075344227</c:v>
                </c:pt>
                <c:pt idx="123">
                  <c:v>13.296504902107845</c:v>
                </c:pt>
                <c:pt idx="124">
                  <c:v>12.919544375984531</c:v>
                </c:pt>
                <c:pt idx="125">
                  <c:v>12.701101149234363</c:v>
                </c:pt>
                <c:pt idx="126">
                  <c:v>13.142797178017736</c:v>
                </c:pt>
                <c:pt idx="127">
                  <c:v>13.485751537200365</c:v>
                </c:pt>
                <c:pt idx="128">
                  <c:v>13.035100332385321</c:v>
                </c:pt>
                <c:pt idx="129">
                  <c:v>13.328132870060832</c:v>
                </c:pt>
                <c:pt idx="130">
                  <c:v>12.780275804250014</c:v>
                </c:pt>
                <c:pt idx="131">
                  <c:v>12.866939373516074</c:v>
                </c:pt>
                <c:pt idx="132">
                  <c:v>12.651745159337569</c:v>
                </c:pt>
                <c:pt idx="133">
                  <c:v>13.126960793074934</c:v>
                </c:pt>
                <c:pt idx="134">
                  <c:v>13.215412821852951</c:v>
                </c:pt>
                <c:pt idx="135">
                  <c:v>12.645929518473245</c:v>
                </c:pt>
                <c:pt idx="136">
                  <c:v>12.805279956981096</c:v>
                </c:pt>
                <c:pt idx="137">
                  <c:v>13.230460545011951</c:v>
                </c:pt>
                <c:pt idx="138">
                  <c:v>13.611058722995464</c:v>
                </c:pt>
                <c:pt idx="139">
                  <c:v>12.750693715342843</c:v>
                </c:pt>
                <c:pt idx="140">
                  <c:v>13.20594688596028</c:v>
                </c:pt>
                <c:pt idx="141">
                  <c:v>12.81678885211096</c:v>
                </c:pt>
                <c:pt idx="142">
                  <c:v>13.047195767109281</c:v>
                </c:pt>
                <c:pt idx="143">
                  <c:v>12.914568923677338</c:v>
                </c:pt>
                <c:pt idx="144">
                  <c:v>12.894882935359945</c:v>
                </c:pt>
                <c:pt idx="145">
                  <c:v>14.254843617183628</c:v>
                </c:pt>
                <c:pt idx="146">
                  <c:v>14.69928470968126</c:v>
                </c:pt>
                <c:pt idx="147">
                  <c:v>14.450054104385741</c:v>
                </c:pt>
                <c:pt idx="148">
                  <c:v>14.139947806629545</c:v>
                </c:pt>
                <c:pt idx="149">
                  <c:v>15.237083014555223</c:v>
                </c:pt>
                <c:pt idx="150">
                  <c:v>14.416272127995096</c:v>
                </c:pt>
                <c:pt idx="151">
                  <c:v>14.099154488082958</c:v>
                </c:pt>
                <c:pt idx="152">
                  <c:v>13.636257089769394</c:v>
                </c:pt>
                <c:pt idx="153">
                  <c:v>14.028092127404962</c:v>
                </c:pt>
                <c:pt idx="154">
                  <c:v>13.693229923255442</c:v>
                </c:pt>
                <c:pt idx="155">
                  <c:v>13.316412562609836</c:v>
                </c:pt>
                <c:pt idx="156">
                  <c:v>13.197120139048627</c:v>
                </c:pt>
                <c:pt idx="157">
                  <c:v>13.625778813420284</c:v>
                </c:pt>
                <c:pt idx="158">
                  <c:v>14.1489302832668</c:v>
                </c:pt>
                <c:pt idx="159">
                  <c:v>14.782909147033566</c:v>
                </c:pt>
                <c:pt idx="160">
                  <c:v>15.211706238835319</c:v>
                </c:pt>
                <c:pt idx="161">
                  <c:v>14.877337485600338</c:v>
                </c:pt>
                <c:pt idx="162">
                  <c:v>15.255543770657539</c:v>
                </c:pt>
                <c:pt idx="163">
                  <c:v>15.697792704567373</c:v>
                </c:pt>
                <c:pt idx="164">
                  <c:v>15.333314644516012</c:v>
                </c:pt>
                <c:pt idx="165">
                  <c:v>14.480609539746531</c:v>
                </c:pt>
                <c:pt idx="166">
                  <c:v>14.799705515632301</c:v>
                </c:pt>
                <c:pt idx="167">
                  <c:v>14.553246709072912</c:v>
                </c:pt>
                <c:pt idx="168">
                  <c:v>14.367969942678981</c:v>
                </c:pt>
                <c:pt idx="169">
                  <c:v>13.76627829608405</c:v>
                </c:pt>
                <c:pt idx="170">
                  <c:v>14.831631421072659</c:v>
                </c:pt>
                <c:pt idx="171">
                  <c:v>14.286749049453695</c:v>
                </c:pt>
                <c:pt idx="172">
                  <c:v>14.319380446596259</c:v>
                </c:pt>
                <c:pt idx="173">
                  <c:v>13.467074438654333</c:v>
                </c:pt>
                <c:pt idx="174">
                  <c:v>13.507499239577056</c:v>
                </c:pt>
                <c:pt idx="175">
                  <c:v>14.561787520535583</c:v>
                </c:pt>
                <c:pt idx="176">
                  <c:v>14.28718341826835</c:v>
                </c:pt>
                <c:pt idx="177">
                  <c:v>13.864846287571529</c:v>
                </c:pt>
                <c:pt idx="178">
                  <c:v>14.442347515516019</c:v>
                </c:pt>
                <c:pt idx="179">
                  <c:v>13.743887802791306</c:v>
                </c:pt>
                <c:pt idx="180">
                  <c:v>14.02262553527544</c:v>
                </c:pt>
                <c:pt idx="181">
                  <c:v>13.730847693785563</c:v>
                </c:pt>
                <c:pt idx="182">
                  <c:v>13.569213521495151</c:v>
                </c:pt>
                <c:pt idx="183">
                  <c:v>13.680176398474472</c:v>
                </c:pt>
                <c:pt idx="184">
                  <c:v>14.105481010076923</c:v>
                </c:pt>
                <c:pt idx="185">
                  <c:v>14.723218159939952</c:v>
                </c:pt>
                <c:pt idx="186">
                  <c:v>14.265461341111717</c:v>
                </c:pt>
                <c:pt idx="187">
                  <c:v>14.42158890533856</c:v>
                </c:pt>
                <c:pt idx="188">
                  <c:v>14.251579876377063</c:v>
                </c:pt>
                <c:pt idx="189">
                  <c:v>14.582588266364201</c:v>
                </c:pt>
                <c:pt idx="190">
                  <c:v>13.6250048017884</c:v>
                </c:pt>
                <c:pt idx="191">
                  <c:v>14.173849816163365</c:v>
                </c:pt>
                <c:pt idx="192">
                  <c:v>14.015346996439908</c:v>
                </c:pt>
                <c:pt idx="193">
                  <c:v>14.445114988109047</c:v>
                </c:pt>
                <c:pt idx="194">
                  <c:v>14.977198110230621</c:v>
                </c:pt>
                <c:pt idx="195">
                  <c:v>14.563991210392297</c:v>
                </c:pt>
                <c:pt idx="196">
                  <c:v>15.06444678524489</c:v>
                </c:pt>
                <c:pt idx="197">
                  <c:v>14.671375473258923</c:v>
                </c:pt>
                <c:pt idx="198">
                  <c:v>14.514873878233143</c:v>
                </c:pt>
                <c:pt idx="199">
                  <c:v>14.502952494526355</c:v>
                </c:pt>
                <c:pt idx="200">
                  <c:v>14.11084676266541</c:v>
                </c:pt>
                <c:pt idx="201">
                  <c:v>14.090298861897354</c:v>
                </c:pt>
                <c:pt idx="202">
                  <c:v>13.765372385639962</c:v>
                </c:pt>
                <c:pt idx="203">
                  <c:v>14.183927098767992</c:v>
                </c:pt>
                <c:pt idx="204">
                  <c:v>14.487507133113626</c:v>
                </c:pt>
                <c:pt idx="205">
                  <c:v>13.8408926888798</c:v>
                </c:pt>
                <c:pt idx="206">
                  <c:v>14.104735439673568</c:v>
                </c:pt>
                <c:pt idx="207">
                  <c:v>13.726753658436182</c:v>
                </c:pt>
                <c:pt idx="208">
                  <c:v>13.083472849733822</c:v>
                </c:pt>
                <c:pt idx="209">
                  <c:v>14.062283132067451</c:v>
                </c:pt>
                <c:pt idx="210">
                  <c:v>14.766041157612099</c:v>
                </c:pt>
                <c:pt idx="211">
                  <c:v>14.879400613462163</c:v>
                </c:pt>
                <c:pt idx="212">
                  <c:v>14.027319717054114</c:v>
                </c:pt>
                <c:pt idx="213">
                  <c:v>14.415530973334425</c:v>
                </c:pt>
                <c:pt idx="214">
                  <c:v>14.491487672994534</c:v>
                </c:pt>
                <c:pt idx="215">
                  <c:v>13.981593478892872</c:v>
                </c:pt>
                <c:pt idx="216">
                  <c:v>14.005137862673614</c:v>
                </c:pt>
                <c:pt idx="217">
                  <c:v>13.614539372915205</c:v>
                </c:pt>
                <c:pt idx="218">
                  <c:v>13.949097824027847</c:v>
                </c:pt>
                <c:pt idx="219">
                  <c:v>13.9166663461322</c:v>
                </c:pt>
                <c:pt idx="220">
                  <c:v>14.185127393177789</c:v>
                </c:pt>
                <c:pt idx="221">
                  <c:v>14.131781544992853</c:v>
                </c:pt>
                <c:pt idx="222">
                  <c:v>13.885519712860257</c:v>
                </c:pt>
                <c:pt idx="223">
                  <c:v>13.823343797875923</c:v>
                </c:pt>
                <c:pt idx="224">
                  <c:v>13.984258745286384</c:v>
                </c:pt>
                <c:pt idx="225">
                  <c:v>14.223391412472703</c:v>
                </c:pt>
                <c:pt idx="226">
                  <c:v>13.884910679846858</c:v>
                </c:pt>
                <c:pt idx="227">
                  <c:v>13.930971789206522</c:v>
                </c:pt>
                <c:pt idx="228">
                  <c:v>13.883339285431781</c:v>
                </c:pt>
                <c:pt idx="229">
                  <c:v>13.71104297685504</c:v>
                </c:pt>
                <c:pt idx="230">
                  <c:v>14.085898698710007</c:v>
                </c:pt>
                <c:pt idx="231">
                  <c:v>13.978977987493641</c:v>
                </c:pt>
                <c:pt idx="232">
                  <c:v>14.056339988038449</c:v>
                </c:pt>
                <c:pt idx="233">
                  <c:v>14.456867478564469</c:v>
                </c:pt>
                <c:pt idx="234">
                  <c:v>13.800216193164189</c:v>
                </c:pt>
                <c:pt idx="235">
                  <c:v>14.259134276933175</c:v>
                </c:pt>
                <c:pt idx="236">
                  <c:v>13.884306876802686</c:v>
                </c:pt>
                <c:pt idx="237">
                  <c:v>14.067372947198262</c:v>
                </c:pt>
                <c:pt idx="238">
                  <c:v>13.721972107719804</c:v>
                </c:pt>
                <c:pt idx="239">
                  <c:v>13.9105079615865</c:v>
                </c:pt>
                <c:pt idx="240">
                  <c:v>13.865935575508562</c:v>
                </c:pt>
                <c:pt idx="241">
                  <c:v>13.543290989128456</c:v>
                </c:pt>
                <c:pt idx="242">
                  <c:v>13.730466698687081</c:v>
                </c:pt>
                <c:pt idx="243">
                  <c:v>14.089614868382306</c:v>
                </c:pt>
                <c:pt idx="244">
                  <c:v>14.394880792763509</c:v>
                </c:pt>
                <c:pt idx="245">
                  <c:v>14.143445743153748</c:v>
                </c:pt>
                <c:pt idx="246">
                  <c:v>13.613713784269507</c:v>
                </c:pt>
                <c:pt idx="247">
                  <c:v>13.961463729846338</c:v>
                </c:pt>
                <c:pt idx="248">
                  <c:v>14.413535741012495</c:v>
                </c:pt>
                <c:pt idx="249">
                  <c:v>14.322727478185101</c:v>
                </c:pt>
                <c:pt idx="250">
                  <c:v>14.480060199121478</c:v>
                </c:pt>
                <c:pt idx="251">
                  <c:v>14.592708863287523</c:v>
                </c:pt>
                <c:pt idx="252">
                  <c:v>14.205834955137879</c:v>
                </c:pt>
                <c:pt idx="253">
                  <c:v>13.866198919416787</c:v>
                </c:pt>
                <c:pt idx="254">
                  <c:v>13.903990189873252</c:v>
                </c:pt>
                <c:pt idx="255">
                  <c:v>13.762968062597345</c:v>
                </c:pt>
                <c:pt idx="256">
                  <c:v>13.766068181150407</c:v>
                </c:pt>
                <c:pt idx="257">
                  <c:v>13.684093499986666</c:v>
                </c:pt>
                <c:pt idx="258">
                  <c:v>14.336718696406272</c:v>
                </c:pt>
                <c:pt idx="259">
                  <c:v>14.455649817108801</c:v>
                </c:pt>
                <c:pt idx="260">
                  <c:v>13.210855823735756</c:v>
                </c:pt>
                <c:pt idx="261">
                  <c:v>14.255186414386356</c:v>
                </c:pt>
                <c:pt idx="262">
                  <c:v>15.460682342349486</c:v>
                </c:pt>
                <c:pt idx="263">
                  <c:v>15.584232011667625</c:v>
                </c:pt>
                <c:pt idx="264">
                  <c:v>14.981205628392207</c:v>
                </c:pt>
                <c:pt idx="265">
                  <c:v>15.247568125684058</c:v>
                </c:pt>
                <c:pt idx="266">
                  <c:v>15.024727288842243</c:v>
                </c:pt>
              </c:numCache>
            </c:numRef>
          </c:xVal>
          <c:yVal>
            <c:numRef>
              <c:f>'Исследование изменения цен'!$I$2:$I$291</c:f>
              <c:numCache>
                <c:formatCode>General</c:formatCode>
                <c:ptCount val="290"/>
                <c:pt idx="0">
                  <c:v>14.03062193758122</c:v>
                </c:pt>
                <c:pt idx="1">
                  <c:v>11.918390573078392</c:v>
                </c:pt>
                <c:pt idx="2">
                  <c:v>14.518608069377388</c:v>
                </c:pt>
                <c:pt idx="3">
                  <c:v>14.0225247273486</c:v>
                </c:pt>
                <c:pt idx="4">
                  <c:v>14.397726177816939</c:v>
                </c:pt>
                <c:pt idx="5">
                  <c:v>14.695137305466838</c:v>
                </c:pt>
                <c:pt idx="6">
                  <c:v>14.71159858252091</c:v>
                </c:pt>
                <c:pt idx="7">
                  <c:v>15.2624295409006</c:v>
                </c:pt>
                <c:pt idx="8">
                  <c:v>15.436877041263648</c:v>
                </c:pt>
                <c:pt idx="9">
                  <c:v>15.150511624696614</c:v>
                </c:pt>
                <c:pt idx="10">
                  <c:v>15.050982029349582</c:v>
                </c:pt>
                <c:pt idx="11">
                  <c:v>14.180153671552183</c:v>
                </c:pt>
                <c:pt idx="12">
                  <c:v>15.940164442465658</c:v>
                </c:pt>
                <c:pt idx="13">
                  <c:v>15.40065577782933</c:v>
                </c:pt>
                <c:pt idx="14">
                  <c:v>15.189226136877304</c:v>
                </c:pt>
                <c:pt idx="15">
                  <c:v>16.346027719004326</c:v>
                </c:pt>
                <c:pt idx="16">
                  <c:v>16.351585494326674</c:v>
                </c:pt>
                <c:pt idx="17">
                  <c:v>15.450616217146953</c:v>
                </c:pt>
                <c:pt idx="18">
                  <c:v>15.997057322581263</c:v>
                </c:pt>
                <c:pt idx="19">
                  <c:v>15.930560527111478</c:v>
                </c:pt>
                <c:pt idx="20">
                  <c:v>17.039174899564273</c:v>
                </c:pt>
                <c:pt idx="21">
                  <c:v>15.929353526361442</c:v>
                </c:pt>
                <c:pt idx="22">
                  <c:v>15.761420707019587</c:v>
                </c:pt>
                <c:pt idx="23">
                  <c:v>16.258726780698066</c:v>
                </c:pt>
                <c:pt idx="24">
                  <c:v>13.514405465180353</c:v>
                </c:pt>
                <c:pt idx="25">
                  <c:v>14.862829552244833</c:v>
                </c:pt>
                <c:pt idx="26">
                  <c:v>14.408837403242009</c:v>
                </c:pt>
                <c:pt idx="27">
                  <c:v>15.238618892206881</c:v>
                </c:pt>
                <c:pt idx="28">
                  <c:v>14.924073177485552</c:v>
                </c:pt>
                <c:pt idx="29">
                  <c:v>15.115702220030753</c:v>
                </c:pt>
                <c:pt idx="30">
                  <c:v>15.612257568703368</c:v>
                </c:pt>
                <c:pt idx="31">
                  <c:v>16.509461834686981</c:v>
                </c:pt>
                <c:pt idx="32">
                  <c:v>15.628705307912394</c:v>
                </c:pt>
                <c:pt idx="33">
                  <c:v>16.453853346641665</c:v>
                </c:pt>
                <c:pt idx="34">
                  <c:v>14.994165554305921</c:v>
                </c:pt>
                <c:pt idx="35">
                  <c:v>16.779236035383178</c:v>
                </c:pt>
                <c:pt idx="36">
                  <c:v>15.942551078443389</c:v>
                </c:pt>
                <c:pt idx="37">
                  <c:v>14.99723775334289</c:v>
                </c:pt>
                <c:pt idx="38">
                  <c:v>14.346138809026444</c:v>
                </c:pt>
                <c:pt idx="39">
                  <c:v>14.436087045689384</c:v>
                </c:pt>
                <c:pt idx="40">
                  <c:v>14.98489191752059</c:v>
                </c:pt>
                <c:pt idx="41">
                  <c:v>13.721199878493033</c:v>
                </c:pt>
                <c:pt idx="42">
                  <c:v>13.287877815881902</c:v>
                </c:pt>
                <c:pt idx="43">
                  <c:v>13.955272500339433</c:v>
                </c:pt>
                <c:pt idx="44">
                  <c:v>15.80201410398484</c:v>
                </c:pt>
                <c:pt idx="45">
                  <c:v>15.24821129189832</c:v>
                </c:pt>
                <c:pt idx="46">
                  <c:v>15.027451531939388</c:v>
                </c:pt>
                <c:pt idx="47">
                  <c:v>15.377856862864524</c:v>
                </c:pt>
                <c:pt idx="48">
                  <c:v>14.28551418721001</c:v>
                </c:pt>
                <c:pt idx="49">
                  <c:v>13.42984807715229</c:v>
                </c:pt>
                <c:pt idx="50">
                  <c:v>14.7632999568978</c:v>
                </c:pt>
                <c:pt idx="51">
                  <c:v>14.566926646648195</c:v>
                </c:pt>
                <c:pt idx="52">
                  <c:v>13.864300722133706</c:v>
                </c:pt>
                <c:pt idx="53">
                  <c:v>15.56296976829575</c:v>
                </c:pt>
                <c:pt idx="54">
                  <c:v>15.536489845131282</c:v>
                </c:pt>
                <c:pt idx="55">
                  <c:v>14.969242145853464</c:v>
                </c:pt>
                <c:pt idx="56">
                  <c:v>14.566926646648195</c:v>
                </c:pt>
                <c:pt idx="57">
                  <c:v>16.165932980372482</c:v>
                </c:pt>
                <c:pt idx="58">
                  <c:v>16.240313283682568</c:v>
                </c:pt>
                <c:pt idx="59">
                  <c:v>15.147876577058609</c:v>
                </c:pt>
                <c:pt idx="60">
                  <c:v>14.7632999568978</c:v>
                </c:pt>
                <c:pt idx="61">
                  <c:v>15.860619420563605</c:v>
                </c:pt>
                <c:pt idx="62">
                  <c:v>16.350793415077341</c:v>
                </c:pt>
                <c:pt idx="63">
                  <c:v>16.15056284109582</c:v>
                </c:pt>
                <c:pt idx="64">
                  <c:v>15.377856862864524</c:v>
                </c:pt>
                <c:pt idx="65">
                  <c:v>16.548578522041772</c:v>
                </c:pt>
                <c:pt idx="66">
                  <c:v>16.090724454162189</c:v>
                </c:pt>
                <c:pt idx="67">
                  <c:v>16.866677538406364</c:v>
                </c:pt>
                <c:pt idx="68">
                  <c:v>16.250000721838258</c:v>
                </c:pt>
                <c:pt idx="69">
                  <c:v>17.209347585220137</c:v>
                </c:pt>
                <c:pt idx="70">
                  <c:v>16.669103064357142</c:v>
                </c:pt>
                <c:pt idx="71">
                  <c:v>15.219153557418778</c:v>
                </c:pt>
                <c:pt idx="72">
                  <c:v>15.987986965611299</c:v>
                </c:pt>
                <c:pt idx="73">
                  <c:v>16.329166621038262</c:v>
                </c:pt>
                <c:pt idx="74">
                  <c:v>14.566926646648195</c:v>
                </c:pt>
                <c:pt idx="75">
                  <c:v>14.304090572782945</c:v>
                </c:pt>
                <c:pt idx="76">
                  <c:v>15.191754583230663</c:v>
                </c:pt>
                <c:pt idx="77">
                  <c:v>15.685773088680273</c:v>
                </c:pt>
                <c:pt idx="78">
                  <c:v>14.493544100714171</c:v>
                </c:pt>
                <c:pt idx="79">
                  <c:v>15.012458747353246</c:v>
                </c:pt>
                <c:pt idx="80">
                  <c:v>15.430930542075922</c:v>
                </c:pt>
                <c:pt idx="81">
                  <c:v>15.527505058723467</c:v>
                </c:pt>
                <c:pt idx="82">
                  <c:v>16.542709577905246</c:v>
                </c:pt>
                <c:pt idx="83">
                  <c:v>14.900699826300244</c:v>
                </c:pt>
                <c:pt idx="84">
                  <c:v>14.897315728316002</c:v>
                </c:pt>
                <c:pt idx="85">
                  <c:v>14.972391754756359</c:v>
                </c:pt>
                <c:pt idx="86">
                  <c:v>15.507449691910118</c:v>
                </c:pt>
                <c:pt idx="87">
                  <c:v>16.373512762822827</c:v>
                </c:pt>
                <c:pt idx="88">
                  <c:v>16.378920269240218</c:v>
                </c:pt>
                <c:pt idx="89">
                  <c:v>14.665661487333884</c:v>
                </c:pt>
                <c:pt idx="90">
                  <c:v>15.881106692822057</c:v>
                </c:pt>
                <c:pt idx="91">
                  <c:v>15.281078099978673</c:v>
                </c:pt>
                <c:pt idx="92">
                  <c:v>15.876024089758591</c:v>
                </c:pt>
                <c:pt idx="93">
                  <c:v>15.516615658924199</c:v>
                </c:pt>
                <c:pt idx="94">
                  <c:v>15.720598712499333</c:v>
                </c:pt>
                <c:pt idx="95">
                  <c:v>15.430930542075922</c:v>
                </c:pt>
                <c:pt idx="96">
                  <c:v>16.147654453199863</c:v>
                </c:pt>
                <c:pt idx="97">
                  <c:v>15.785416212575804</c:v>
                </c:pt>
                <c:pt idx="98">
                  <c:v>15.906139289034675</c:v>
                </c:pt>
                <c:pt idx="99">
                  <c:v>14.972391754756359</c:v>
                </c:pt>
                <c:pt idx="100">
                  <c:v>13.42984807715229</c:v>
                </c:pt>
                <c:pt idx="101">
                  <c:v>15.14523456759577</c:v>
                </c:pt>
                <c:pt idx="102">
                  <c:v>14.297936707208567</c:v>
                </c:pt>
                <c:pt idx="103">
                  <c:v>16.569808010231803</c:v>
                </c:pt>
                <c:pt idx="104">
                  <c:v>14.77102200299171</c:v>
                </c:pt>
                <c:pt idx="105">
                  <c:v>15.879838461834062</c:v>
                </c:pt>
                <c:pt idx="106">
                  <c:v>15.79236551086901</c:v>
                </c:pt>
                <c:pt idx="107">
                  <c:v>15.674928675666145</c:v>
                </c:pt>
                <c:pt idx="108">
                  <c:v>15.456447137457745</c:v>
                </c:pt>
                <c:pt idx="109">
                  <c:v>15.651286912609104</c:v>
                </c:pt>
                <c:pt idx="110">
                  <c:v>15.662389326413409</c:v>
                </c:pt>
                <c:pt idx="111">
                  <c:v>13.458835614025542</c:v>
                </c:pt>
                <c:pt idx="112">
                  <c:v>16.120093653620994</c:v>
                </c:pt>
                <c:pt idx="113">
                  <c:v>16.456708452078644</c:v>
                </c:pt>
                <c:pt idx="114">
                  <c:v>15.527505058723467</c:v>
                </c:pt>
                <c:pt idx="115">
                  <c:v>16.29707830648676</c:v>
                </c:pt>
                <c:pt idx="116">
                  <c:v>15.555976732804778</c:v>
                </c:pt>
                <c:pt idx="117">
                  <c:v>14.71972870860416</c:v>
                </c:pt>
                <c:pt idx="118">
                  <c:v>15.822381406809274</c:v>
                </c:pt>
                <c:pt idx="119">
                  <c:v>15.86578072234383</c:v>
                </c:pt>
                <c:pt idx="120">
                  <c:v>13.017002861746503</c:v>
                </c:pt>
                <c:pt idx="121">
                  <c:v>13.919870573288517</c:v>
                </c:pt>
                <c:pt idx="122">
                  <c:v>14.603967918328545</c:v>
                </c:pt>
                <c:pt idx="123">
                  <c:v>15.326232497459216</c:v>
                </c:pt>
                <c:pt idx="124">
                  <c:v>14.038654109278484</c:v>
                </c:pt>
                <c:pt idx="125">
                  <c:v>15.088076153755821</c:v>
                </c:pt>
                <c:pt idx="126">
                  <c:v>16.736519285322327</c:v>
                </c:pt>
                <c:pt idx="127">
                  <c:v>15.224055528018985</c:v>
                </c:pt>
                <c:pt idx="128">
                  <c:v>15.974225280538619</c:v>
                </c:pt>
                <c:pt idx="129">
                  <c:v>13.87377946608825</c:v>
                </c:pt>
                <c:pt idx="130">
                  <c:v>12.971540487669746</c:v>
                </c:pt>
                <c:pt idx="131">
                  <c:v>13.721199878493033</c:v>
                </c:pt>
                <c:pt idx="132">
                  <c:v>13.500799813124575</c:v>
                </c:pt>
                <c:pt idx="133">
                  <c:v>14.571632537685607</c:v>
                </c:pt>
                <c:pt idx="134">
                  <c:v>14.430696197054507</c:v>
                </c:pt>
                <c:pt idx="135">
                  <c:v>12.100712129872347</c:v>
                </c:pt>
                <c:pt idx="136">
                  <c:v>13.102160670086809</c:v>
                </c:pt>
                <c:pt idx="137">
                  <c:v>15.354526006101828</c:v>
                </c:pt>
                <c:pt idx="138">
                  <c:v>17.915505791695189</c:v>
                </c:pt>
                <c:pt idx="139">
                  <c:v>13.217673557208654</c:v>
                </c:pt>
                <c:pt idx="140">
                  <c:v>12.506177237980511</c:v>
                </c:pt>
                <c:pt idx="141">
                  <c:v>12.644327576461329</c:v>
                </c:pt>
                <c:pt idx="142">
                  <c:v>13.864300722133706</c:v>
                </c:pt>
                <c:pt idx="143">
                  <c:v>14.580978400103845</c:v>
                </c:pt>
                <c:pt idx="144">
                  <c:v>16.408523949078127</c:v>
                </c:pt>
                <c:pt idx="145">
                  <c:v>15.123843377614453</c:v>
                </c:pt>
                <c:pt idx="146">
                  <c:v>14.340239086899256</c:v>
                </c:pt>
                <c:pt idx="147">
                  <c:v>13.676248490630767</c:v>
                </c:pt>
                <c:pt idx="148">
                  <c:v>13.604789526648622</c:v>
                </c:pt>
                <c:pt idx="149">
                  <c:v>13.415032991367148</c:v>
                </c:pt>
                <c:pt idx="150">
                  <c:v>13.854731271117556</c:v>
                </c:pt>
                <c:pt idx="151">
                  <c:v>12.923912438680491</c:v>
                </c:pt>
                <c:pt idx="152">
                  <c:v>15.369435760468116</c:v>
                </c:pt>
                <c:pt idx="153">
                  <c:v>16.158277440591153</c:v>
                </c:pt>
                <c:pt idx="154">
                  <c:v>15.139929515366077</c:v>
                </c:pt>
                <c:pt idx="155">
                  <c:v>14.130321297804308</c:v>
                </c:pt>
                <c:pt idx="156">
                  <c:v>15.687312734865866</c:v>
                </c:pt>
                <c:pt idx="157">
                  <c:v>14.613017753848462</c:v>
                </c:pt>
                <c:pt idx="158">
                  <c:v>13.815510557964274</c:v>
                </c:pt>
                <c:pt idx="159">
                  <c:v>15.613914569910998</c:v>
                </c:pt>
                <c:pt idx="160">
                  <c:v>13.304684934198283</c:v>
                </c:pt>
                <c:pt idx="161">
                  <c:v>14.380824367014334</c:v>
                </c:pt>
                <c:pt idx="162">
                  <c:v>13.937728190688523</c:v>
                </c:pt>
                <c:pt idx="163">
                  <c:v>13.963930563082547</c:v>
                </c:pt>
                <c:pt idx="164">
                  <c:v>14.130321297804308</c:v>
                </c:pt>
                <c:pt idx="165">
                  <c:v>16.095850042011001</c:v>
                </c:pt>
                <c:pt idx="166">
                  <c:v>15.854130105123854</c:v>
                </c:pt>
                <c:pt idx="167">
                  <c:v>18.237959107137073</c:v>
                </c:pt>
                <c:pt idx="168">
                  <c:v>16.642824179893303</c:v>
                </c:pt>
                <c:pt idx="169">
                  <c:v>15.590462908875947</c:v>
                </c:pt>
                <c:pt idx="170">
                  <c:v>17.104658435817807</c:v>
                </c:pt>
                <c:pt idx="171">
                  <c:v>15.87474939232659</c:v>
                </c:pt>
                <c:pt idx="172">
                  <c:v>16.328356576441514</c:v>
                </c:pt>
                <c:pt idx="173">
                  <c:v>16.768857115021827</c:v>
                </c:pt>
                <c:pt idx="174">
                  <c:v>18.396797803489033</c:v>
                </c:pt>
                <c:pt idx="175">
                  <c:v>17.592171925461745</c:v>
                </c:pt>
                <c:pt idx="176">
                  <c:v>16.226052792463413</c:v>
                </c:pt>
                <c:pt idx="177">
                  <c:v>15.738298289598733</c:v>
                </c:pt>
                <c:pt idx="178">
                  <c:v>15.907374619642667</c:v>
                </c:pt>
                <c:pt idx="179">
                  <c:v>14.590237725516642</c:v>
                </c:pt>
                <c:pt idx="180">
                  <c:v>15.360943140422462</c:v>
                </c:pt>
                <c:pt idx="181">
                  <c:v>15.771371037872756</c:v>
                </c:pt>
                <c:pt idx="182">
                  <c:v>15.976532086636533</c:v>
                </c:pt>
                <c:pt idx="183">
                  <c:v>16.106023069724049</c:v>
                </c:pt>
                <c:pt idx="184">
                  <c:v>16.683409460008381</c:v>
                </c:pt>
                <c:pt idx="185">
                  <c:v>15.388284486026784</c:v>
                </c:pt>
                <c:pt idx="186">
                  <c:v>15.110237725558674</c:v>
                </c:pt>
                <c:pt idx="187">
                  <c:v>15.941358472458266</c:v>
                </c:pt>
                <c:pt idx="188">
                  <c:v>15.834405599776076</c:v>
                </c:pt>
                <c:pt idx="189">
                  <c:v>15.732433170146335</c:v>
                </c:pt>
                <c:pt idx="190">
                  <c:v>16.974211659796406</c:v>
                </c:pt>
                <c:pt idx="191">
                  <c:v>15.613914569910998</c:v>
                </c:pt>
                <c:pt idx="192">
                  <c:v>16.076231446859619</c:v>
                </c:pt>
                <c:pt idx="193">
                  <c:v>16.35711255142882</c:v>
                </c:pt>
                <c:pt idx="194">
                  <c:v>15.691917501252615</c:v>
                </c:pt>
                <c:pt idx="195">
                  <c:v>15.199301788866046</c:v>
                </c:pt>
                <c:pt idx="196">
                  <c:v>17.565014633894645</c:v>
                </c:pt>
                <c:pt idx="197">
                  <c:v>16.543363386362664</c:v>
                </c:pt>
                <c:pt idx="198">
                  <c:v>15.846286927662829</c:v>
                </c:pt>
                <c:pt idx="199">
                  <c:v>15.160982924563909</c:v>
                </c:pt>
                <c:pt idx="200">
                  <c:v>15.665538935316304</c:v>
                </c:pt>
                <c:pt idx="201">
                  <c:v>15.209276933922865</c:v>
                </c:pt>
                <c:pt idx="202">
                  <c:v>15.02447090380125</c:v>
                </c:pt>
                <c:pt idx="203">
                  <c:v>15.716124432104412</c:v>
                </c:pt>
                <c:pt idx="204">
                  <c:v>15.306164934408407</c:v>
                </c:pt>
                <c:pt idx="205">
                  <c:v>15.082458161451598</c:v>
                </c:pt>
                <c:pt idx="206">
                  <c:v>15.053884789007542</c:v>
                </c:pt>
                <c:pt idx="207">
                  <c:v>16.074143763429138</c:v>
                </c:pt>
                <c:pt idx="208">
                  <c:v>14.436087045689384</c:v>
                </c:pt>
                <c:pt idx="209">
                  <c:v>15.867066896154574</c:v>
                </c:pt>
                <c:pt idx="210">
                  <c:v>15.876024089758591</c:v>
                </c:pt>
                <c:pt idx="211">
                  <c:v>16.235878686614704</c:v>
                </c:pt>
                <c:pt idx="212">
                  <c:v>15.224055528018985</c:v>
                </c:pt>
                <c:pt idx="213">
                  <c:v>15.93657377433493</c:v>
                </c:pt>
                <c:pt idx="214">
                  <c:v>16.505396788438812</c:v>
                </c:pt>
                <c:pt idx="215">
                  <c:v>15.547166103122624</c:v>
                </c:pt>
                <c:pt idx="216">
                  <c:v>15.412875889164106</c:v>
                </c:pt>
                <c:pt idx="217">
                  <c:v>15.155760980582757</c:v>
                </c:pt>
                <c:pt idx="218">
                  <c:v>17.220367900457916</c:v>
                </c:pt>
                <c:pt idx="219">
                  <c:v>17.546251466173128</c:v>
                </c:pt>
                <c:pt idx="220">
                  <c:v>17.077062657112911</c:v>
                </c:pt>
                <c:pt idx="221">
                  <c:v>16.815732736791116</c:v>
                </c:pt>
                <c:pt idx="222">
                  <c:v>16.992730707563641</c:v>
                </c:pt>
                <c:pt idx="223">
                  <c:v>16.851424621151097</c:v>
                </c:pt>
                <c:pt idx="224">
                  <c:v>16.978450750502173</c:v>
                </c:pt>
                <c:pt idx="225">
                  <c:v>16.590596160402644</c:v>
                </c:pt>
                <c:pt idx="226">
                  <c:v>17.592171925461745</c:v>
                </c:pt>
                <c:pt idx="227">
                  <c:v>17.669268655260446</c:v>
                </c:pt>
                <c:pt idx="228">
                  <c:v>16.557640072719348</c:v>
                </c:pt>
                <c:pt idx="229">
                  <c:v>17.455724840096931</c:v>
                </c:pt>
                <c:pt idx="230">
                  <c:v>17.983260464602651</c:v>
                </c:pt>
                <c:pt idx="231">
                  <c:v>16.296241836341792</c:v>
                </c:pt>
                <c:pt idx="232">
                  <c:v>16.738134359697625</c:v>
                </c:pt>
                <c:pt idx="233">
                  <c:v>16.991896331211521</c:v>
                </c:pt>
                <c:pt idx="234">
                  <c:v>16.842741498577634</c:v>
                </c:pt>
                <c:pt idx="235">
                  <c:v>16.864783598446294</c:v>
                </c:pt>
                <c:pt idx="236">
                  <c:v>16.369632276773746</c:v>
                </c:pt>
                <c:pt idx="237">
                  <c:v>16.410765264921139</c:v>
                </c:pt>
                <c:pt idx="238">
                  <c:v>16.429250079595242</c:v>
                </c:pt>
                <c:pt idx="239">
                  <c:v>16.069955275630385</c:v>
                </c:pt>
                <c:pt idx="240">
                  <c:v>15.7951317643619</c:v>
                </c:pt>
                <c:pt idx="241">
                  <c:v>16.319402507663355</c:v>
                </c:pt>
                <c:pt idx="242">
                  <c:v>17.362826447756422</c:v>
                </c:pt>
                <c:pt idx="243">
                  <c:v>16.856216197160997</c:v>
                </c:pt>
                <c:pt idx="244">
                  <c:v>16.491726035546467</c:v>
                </c:pt>
                <c:pt idx="245">
                  <c:v>16.149594318017691</c:v>
                </c:pt>
                <c:pt idx="246">
                  <c:v>15.605601970091632</c:v>
                </c:pt>
                <c:pt idx="247">
                  <c:v>16.177307510590165</c:v>
                </c:pt>
                <c:pt idx="248">
                  <c:v>15.906139289034675</c:v>
                </c:pt>
                <c:pt idx="249">
                  <c:v>16.16306901660105</c:v>
                </c:pt>
                <c:pt idx="250">
                  <c:v>16.657508731576222</c:v>
                </c:pt>
                <c:pt idx="251">
                  <c:v>16.46381075466071</c:v>
                </c:pt>
                <c:pt idx="252">
                  <c:v>16.704770587007747</c:v>
                </c:pt>
                <c:pt idx="253">
                  <c:v>16.696392989839325</c:v>
                </c:pt>
                <c:pt idx="254">
                  <c:v>17.056930347267368</c:v>
                </c:pt>
                <c:pt idx="255">
                  <c:v>16.17353035784642</c:v>
                </c:pt>
                <c:pt idx="256">
                  <c:v>16.574887386231826</c:v>
                </c:pt>
                <c:pt idx="257">
                  <c:v>16.574253873382002</c:v>
                </c:pt>
                <c:pt idx="258">
                  <c:v>16.787974204578912</c:v>
                </c:pt>
                <c:pt idx="259">
                  <c:v>17.122030892684521</c:v>
                </c:pt>
                <c:pt idx="260">
                  <c:v>16.575520497997196</c:v>
                </c:pt>
                <c:pt idx="261">
                  <c:v>18.095504467073003</c:v>
                </c:pt>
                <c:pt idx="262">
                  <c:v>20.016019732006963</c:v>
                </c:pt>
                <c:pt idx="263">
                  <c:v>18.63820855648094</c:v>
                </c:pt>
                <c:pt idx="264">
                  <c:v>18.367596372859911</c:v>
                </c:pt>
                <c:pt idx="265">
                  <c:v>17.471091726676697</c:v>
                </c:pt>
                <c:pt idx="266">
                  <c:v>17.392340508269587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7-0446-9C7C-CC81FD7F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46143"/>
        <c:axId val="817702287"/>
      </c:scatterChart>
      <c:valAx>
        <c:axId val="8173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 Магнит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702287"/>
        <c:crosses val="autoZero"/>
        <c:crossBetween val="midCat"/>
      </c:valAx>
      <c:valAx>
        <c:axId val="8177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</a:t>
                </a:r>
                <a:r>
                  <a:rPr lang="ru-RU" baseline="0"/>
                  <a:t> Таттел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3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Диаграмма рассеяния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изменения цен'!$J$1</c:f>
              <c:strCache>
                <c:ptCount val="1"/>
                <c:pt idx="0">
                  <c:v>об НЛМК Ао LN(об)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'Исследование изменения цен'!$I$2:$I$291</c:f>
              <c:numCache>
                <c:formatCode>General</c:formatCode>
                <c:ptCount val="290"/>
                <c:pt idx="0">
                  <c:v>14.03062193758122</c:v>
                </c:pt>
                <c:pt idx="1">
                  <c:v>11.918390573078392</c:v>
                </c:pt>
                <c:pt idx="2">
                  <c:v>14.518608069377388</c:v>
                </c:pt>
                <c:pt idx="3">
                  <c:v>14.0225247273486</c:v>
                </c:pt>
                <c:pt idx="4">
                  <c:v>14.397726177816939</c:v>
                </c:pt>
                <c:pt idx="5">
                  <c:v>14.695137305466838</c:v>
                </c:pt>
                <c:pt idx="6">
                  <c:v>14.71159858252091</c:v>
                </c:pt>
                <c:pt idx="7">
                  <c:v>15.2624295409006</c:v>
                </c:pt>
                <c:pt idx="8">
                  <c:v>15.436877041263648</c:v>
                </c:pt>
                <c:pt idx="9">
                  <c:v>15.150511624696614</c:v>
                </c:pt>
                <c:pt idx="10">
                  <c:v>15.050982029349582</c:v>
                </c:pt>
                <c:pt idx="11">
                  <c:v>14.180153671552183</c:v>
                </c:pt>
                <c:pt idx="12">
                  <c:v>15.940164442465658</c:v>
                </c:pt>
                <c:pt idx="13">
                  <c:v>15.40065577782933</c:v>
                </c:pt>
                <c:pt idx="14">
                  <c:v>15.189226136877304</c:v>
                </c:pt>
                <c:pt idx="15">
                  <c:v>16.346027719004326</c:v>
                </c:pt>
                <c:pt idx="16">
                  <c:v>16.351585494326674</c:v>
                </c:pt>
                <c:pt idx="17">
                  <c:v>15.450616217146953</c:v>
                </c:pt>
                <c:pt idx="18">
                  <c:v>15.997057322581263</c:v>
                </c:pt>
                <c:pt idx="19">
                  <c:v>15.930560527111478</c:v>
                </c:pt>
                <c:pt idx="20">
                  <c:v>17.039174899564273</c:v>
                </c:pt>
                <c:pt idx="21">
                  <c:v>15.929353526361442</c:v>
                </c:pt>
                <c:pt idx="22">
                  <c:v>15.761420707019587</c:v>
                </c:pt>
                <c:pt idx="23">
                  <c:v>16.258726780698066</c:v>
                </c:pt>
                <c:pt idx="24">
                  <c:v>13.514405465180353</c:v>
                </c:pt>
                <c:pt idx="25">
                  <c:v>14.862829552244833</c:v>
                </c:pt>
                <c:pt idx="26">
                  <c:v>14.408837403242009</c:v>
                </c:pt>
                <c:pt idx="27">
                  <c:v>15.238618892206881</c:v>
                </c:pt>
                <c:pt idx="28">
                  <c:v>14.924073177485552</c:v>
                </c:pt>
                <c:pt idx="29">
                  <c:v>15.115702220030753</c:v>
                </c:pt>
                <c:pt idx="30">
                  <c:v>15.612257568703368</c:v>
                </c:pt>
                <c:pt idx="31">
                  <c:v>16.509461834686981</c:v>
                </c:pt>
                <c:pt idx="32">
                  <c:v>15.628705307912394</c:v>
                </c:pt>
                <c:pt idx="33">
                  <c:v>16.453853346641665</c:v>
                </c:pt>
                <c:pt idx="34">
                  <c:v>14.994165554305921</c:v>
                </c:pt>
                <c:pt idx="35">
                  <c:v>16.779236035383178</c:v>
                </c:pt>
                <c:pt idx="36">
                  <c:v>15.942551078443389</c:v>
                </c:pt>
                <c:pt idx="37">
                  <c:v>14.99723775334289</c:v>
                </c:pt>
                <c:pt idx="38">
                  <c:v>14.346138809026444</c:v>
                </c:pt>
                <c:pt idx="39">
                  <c:v>14.436087045689384</c:v>
                </c:pt>
                <c:pt idx="40">
                  <c:v>14.98489191752059</c:v>
                </c:pt>
                <c:pt idx="41">
                  <c:v>13.721199878493033</c:v>
                </c:pt>
                <c:pt idx="42">
                  <c:v>13.287877815881902</c:v>
                </c:pt>
                <c:pt idx="43">
                  <c:v>13.955272500339433</c:v>
                </c:pt>
                <c:pt idx="44">
                  <c:v>15.80201410398484</c:v>
                </c:pt>
                <c:pt idx="45">
                  <c:v>15.24821129189832</c:v>
                </c:pt>
                <c:pt idx="46">
                  <c:v>15.027451531939388</c:v>
                </c:pt>
                <c:pt idx="47">
                  <c:v>15.377856862864524</c:v>
                </c:pt>
                <c:pt idx="48">
                  <c:v>14.28551418721001</c:v>
                </c:pt>
                <c:pt idx="49">
                  <c:v>13.42984807715229</c:v>
                </c:pt>
                <c:pt idx="50">
                  <c:v>14.7632999568978</c:v>
                </c:pt>
                <c:pt idx="51">
                  <c:v>14.566926646648195</c:v>
                </c:pt>
                <c:pt idx="52">
                  <c:v>13.864300722133706</c:v>
                </c:pt>
                <c:pt idx="53">
                  <c:v>15.56296976829575</c:v>
                </c:pt>
                <c:pt idx="54">
                  <c:v>15.536489845131282</c:v>
                </c:pt>
                <c:pt idx="55">
                  <c:v>14.969242145853464</c:v>
                </c:pt>
                <c:pt idx="56">
                  <c:v>14.566926646648195</c:v>
                </c:pt>
                <c:pt idx="57">
                  <c:v>16.165932980372482</c:v>
                </c:pt>
                <c:pt idx="58">
                  <c:v>16.240313283682568</c:v>
                </c:pt>
                <c:pt idx="59">
                  <c:v>15.147876577058609</c:v>
                </c:pt>
                <c:pt idx="60">
                  <c:v>14.7632999568978</c:v>
                </c:pt>
                <c:pt idx="61">
                  <c:v>15.860619420563605</c:v>
                </c:pt>
                <c:pt idx="62">
                  <c:v>16.350793415077341</c:v>
                </c:pt>
                <c:pt idx="63">
                  <c:v>16.15056284109582</c:v>
                </c:pt>
                <c:pt idx="64">
                  <c:v>15.377856862864524</c:v>
                </c:pt>
                <c:pt idx="65">
                  <c:v>16.548578522041772</c:v>
                </c:pt>
                <c:pt idx="66">
                  <c:v>16.090724454162189</c:v>
                </c:pt>
                <c:pt idx="67">
                  <c:v>16.866677538406364</c:v>
                </c:pt>
                <c:pt idx="68">
                  <c:v>16.250000721838258</c:v>
                </c:pt>
                <c:pt idx="69">
                  <c:v>17.209347585220137</c:v>
                </c:pt>
                <c:pt idx="70">
                  <c:v>16.669103064357142</c:v>
                </c:pt>
                <c:pt idx="71">
                  <c:v>15.219153557418778</c:v>
                </c:pt>
                <c:pt idx="72">
                  <c:v>15.987986965611299</c:v>
                </c:pt>
                <c:pt idx="73">
                  <c:v>16.329166621038262</c:v>
                </c:pt>
                <c:pt idx="74">
                  <c:v>14.566926646648195</c:v>
                </c:pt>
                <c:pt idx="75">
                  <c:v>14.304090572782945</c:v>
                </c:pt>
                <c:pt idx="76">
                  <c:v>15.191754583230663</c:v>
                </c:pt>
                <c:pt idx="77">
                  <c:v>15.685773088680273</c:v>
                </c:pt>
                <c:pt idx="78">
                  <c:v>14.493544100714171</c:v>
                </c:pt>
                <c:pt idx="79">
                  <c:v>15.012458747353246</c:v>
                </c:pt>
                <c:pt idx="80">
                  <c:v>15.430930542075922</c:v>
                </c:pt>
                <c:pt idx="81">
                  <c:v>15.527505058723467</c:v>
                </c:pt>
                <c:pt idx="82">
                  <c:v>16.542709577905246</c:v>
                </c:pt>
                <c:pt idx="83">
                  <c:v>14.900699826300244</c:v>
                </c:pt>
                <c:pt idx="84">
                  <c:v>14.897315728316002</c:v>
                </c:pt>
                <c:pt idx="85">
                  <c:v>14.972391754756359</c:v>
                </c:pt>
                <c:pt idx="86">
                  <c:v>15.507449691910118</c:v>
                </c:pt>
                <c:pt idx="87">
                  <c:v>16.373512762822827</c:v>
                </c:pt>
                <c:pt idx="88">
                  <c:v>16.378920269240218</c:v>
                </c:pt>
                <c:pt idx="89">
                  <c:v>14.665661487333884</c:v>
                </c:pt>
                <c:pt idx="90">
                  <c:v>15.881106692822057</c:v>
                </c:pt>
                <c:pt idx="91">
                  <c:v>15.281078099978673</c:v>
                </c:pt>
                <c:pt idx="92">
                  <c:v>15.876024089758591</c:v>
                </c:pt>
                <c:pt idx="93">
                  <c:v>15.516615658924199</c:v>
                </c:pt>
                <c:pt idx="94">
                  <c:v>15.720598712499333</c:v>
                </c:pt>
                <c:pt idx="95">
                  <c:v>15.430930542075922</c:v>
                </c:pt>
                <c:pt idx="96">
                  <c:v>16.147654453199863</c:v>
                </c:pt>
                <c:pt idx="97">
                  <c:v>15.785416212575804</c:v>
                </c:pt>
                <c:pt idx="98">
                  <c:v>15.906139289034675</c:v>
                </c:pt>
                <c:pt idx="99">
                  <c:v>14.972391754756359</c:v>
                </c:pt>
                <c:pt idx="100">
                  <c:v>13.42984807715229</c:v>
                </c:pt>
                <c:pt idx="101">
                  <c:v>15.14523456759577</c:v>
                </c:pt>
                <c:pt idx="102">
                  <c:v>14.297936707208567</c:v>
                </c:pt>
                <c:pt idx="103">
                  <c:v>16.569808010231803</c:v>
                </c:pt>
                <c:pt idx="104">
                  <c:v>14.77102200299171</c:v>
                </c:pt>
                <c:pt idx="105">
                  <c:v>15.879838461834062</c:v>
                </c:pt>
                <c:pt idx="106">
                  <c:v>15.79236551086901</c:v>
                </c:pt>
                <c:pt idx="107">
                  <c:v>15.674928675666145</c:v>
                </c:pt>
                <c:pt idx="108">
                  <c:v>15.456447137457745</c:v>
                </c:pt>
                <c:pt idx="109">
                  <c:v>15.651286912609104</c:v>
                </c:pt>
                <c:pt idx="110">
                  <c:v>15.662389326413409</c:v>
                </c:pt>
                <c:pt idx="111">
                  <c:v>13.458835614025542</c:v>
                </c:pt>
                <c:pt idx="112">
                  <c:v>16.120093653620994</c:v>
                </c:pt>
                <c:pt idx="113">
                  <c:v>16.456708452078644</c:v>
                </c:pt>
                <c:pt idx="114">
                  <c:v>15.527505058723467</c:v>
                </c:pt>
                <c:pt idx="115">
                  <c:v>16.29707830648676</c:v>
                </c:pt>
                <c:pt idx="116">
                  <c:v>15.555976732804778</c:v>
                </c:pt>
                <c:pt idx="117">
                  <c:v>14.71972870860416</c:v>
                </c:pt>
                <c:pt idx="118">
                  <c:v>15.822381406809274</c:v>
                </c:pt>
                <c:pt idx="119">
                  <c:v>15.86578072234383</c:v>
                </c:pt>
                <c:pt idx="120">
                  <c:v>13.017002861746503</c:v>
                </c:pt>
                <c:pt idx="121">
                  <c:v>13.919870573288517</c:v>
                </c:pt>
                <c:pt idx="122">
                  <c:v>14.603967918328545</c:v>
                </c:pt>
                <c:pt idx="123">
                  <c:v>15.326232497459216</c:v>
                </c:pt>
                <c:pt idx="124">
                  <c:v>14.038654109278484</c:v>
                </c:pt>
                <c:pt idx="125">
                  <c:v>15.088076153755821</c:v>
                </c:pt>
                <c:pt idx="126">
                  <c:v>16.736519285322327</c:v>
                </c:pt>
                <c:pt idx="127">
                  <c:v>15.224055528018985</c:v>
                </c:pt>
                <c:pt idx="128">
                  <c:v>15.974225280538619</c:v>
                </c:pt>
                <c:pt idx="129">
                  <c:v>13.87377946608825</c:v>
                </c:pt>
                <c:pt idx="130">
                  <c:v>12.971540487669746</c:v>
                </c:pt>
                <c:pt idx="131">
                  <c:v>13.721199878493033</c:v>
                </c:pt>
                <c:pt idx="132">
                  <c:v>13.500799813124575</c:v>
                </c:pt>
                <c:pt idx="133">
                  <c:v>14.571632537685607</c:v>
                </c:pt>
                <c:pt idx="134">
                  <c:v>14.430696197054507</c:v>
                </c:pt>
                <c:pt idx="135">
                  <c:v>12.100712129872347</c:v>
                </c:pt>
                <c:pt idx="136">
                  <c:v>13.102160670086809</c:v>
                </c:pt>
                <c:pt idx="137">
                  <c:v>15.354526006101828</c:v>
                </c:pt>
                <c:pt idx="138">
                  <c:v>17.915505791695189</c:v>
                </c:pt>
                <c:pt idx="139">
                  <c:v>13.217673557208654</c:v>
                </c:pt>
                <c:pt idx="140">
                  <c:v>12.506177237980511</c:v>
                </c:pt>
                <c:pt idx="141">
                  <c:v>12.644327576461329</c:v>
                </c:pt>
                <c:pt idx="142">
                  <c:v>13.864300722133706</c:v>
                </c:pt>
                <c:pt idx="143">
                  <c:v>14.580978400103845</c:v>
                </c:pt>
                <c:pt idx="144">
                  <c:v>16.408523949078127</c:v>
                </c:pt>
                <c:pt idx="145">
                  <c:v>15.123843377614453</c:v>
                </c:pt>
                <c:pt idx="146">
                  <c:v>14.340239086899256</c:v>
                </c:pt>
                <c:pt idx="147">
                  <c:v>13.676248490630767</c:v>
                </c:pt>
                <c:pt idx="148">
                  <c:v>13.604789526648622</c:v>
                </c:pt>
                <c:pt idx="149">
                  <c:v>13.415032991367148</c:v>
                </c:pt>
                <c:pt idx="150">
                  <c:v>13.854731271117556</c:v>
                </c:pt>
                <c:pt idx="151">
                  <c:v>12.923912438680491</c:v>
                </c:pt>
                <c:pt idx="152">
                  <c:v>15.369435760468116</c:v>
                </c:pt>
                <c:pt idx="153">
                  <c:v>16.158277440591153</c:v>
                </c:pt>
                <c:pt idx="154">
                  <c:v>15.139929515366077</c:v>
                </c:pt>
                <c:pt idx="155">
                  <c:v>14.130321297804308</c:v>
                </c:pt>
                <c:pt idx="156">
                  <c:v>15.687312734865866</c:v>
                </c:pt>
                <c:pt idx="157">
                  <c:v>14.613017753848462</c:v>
                </c:pt>
                <c:pt idx="158">
                  <c:v>13.815510557964274</c:v>
                </c:pt>
                <c:pt idx="159">
                  <c:v>15.613914569910998</c:v>
                </c:pt>
                <c:pt idx="160">
                  <c:v>13.304684934198283</c:v>
                </c:pt>
                <c:pt idx="161">
                  <c:v>14.380824367014334</c:v>
                </c:pt>
                <c:pt idx="162">
                  <c:v>13.937728190688523</c:v>
                </c:pt>
                <c:pt idx="163">
                  <c:v>13.963930563082547</c:v>
                </c:pt>
                <c:pt idx="164">
                  <c:v>14.130321297804308</c:v>
                </c:pt>
                <c:pt idx="165">
                  <c:v>16.095850042011001</c:v>
                </c:pt>
                <c:pt idx="166">
                  <c:v>15.854130105123854</c:v>
                </c:pt>
                <c:pt idx="167">
                  <c:v>18.237959107137073</c:v>
                </c:pt>
                <c:pt idx="168">
                  <c:v>16.642824179893303</c:v>
                </c:pt>
                <c:pt idx="169">
                  <c:v>15.590462908875947</c:v>
                </c:pt>
                <c:pt idx="170">
                  <c:v>17.104658435817807</c:v>
                </c:pt>
                <c:pt idx="171">
                  <c:v>15.87474939232659</c:v>
                </c:pt>
                <c:pt idx="172">
                  <c:v>16.328356576441514</c:v>
                </c:pt>
                <c:pt idx="173">
                  <c:v>16.768857115021827</c:v>
                </c:pt>
                <c:pt idx="174">
                  <c:v>18.396797803489033</c:v>
                </c:pt>
                <c:pt idx="175">
                  <c:v>17.592171925461745</c:v>
                </c:pt>
                <c:pt idx="176">
                  <c:v>16.226052792463413</c:v>
                </c:pt>
                <c:pt idx="177">
                  <c:v>15.738298289598733</c:v>
                </c:pt>
                <c:pt idx="178">
                  <c:v>15.907374619642667</c:v>
                </c:pt>
                <c:pt idx="179">
                  <c:v>14.590237725516642</c:v>
                </c:pt>
                <c:pt idx="180">
                  <c:v>15.360943140422462</c:v>
                </c:pt>
                <c:pt idx="181">
                  <c:v>15.771371037872756</c:v>
                </c:pt>
                <c:pt idx="182">
                  <c:v>15.976532086636533</c:v>
                </c:pt>
                <c:pt idx="183">
                  <c:v>16.106023069724049</c:v>
                </c:pt>
                <c:pt idx="184">
                  <c:v>16.683409460008381</c:v>
                </c:pt>
                <c:pt idx="185">
                  <c:v>15.388284486026784</c:v>
                </c:pt>
                <c:pt idx="186">
                  <c:v>15.110237725558674</c:v>
                </c:pt>
                <c:pt idx="187">
                  <c:v>15.941358472458266</c:v>
                </c:pt>
                <c:pt idx="188">
                  <c:v>15.834405599776076</c:v>
                </c:pt>
                <c:pt idx="189">
                  <c:v>15.732433170146335</c:v>
                </c:pt>
                <c:pt idx="190">
                  <c:v>16.974211659796406</c:v>
                </c:pt>
                <c:pt idx="191">
                  <c:v>15.613914569910998</c:v>
                </c:pt>
                <c:pt idx="192">
                  <c:v>16.076231446859619</c:v>
                </c:pt>
                <c:pt idx="193">
                  <c:v>16.35711255142882</c:v>
                </c:pt>
                <c:pt idx="194">
                  <c:v>15.691917501252615</c:v>
                </c:pt>
                <c:pt idx="195">
                  <c:v>15.199301788866046</c:v>
                </c:pt>
                <c:pt idx="196">
                  <c:v>17.565014633894645</c:v>
                </c:pt>
                <c:pt idx="197">
                  <c:v>16.543363386362664</c:v>
                </c:pt>
                <c:pt idx="198">
                  <c:v>15.846286927662829</c:v>
                </c:pt>
                <c:pt idx="199">
                  <c:v>15.160982924563909</c:v>
                </c:pt>
                <c:pt idx="200">
                  <c:v>15.665538935316304</c:v>
                </c:pt>
                <c:pt idx="201">
                  <c:v>15.209276933922865</c:v>
                </c:pt>
                <c:pt idx="202">
                  <c:v>15.02447090380125</c:v>
                </c:pt>
                <c:pt idx="203">
                  <c:v>15.716124432104412</c:v>
                </c:pt>
                <c:pt idx="204">
                  <c:v>15.306164934408407</c:v>
                </c:pt>
                <c:pt idx="205">
                  <c:v>15.082458161451598</c:v>
                </c:pt>
                <c:pt idx="206">
                  <c:v>15.053884789007542</c:v>
                </c:pt>
                <c:pt idx="207">
                  <c:v>16.074143763429138</c:v>
                </c:pt>
                <c:pt idx="208">
                  <c:v>14.436087045689384</c:v>
                </c:pt>
                <c:pt idx="209">
                  <c:v>15.867066896154574</c:v>
                </c:pt>
                <c:pt idx="210">
                  <c:v>15.876024089758591</c:v>
                </c:pt>
                <c:pt idx="211">
                  <c:v>16.235878686614704</c:v>
                </c:pt>
                <c:pt idx="212">
                  <c:v>15.224055528018985</c:v>
                </c:pt>
                <c:pt idx="213">
                  <c:v>15.93657377433493</c:v>
                </c:pt>
                <c:pt idx="214">
                  <c:v>16.505396788438812</c:v>
                </c:pt>
                <c:pt idx="215">
                  <c:v>15.547166103122624</c:v>
                </c:pt>
                <c:pt idx="216">
                  <c:v>15.412875889164106</c:v>
                </c:pt>
                <c:pt idx="217">
                  <c:v>15.155760980582757</c:v>
                </c:pt>
                <c:pt idx="218">
                  <c:v>17.220367900457916</c:v>
                </c:pt>
                <c:pt idx="219">
                  <c:v>17.546251466173128</c:v>
                </c:pt>
                <c:pt idx="220">
                  <c:v>17.077062657112911</c:v>
                </c:pt>
                <c:pt idx="221">
                  <c:v>16.815732736791116</c:v>
                </c:pt>
                <c:pt idx="222">
                  <c:v>16.992730707563641</c:v>
                </c:pt>
                <c:pt idx="223">
                  <c:v>16.851424621151097</c:v>
                </c:pt>
                <c:pt idx="224">
                  <c:v>16.978450750502173</c:v>
                </c:pt>
                <c:pt idx="225">
                  <c:v>16.590596160402644</c:v>
                </c:pt>
                <c:pt idx="226">
                  <c:v>17.592171925461745</c:v>
                </c:pt>
                <c:pt idx="227">
                  <c:v>17.669268655260446</c:v>
                </c:pt>
                <c:pt idx="228">
                  <c:v>16.557640072719348</c:v>
                </c:pt>
                <c:pt idx="229">
                  <c:v>17.455724840096931</c:v>
                </c:pt>
                <c:pt idx="230">
                  <c:v>17.983260464602651</c:v>
                </c:pt>
                <c:pt idx="231">
                  <c:v>16.296241836341792</c:v>
                </c:pt>
                <c:pt idx="232">
                  <c:v>16.738134359697625</c:v>
                </c:pt>
                <c:pt idx="233">
                  <c:v>16.991896331211521</c:v>
                </c:pt>
                <c:pt idx="234">
                  <c:v>16.842741498577634</c:v>
                </c:pt>
                <c:pt idx="235">
                  <c:v>16.864783598446294</c:v>
                </c:pt>
                <c:pt idx="236">
                  <c:v>16.369632276773746</c:v>
                </c:pt>
                <c:pt idx="237">
                  <c:v>16.410765264921139</c:v>
                </c:pt>
                <c:pt idx="238">
                  <c:v>16.429250079595242</c:v>
                </c:pt>
                <c:pt idx="239">
                  <c:v>16.069955275630385</c:v>
                </c:pt>
                <c:pt idx="240">
                  <c:v>15.7951317643619</c:v>
                </c:pt>
                <c:pt idx="241">
                  <c:v>16.319402507663355</c:v>
                </c:pt>
                <c:pt idx="242">
                  <c:v>17.362826447756422</c:v>
                </c:pt>
                <c:pt idx="243">
                  <c:v>16.856216197160997</c:v>
                </c:pt>
                <c:pt idx="244">
                  <c:v>16.491726035546467</c:v>
                </c:pt>
                <c:pt idx="245">
                  <c:v>16.149594318017691</c:v>
                </c:pt>
                <c:pt idx="246">
                  <c:v>15.605601970091632</c:v>
                </c:pt>
                <c:pt idx="247">
                  <c:v>16.177307510590165</c:v>
                </c:pt>
                <c:pt idx="248">
                  <c:v>15.906139289034675</c:v>
                </c:pt>
                <c:pt idx="249">
                  <c:v>16.16306901660105</c:v>
                </c:pt>
                <c:pt idx="250">
                  <c:v>16.657508731576222</c:v>
                </c:pt>
                <c:pt idx="251">
                  <c:v>16.46381075466071</c:v>
                </c:pt>
                <c:pt idx="252">
                  <c:v>16.704770587007747</c:v>
                </c:pt>
                <c:pt idx="253">
                  <c:v>16.696392989839325</c:v>
                </c:pt>
                <c:pt idx="254">
                  <c:v>17.056930347267368</c:v>
                </c:pt>
                <c:pt idx="255">
                  <c:v>16.17353035784642</c:v>
                </c:pt>
                <c:pt idx="256">
                  <c:v>16.574887386231826</c:v>
                </c:pt>
                <c:pt idx="257">
                  <c:v>16.574253873382002</c:v>
                </c:pt>
                <c:pt idx="258">
                  <c:v>16.787974204578912</c:v>
                </c:pt>
                <c:pt idx="259">
                  <c:v>17.122030892684521</c:v>
                </c:pt>
                <c:pt idx="260">
                  <c:v>16.575520497997196</c:v>
                </c:pt>
                <c:pt idx="261">
                  <c:v>18.095504467073003</c:v>
                </c:pt>
                <c:pt idx="262">
                  <c:v>20.016019732006963</c:v>
                </c:pt>
                <c:pt idx="263">
                  <c:v>18.63820855648094</c:v>
                </c:pt>
                <c:pt idx="264">
                  <c:v>18.367596372859911</c:v>
                </c:pt>
                <c:pt idx="265">
                  <c:v>17.471091726676697</c:v>
                </c:pt>
                <c:pt idx="266">
                  <c:v>17.392340508269587</c:v>
                </c:pt>
              </c:numCache>
            </c:numRef>
          </c:xVal>
          <c:yVal>
            <c:numRef>
              <c:f>'Исследование изменения цен'!$J$2:$J$291</c:f>
              <c:numCache>
                <c:formatCode>General</c:formatCode>
                <c:ptCount val="290"/>
                <c:pt idx="0">
                  <c:v>15.967849339156775</c:v>
                </c:pt>
                <c:pt idx="1">
                  <c:v>16.520935315603996</c:v>
                </c:pt>
                <c:pt idx="2">
                  <c:v>16.670260895253104</c:v>
                </c:pt>
                <c:pt idx="3">
                  <c:v>16.820100982001115</c:v>
                </c:pt>
                <c:pt idx="4">
                  <c:v>16.257018980926805</c:v>
                </c:pt>
                <c:pt idx="5">
                  <c:v>16.40013357513001</c:v>
                </c:pt>
                <c:pt idx="6">
                  <c:v>16.183042213835535</c:v>
                </c:pt>
                <c:pt idx="7">
                  <c:v>15.404268097996642</c:v>
                </c:pt>
                <c:pt idx="8">
                  <c:v>16.585642514825857</c:v>
                </c:pt>
                <c:pt idx="9">
                  <c:v>16.121109105938604</c:v>
                </c:pt>
                <c:pt idx="10">
                  <c:v>16.019613646231456</c:v>
                </c:pt>
                <c:pt idx="11">
                  <c:v>16.670406537233713</c:v>
                </c:pt>
                <c:pt idx="12">
                  <c:v>16.529909231470597</c:v>
                </c:pt>
                <c:pt idx="13">
                  <c:v>16.36897498459928</c:v>
                </c:pt>
                <c:pt idx="14">
                  <c:v>16.902551379097776</c:v>
                </c:pt>
                <c:pt idx="15">
                  <c:v>16.975186121133373</c:v>
                </c:pt>
                <c:pt idx="16">
                  <c:v>15.880837962167146</c:v>
                </c:pt>
                <c:pt idx="17">
                  <c:v>16.230350545672785</c:v>
                </c:pt>
                <c:pt idx="18">
                  <c:v>16.437744304236563</c:v>
                </c:pt>
                <c:pt idx="19">
                  <c:v>16.40423653639127</c:v>
                </c:pt>
                <c:pt idx="20">
                  <c:v>16.424010000704818</c:v>
                </c:pt>
                <c:pt idx="21">
                  <c:v>16.382142345500139</c:v>
                </c:pt>
                <c:pt idx="22">
                  <c:v>16.195996065559822</c:v>
                </c:pt>
                <c:pt idx="23">
                  <c:v>16.200631862649796</c:v>
                </c:pt>
                <c:pt idx="24">
                  <c:v>16.539231988060337</c:v>
                </c:pt>
                <c:pt idx="25">
                  <c:v>15.850865668059058</c:v>
                </c:pt>
                <c:pt idx="26">
                  <c:v>16.435699566540443</c:v>
                </c:pt>
                <c:pt idx="27">
                  <c:v>16.405286102584384</c:v>
                </c:pt>
                <c:pt idx="28">
                  <c:v>16.015226473782423</c:v>
                </c:pt>
                <c:pt idx="29">
                  <c:v>16.342479233116389</c:v>
                </c:pt>
                <c:pt idx="30">
                  <c:v>16.234693095189968</c:v>
                </c:pt>
                <c:pt idx="31">
                  <c:v>16.175721899790855</c:v>
                </c:pt>
                <c:pt idx="32">
                  <c:v>15.89619632527427</c:v>
                </c:pt>
                <c:pt idx="33">
                  <c:v>16.490314165272849</c:v>
                </c:pt>
                <c:pt idx="34">
                  <c:v>16.177232107181897</c:v>
                </c:pt>
                <c:pt idx="35">
                  <c:v>16.167260982838783</c:v>
                </c:pt>
                <c:pt idx="36">
                  <c:v>15.809590270492972</c:v>
                </c:pt>
                <c:pt idx="37">
                  <c:v>16.357761946825192</c:v>
                </c:pt>
                <c:pt idx="38">
                  <c:v>16.53560263049588</c:v>
                </c:pt>
                <c:pt idx="39">
                  <c:v>16.579734391872428</c:v>
                </c:pt>
                <c:pt idx="40">
                  <c:v>16.331718019322228</c:v>
                </c:pt>
                <c:pt idx="41">
                  <c:v>16.139273802375516</c:v>
                </c:pt>
                <c:pt idx="42">
                  <c:v>16.740379819551066</c:v>
                </c:pt>
                <c:pt idx="43">
                  <c:v>16.635504557288467</c:v>
                </c:pt>
                <c:pt idx="44">
                  <c:v>16.739515868664668</c:v>
                </c:pt>
                <c:pt idx="45">
                  <c:v>16.786384405181554</c:v>
                </c:pt>
                <c:pt idx="46">
                  <c:v>16.66200879516645</c:v>
                </c:pt>
                <c:pt idx="47">
                  <c:v>16.561090941513516</c:v>
                </c:pt>
                <c:pt idx="48">
                  <c:v>17.192153942428501</c:v>
                </c:pt>
                <c:pt idx="49">
                  <c:v>17.314790938279625</c:v>
                </c:pt>
                <c:pt idx="50">
                  <c:v>17.094086718804792</c:v>
                </c:pt>
                <c:pt idx="51">
                  <c:v>16.197753053642192</c:v>
                </c:pt>
                <c:pt idx="52">
                  <c:v>16.186715519555008</c:v>
                </c:pt>
                <c:pt idx="53">
                  <c:v>17.064210780868294</c:v>
                </c:pt>
                <c:pt idx="54">
                  <c:v>17.047204281448728</c:v>
                </c:pt>
                <c:pt idx="55">
                  <c:v>17.38736534503764</c:v>
                </c:pt>
                <c:pt idx="56">
                  <c:v>17.178462137759336</c:v>
                </c:pt>
                <c:pt idx="57">
                  <c:v>17.062928746345055</c:v>
                </c:pt>
                <c:pt idx="58">
                  <c:v>17.272650559132323</c:v>
                </c:pt>
                <c:pt idx="59">
                  <c:v>16.500129034555865</c:v>
                </c:pt>
                <c:pt idx="60">
                  <c:v>16.449242303224164</c:v>
                </c:pt>
                <c:pt idx="61">
                  <c:v>16.340542159394577</c:v>
                </c:pt>
                <c:pt idx="62">
                  <c:v>16.961794184390051</c:v>
                </c:pt>
                <c:pt idx="63">
                  <c:v>16.79552088689973</c:v>
                </c:pt>
                <c:pt idx="64">
                  <c:v>16.734092852534506</c:v>
                </c:pt>
                <c:pt idx="65">
                  <c:v>16.61705231648217</c:v>
                </c:pt>
                <c:pt idx="66">
                  <c:v>16.720917058891708</c:v>
                </c:pt>
                <c:pt idx="67">
                  <c:v>16.887664375300012</c:v>
                </c:pt>
                <c:pt idx="68">
                  <c:v>16.671498463988669</c:v>
                </c:pt>
                <c:pt idx="69">
                  <c:v>16.602726158941124</c:v>
                </c:pt>
                <c:pt idx="70">
                  <c:v>16.348607191849673</c:v>
                </c:pt>
                <c:pt idx="71">
                  <c:v>16.040613994325458</c:v>
                </c:pt>
                <c:pt idx="72">
                  <c:v>16.096900614710574</c:v>
                </c:pt>
                <c:pt idx="73">
                  <c:v>16.317582373073286</c:v>
                </c:pt>
                <c:pt idx="74">
                  <c:v>16.838715965118663</c:v>
                </c:pt>
                <c:pt idx="75">
                  <c:v>16.076819386606481</c:v>
                </c:pt>
                <c:pt idx="76">
                  <c:v>16.392697043121569</c:v>
                </c:pt>
                <c:pt idx="77">
                  <c:v>16.175433937509091</c:v>
                </c:pt>
                <c:pt idx="78">
                  <c:v>16.375291195964575</c:v>
                </c:pt>
                <c:pt idx="79">
                  <c:v>16.326810000233635</c:v>
                </c:pt>
                <c:pt idx="80">
                  <c:v>16.31826940478361</c:v>
                </c:pt>
                <c:pt idx="81">
                  <c:v>16.507397501224066</c:v>
                </c:pt>
                <c:pt idx="82">
                  <c:v>16.198462921340298</c:v>
                </c:pt>
                <c:pt idx="83">
                  <c:v>16.048731639178758</c:v>
                </c:pt>
                <c:pt idx="84">
                  <c:v>16.107846305404713</c:v>
                </c:pt>
                <c:pt idx="85">
                  <c:v>15.829458455855418</c:v>
                </c:pt>
                <c:pt idx="86">
                  <c:v>16.036709875105693</c:v>
                </c:pt>
                <c:pt idx="87">
                  <c:v>15.666164525757315</c:v>
                </c:pt>
                <c:pt idx="88">
                  <c:v>16.642540707766212</c:v>
                </c:pt>
                <c:pt idx="89">
                  <c:v>16.548067988620822</c:v>
                </c:pt>
                <c:pt idx="90">
                  <c:v>16.201830917353199</c:v>
                </c:pt>
                <c:pt idx="91">
                  <c:v>15.993878460450189</c:v>
                </c:pt>
                <c:pt idx="92">
                  <c:v>15.964155115715808</c:v>
                </c:pt>
                <c:pt idx="93">
                  <c:v>16.273333739342533</c:v>
                </c:pt>
                <c:pt idx="94">
                  <c:v>16.813361086431385</c:v>
                </c:pt>
                <c:pt idx="95">
                  <c:v>16.988652762669499</c:v>
                </c:pt>
                <c:pt idx="96">
                  <c:v>17.509149418115594</c:v>
                </c:pt>
                <c:pt idx="97">
                  <c:v>16.683163975334029</c:v>
                </c:pt>
                <c:pt idx="98">
                  <c:v>16.623673328310858</c:v>
                </c:pt>
                <c:pt idx="99">
                  <c:v>16.747913712092863</c:v>
                </c:pt>
                <c:pt idx="100">
                  <c:v>17.366651496194233</c:v>
                </c:pt>
                <c:pt idx="101">
                  <c:v>17.459749799933689</c:v>
                </c:pt>
                <c:pt idx="102">
                  <c:v>16.5264386140665</c:v>
                </c:pt>
                <c:pt idx="103">
                  <c:v>16.176908750605865</c:v>
                </c:pt>
                <c:pt idx="104">
                  <c:v>16.367532094707421</c:v>
                </c:pt>
                <c:pt idx="105">
                  <c:v>16.805948340403017</c:v>
                </c:pt>
                <c:pt idx="106">
                  <c:v>16.589793469254978</c:v>
                </c:pt>
                <c:pt idx="107">
                  <c:v>17.121061936773188</c:v>
                </c:pt>
                <c:pt idx="108">
                  <c:v>17.049292729159127</c:v>
                </c:pt>
                <c:pt idx="109">
                  <c:v>16.942969972459181</c:v>
                </c:pt>
                <c:pt idx="110">
                  <c:v>16.663859369004044</c:v>
                </c:pt>
                <c:pt idx="111">
                  <c:v>16.308622617776248</c:v>
                </c:pt>
                <c:pt idx="112">
                  <c:v>16.854650919215118</c:v>
                </c:pt>
                <c:pt idx="113">
                  <c:v>17.013987737953098</c:v>
                </c:pt>
                <c:pt idx="114">
                  <c:v>16.931381756553368</c:v>
                </c:pt>
                <c:pt idx="115">
                  <c:v>17.047309320810943</c:v>
                </c:pt>
                <c:pt idx="116">
                  <c:v>16.621990310991059</c:v>
                </c:pt>
                <c:pt idx="117">
                  <c:v>16.327715366047826</c:v>
                </c:pt>
                <c:pt idx="118">
                  <c:v>17.050756458993177</c:v>
                </c:pt>
                <c:pt idx="119">
                  <c:v>16.984340730867963</c:v>
                </c:pt>
                <c:pt idx="120">
                  <c:v>16.763507935357641</c:v>
                </c:pt>
                <c:pt idx="121">
                  <c:v>15.891600238428396</c:v>
                </c:pt>
                <c:pt idx="122">
                  <c:v>15.78394092682932</c:v>
                </c:pt>
                <c:pt idx="123">
                  <c:v>17.60577940324816</c:v>
                </c:pt>
                <c:pt idx="124">
                  <c:v>17.22004602866939</c:v>
                </c:pt>
                <c:pt idx="125">
                  <c:v>18.676769202837498</c:v>
                </c:pt>
                <c:pt idx="126">
                  <c:v>17.125796604038456</c:v>
                </c:pt>
                <c:pt idx="127">
                  <c:v>17.104976058748377</c:v>
                </c:pt>
                <c:pt idx="128">
                  <c:v>17.046122049717479</c:v>
                </c:pt>
                <c:pt idx="129">
                  <c:v>16.875579144713189</c:v>
                </c:pt>
                <c:pt idx="130">
                  <c:v>16.816936094098853</c:v>
                </c:pt>
                <c:pt idx="131">
                  <c:v>16.520923283984899</c:v>
                </c:pt>
                <c:pt idx="132">
                  <c:v>16.794468424531271</c:v>
                </c:pt>
                <c:pt idx="133">
                  <c:v>16.839042320084381</c:v>
                </c:pt>
                <c:pt idx="134">
                  <c:v>16.777287830138313</c:v>
                </c:pt>
                <c:pt idx="135">
                  <c:v>17.057399537141475</c:v>
                </c:pt>
                <c:pt idx="136">
                  <c:v>16.697908386194673</c:v>
                </c:pt>
                <c:pt idx="137">
                  <c:v>16.663428782771341</c:v>
                </c:pt>
                <c:pt idx="138">
                  <c:v>16.919641975864309</c:v>
                </c:pt>
                <c:pt idx="139">
                  <c:v>16.826406775562933</c:v>
                </c:pt>
                <c:pt idx="140">
                  <c:v>16.643506195788291</c:v>
                </c:pt>
                <c:pt idx="141">
                  <c:v>16.682303166473105</c:v>
                </c:pt>
                <c:pt idx="142">
                  <c:v>16.356695141490764</c:v>
                </c:pt>
                <c:pt idx="143">
                  <c:v>16.449693168275257</c:v>
                </c:pt>
                <c:pt idx="144">
                  <c:v>16.853907127957708</c:v>
                </c:pt>
                <c:pt idx="145">
                  <c:v>16.643349485683036</c:v>
                </c:pt>
                <c:pt idx="146">
                  <c:v>16.700564869936922</c:v>
                </c:pt>
                <c:pt idx="147">
                  <c:v>16.606027603068974</c:v>
                </c:pt>
                <c:pt idx="148">
                  <c:v>16.616612633241349</c:v>
                </c:pt>
                <c:pt idx="149">
                  <c:v>16.563396667563683</c:v>
                </c:pt>
                <c:pt idx="150">
                  <c:v>16.08964987906862</c:v>
                </c:pt>
                <c:pt idx="151">
                  <c:v>16.893607763816721</c:v>
                </c:pt>
                <c:pt idx="152">
                  <c:v>16.804704503158653</c:v>
                </c:pt>
                <c:pt idx="153">
                  <c:v>16.630193265401054</c:v>
                </c:pt>
                <c:pt idx="154">
                  <c:v>16.269744919148152</c:v>
                </c:pt>
                <c:pt idx="155">
                  <c:v>16.07455747094383</c:v>
                </c:pt>
                <c:pt idx="156">
                  <c:v>16.296370698331618</c:v>
                </c:pt>
                <c:pt idx="157">
                  <c:v>16.342960120642712</c:v>
                </c:pt>
                <c:pt idx="158">
                  <c:v>16.619570693985082</c:v>
                </c:pt>
                <c:pt idx="159">
                  <c:v>16.729789796467102</c:v>
                </c:pt>
                <c:pt idx="160">
                  <c:v>16.501901208755431</c:v>
                </c:pt>
                <c:pt idx="161">
                  <c:v>17.068570201333795</c:v>
                </c:pt>
                <c:pt idx="162">
                  <c:v>16.895876216658475</c:v>
                </c:pt>
                <c:pt idx="163">
                  <c:v>16.855734723718676</c:v>
                </c:pt>
                <c:pt idx="164">
                  <c:v>16.746662709515391</c:v>
                </c:pt>
                <c:pt idx="165">
                  <c:v>16.504693214444199</c:v>
                </c:pt>
                <c:pt idx="166">
                  <c:v>17.248589931140408</c:v>
                </c:pt>
                <c:pt idx="167">
                  <c:v>16.840748234275829</c:v>
                </c:pt>
                <c:pt idx="168">
                  <c:v>16.388173168581655</c:v>
                </c:pt>
                <c:pt idx="169">
                  <c:v>16.369045012610513</c:v>
                </c:pt>
                <c:pt idx="170">
                  <c:v>17.181612917427355</c:v>
                </c:pt>
                <c:pt idx="171">
                  <c:v>16.650030107386236</c:v>
                </c:pt>
                <c:pt idx="172">
                  <c:v>16.808447428016031</c:v>
                </c:pt>
                <c:pt idx="173">
                  <c:v>16.764111915035727</c:v>
                </c:pt>
                <c:pt idx="174">
                  <c:v>16.784248747573255</c:v>
                </c:pt>
                <c:pt idx="175">
                  <c:v>16.970976184898795</c:v>
                </c:pt>
                <c:pt idx="176">
                  <c:v>16.405861469903265</c:v>
                </c:pt>
                <c:pt idx="177">
                  <c:v>16.618087601839424</c:v>
                </c:pt>
                <c:pt idx="178">
                  <c:v>16.724756407625737</c:v>
                </c:pt>
                <c:pt idx="179">
                  <c:v>16.277245812523841</c:v>
                </c:pt>
                <c:pt idx="180">
                  <c:v>16.905548870978741</c:v>
                </c:pt>
                <c:pt idx="181">
                  <c:v>16.62190572319038</c:v>
                </c:pt>
                <c:pt idx="182">
                  <c:v>16.537157239909035</c:v>
                </c:pt>
                <c:pt idx="183">
                  <c:v>16.407803420300063</c:v>
                </c:pt>
                <c:pt idx="184">
                  <c:v>16.418349861844892</c:v>
                </c:pt>
                <c:pt idx="185">
                  <c:v>16.015774954808482</c:v>
                </c:pt>
                <c:pt idx="186">
                  <c:v>16.196194932941371</c:v>
                </c:pt>
                <c:pt idx="187">
                  <c:v>16.445866569242522</c:v>
                </c:pt>
                <c:pt idx="188">
                  <c:v>16.614881172144184</c:v>
                </c:pt>
                <c:pt idx="189">
                  <c:v>16.132908398505432</c:v>
                </c:pt>
                <c:pt idx="190">
                  <c:v>16.37578979660778</c:v>
                </c:pt>
                <c:pt idx="191">
                  <c:v>15.961854621204511</c:v>
                </c:pt>
                <c:pt idx="192">
                  <c:v>16.067303283717393</c:v>
                </c:pt>
                <c:pt idx="193">
                  <c:v>16.690682379910569</c:v>
                </c:pt>
                <c:pt idx="194">
                  <c:v>16.32605733878491</c:v>
                </c:pt>
                <c:pt idx="195">
                  <c:v>16.329883772730383</c:v>
                </c:pt>
                <c:pt idx="196">
                  <c:v>16.452716889825393</c:v>
                </c:pt>
                <c:pt idx="197">
                  <c:v>16.433359572767422</c:v>
                </c:pt>
                <c:pt idx="198">
                  <c:v>16.72840183729031</c:v>
                </c:pt>
                <c:pt idx="199">
                  <c:v>16.467645572099649</c:v>
                </c:pt>
                <c:pt idx="200">
                  <c:v>16.535472860757935</c:v>
                </c:pt>
                <c:pt idx="201">
                  <c:v>16.369794005530096</c:v>
                </c:pt>
                <c:pt idx="202">
                  <c:v>16.379643428344782</c:v>
                </c:pt>
                <c:pt idx="203">
                  <c:v>16.730604738304596</c:v>
                </c:pt>
                <c:pt idx="204">
                  <c:v>16.69382379210721</c:v>
                </c:pt>
                <c:pt idx="205">
                  <c:v>16.511633916199717</c:v>
                </c:pt>
                <c:pt idx="206">
                  <c:v>16.585765308610142</c:v>
                </c:pt>
                <c:pt idx="207">
                  <c:v>16.023934410869909</c:v>
                </c:pt>
                <c:pt idx="208">
                  <c:v>15.575782800067522</c:v>
                </c:pt>
                <c:pt idx="209">
                  <c:v>16.307819741269014</c:v>
                </c:pt>
                <c:pt idx="210">
                  <c:v>16.396143967441816</c:v>
                </c:pt>
                <c:pt idx="211">
                  <c:v>16.709643013342607</c:v>
                </c:pt>
                <c:pt idx="212">
                  <c:v>16.860500505435603</c:v>
                </c:pt>
                <c:pt idx="213">
                  <c:v>16.632999148882089</c:v>
                </c:pt>
                <c:pt idx="214">
                  <c:v>16.457136015685244</c:v>
                </c:pt>
                <c:pt idx="215">
                  <c:v>16.270001813740731</c:v>
                </c:pt>
                <c:pt idx="216">
                  <c:v>16.206899254283773</c:v>
                </c:pt>
                <c:pt idx="217">
                  <c:v>16.781616782015675</c:v>
                </c:pt>
                <c:pt idx="218">
                  <c:v>16.669412526555231</c:v>
                </c:pt>
                <c:pt idx="219">
                  <c:v>16.68647521033521</c:v>
                </c:pt>
                <c:pt idx="220">
                  <c:v>16.343890883456407</c:v>
                </c:pt>
                <c:pt idx="221">
                  <c:v>16.24670695979648</c:v>
                </c:pt>
                <c:pt idx="222">
                  <c:v>16.612185001355993</c:v>
                </c:pt>
                <c:pt idx="223">
                  <c:v>15.981393522574113</c:v>
                </c:pt>
                <c:pt idx="224">
                  <c:v>16.50122380307053</c:v>
                </c:pt>
                <c:pt idx="225">
                  <c:v>16.556320258849091</c:v>
                </c:pt>
                <c:pt idx="226">
                  <c:v>16.37722314426771</c:v>
                </c:pt>
                <c:pt idx="227">
                  <c:v>16.494914340476363</c:v>
                </c:pt>
                <c:pt idx="228">
                  <c:v>16.685740264299692</c:v>
                </c:pt>
                <c:pt idx="229">
                  <c:v>16.758877910512382</c:v>
                </c:pt>
                <c:pt idx="230">
                  <c:v>16.301370919491287</c:v>
                </c:pt>
                <c:pt idx="231">
                  <c:v>16.613681740664788</c:v>
                </c:pt>
                <c:pt idx="232">
                  <c:v>17.225338588200675</c:v>
                </c:pt>
                <c:pt idx="233">
                  <c:v>17.646100923543873</c:v>
                </c:pt>
                <c:pt idx="234">
                  <c:v>17.382121243046523</c:v>
                </c:pt>
                <c:pt idx="235">
                  <c:v>17.341060459997063</c:v>
                </c:pt>
                <c:pt idx="236">
                  <c:v>17.12240971429009</c:v>
                </c:pt>
                <c:pt idx="237">
                  <c:v>16.590561247074977</c:v>
                </c:pt>
                <c:pt idx="238">
                  <c:v>17.117660786025194</c:v>
                </c:pt>
                <c:pt idx="239">
                  <c:v>16.862528450876361</c:v>
                </c:pt>
                <c:pt idx="240">
                  <c:v>17.030894693975799</c:v>
                </c:pt>
                <c:pt idx="241">
                  <c:v>16.831256711008933</c:v>
                </c:pt>
                <c:pt idx="242">
                  <c:v>16.990959749182849</c:v>
                </c:pt>
                <c:pt idx="243">
                  <c:v>17.073320901189778</c:v>
                </c:pt>
                <c:pt idx="244">
                  <c:v>16.979998621305771</c:v>
                </c:pt>
                <c:pt idx="245">
                  <c:v>17.377480645362564</c:v>
                </c:pt>
                <c:pt idx="246">
                  <c:v>16.91286260933223</c:v>
                </c:pt>
                <c:pt idx="247">
                  <c:v>17.49354921237531</c:v>
                </c:pt>
                <c:pt idx="248">
                  <c:v>17.28612920822712</c:v>
                </c:pt>
                <c:pt idx="249">
                  <c:v>17.233575545002321</c:v>
                </c:pt>
                <c:pt idx="250">
                  <c:v>17.361295899184118</c:v>
                </c:pt>
                <c:pt idx="251">
                  <c:v>17.27894694390049</c:v>
                </c:pt>
                <c:pt idx="252">
                  <c:v>17.236405332627506</c:v>
                </c:pt>
                <c:pt idx="253">
                  <c:v>17.050966568734978</c:v>
                </c:pt>
                <c:pt idx="254">
                  <c:v>16.92382078867082</c:v>
                </c:pt>
                <c:pt idx="255">
                  <c:v>17.171248472522191</c:v>
                </c:pt>
                <c:pt idx="256">
                  <c:v>17.570423040882648</c:v>
                </c:pt>
                <c:pt idx="257">
                  <c:v>17.422672778167861</c:v>
                </c:pt>
                <c:pt idx="258">
                  <c:v>17.464886158844561</c:v>
                </c:pt>
                <c:pt idx="259">
                  <c:v>16.362308478011155</c:v>
                </c:pt>
                <c:pt idx="260">
                  <c:v>15.91672704534686</c:v>
                </c:pt>
                <c:pt idx="261">
                  <c:v>17.384811960093533</c:v>
                </c:pt>
                <c:pt idx="262">
                  <c:v>17.425350592609373</c:v>
                </c:pt>
                <c:pt idx="263">
                  <c:v>17.187106439806691</c:v>
                </c:pt>
                <c:pt idx="264">
                  <c:v>17.140728936133449</c:v>
                </c:pt>
                <c:pt idx="265">
                  <c:v>17.35742131330522</c:v>
                </c:pt>
                <c:pt idx="266">
                  <c:v>17.322331420705819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8-974D-B4E2-6601755D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72671"/>
        <c:axId val="809631727"/>
      </c:scatterChart>
      <c:valAx>
        <c:axId val="8564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</a:t>
                </a:r>
                <a:r>
                  <a:rPr lang="ru-RU" baseline="0"/>
                  <a:t> </a:t>
                </a:r>
                <a:r>
                  <a:rPr lang="ru-RU"/>
                  <a:t>Таттел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31727"/>
        <c:crosses val="autoZero"/>
        <c:crossBetween val="midCat"/>
      </c:valAx>
      <c:valAx>
        <c:axId val="8096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 НЛМК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47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Диаграмма рассеяния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изменения цен'!$J$1</c:f>
              <c:strCache>
                <c:ptCount val="1"/>
                <c:pt idx="0">
                  <c:v>об НЛМК Ао LN(об)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'Исследование изменения цен'!$H$2:$H$291</c:f>
              <c:numCache>
                <c:formatCode>General</c:formatCode>
                <c:ptCount val="290"/>
                <c:pt idx="0">
                  <c:v>13.5184836246587</c:v>
                </c:pt>
                <c:pt idx="1">
                  <c:v>13.634558063576558</c:v>
                </c:pt>
                <c:pt idx="2">
                  <c:v>13.512671530351403</c:v>
                </c:pt>
                <c:pt idx="3">
                  <c:v>13.825750945756761</c:v>
                </c:pt>
                <c:pt idx="4">
                  <c:v>13.855575145724432</c:v>
                </c:pt>
                <c:pt idx="5">
                  <c:v>14.071640041902949</c:v>
                </c:pt>
                <c:pt idx="6">
                  <c:v>13.361951768086492</c:v>
                </c:pt>
                <c:pt idx="7">
                  <c:v>12.891744454995786</c:v>
                </c:pt>
                <c:pt idx="8">
                  <c:v>13.145329622630941</c:v>
                </c:pt>
                <c:pt idx="9">
                  <c:v>13.226526977043877</c:v>
                </c:pt>
                <c:pt idx="10">
                  <c:v>13.204171909706854</c:v>
                </c:pt>
                <c:pt idx="11">
                  <c:v>13.122303375604258</c:v>
                </c:pt>
                <c:pt idx="12">
                  <c:v>13.193667708741808</c:v>
                </c:pt>
                <c:pt idx="13">
                  <c:v>13.306058989751428</c:v>
                </c:pt>
                <c:pt idx="14">
                  <c:v>13.375312690754265</c:v>
                </c:pt>
                <c:pt idx="15">
                  <c:v>13.468964146821582</c:v>
                </c:pt>
                <c:pt idx="16">
                  <c:v>12.99375015643634</c:v>
                </c:pt>
                <c:pt idx="17">
                  <c:v>13.1012296245535</c:v>
                </c:pt>
                <c:pt idx="18">
                  <c:v>12.736024197094642</c:v>
                </c:pt>
                <c:pt idx="19">
                  <c:v>12.661384502282894</c:v>
                </c:pt>
                <c:pt idx="20">
                  <c:v>12.707898896139364</c:v>
                </c:pt>
                <c:pt idx="21">
                  <c:v>13.034735810608748</c:v>
                </c:pt>
                <c:pt idx="22">
                  <c:v>12.922013075055267</c:v>
                </c:pt>
                <c:pt idx="23">
                  <c:v>13.286534541210955</c:v>
                </c:pt>
                <c:pt idx="24">
                  <c:v>13.065259550309792</c:v>
                </c:pt>
                <c:pt idx="25">
                  <c:v>12.919497830572736</c:v>
                </c:pt>
                <c:pt idx="26">
                  <c:v>13.172546856174289</c:v>
                </c:pt>
                <c:pt idx="27">
                  <c:v>13.258281419713375</c:v>
                </c:pt>
                <c:pt idx="28">
                  <c:v>13.391137821928483</c:v>
                </c:pt>
                <c:pt idx="29">
                  <c:v>13.193574586559849</c:v>
                </c:pt>
                <c:pt idx="30">
                  <c:v>13.51117322007266</c:v>
                </c:pt>
                <c:pt idx="31">
                  <c:v>13.229296655622472</c:v>
                </c:pt>
                <c:pt idx="32">
                  <c:v>12.99375925439635</c:v>
                </c:pt>
                <c:pt idx="33">
                  <c:v>13.468583661337323</c:v>
                </c:pt>
                <c:pt idx="34">
                  <c:v>13.091902108061824</c:v>
                </c:pt>
                <c:pt idx="35">
                  <c:v>13.40928215862346</c:v>
                </c:pt>
                <c:pt idx="36">
                  <c:v>13.300623363843597</c:v>
                </c:pt>
                <c:pt idx="37">
                  <c:v>12.846293620280713</c:v>
                </c:pt>
                <c:pt idx="38">
                  <c:v>12.91747468758709</c:v>
                </c:pt>
                <c:pt idx="39">
                  <c:v>13.366735989155455</c:v>
                </c:pt>
                <c:pt idx="40">
                  <c:v>13.422971546742243</c:v>
                </c:pt>
                <c:pt idx="41">
                  <c:v>13.300198217253682</c:v>
                </c:pt>
                <c:pt idx="42">
                  <c:v>13.762415641630096</c:v>
                </c:pt>
                <c:pt idx="43">
                  <c:v>13.088204551257098</c:v>
                </c:pt>
                <c:pt idx="44">
                  <c:v>13.20426405029872</c:v>
                </c:pt>
                <c:pt idx="45">
                  <c:v>13.638220720809969</c:v>
                </c:pt>
                <c:pt idx="46">
                  <c:v>13.736851475972431</c:v>
                </c:pt>
                <c:pt idx="47">
                  <c:v>13.526177790531525</c:v>
                </c:pt>
                <c:pt idx="48">
                  <c:v>13.692541472970477</c:v>
                </c:pt>
                <c:pt idx="49">
                  <c:v>13.633973093689422</c:v>
                </c:pt>
                <c:pt idx="50">
                  <c:v>12.739370858481522</c:v>
                </c:pt>
                <c:pt idx="51">
                  <c:v>12.353388593125313</c:v>
                </c:pt>
                <c:pt idx="52">
                  <c:v>12.479840867753067</c:v>
                </c:pt>
                <c:pt idx="53">
                  <c:v>13.776660576081662</c:v>
                </c:pt>
                <c:pt idx="54">
                  <c:v>13.930304241066352</c:v>
                </c:pt>
                <c:pt idx="55">
                  <c:v>13.542782777294304</c:v>
                </c:pt>
                <c:pt idx="56">
                  <c:v>13.314460332259854</c:v>
                </c:pt>
                <c:pt idx="57">
                  <c:v>13.871427646122635</c:v>
                </c:pt>
                <c:pt idx="58">
                  <c:v>13.82603992906207</c:v>
                </c:pt>
                <c:pt idx="59">
                  <c:v>13.366855027824368</c:v>
                </c:pt>
                <c:pt idx="60">
                  <c:v>13.264621332580973</c:v>
                </c:pt>
                <c:pt idx="61">
                  <c:v>13.25474335740768</c:v>
                </c:pt>
                <c:pt idx="62">
                  <c:v>13.749222240158373</c:v>
                </c:pt>
                <c:pt idx="63">
                  <c:v>13.35518633178498</c:v>
                </c:pt>
                <c:pt idx="64">
                  <c:v>13.636436522260793</c:v>
                </c:pt>
                <c:pt idx="65">
                  <c:v>13.373150110923286</c:v>
                </c:pt>
                <c:pt idx="66">
                  <c:v>13.821733157372748</c:v>
                </c:pt>
                <c:pt idx="67">
                  <c:v>13.505946818510228</c:v>
                </c:pt>
                <c:pt idx="68">
                  <c:v>14.497483033430726</c:v>
                </c:pt>
                <c:pt idx="69">
                  <c:v>13.249017173488584</c:v>
                </c:pt>
                <c:pt idx="70">
                  <c:v>13.492955427594648</c:v>
                </c:pt>
                <c:pt idx="71">
                  <c:v>13.775028089131983</c:v>
                </c:pt>
                <c:pt idx="72">
                  <c:v>13.348205683800865</c:v>
                </c:pt>
                <c:pt idx="73">
                  <c:v>13.339879926796264</c:v>
                </c:pt>
                <c:pt idx="74">
                  <c:v>14.005313227983992</c:v>
                </c:pt>
                <c:pt idx="75">
                  <c:v>13.529577621548427</c:v>
                </c:pt>
                <c:pt idx="76">
                  <c:v>13.444074343423468</c:v>
                </c:pt>
                <c:pt idx="77">
                  <c:v>13.545530869625498</c:v>
                </c:pt>
                <c:pt idx="78">
                  <c:v>13.473268105622456</c:v>
                </c:pt>
                <c:pt idx="79">
                  <c:v>13.49429927830111</c:v>
                </c:pt>
                <c:pt idx="80">
                  <c:v>13.184161898166998</c:v>
                </c:pt>
                <c:pt idx="81">
                  <c:v>14.251365191129382</c:v>
                </c:pt>
                <c:pt idx="82">
                  <c:v>13.32010870724476</c:v>
                </c:pt>
                <c:pt idx="83">
                  <c:v>13.283030493353282</c:v>
                </c:pt>
                <c:pt idx="84">
                  <c:v>13.336251428414705</c:v>
                </c:pt>
                <c:pt idx="85">
                  <c:v>13.386122053842795</c:v>
                </c:pt>
                <c:pt idx="86">
                  <c:v>12.787983749748914</c:v>
                </c:pt>
                <c:pt idx="87">
                  <c:v>13.113029956223253</c:v>
                </c:pt>
                <c:pt idx="88">
                  <c:v>12.973389939170197</c:v>
                </c:pt>
                <c:pt idx="89">
                  <c:v>13.111049617504055</c:v>
                </c:pt>
                <c:pt idx="90">
                  <c:v>12.99177165969842</c:v>
                </c:pt>
                <c:pt idx="91">
                  <c:v>12.828515669761583</c:v>
                </c:pt>
                <c:pt idx="92">
                  <c:v>12.707405353812634</c:v>
                </c:pt>
                <c:pt idx="93">
                  <c:v>13.228453426887629</c:v>
                </c:pt>
                <c:pt idx="94">
                  <c:v>13.245690129341678</c:v>
                </c:pt>
                <c:pt idx="95">
                  <c:v>13.067488941535105</c:v>
                </c:pt>
                <c:pt idx="96">
                  <c:v>14.200517824170042</c:v>
                </c:pt>
                <c:pt idx="97">
                  <c:v>13.267922397252704</c:v>
                </c:pt>
                <c:pt idx="98">
                  <c:v>12.907522761127682</c:v>
                </c:pt>
                <c:pt idx="99">
                  <c:v>12.957821226102352</c:v>
                </c:pt>
                <c:pt idx="100">
                  <c:v>13.382542178562575</c:v>
                </c:pt>
                <c:pt idx="101">
                  <c:v>13.601548477649796</c:v>
                </c:pt>
                <c:pt idx="102">
                  <c:v>13.155033838265254</c:v>
                </c:pt>
                <c:pt idx="103">
                  <c:v>12.668727463284863</c:v>
                </c:pt>
                <c:pt idx="104">
                  <c:v>12.884458917941821</c:v>
                </c:pt>
                <c:pt idx="105">
                  <c:v>13.995441760135591</c:v>
                </c:pt>
                <c:pt idx="106">
                  <c:v>13.407826489784146</c:v>
                </c:pt>
                <c:pt idx="107">
                  <c:v>13.68395549682378</c:v>
                </c:pt>
                <c:pt idx="108">
                  <c:v>13.626273141648575</c:v>
                </c:pt>
                <c:pt idx="109">
                  <c:v>13.386552130326239</c:v>
                </c:pt>
                <c:pt idx="110">
                  <c:v>13.508402347335391</c:v>
                </c:pt>
                <c:pt idx="111">
                  <c:v>13.379727469511781</c:v>
                </c:pt>
                <c:pt idx="112">
                  <c:v>13.283466404985914</c:v>
                </c:pt>
                <c:pt idx="113">
                  <c:v>13.091409202082424</c:v>
                </c:pt>
                <c:pt idx="114">
                  <c:v>13.321268333046886</c:v>
                </c:pt>
                <c:pt idx="115">
                  <c:v>13.403035940545236</c:v>
                </c:pt>
                <c:pt idx="116">
                  <c:v>13.064310445955712</c:v>
                </c:pt>
                <c:pt idx="117">
                  <c:v>13.016407128777294</c:v>
                </c:pt>
                <c:pt idx="118">
                  <c:v>13.219257756247908</c:v>
                </c:pt>
                <c:pt idx="119">
                  <c:v>13.116192375880662</c:v>
                </c:pt>
                <c:pt idx="120">
                  <c:v>13.376650493977037</c:v>
                </c:pt>
                <c:pt idx="121">
                  <c:v>12.99341119844455</c:v>
                </c:pt>
                <c:pt idx="122">
                  <c:v>12.216013075344227</c:v>
                </c:pt>
                <c:pt idx="123">
                  <c:v>13.296504902107845</c:v>
                </c:pt>
                <c:pt idx="124">
                  <c:v>12.919544375984531</c:v>
                </c:pt>
                <c:pt idx="125">
                  <c:v>12.701101149234363</c:v>
                </c:pt>
                <c:pt idx="126">
                  <c:v>13.142797178017736</c:v>
                </c:pt>
                <c:pt idx="127">
                  <c:v>13.485751537200365</c:v>
                </c:pt>
                <c:pt idx="128">
                  <c:v>13.035100332385321</c:v>
                </c:pt>
                <c:pt idx="129">
                  <c:v>13.328132870060832</c:v>
                </c:pt>
                <c:pt idx="130">
                  <c:v>12.780275804250014</c:v>
                </c:pt>
                <c:pt idx="131">
                  <c:v>12.866939373516074</c:v>
                </c:pt>
                <c:pt idx="132">
                  <c:v>12.651745159337569</c:v>
                </c:pt>
                <c:pt idx="133">
                  <c:v>13.126960793074934</c:v>
                </c:pt>
                <c:pt idx="134">
                  <c:v>13.215412821852951</c:v>
                </c:pt>
                <c:pt idx="135">
                  <c:v>12.645929518473245</c:v>
                </c:pt>
                <c:pt idx="136">
                  <c:v>12.805279956981096</c:v>
                </c:pt>
                <c:pt idx="137">
                  <c:v>13.230460545011951</c:v>
                </c:pt>
                <c:pt idx="138">
                  <c:v>13.611058722995464</c:v>
                </c:pt>
                <c:pt idx="139">
                  <c:v>12.750693715342843</c:v>
                </c:pt>
                <c:pt idx="140">
                  <c:v>13.20594688596028</c:v>
                </c:pt>
                <c:pt idx="141">
                  <c:v>12.81678885211096</c:v>
                </c:pt>
                <c:pt idx="142">
                  <c:v>13.047195767109281</c:v>
                </c:pt>
                <c:pt idx="143">
                  <c:v>12.914568923677338</c:v>
                </c:pt>
                <c:pt idx="144">
                  <c:v>12.894882935359945</c:v>
                </c:pt>
                <c:pt idx="145">
                  <c:v>14.254843617183628</c:v>
                </c:pt>
                <c:pt idx="146">
                  <c:v>14.69928470968126</c:v>
                </c:pt>
                <c:pt idx="147">
                  <c:v>14.450054104385741</c:v>
                </c:pt>
                <c:pt idx="148">
                  <c:v>14.139947806629545</c:v>
                </c:pt>
                <c:pt idx="149">
                  <c:v>15.237083014555223</c:v>
                </c:pt>
                <c:pt idx="150">
                  <c:v>14.416272127995096</c:v>
                </c:pt>
                <c:pt idx="151">
                  <c:v>14.099154488082958</c:v>
                </c:pt>
                <c:pt idx="152">
                  <c:v>13.636257089769394</c:v>
                </c:pt>
                <c:pt idx="153">
                  <c:v>14.028092127404962</c:v>
                </c:pt>
                <c:pt idx="154">
                  <c:v>13.693229923255442</c:v>
                </c:pt>
                <c:pt idx="155">
                  <c:v>13.316412562609836</c:v>
                </c:pt>
                <c:pt idx="156">
                  <c:v>13.197120139048627</c:v>
                </c:pt>
                <c:pt idx="157">
                  <c:v>13.625778813420284</c:v>
                </c:pt>
                <c:pt idx="158">
                  <c:v>14.1489302832668</c:v>
                </c:pt>
                <c:pt idx="159">
                  <c:v>14.782909147033566</c:v>
                </c:pt>
                <c:pt idx="160">
                  <c:v>15.211706238835319</c:v>
                </c:pt>
                <c:pt idx="161">
                  <c:v>14.877337485600338</c:v>
                </c:pt>
                <c:pt idx="162">
                  <c:v>15.255543770657539</c:v>
                </c:pt>
                <c:pt idx="163">
                  <c:v>15.697792704567373</c:v>
                </c:pt>
                <c:pt idx="164">
                  <c:v>15.333314644516012</c:v>
                </c:pt>
                <c:pt idx="165">
                  <c:v>14.480609539746531</c:v>
                </c:pt>
                <c:pt idx="166">
                  <c:v>14.799705515632301</c:v>
                </c:pt>
                <c:pt idx="167">
                  <c:v>14.553246709072912</c:v>
                </c:pt>
                <c:pt idx="168">
                  <c:v>14.367969942678981</c:v>
                </c:pt>
                <c:pt idx="169">
                  <c:v>13.76627829608405</c:v>
                </c:pt>
                <c:pt idx="170">
                  <c:v>14.831631421072659</c:v>
                </c:pt>
                <c:pt idx="171">
                  <c:v>14.286749049453695</c:v>
                </c:pt>
                <c:pt idx="172">
                  <c:v>14.319380446596259</c:v>
                </c:pt>
                <c:pt idx="173">
                  <c:v>13.467074438654333</c:v>
                </c:pt>
                <c:pt idx="174">
                  <c:v>13.507499239577056</c:v>
                </c:pt>
                <c:pt idx="175">
                  <c:v>14.561787520535583</c:v>
                </c:pt>
                <c:pt idx="176">
                  <c:v>14.28718341826835</c:v>
                </c:pt>
                <c:pt idx="177">
                  <c:v>13.864846287571529</c:v>
                </c:pt>
                <c:pt idx="178">
                  <c:v>14.442347515516019</c:v>
                </c:pt>
                <c:pt idx="179">
                  <c:v>13.743887802791306</c:v>
                </c:pt>
                <c:pt idx="180">
                  <c:v>14.02262553527544</c:v>
                </c:pt>
                <c:pt idx="181">
                  <c:v>13.730847693785563</c:v>
                </c:pt>
                <c:pt idx="182">
                  <c:v>13.569213521495151</c:v>
                </c:pt>
                <c:pt idx="183">
                  <c:v>13.680176398474472</c:v>
                </c:pt>
                <c:pt idx="184">
                  <c:v>14.105481010076923</c:v>
                </c:pt>
                <c:pt idx="185">
                  <c:v>14.723218159939952</c:v>
                </c:pt>
                <c:pt idx="186">
                  <c:v>14.265461341111717</c:v>
                </c:pt>
                <c:pt idx="187">
                  <c:v>14.42158890533856</c:v>
                </c:pt>
                <c:pt idx="188">
                  <c:v>14.251579876377063</c:v>
                </c:pt>
                <c:pt idx="189">
                  <c:v>14.582588266364201</c:v>
                </c:pt>
                <c:pt idx="190">
                  <c:v>13.6250048017884</c:v>
                </c:pt>
                <c:pt idx="191">
                  <c:v>14.173849816163365</c:v>
                </c:pt>
                <c:pt idx="192">
                  <c:v>14.015346996439908</c:v>
                </c:pt>
                <c:pt idx="193">
                  <c:v>14.445114988109047</c:v>
                </c:pt>
                <c:pt idx="194">
                  <c:v>14.977198110230621</c:v>
                </c:pt>
                <c:pt idx="195">
                  <c:v>14.563991210392297</c:v>
                </c:pt>
                <c:pt idx="196">
                  <c:v>15.06444678524489</c:v>
                </c:pt>
                <c:pt idx="197">
                  <c:v>14.671375473258923</c:v>
                </c:pt>
                <c:pt idx="198">
                  <c:v>14.514873878233143</c:v>
                </c:pt>
                <c:pt idx="199">
                  <c:v>14.502952494526355</c:v>
                </c:pt>
                <c:pt idx="200">
                  <c:v>14.11084676266541</c:v>
                </c:pt>
                <c:pt idx="201">
                  <c:v>14.090298861897354</c:v>
                </c:pt>
                <c:pt idx="202">
                  <c:v>13.765372385639962</c:v>
                </c:pt>
                <c:pt idx="203">
                  <c:v>14.183927098767992</c:v>
                </c:pt>
                <c:pt idx="204">
                  <c:v>14.487507133113626</c:v>
                </c:pt>
                <c:pt idx="205">
                  <c:v>13.8408926888798</c:v>
                </c:pt>
                <c:pt idx="206">
                  <c:v>14.104735439673568</c:v>
                </c:pt>
                <c:pt idx="207">
                  <c:v>13.726753658436182</c:v>
                </c:pt>
                <c:pt idx="208">
                  <c:v>13.083472849733822</c:v>
                </c:pt>
                <c:pt idx="209">
                  <c:v>14.062283132067451</c:v>
                </c:pt>
                <c:pt idx="210">
                  <c:v>14.766041157612099</c:v>
                </c:pt>
                <c:pt idx="211">
                  <c:v>14.879400613462163</c:v>
                </c:pt>
                <c:pt idx="212">
                  <c:v>14.027319717054114</c:v>
                </c:pt>
                <c:pt idx="213">
                  <c:v>14.415530973334425</c:v>
                </c:pt>
                <c:pt idx="214">
                  <c:v>14.491487672994534</c:v>
                </c:pt>
                <c:pt idx="215">
                  <c:v>13.981593478892872</c:v>
                </c:pt>
                <c:pt idx="216">
                  <c:v>14.005137862673614</c:v>
                </c:pt>
                <c:pt idx="217">
                  <c:v>13.614539372915205</c:v>
                </c:pt>
                <c:pt idx="218">
                  <c:v>13.949097824027847</c:v>
                </c:pt>
                <c:pt idx="219">
                  <c:v>13.9166663461322</c:v>
                </c:pt>
                <c:pt idx="220">
                  <c:v>14.185127393177789</c:v>
                </c:pt>
                <c:pt idx="221">
                  <c:v>14.131781544992853</c:v>
                </c:pt>
                <c:pt idx="222">
                  <c:v>13.885519712860257</c:v>
                </c:pt>
                <c:pt idx="223">
                  <c:v>13.823343797875923</c:v>
                </c:pt>
                <c:pt idx="224">
                  <c:v>13.984258745286384</c:v>
                </c:pt>
                <c:pt idx="225">
                  <c:v>14.223391412472703</c:v>
                </c:pt>
                <c:pt idx="226">
                  <c:v>13.884910679846858</c:v>
                </c:pt>
                <c:pt idx="227">
                  <c:v>13.930971789206522</c:v>
                </c:pt>
                <c:pt idx="228">
                  <c:v>13.883339285431781</c:v>
                </c:pt>
                <c:pt idx="229">
                  <c:v>13.71104297685504</c:v>
                </c:pt>
                <c:pt idx="230">
                  <c:v>14.085898698710007</c:v>
                </c:pt>
                <c:pt idx="231">
                  <c:v>13.978977987493641</c:v>
                </c:pt>
                <c:pt idx="232">
                  <c:v>14.056339988038449</c:v>
                </c:pt>
                <c:pt idx="233">
                  <c:v>14.456867478564469</c:v>
                </c:pt>
                <c:pt idx="234">
                  <c:v>13.800216193164189</c:v>
                </c:pt>
                <c:pt idx="235">
                  <c:v>14.259134276933175</c:v>
                </c:pt>
                <c:pt idx="236">
                  <c:v>13.884306876802686</c:v>
                </c:pt>
                <c:pt idx="237">
                  <c:v>14.067372947198262</c:v>
                </c:pt>
                <c:pt idx="238">
                  <c:v>13.721972107719804</c:v>
                </c:pt>
                <c:pt idx="239">
                  <c:v>13.9105079615865</c:v>
                </c:pt>
                <c:pt idx="240">
                  <c:v>13.865935575508562</c:v>
                </c:pt>
                <c:pt idx="241">
                  <c:v>13.543290989128456</c:v>
                </c:pt>
                <c:pt idx="242">
                  <c:v>13.730466698687081</c:v>
                </c:pt>
                <c:pt idx="243">
                  <c:v>14.089614868382306</c:v>
                </c:pt>
                <c:pt idx="244">
                  <c:v>14.394880792763509</c:v>
                </c:pt>
                <c:pt idx="245">
                  <c:v>14.143445743153748</c:v>
                </c:pt>
                <c:pt idx="246">
                  <c:v>13.613713784269507</c:v>
                </c:pt>
                <c:pt idx="247">
                  <c:v>13.961463729846338</c:v>
                </c:pt>
                <c:pt idx="248">
                  <c:v>14.413535741012495</c:v>
                </c:pt>
                <c:pt idx="249">
                  <c:v>14.322727478185101</c:v>
                </c:pt>
                <c:pt idx="250">
                  <c:v>14.480060199121478</c:v>
                </c:pt>
                <c:pt idx="251">
                  <c:v>14.592708863287523</c:v>
                </c:pt>
                <c:pt idx="252">
                  <c:v>14.205834955137879</c:v>
                </c:pt>
                <c:pt idx="253">
                  <c:v>13.866198919416787</c:v>
                </c:pt>
                <c:pt idx="254">
                  <c:v>13.903990189873252</c:v>
                </c:pt>
                <c:pt idx="255">
                  <c:v>13.762968062597345</c:v>
                </c:pt>
                <c:pt idx="256">
                  <c:v>13.766068181150407</c:v>
                </c:pt>
                <c:pt idx="257">
                  <c:v>13.684093499986666</c:v>
                </c:pt>
                <c:pt idx="258">
                  <c:v>14.336718696406272</c:v>
                </c:pt>
                <c:pt idx="259">
                  <c:v>14.455649817108801</c:v>
                </c:pt>
                <c:pt idx="260">
                  <c:v>13.210855823735756</c:v>
                </c:pt>
                <c:pt idx="261">
                  <c:v>14.255186414386356</c:v>
                </c:pt>
                <c:pt idx="262">
                  <c:v>15.460682342349486</c:v>
                </c:pt>
                <c:pt idx="263">
                  <c:v>15.584232011667625</c:v>
                </c:pt>
                <c:pt idx="264">
                  <c:v>14.981205628392207</c:v>
                </c:pt>
                <c:pt idx="265">
                  <c:v>15.247568125684058</c:v>
                </c:pt>
                <c:pt idx="266">
                  <c:v>15.024727288842243</c:v>
                </c:pt>
              </c:numCache>
            </c:numRef>
          </c:xVal>
          <c:yVal>
            <c:numRef>
              <c:f>'Исследование изменения цен'!$J$2:$J$291</c:f>
              <c:numCache>
                <c:formatCode>General</c:formatCode>
                <c:ptCount val="290"/>
                <c:pt idx="0">
                  <c:v>15.967849339156775</c:v>
                </c:pt>
                <c:pt idx="1">
                  <c:v>16.520935315603996</c:v>
                </c:pt>
                <c:pt idx="2">
                  <c:v>16.670260895253104</c:v>
                </c:pt>
                <c:pt idx="3">
                  <c:v>16.820100982001115</c:v>
                </c:pt>
                <c:pt idx="4">
                  <c:v>16.257018980926805</c:v>
                </c:pt>
                <c:pt idx="5">
                  <c:v>16.40013357513001</c:v>
                </c:pt>
                <c:pt idx="6">
                  <c:v>16.183042213835535</c:v>
                </c:pt>
                <c:pt idx="7">
                  <c:v>15.404268097996642</c:v>
                </c:pt>
                <c:pt idx="8">
                  <c:v>16.585642514825857</c:v>
                </c:pt>
                <c:pt idx="9">
                  <c:v>16.121109105938604</c:v>
                </c:pt>
                <c:pt idx="10">
                  <c:v>16.019613646231456</c:v>
                </c:pt>
                <c:pt idx="11">
                  <c:v>16.670406537233713</c:v>
                </c:pt>
                <c:pt idx="12">
                  <c:v>16.529909231470597</c:v>
                </c:pt>
                <c:pt idx="13">
                  <c:v>16.36897498459928</c:v>
                </c:pt>
                <c:pt idx="14">
                  <c:v>16.902551379097776</c:v>
                </c:pt>
                <c:pt idx="15">
                  <c:v>16.975186121133373</c:v>
                </c:pt>
                <c:pt idx="16">
                  <c:v>15.880837962167146</c:v>
                </c:pt>
                <c:pt idx="17">
                  <c:v>16.230350545672785</c:v>
                </c:pt>
                <c:pt idx="18">
                  <c:v>16.437744304236563</c:v>
                </c:pt>
                <c:pt idx="19">
                  <c:v>16.40423653639127</c:v>
                </c:pt>
                <c:pt idx="20">
                  <c:v>16.424010000704818</c:v>
                </c:pt>
                <c:pt idx="21">
                  <c:v>16.382142345500139</c:v>
                </c:pt>
                <c:pt idx="22">
                  <c:v>16.195996065559822</c:v>
                </c:pt>
                <c:pt idx="23">
                  <c:v>16.200631862649796</c:v>
                </c:pt>
                <c:pt idx="24">
                  <c:v>16.539231988060337</c:v>
                </c:pt>
                <c:pt idx="25">
                  <c:v>15.850865668059058</c:v>
                </c:pt>
                <c:pt idx="26">
                  <c:v>16.435699566540443</c:v>
                </c:pt>
                <c:pt idx="27">
                  <c:v>16.405286102584384</c:v>
                </c:pt>
                <c:pt idx="28">
                  <c:v>16.015226473782423</c:v>
                </c:pt>
                <c:pt idx="29">
                  <c:v>16.342479233116389</c:v>
                </c:pt>
                <c:pt idx="30">
                  <c:v>16.234693095189968</c:v>
                </c:pt>
                <c:pt idx="31">
                  <c:v>16.175721899790855</c:v>
                </c:pt>
                <c:pt idx="32">
                  <c:v>15.89619632527427</c:v>
                </c:pt>
                <c:pt idx="33">
                  <c:v>16.490314165272849</c:v>
                </c:pt>
                <c:pt idx="34">
                  <c:v>16.177232107181897</c:v>
                </c:pt>
                <c:pt idx="35">
                  <c:v>16.167260982838783</c:v>
                </c:pt>
                <c:pt idx="36">
                  <c:v>15.809590270492972</c:v>
                </c:pt>
                <c:pt idx="37">
                  <c:v>16.357761946825192</c:v>
                </c:pt>
                <c:pt idx="38">
                  <c:v>16.53560263049588</c:v>
                </c:pt>
                <c:pt idx="39">
                  <c:v>16.579734391872428</c:v>
                </c:pt>
                <c:pt idx="40">
                  <c:v>16.331718019322228</c:v>
                </c:pt>
                <c:pt idx="41">
                  <c:v>16.139273802375516</c:v>
                </c:pt>
                <c:pt idx="42">
                  <c:v>16.740379819551066</c:v>
                </c:pt>
                <c:pt idx="43">
                  <c:v>16.635504557288467</c:v>
                </c:pt>
                <c:pt idx="44">
                  <c:v>16.739515868664668</c:v>
                </c:pt>
                <c:pt idx="45">
                  <c:v>16.786384405181554</c:v>
                </c:pt>
                <c:pt idx="46">
                  <c:v>16.66200879516645</c:v>
                </c:pt>
                <c:pt idx="47">
                  <c:v>16.561090941513516</c:v>
                </c:pt>
                <c:pt idx="48">
                  <c:v>17.192153942428501</c:v>
                </c:pt>
                <c:pt idx="49">
                  <c:v>17.314790938279625</c:v>
                </c:pt>
                <c:pt idx="50">
                  <c:v>17.094086718804792</c:v>
                </c:pt>
                <c:pt idx="51">
                  <c:v>16.197753053642192</c:v>
                </c:pt>
                <c:pt idx="52">
                  <c:v>16.186715519555008</c:v>
                </c:pt>
                <c:pt idx="53">
                  <c:v>17.064210780868294</c:v>
                </c:pt>
                <c:pt idx="54">
                  <c:v>17.047204281448728</c:v>
                </c:pt>
                <c:pt idx="55">
                  <c:v>17.38736534503764</c:v>
                </c:pt>
                <c:pt idx="56">
                  <c:v>17.178462137759336</c:v>
                </c:pt>
                <c:pt idx="57">
                  <c:v>17.062928746345055</c:v>
                </c:pt>
                <c:pt idx="58">
                  <c:v>17.272650559132323</c:v>
                </c:pt>
                <c:pt idx="59">
                  <c:v>16.500129034555865</c:v>
                </c:pt>
                <c:pt idx="60">
                  <c:v>16.449242303224164</c:v>
                </c:pt>
                <c:pt idx="61">
                  <c:v>16.340542159394577</c:v>
                </c:pt>
                <c:pt idx="62">
                  <c:v>16.961794184390051</c:v>
                </c:pt>
                <c:pt idx="63">
                  <c:v>16.79552088689973</c:v>
                </c:pt>
                <c:pt idx="64">
                  <c:v>16.734092852534506</c:v>
                </c:pt>
                <c:pt idx="65">
                  <c:v>16.61705231648217</c:v>
                </c:pt>
                <c:pt idx="66">
                  <c:v>16.720917058891708</c:v>
                </c:pt>
                <c:pt idx="67">
                  <c:v>16.887664375300012</c:v>
                </c:pt>
                <c:pt idx="68">
                  <c:v>16.671498463988669</c:v>
                </c:pt>
                <c:pt idx="69">
                  <c:v>16.602726158941124</c:v>
                </c:pt>
                <c:pt idx="70">
                  <c:v>16.348607191849673</c:v>
                </c:pt>
                <c:pt idx="71">
                  <c:v>16.040613994325458</c:v>
                </c:pt>
                <c:pt idx="72">
                  <c:v>16.096900614710574</c:v>
                </c:pt>
                <c:pt idx="73">
                  <c:v>16.317582373073286</c:v>
                </c:pt>
                <c:pt idx="74">
                  <c:v>16.838715965118663</c:v>
                </c:pt>
                <c:pt idx="75">
                  <c:v>16.076819386606481</c:v>
                </c:pt>
                <c:pt idx="76">
                  <c:v>16.392697043121569</c:v>
                </c:pt>
                <c:pt idx="77">
                  <c:v>16.175433937509091</c:v>
                </c:pt>
                <c:pt idx="78">
                  <c:v>16.375291195964575</c:v>
                </c:pt>
                <c:pt idx="79">
                  <c:v>16.326810000233635</c:v>
                </c:pt>
                <c:pt idx="80">
                  <c:v>16.31826940478361</c:v>
                </c:pt>
                <c:pt idx="81">
                  <c:v>16.507397501224066</c:v>
                </c:pt>
                <c:pt idx="82">
                  <c:v>16.198462921340298</c:v>
                </c:pt>
                <c:pt idx="83">
                  <c:v>16.048731639178758</c:v>
                </c:pt>
                <c:pt idx="84">
                  <c:v>16.107846305404713</c:v>
                </c:pt>
                <c:pt idx="85">
                  <c:v>15.829458455855418</c:v>
                </c:pt>
                <c:pt idx="86">
                  <c:v>16.036709875105693</c:v>
                </c:pt>
                <c:pt idx="87">
                  <c:v>15.666164525757315</c:v>
                </c:pt>
                <c:pt idx="88">
                  <c:v>16.642540707766212</c:v>
                </c:pt>
                <c:pt idx="89">
                  <c:v>16.548067988620822</c:v>
                </c:pt>
                <c:pt idx="90">
                  <c:v>16.201830917353199</c:v>
                </c:pt>
                <c:pt idx="91">
                  <c:v>15.993878460450189</c:v>
                </c:pt>
                <c:pt idx="92">
                  <c:v>15.964155115715808</c:v>
                </c:pt>
                <c:pt idx="93">
                  <c:v>16.273333739342533</c:v>
                </c:pt>
                <c:pt idx="94">
                  <c:v>16.813361086431385</c:v>
                </c:pt>
                <c:pt idx="95">
                  <c:v>16.988652762669499</c:v>
                </c:pt>
                <c:pt idx="96">
                  <c:v>17.509149418115594</c:v>
                </c:pt>
                <c:pt idx="97">
                  <c:v>16.683163975334029</c:v>
                </c:pt>
                <c:pt idx="98">
                  <c:v>16.623673328310858</c:v>
                </c:pt>
                <c:pt idx="99">
                  <c:v>16.747913712092863</c:v>
                </c:pt>
                <c:pt idx="100">
                  <c:v>17.366651496194233</c:v>
                </c:pt>
                <c:pt idx="101">
                  <c:v>17.459749799933689</c:v>
                </c:pt>
                <c:pt idx="102">
                  <c:v>16.5264386140665</c:v>
                </c:pt>
                <c:pt idx="103">
                  <c:v>16.176908750605865</c:v>
                </c:pt>
                <c:pt idx="104">
                  <c:v>16.367532094707421</c:v>
                </c:pt>
                <c:pt idx="105">
                  <c:v>16.805948340403017</c:v>
                </c:pt>
                <c:pt idx="106">
                  <c:v>16.589793469254978</c:v>
                </c:pt>
                <c:pt idx="107">
                  <c:v>17.121061936773188</c:v>
                </c:pt>
                <c:pt idx="108">
                  <c:v>17.049292729159127</c:v>
                </c:pt>
                <c:pt idx="109">
                  <c:v>16.942969972459181</c:v>
                </c:pt>
                <c:pt idx="110">
                  <c:v>16.663859369004044</c:v>
                </c:pt>
                <c:pt idx="111">
                  <c:v>16.308622617776248</c:v>
                </c:pt>
                <c:pt idx="112">
                  <c:v>16.854650919215118</c:v>
                </c:pt>
                <c:pt idx="113">
                  <c:v>17.013987737953098</c:v>
                </c:pt>
                <c:pt idx="114">
                  <c:v>16.931381756553368</c:v>
                </c:pt>
                <c:pt idx="115">
                  <c:v>17.047309320810943</c:v>
                </c:pt>
                <c:pt idx="116">
                  <c:v>16.621990310991059</c:v>
                </c:pt>
                <c:pt idx="117">
                  <c:v>16.327715366047826</c:v>
                </c:pt>
                <c:pt idx="118">
                  <c:v>17.050756458993177</c:v>
                </c:pt>
                <c:pt idx="119">
                  <c:v>16.984340730867963</c:v>
                </c:pt>
                <c:pt idx="120">
                  <c:v>16.763507935357641</c:v>
                </c:pt>
                <c:pt idx="121">
                  <c:v>15.891600238428396</c:v>
                </c:pt>
                <c:pt idx="122">
                  <c:v>15.78394092682932</c:v>
                </c:pt>
                <c:pt idx="123">
                  <c:v>17.60577940324816</c:v>
                </c:pt>
                <c:pt idx="124">
                  <c:v>17.22004602866939</c:v>
                </c:pt>
                <c:pt idx="125">
                  <c:v>18.676769202837498</c:v>
                </c:pt>
                <c:pt idx="126">
                  <c:v>17.125796604038456</c:v>
                </c:pt>
                <c:pt idx="127">
                  <c:v>17.104976058748377</c:v>
                </c:pt>
                <c:pt idx="128">
                  <c:v>17.046122049717479</c:v>
                </c:pt>
                <c:pt idx="129">
                  <c:v>16.875579144713189</c:v>
                </c:pt>
                <c:pt idx="130">
                  <c:v>16.816936094098853</c:v>
                </c:pt>
                <c:pt idx="131">
                  <c:v>16.520923283984899</c:v>
                </c:pt>
                <c:pt idx="132">
                  <c:v>16.794468424531271</c:v>
                </c:pt>
                <c:pt idx="133">
                  <c:v>16.839042320084381</c:v>
                </c:pt>
                <c:pt idx="134">
                  <c:v>16.777287830138313</c:v>
                </c:pt>
                <c:pt idx="135">
                  <c:v>17.057399537141475</c:v>
                </c:pt>
                <c:pt idx="136">
                  <c:v>16.697908386194673</c:v>
                </c:pt>
                <c:pt idx="137">
                  <c:v>16.663428782771341</c:v>
                </c:pt>
                <c:pt idx="138">
                  <c:v>16.919641975864309</c:v>
                </c:pt>
                <c:pt idx="139">
                  <c:v>16.826406775562933</c:v>
                </c:pt>
                <c:pt idx="140">
                  <c:v>16.643506195788291</c:v>
                </c:pt>
                <c:pt idx="141">
                  <c:v>16.682303166473105</c:v>
                </c:pt>
                <c:pt idx="142">
                  <c:v>16.356695141490764</c:v>
                </c:pt>
                <c:pt idx="143">
                  <c:v>16.449693168275257</c:v>
                </c:pt>
                <c:pt idx="144">
                  <c:v>16.853907127957708</c:v>
                </c:pt>
                <c:pt idx="145">
                  <c:v>16.643349485683036</c:v>
                </c:pt>
                <c:pt idx="146">
                  <c:v>16.700564869936922</c:v>
                </c:pt>
                <c:pt idx="147">
                  <c:v>16.606027603068974</c:v>
                </c:pt>
                <c:pt idx="148">
                  <c:v>16.616612633241349</c:v>
                </c:pt>
                <c:pt idx="149">
                  <c:v>16.563396667563683</c:v>
                </c:pt>
                <c:pt idx="150">
                  <c:v>16.08964987906862</c:v>
                </c:pt>
                <c:pt idx="151">
                  <c:v>16.893607763816721</c:v>
                </c:pt>
                <c:pt idx="152">
                  <c:v>16.804704503158653</c:v>
                </c:pt>
                <c:pt idx="153">
                  <c:v>16.630193265401054</c:v>
                </c:pt>
                <c:pt idx="154">
                  <c:v>16.269744919148152</c:v>
                </c:pt>
                <c:pt idx="155">
                  <c:v>16.07455747094383</c:v>
                </c:pt>
                <c:pt idx="156">
                  <c:v>16.296370698331618</c:v>
                </c:pt>
                <c:pt idx="157">
                  <c:v>16.342960120642712</c:v>
                </c:pt>
                <c:pt idx="158">
                  <c:v>16.619570693985082</c:v>
                </c:pt>
                <c:pt idx="159">
                  <c:v>16.729789796467102</c:v>
                </c:pt>
                <c:pt idx="160">
                  <c:v>16.501901208755431</c:v>
                </c:pt>
                <c:pt idx="161">
                  <c:v>17.068570201333795</c:v>
                </c:pt>
                <c:pt idx="162">
                  <c:v>16.895876216658475</c:v>
                </c:pt>
                <c:pt idx="163">
                  <c:v>16.855734723718676</c:v>
                </c:pt>
                <c:pt idx="164">
                  <c:v>16.746662709515391</c:v>
                </c:pt>
                <c:pt idx="165">
                  <c:v>16.504693214444199</c:v>
                </c:pt>
                <c:pt idx="166">
                  <c:v>17.248589931140408</c:v>
                </c:pt>
                <c:pt idx="167">
                  <c:v>16.840748234275829</c:v>
                </c:pt>
                <c:pt idx="168">
                  <c:v>16.388173168581655</c:v>
                </c:pt>
                <c:pt idx="169">
                  <c:v>16.369045012610513</c:v>
                </c:pt>
                <c:pt idx="170">
                  <c:v>17.181612917427355</c:v>
                </c:pt>
                <c:pt idx="171">
                  <c:v>16.650030107386236</c:v>
                </c:pt>
                <c:pt idx="172">
                  <c:v>16.808447428016031</c:v>
                </c:pt>
                <c:pt idx="173">
                  <c:v>16.764111915035727</c:v>
                </c:pt>
                <c:pt idx="174">
                  <c:v>16.784248747573255</c:v>
                </c:pt>
                <c:pt idx="175">
                  <c:v>16.970976184898795</c:v>
                </c:pt>
                <c:pt idx="176">
                  <c:v>16.405861469903265</c:v>
                </c:pt>
                <c:pt idx="177">
                  <c:v>16.618087601839424</c:v>
                </c:pt>
                <c:pt idx="178">
                  <c:v>16.724756407625737</c:v>
                </c:pt>
                <c:pt idx="179">
                  <c:v>16.277245812523841</c:v>
                </c:pt>
                <c:pt idx="180">
                  <c:v>16.905548870978741</c:v>
                </c:pt>
                <c:pt idx="181">
                  <c:v>16.62190572319038</c:v>
                </c:pt>
                <c:pt idx="182">
                  <c:v>16.537157239909035</c:v>
                </c:pt>
                <c:pt idx="183">
                  <c:v>16.407803420300063</c:v>
                </c:pt>
                <c:pt idx="184">
                  <c:v>16.418349861844892</c:v>
                </c:pt>
                <c:pt idx="185">
                  <c:v>16.015774954808482</c:v>
                </c:pt>
                <c:pt idx="186">
                  <c:v>16.196194932941371</c:v>
                </c:pt>
                <c:pt idx="187">
                  <c:v>16.445866569242522</c:v>
                </c:pt>
                <c:pt idx="188">
                  <c:v>16.614881172144184</c:v>
                </c:pt>
                <c:pt idx="189">
                  <c:v>16.132908398505432</c:v>
                </c:pt>
                <c:pt idx="190">
                  <c:v>16.37578979660778</c:v>
                </c:pt>
                <c:pt idx="191">
                  <c:v>15.961854621204511</c:v>
                </c:pt>
                <c:pt idx="192">
                  <c:v>16.067303283717393</c:v>
                </c:pt>
                <c:pt idx="193">
                  <c:v>16.690682379910569</c:v>
                </c:pt>
                <c:pt idx="194">
                  <c:v>16.32605733878491</c:v>
                </c:pt>
                <c:pt idx="195">
                  <c:v>16.329883772730383</c:v>
                </c:pt>
                <c:pt idx="196">
                  <c:v>16.452716889825393</c:v>
                </c:pt>
                <c:pt idx="197">
                  <c:v>16.433359572767422</c:v>
                </c:pt>
                <c:pt idx="198">
                  <c:v>16.72840183729031</c:v>
                </c:pt>
                <c:pt idx="199">
                  <c:v>16.467645572099649</c:v>
                </c:pt>
                <c:pt idx="200">
                  <c:v>16.535472860757935</c:v>
                </c:pt>
                <c:pt idx="201">
                  <c:v>16.369794005530096</c:v>
                </c:pt>
                <c:pt idx="202">
                  <c:v>16.379643428344782</c:v>
                </c:pt>
                <c:pt idx="203">
                  <c:v>16.730604738304596</c:v>
                </c:pt>
                <c:pt idx="204">
                  <c:v>16.69382379210721</c:v>
                </c:pt>
                <c:pt idx="205">
                  <c:v>16.511633916199717</c:v>
                </c:pt>
                <c:pt idx="206">
                  <c:v>16.585765308610142</c:v>
                </c:pt>
                <c:pt idx="207">
                  <c:v>16.023934410869909</c:v>
                </c:pt>
                <c:pt idx="208">
                  <c:v>15.575782800067522</c:v>
                </c:pt>
                <c:pt idx="209">
                  <c:v>16.307819741269014</c:v>
                </c:pt>
                <c:pt idx="210">
                  <c:v>16.396143967441816</c:v>
                </c:pt>
                <c:pt idx="211">
                  <c:v>16.709643013342607</c:v>
                </c:pt>
                <c:pt idx="212">
                  <c:v>16.860500505435603</c:v>
                </c:pt>
                <c:pt idx="213">
                  <c:v>16.632999148882089</c:v>
                </c:pt>
                <c:pt idx="214">
                  <c:v>16.457136015685244</c:v>
                </c:pt>
                <c:pt idx="215">
                  <c:v>16.270001813740731</c:v>
                </c:pt>
                <c:pt idx="216">
                  <c:v>16.206899254283773</c:v>
                </c:pt>
                <c:pt idx="217">
                  <c:v>16.781616782015675</c:v>
                </c:pt>
                <c:pt idx="218">
                  <c:v>16.669412526555231</c:v>
                </c:pt>
                <c:pt idx="219">
                  <c:v>16.68647521033521</c:v>
                </c:pt>
                <c:pt idx="220">
                  <c:v>16.343890883456407</c:v>
                </c:pt>
                <c:pt idx="221">
                  <c:v>16.24670695979648</c:v>
                </c:pt>
                <c:pt idx="222">
                  <c:v>16.612185001355993</c:v>
                </c:pt>
                <c:pt idx="223">
                  <c:v>15.981393522574113</c:v>
                </c:pt>
                <c:pt idx="224">
                  <c:v>16.50122380307053</c:v>
                </c:pt>
                <c:pt idx="225">
                  <c:v>16.556320258849091</c:v>
                </c:pt>
                <c:pt idx="226">
                  <c:v>16.37722314426771</c:v>
                </c:pt>
                <c:pt idx="227">
                  <c:v>16.494914340476363</c:v>
                </c:pt>
                <c:pt idx="228">
                  <c:v>16.685740264299692</c:v>
                </c:pt>
                <c:pt idx="229">
                  <c:v>16.758877910512382</c:v>
                </c:pt>
                <c:pt idx="230">
                  <c:v>16.301370919491287</c:v>
                </c:pt>
                <c:pt idx="231">
                  <c:v>16.613681740664788</c:v>
                </c:pt>
                <c:pt idx="232">
                  <c:v>17.225338588200675</c:v>
                </c:pt>
                <c:pt idx="233">
                  <c:v>17.646100923543873</c:v>
                </c:pt>
                <c:pt idx="234">
                  <c:v>17.382121243046523</c:v>
                </c:pt>
                <c:pt idx="235">
                  <c:v>17.341060459997063</c:v>
                </c:pt>
                <c:pt idx="236">
                  <c:v>17.12240971429009</c:v>
                </c:pt>
                <c:pt idx="237">
                  <c:v>16.590561247074977</c:v>
                </c:pt>
                <c:pt idx="238">
                  <c:v>17.117660786025194</c:v>
                </c:pt>
                <c:pt idx="239">
                  <c:v>16.862528450876361</c:v>
                </c:pt>
                <c:pt idx="240">
                  <c:v>17.030894693975799</c:v>
                </c:pt>
                <c:pt idx="241">
                  <c:v>16.831256711008933</c:v>
                </c:pt>
                <c:pt idx="242">
                  <c:v>16.990959749182849</c:v>
                </c:pt>
                <c:pt idx="243">
                  <c:v>17.073320901189778</c:v>
                </c:pt>
                <c:pt idx="244">
                  <c:v>16.979998621305771</c:v>
                </c:pt>
                <c:pt idx="245">
                  <c:v>17.377480645362564</c:v>
                </c:pt>
                <c:pt idx="246">
                  <c:v>16.91286260933223</c:v>
                </c:pt>
                <c:pt idx="247">
                  <c:v>17.49354921237531</c:v>
                </c:pt>
                <c:pt idx="248">
                  <c:v>17.28612920822712</c:v>
                </c:pt>
                <c:pt idx="249">
                  <c:v>17.233575545002321</c:v>
                </c:pt>
                <c:pt idx="250">
                  <c:v>17.361295899184118</c:v>
                </c:pt>
                <c:pt idx="251">
                  <c:v>17.27894694390049</c:v>
                </c:pt>
                <c:pt idx="252">
                  <c:v>17.236405332627506</c:v>
                </c:pt>
                <c:pt idx="253">
                  <c:v>17.050966568734978</c:v>
                </c:pt>
                <c:pt idx="254">
                  <c:v>16.92382078867082</c:v>
                </c:pt>
                <c:pt idx="255">
                  <c:v>17.171248472522191</c:v>
                </c:pt>
                <c:pt idx="256">
                  <c:v>17.570423040882648</c:v>
                </c:pt>
                <c:pt idx="257">
                  <c:v>17.422672778167861</c:v>
                </c:pt>
                <c:pt idx="258">
                  <c:v>17.464886158844561</c:v>
                </c:pt>
                <c:pt idx="259">
                  <c:v>16.362308478011155</c:v>
                </c:pt>
                <c:pt idx="260">
                  <c:v>15.91672704534686</c:v>
                </c:pt>
                <c:pt idx="261">
                  <c:v>17.384811960093533</c:v>
                </c:pt>
                <c:pt idx="262">
                  <c:v>17.425350592609373</c:v>
                </c:pt>
                <c:pt idx="263">
                  <c:v>17.187106439806691</c:v>
                </c:pt>
                <c:pt idx="264">
                  <c:v>17.140728936133449</c:v>
                </c:pt>
                <c:pt idx="265">
                  <c:v>17.35742131330522</c:v>
                </c:pt>
                <c:pt idx="266">
                  <c:v>17.322331420705819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C-104F-8AE5-F19FB25F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74399"/>
        <c:axId val="352146623"/>
      </c:scatterChart>
      <c:valAx>
        <c:axId val="3522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</a:t>
                </a:r>
                <a:r>
                  <a:rPr lang="ru-RU" baseline="0"/>
                  <a:t> Магнита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46623"/>
        <c:crosses val="autoZero"/>
        <c:crossBetween val="midCat"/>
      </c:valAx>
      <c:valAx>
        <c:axId val="3521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</a:t>
                </a:r>
                <a:r>
                  <a:rPr lang="ru-RU" baseline="0"/>
                  <a:t> Таттел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2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'Анализ лог.дох. для к. комп.'!$E$13:$E$22</c:f>
              <c:strCache>
                <c:ptCount val="10"/>
                <c:pt idx="0">
                  <c:v>-0,073198365</c:v>
                </c:pt>
                <c:pt idx="1">
                  <c:v>-0,050400271</c:v>
                </c:pt>
                <c:pt idx="2">
                  <c:v>-0,027602176</c:v>
                </c:pt>
                <c:pt idx="3">
                  <c:v>-0,004804082</c:v>
                </c:pt>
                <c:pt idx="4">
                  <c:v>0,017994013</c:v>
                </c:pt>
                <c:pt idx="5">
                  <c:v>0,040792107</c:v>
                </c:pt>
                <c:pt idx="6">
                  <c:v>0,063590202</c:v>
                </c:pt>
                <c:pt idx="7">
                  <c:v>0,086388296</c:v>
                </c:pt>
                <c:pt idx="8">
                  <c:v>0,109186391</c:v>
                </c:pt>
                <c:pt idx="9">
                  <c:v>Еще</c:v>
                </c:pt>
              </c:strCache>
            </c:strRef>
          </c:cat>
          <c:val>
            <c:numRef>
              <c:f>'Анализ лог.дох. для к. комп.'!$F$13:$F$22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36</c:v>
                </c:pt>
                <c:pt idx="3">
                  <c:v>62</c:v>
                </c:pt>
                <c:pt idx="4">
                  <c:v>63</c:v>
                </c:pt>
                <c:pt idx="5">
                  <c:v>33</c:v>
                </c:pt>
                <c:pt idx="6">
                  <c:v>23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C84C-BB94-1497620C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73440"/>
        <c:axId val="17926049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'Анализ лог.дох. для к. комп.'!$E$13:$E$22</c:f>
              <c:strCache>
                <c:ptCount val="10"/>
                <c:pt idx="0">
                  <c:v>-0,073198365</c:v>
                </c:pt>
                <c:pt idx="1">
                  <c:v>-0,050400271</c:v>
                </c:pt>
                <c:pt idx="2">
                  <c:v>-0,027602176</c:v>
                </c:pt>
                <c:pt idx="3">
                  <c:v>-0,004804082</c:v>
                </c:pt>
                <c:pt idx="4">
                  <c:v>0,017994013</c:v>
                </c:pt>
                <c:pt idx="5">
                  <c:v>0,040792107</c:v>
                </c:pt>
                <c:pt idx="6">
                  <c:v>0,063590202</c:v>
                </c:pt>
                <c:pt idx="7">
                  <c:v>0,086388296</c:v>
                </c:pt>
                <c:pt idx="8">
                  <c:v>0,109186391</c:v>
                </c:pt>
                <c:pt idx="9">
                  <c:v>Еще</c:v>
                </c:pt>
              </c:strCache>
            </c:strRef>
          </c:cat>
          <c:val>
            <c:numRef>
              <c:f>'Анализ лог.дох. для к. комп.'!$G$13:$G$22</c:f>
              <c:numCache>
                <c:formatCode>0.00%</c:formatCode>
                <c:ptCount val="10"/>
                <c:pt idx="0">
                  <c:v>2.8925619834710745E-2</c:v>
                </c:pt>
                <c:pt idx="1">
                  <c:v>8.2644628099173556E-2</c:v>
                </c:pt>
                <c:pt idx="2">
                  <c:v>0.23140495867768596</c:v>
                </c:pt>
                <c:pt idx="3">
                  <c:v>0.48760330578512395</c:v>
                </c:pt>
                <c:pt idx="4">
                  <c:v>0.74793388429752061</c:v>
                </c:pt>
                <c:pt idx="5">
                  <c:v>0.88429752066115708</c:v>
                </c:pt>
                <c:pt idx="6">
                  <c:v>0.97933884297520657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0-C84C-BB94-1497620C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8144"/>
        <c:axId val="179734144"/>
      </c:lineChart>
      <c:catAx>
        <c:axId val="1791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60496"/>
        <c:crosses val="autoZero"/>
        <c:auto val="1"/>
        <c:lblAlgn val="ctr"/>
        <c:lblOffset val="100"/>
        <c:noMultiLvlLbl val="0"/>
      </c:catAx>
      <c:valAx>
        <c:axId val="17926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73440"/>
        <c:crosses val="autoZero"/>
        <c:crossBetween val="between"/>
      </c:valAx>
      <c:valAx>
        <c:axId val="179734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9678144"/>
        <c:crosses val="max"/>
        <c:crossBetween val="between"/>
      </c:valAx>
      <c:catAx>
        <c:axId val="1796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734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Эмп.</a:t>
            </a:r>
            <a:r>
              <a:rPr lang="ru-RU" baseline="0"/>
              <a:t> норм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'Анализ лог.дох. для к. комп.'!$J$23</c:f>
              <c:strCache>
                <c:ptCount val="1"/>
                <c:pt idx="0">
                  <c:v>ф-ция распределния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комп.'!$J$24:$J$32</c:f>
              <c:numCache>
                <c:formatCode>0.000000000000000</c:formatCode>
                <c:ptCount val="9"/>
                <c:pt idx="0">
                  <c:v>2.8925619834710745E-2</c:v>
                </c:pt>
                <c:pt idx="1">
                  <c:v>8.2644628099173556E-2</c:v>
                </c:pt>
                <c:pt idx="2">
                  <c:v>0.23140495867768596</c:v>
                </c:pt>
                <c:pt idx="3">
                  <c:v>0.48760330578512395</c:v>
                </c:pt>
                <c:pt idx="4">
                  <c:v>0.74793388429752061</c:v>
                </c:pt>
                <c:pt idx="5">
                  <c:v>0.88429752066115708</c:v>
                </c:pt>
                <c:pt idx="6">
                  <c:v>0.97933884297520657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1-3F47-A498-9247B84BC3A6}"/>
            </c:ext>
          </c:extLst>
        </c:ser>
        <c:ser>
          <c:idx val="1"/>
          <c:order val="1"/>
          <c:tx>
            <c:strRef>
              <c:f>'Анализ лог.дох. для к. комп.'!$M$23</c:f>
              <c:strCache>
                <c:ptCount val="1"/>
                <c:pt idx="0">
                  <c:v>ф распр нормальное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комп.'!$M$24:$M$32</c:f>
              <c:numCache>
                <c:formatCode>General</c:formatCode>
                <c:ptCount val="9"/>
                <c:pt idx="0">
                  <c:v>3.1289612462114622E-289</c:v>
                </c:pt>
                <c:pt idx="1">
                  <c:v>6.8612902373065818E-151</c:v>
                </c:pt>
                <c:pt idx="2">
                  <c:v>1.4573849204564744E-57</c:v>
                </c:pt>
                <c:pt idx="3">
                  <c:v>4.210887896941208E-9</c:v>
                </c:pt>
                <c:pt idx="4">
                  <c:v>0.99999526623716961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1-3F47-A498-9247B84B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64496"/>
        <c:axId val="163839488"/>
      </c:lineChart>
      <c:catAx>
        <c:axId val="1640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39488"/>
        <c:crosses val="autoZero"/>
        <c:auto val="1"/>
        <c:lblAlgn val="ctr"/>
        <c:lblOffset val="100"/>
        <c:noMultiLvlLbl val="0"/>
      </c:catAx>
      <c:valAx>
        <c:axId val="1638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лог.дох. для к. комп.'!$K$23</c:f>
              <c:strCache>
                <c:ptCount val="1"/>
                <c:pt idx="0">
                  <c:v>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'Анализ лог.дох. для к. комп.'!$K$24:$K$32</c:f>
              <c:numCache>
                <c:formatCode>General</c:formatCode>
                <c:ptCount val="9"/>
                <c:pt idx="0">
                  <c:v>1.2635522838396347</c:v>
                </c:pt>
                <c:pt idx="1">
                  <c:v>2.3465970985593216</c:v>
                </c:pt>
                <c:pt idx="2">
                  <c:v>6.4982688883181208</c:v>
                </c:pt>
                <c:pt idx="3">
                  <c:v>11.191463085436764</c:v>
                </c:pt>
                <c:pt idx="4">
                  <c:v>11.371970554556713</c:v>
                </c:pt>
                <c:pt idx="5">
                  <c:v>5.9567464809582775</c:v>
                </c:pt>
                <c:pt idx="6">
                  <c:v>4.1516717897587991</c:v>
                </c:pt>
                <c:pt idx="7">
                  <c:v>0.90253734559973908</c:v>
                </c:pt>
                <c:pt idx="8">
                  <c:v>0.18050746911994781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4-1B43-AADE-F825F918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85200"/>
        <c:axId val="242448576"/>
      </c:barChart>
      <c:lineChart>
        <c:grouping val="standard"/>
        <c:varyColors val="0"/>
        <c:ser>
          <c:idx val="1"/>
          <c:order val="1"/>
          <c:tx>
            <c:strRef>
              <c:f>'Анализ лог.дох. для к. комп.'!$L$23</c:f>
              <c:strCache>
                <c:ptCount val="1"/>
                <c:pt idx="0">
                  <c:v>нормальна плотность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'Анализ лог.дох. для к. комп.'!$L$24:$L$32</c:f>
              <c:numCache>
                <c:formatCode>General</c:formatCode>
                <c:ptCount val="9"/>
                <c:pt idx="0">
                  <c:v>5.0836030808883293E-285</c:v>
                </c:pt>
                <c:pt idx="1">
                  <c:v>8.0264697766164511E-147</c:v>
                </c:pt>
                <c:pt idx="2">
                  <c:v>1.0428235010983057E-53</c:v>
                </c:pt>
                <c:pt idx="3">
                  <c:v>1.1148856863362498E-5</c:v>
                </c:pt>
                <c:pt idx="4">
                  <c:v>9.8080611362560723E-3</c:v>
                </c:pt>
                <c:pt idx="5">
                  <c:v>7.1001787673863354E-45</c:v>
                </c:pt>
                <c:pt idx="6">
                  <c:v>4.2294967673556512E-132</c:v>
                </c:pt>
                <c:pt idx="7">
                  <c:v>2.0732009822786955E-264</c:v>
                </c:pt>
                <c:pt idx="8" formatCode="0.000000E+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4-1B43-AADE-F825F918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46256"/>
        <c:axId val="236694336"/>
      </c:lineChart>
      <c:catAx>
        <c:axId val="24028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48576"/>
        <c:crosses val="autoZero"/>
        <c:auto val="1"/>
        <c:lblAlgn val="ctr"/>
        <c:lblOffset val="100"/>
        <c:noMultiLvlLbl val="0"/>
      </c:catAx>
      <c:valAx>
        <c:axId val="242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285200"/>
        <c:crosses val="autoZero"/>
        <c:crossBetween val="between"/>
      </c:valAx>
      <c:valAx>
        <c:axId val="236694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46256"/>
        <c:crosses val="max"/>
        <c:crossBetween val="between"/>
      </c:valAx>
      <c:catAx>
        <c:axId val="18084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69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'Анализ лог.дох. для к. комп.'!$E$111:$E$120</c:f>
              <c:strCache>
                <c:ptCount val="10"/>
                <c:pt idx="0">
                  <c:v>-0,069455908</c:v>
                </c:pt>
                <c:pt idx="1">
                  <c:v>-0,046657814</c:v>
                </c:pt>
                <c:pt idx="2">
                  <c:v>-0,023859719</c:v>
                </c:pt>
                <c:pt idx="3">
                  <c:v>-0,001061625</c:v>
                </c:pt>
                <c:pt idx="4">
                  <c:v>0,02173647</c:v>
                </c:pt>
                <c:pt idx="5">
                  <c:v>0,044534564</c:v>
                </c:pt>
                <c:pt idx="6">
                  <c:v>0,067332659</c:v>
                </c:pt>
                <c:pt idx="7">
                  <c:v>0,090130753</c:v>
                </c:pt>
                <c:pt idx="8">
                  <c:v>0,112928848</c:v>
                </c:pt>
                <c:pt idx="9">
                  <c:v>Еще</c:v>
                </c:pt>
              </c:strCache>
            </c:strRef>
          </c:cat>
          <c:val>
            <c:numRef>
              <c:f>'Анализ лог.дох. для к. комп.'!$F$111:$F$120</c:f>
              <c:numCache>
                <c:formatCode>General</c:formatCode>
                <c:ptCount val="10"/>
                <c:pt idx="0">
                  <c:v>5</c:v>
                </c:pt>
                <c:pt idx="1">
                  <c:v>18</c:v>
                </c:pt>
                <c:pt idx="2">
                  <c:v>37</c:v>
                </c:pt>
                <c:pt idx="3">
                  <c:v>42</c:v>
                </c:pt>
                <c:pt idx="4">
                  <c:v>64</c:v>
                </c:pt>
                <c:pt idx="5">
                  <c:v>47</c:v>
                </c:pt>
                <c:pt idx="6">
                  <c:v>21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9-1740-BB53-74527FD5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9520"/>
        <c:axId val="236813632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'Анализ лог.дох. для к. комп.'!$E$111:$E$120</c:f>
              <c:strCache>
                <c:ptCount val="10"/>
                <c:pt idx="0">
                  <c:v>-0,069455908</c:v>
                </c:pt>
                <c:pt idx="1">
                  <c:v>-0,046657814</c:v>
                </c:pt>
                <c:pt idx="2">
                  <c:v>-0,023859719</c:v>
                </c:pt>
                <c:pt idx="3">
                  <c:v>-0,001061625</c:v>
                </c:pt>
                <c:pt idx="4">
                  <c:v>0,02173647</c:v>
                </c:pt>
                <c:pt idx="5">
                  <c:v>0,044534564</c:v>
                </c:pt>
                <c:pt idx="6">
                  <c:v>0,067332659</c:v>
                </c:pt>
                <c:pt idx="7">
                  <c:v>0,090130753</c:v>
                </c:pt>
                <c:pt idx="8">
                  <c:v>0,112928848</c:v>
                </c:pt>
                <c:pt idx="9">
                  <c:v>Еще</c:v>
                </c:pt>
              </c:strCache>
            </c:strRef>
          </c:cat>
          <c:val>
            <c:numRef>
              <c:f>'Анализ лог.дох. для к. комп.'!$G$111:$G$120</c:f>
              <c:numCache>
                <c:formatCode>0.00%</c:formatCode>
                <c:ptCount val="10"/>
                <c:pt idx="0">
                  <c:v>2.0661157024793389E-2</c:v>
                </c:pt>
                <c:pt idx="1">
                  <c:v>9.5041322314049589E-2</c:v>
                </c:pt>
                <c:pt idx="2">
                  <c:v>0.24793388429752067</c:v>
                </c:pt>
                <c:pt idx="3">
                  <c:v>0.42148760330578511</c:v>
                </c:pt>
                <c:pt idx="4">
                  <c:v>0.68595041322314054</c:v>
                </c:pt>
                <c:pt idx="5">
                  <c:v>0.8801652892561983</c:v>
                </c:pt>
                <c:pt idx="6">
                  <c:v>0.96694214876033058</c:v>
                </c:pt>
                <c:pt idx="7">
                  <c:v>0.99586776859504134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9-1740-BB53-74527FD5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47056"/>
        <c:axId val="252345408"/>
      </c:lineChart>
      <c:catAx>
        <c:axId val="74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813632"/>
        <c:crosses val="autoZero"/>
        <c:auto val="1"/>
        <c:lblAlgn val="ctr"/>
        <c:lblOffset val="100"/>
        <c:noMultiLvlLbl val="0"/>
      </c:catAx>
      <c:valAx>
        <c:axId val="23681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9520"/>
        <c:crosses val="autoZero"/>
        <c:crossBetween val="between"/>
      </c:valAx>
      <c:valAx>
        <c:axId val="252345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52347056"/>
        <c:crosses val="max"/>
        <c:crossBetween val="between"/>
      </c:valAx>
      <c:catAx>
        <c:axId val="2523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3454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LN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Магнит</a:t>
            </a:r>
          </a:p>
        </cx:rich>
      </cx:tx>
    </cx:title>
    <cx:plotArea>
      <cx:plotAreaRegion>
        <cx:series layoutId="boxWhisker" uniqueId="{7749DF44-59E1-5D48-B3C0-C825A7A53512}">
          <cx:tx>
            <cx:txData>
              <cx:f>_xlchart.v1.8</cx:f>
              <cx:v>ц Таттел. Ао LN(ц).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Магнит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Магнит</a:t>
          </a:r>
        </a:p>
      </cx:txPr>
    </cx:title>
    <cx:plotArea>
      <cx:plotAreaRegion>
        <cx:series layoutId="boxWhisker" uniqueId="{492DAFEC-4C3F-8F46-8AD0-C826C804B72F}">
          <cx:tx>
            <cx:txData>
              <cx:f>_xlchart.v1.20</cx:f>
              <cx:v>Без выбросов используя формулу  ц Магнит ао логдох.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Таттел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Таттел</a:t>
          </a:r>
        </a:p>
      </cx:txPr>
    </cx:title>
    <cx:plotArea>
      <cx:plotAreaRegion>
        <cx:series layoutId="boxWhisker" uniqueId="{FD924E3C-F844-7E41-821D-6B5835AEC404}">
          <cx:tx>
            <cx:txData>
              <cx:f>_xlchart.v1.18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НЛМК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НЛМК</a:t>
          </a:r>
        </a:p>
      </cx:txPr>
    </cx:title>
    <cx:plotArea>
      <cx:plotAreaRegion>
        <cx:series layoutId="boxWhisker" uniqueId="{9A613673-7857-E549-BEB6-7FD14C0780C4}">
          <cx:tx>
            <cx:txData>
              <cx:f>_xlchart.v1.22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LN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таттл</a:t>
            </a:r>
          </a:p>
          <a:p>
            <a:pPr algn="ctr" rtl="0">
              <a:defRPr/>
            </a:pP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DBF80ED-0886-6D4C-889F-B3C40D51AE26}">
          <cx:tx>
            <cx:txData>
              <cx:f>_xlchart.v1.10</cx:f>
              <cx:v>ц Таттел. Ао LN(ц).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LN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НЛМК</a:t>
            </a:r>
          </a:p>
          <a:p>
            <a:pPr algn="ctr" rtl="0">
              <a:defRPr/>
            </a:pP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3CEE4A7-942B-794F-AC78-87FE9DA8488A}">
          <cx:tx>
            <cx:txData>
              <cx:f>_xlchart.v1.14</cx:f>
              <cx:v>ц НЛМК LN(ц)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Магнит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Магнит доходность</a:t>
          </a:r>
        </a:p>
      </cx:txPr>
    </cx:title>
    <cx:plotArea>
      <cx:plotAreaRegion>
        <cx:series layoutId="boxWhisker" uniqueId="{59F682AD-A252-2248-9D9F-546D452F5B2D}">
          <cx:tx>
            <cx:txData>
              <cx:f>_xlchart.v1.4</cx:f>
              <cx:v>ц Магнит ао дох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Таттел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Таттел доходность</a:t>
          </a:r>
        </a:p>
      </cx:txPr>
    </cx:title>
    <cx:plotArea>
      <cx:plotAreaRegion>
        <cx:series layoutId="boxWhisker" uniqueId="{48DFD59B-1D1C-2E4A-AF3D-F33E6362486B}">
          <cx:tx>
            <cx:txData>
              <cx:f>_xlchart.v1.6</cx:f>
              <cx:v>ц Таттел. Ао дох..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НЛМК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НЛМК доходность</a:t>
          </a:r>
        </a:p>
      </cx:txPr>
    </cx:title>
    <cx:plotArea>
      <cx:plotAreaRegion>
        <cx:series layoutId="boxWhisker" uniqueId="{6F146182-264D-854D-A214-E841B3876B44}">
          <cx:tx>
            <cx:txData>
              <cx:f>_xlchart.v1.12</cx:f>
              <cx:v>ц НЛМК ао дох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Магнит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Магнит объем</a:t>
          </a:r>
        </a:p>
      </cx:txPr>
    </cx:title>
    <cx:plotArea>
      <cx:plotAreaRegion>
        <cx:series layoutId="clusteredColumn" uniqueId="{6EBB2498-B57E-5843-8855-B379ECD84F94}">
          <cx:tx>
            <cx:txData>
              <cx:f>_xlchart.v1.0</cx:f>
              <cx:v>об Магнит ао LN(об)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Таттел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объем</a:t>
            </a:r>
            <a:r>
              <a:rPr lang="ru-RU"/>
              <a:t> 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5761D1B-F23A-EE42-9EE2-5B7F4144C6FE}">
          <cx:tx>
            <cx:txData>
              <cx:f>_xlchart.v1.2</cx:f>
              <cx:v>об Таттел. Ао LN(об)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НЛМК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объем</a:t>
            </a:r>
            <a:r>
              <a:rPr lang="ru-RU"/>
              <a:t> </a:t>
            </a:r>
          </a:p>
        </cx:rich>
      </cx:tx>
    </cx:title>
    <cx:plotArea>
      <cx:plotAreaRegion>
        <cx:series layoutId="clusteredColumn" uniqueId="{48C81C72-0A7C-FF4A-B1FB-21BE31162F0F}">
          <cx:tx>
            <cx:txData>
              <cx:f>_xlchart.v1.16</cx:f>
              <cx:v>об НЛМК Ао LN(об)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openxmlformats.org/officeDocument/2006/relationships/chart" Target="../charts/chart1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5.xml"/><Relationship Id="rId5" Type="http://schemas.openxmlformats.org/officeDocument/2006/relationships/chart" Target="../charts/chart10.xml"/><Relationship Id="rId10" Type="http://schemas.openxmlformats.org/officeDocument/2006/relationships/image" Target="../media/image1.png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87232</xdr:colOff>
      <xdr:row>1</xdr:row>
      <xdr:rowOff>52339</xdr:rowOff>
    </xdr:from>
    <xdr:to>
      <xdr:col>24</xdr:col>
      <xdr:colOff>554182</xdr:colOff>
      <xdr:row>14</xdr:row>
      <xdr:rowOff>127256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FD41827F-742A-2441-A5B3-599948BAF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07532" y="268239"/>
              <a:ext cx="4594450" cy="2716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600363</xdr:colOff>
      <xdr:row>1</xdr:row>
      <xdr:rowOff>1026</xdr:rowOff>
    </xdr:from>
    <xdr:to>
      <xdr:col>30</xdr:col>
      <xdr:colOff>246302</xdr:colOff>
      <xdr:row>14</xdr:row>
      <xdr:rowOff>75943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2B5238AB-14F8-7B4F-8B4D-10680CB48B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48163" y="216926"/>
              <a:ext cx="4598939" cy="2716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215513</xdr:colOff>
      <xdr:row>1</xdr:row>
      <xdr:rowOff>13853</xdr:rowOff>
    </xdr:from>
    <xdr:to>
      <xdr:col>35</xdr:col>
      <xdr:colOff>682463</xdr:colOff>
      <xdr:row>14</xdr:row>
      <xdr:rowOff>88770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9E708FB5-F93D-5D40-BE22-89108617F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16313" y="229753"/>
              <a:ext cx="4594450" cy="2716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510566</xdr:colOff>
      <xdr:row>15</xdr:row>
      <xdr:rowOff>116481</xdr:rowOff>
    </xdr:from>
    <xdr:to>
      <xdr:col>18</xdr:col>
      <xdr:colOff>733778</xdr:colOff>
      <xdr:row>28</xdr:row>
      <xdr:rowOff>191398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491B6A8-87AF-7A4B-ADC2-512926663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196272</xdr:colOff>
      <xdr:row>14</xdr:row>
      <xdr:rowOff>148551</xdr:rowOff>
    </xdr:from>
    <xdr:to>
      <xdr:col>24</xdr:col>
      <xdr:colOff>663222</xdr:colOff>
      <xdr:row>28</xdr:row>
      <xdr:rowOff>18216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D962376-19D8-1F4C-9132-5BBA77C28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16572" y="3006051"/>
              <a:ext cx="4594450" cy="2714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619605</xdr:colOff>
      <xdr:row>14</xdr:row>
      <xdr:rowOff>135723</xdr:rowOff>
    </xdr:from>
    <xdr:to>
      <xdr:col>30</xdr:col>
      <xdr:colOff>265544</xdr:colOff>
      <xdr:row>28</xdr:row>
      <xdr:rowOff>5388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F1767B10-F173-3D4E-864C-8767742C7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67405" y="2993223"/>
              <a:ext cx="4598939" cy="2714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260414</xdr:colOff>
      <xdr:row>14</xdr:row>
      <xdr:rowOff>135723</xdr:rowOff>
    </xdr:from>
    <xdr:to>
      <xdr:col>35</xdr:col>
      <xdr:colOff>727364</xdr:colOff>
      <xdr:row>28</xdr:row>
      <xdr:rowOff>5388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11D0B6D5-9168-B74A-8780-1C4F861C6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61214" y="2993223"/>
              <a:ext cx="4594450" cy="2714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19</xdr:col>
      <xdr:colOff>144960</xdr:colOff>
      <xdr:row>28</xdr:row>
      <xdr:rowOff>33097</xdr:rowOff>
    </xdr:from>
    <xdr:to>
      <xdr:col>24</xdr:col>
      <xdr:colOff>611910</xdr:colOff>
      <xdr:row>41</xdr:row>
      <xdr:rowOff>108014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6CA8EEAF-D229-6546-8579-602CA7A65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5260" y="5735397"/>
              <a:ext cx="4594450" cy="2716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658091</xdr:colOff>
      <xdr:row>28</xdr:row>
      <xdr:rowOff>20268</xdr:rowOff>
    </xdr:from>
    <xdr:to>
      <xdr:col>30</xdr:col>
      <xdr:colOff>304030</xdr:colOff>
      <xdr:row>41</xdr:row>
      <xdr:rowOff>95185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BD605EA1-8B67-0E42-AC86-32CE71563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05891" y="5722568"/>
              <a:ext cx="4598939" cy="2716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234757</xdr:colOff>
      <xdr:row>28</xdr:row>
      <xdr:rowOff>20270</xdr:rowOff>
    </xdr:from>
    <xdr:to>
      <xdr:col>35</xdr:col>
      <xdr:colOff>701707</xdr:colOff>
      <xdr:row>41</xdr:row>
      <xdr:rowOff>95187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324E21CF-B6EE-3F4D-B0B3-6B0426DEF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35557" y="5722570"/>
              <a:ext cx="4594450" cy="2716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</xdr:colOff>
      <xdr:row>269</xdr:row>
      <xdr:rowOff>2882</xdr:rowOff>
    </xdr:from>
    <xdr:to>
      <xdr:col>9</xdr:col>
      <xdr:colOff>1333500</xdr:colOff>
      <xdr:row>285</xdr:row>
      <xdr:rowOff>206632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36EFBE-360F-CA4D-97F6-208BD146A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456468</xdr:colOff>
      <xdr:row>286</xdr:row>
      <xdr:rowOff>53796</xdr:rowOff>
    </xdr:from>
    <xdr:to>
      <xdr:col>10</xdr:col>
      <xdr:colOff>95078</xdr:colOff>
      <xdr:row>299</xdr:row>
      <xdr:rowOff>155396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01B0B7-06DF-FF4E-9311-16EF67BB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462662</xdr:colOff>
      <xdr:row>299</xdr:row>
      <xdr:rowOff>175751</xdr:rowOff>
    </xdr:from>
    <xdr:to>
      <xdr:col>10</xdr:col>
      <xdr:colOff>98596</xdr:colOff>
      <xdr:row>313</xdr:row>
      <xdr:rowOff>51209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617DB8B-9A0C-6D47-BCBD-E6FC7B93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313</xdr:row>
      <xdr:rowOff>78315</xdr:rowOff>
    </xdr:from>
    <xdr:to>
      <xdr:col>10</xdr:col>
      <xdr:colOff>84667</xdr:colOff>
      <xdr:row>326</xdr:row>
      <xdr:rowOff>69849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04A84DA-69B1-A64C-B905-194DD51E1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15146</xdr:colOff>
      <xdr:row>0</xdr:row>
      <xdr:rowOff>9087</xdr:rowOff>
    </xdr:from>
    <xdr:to>
      <xdr:col>17</xdr:col>
      <xdr:colOff>450908</xdr:colOff>
      <xdr:row>13</xdr:row>
      <xdr:rowOff>130727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5FE920A-099D-F046-97B1-FE57450DE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63146" y="9087"/>
              <a:ext cx="4563262" cy="278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1296797</xdr:colOff>
      <xdr:row>13</xdr:row>
      <xdr:rowOff>44040</xdr:rowOff>
    </xdr:from>
    <xdr:to>
      <xdr:col>17</xdr:col>
      <xdr:colOff>427605</xdr:colOff>
      <xdr:row>27</xdr:row>
      <xdr:rowOff>14213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B50DC310-BA3C-0940-9FDC-14CD56977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6697" y="2711040"/>
              <a:ext cx="4566408" cy="2814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1285145</xdr:colOff>
      <xdr:row>27</xdr:row>
      <xdr:rowOff>32390</xdr:rowOff>
    </xdr:from>
    <xdr:to>
      <xdr:col>17</xdr:col>
      <xdr:colOff>415953</xdr:colOff>
      <xdr:row>41</xdr:row>
      <xdr:rowOff>2562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A84B4001-1D05-C146-9DC4-953659D14B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25045" y="5544190"/>
              <a:ext cx="4566408" cy="281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27333</xdr:colOff>
      <xdr:row>11</xdr:row>
      <xdr:rowOff>50800</xdr:rowOff>
    </xdr:from>
    <xdr:to>
      <xdr:col>12</xdr:col>
      <xdr:colOff>1676401</xdr:colOff>
      <xdr:row>21</xdr:row>
      <xdr:rowOff>189316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23B939-CDAA-0147-8DB6-38A03E40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31969</xdr:colOff>
      <xdr:row>32</xdr:row>
      <xdr:rowOff>15998</xdr:rowOff>
    </xdr:from>
    <xdr:to>
      <xdr:col>8</xdr:col>
      <xdr:colOff>789748</xdr:colOff>
      <xdr:row>45</xdr:row>
      <xdr:rowOff>199775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55B74C9-D399-CB40-9549-16EBF2719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821764</xdr:colOff>
      <xdr:row>32</xdr:row>
      <xdr:rowOff>11398</xdr:rowOff>
    </xdr:from>
    <xdr:to>
      <xdr:col>12</xdr:col>
      <xdr:colOff>1659467</xdr:colOff>
      <xdr:row>45</xdr:row>
      <xdr:rowOff>129824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ACB4C11-2479-DE4B-9331-554641FB2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51588</xdr:colOff>
      <xdr:row>109</xdr:row>
      <xdr:rowOff>17542</xdr:rowOff>
    </xdr:from>
    <xdr:to>
      <xdr:col>12</xdr:col>
      <xdr:colOff>1641230</xdr:colOff>
      <xdr:row>119</xdr:row>
      <xdr:rowOff>57944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C1138AC-5100-1B45-A9A5-D3237FCF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44115</xdr:colOff>
      <xdr:row>60</xdr:row>
      <xdr:rowOff>40967</xdr:rowOff>
    </xdr:from>
    <xdr:to>
      <xdr:col>12</xdr:col>
      <xdr:colOff>1693333</xdr:colOff>
      <xdr:row>70</xdr:row>
      <xdr:rowOff>200526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F1E8B5F-7EB1-4B4C-BF37-DC2A8207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3342</xdr:colOff>
      <xdr:row>81</xdr:row>
      <xdr:rowOff>4233</xdr:rowOff>
    </xdr:from>
    <xdr:to>
      <xdr:col>8</xdr:col>
      <xdr:colOff>779823</xdr:colOff>
      <xdr:row>94</xdr:row>
      <xdr:rowOff>118310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63CC77B-0C94-9143-BCE3-2708A22F8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792044</xdr:colOff>
      <xdr:row>81</xdr:row>
      <xdr:rowOff>48794</xdr:rowOff>
    </xdr:from>
    <xdr:to>
      <xdr:col>12</xdr:col>
      <xdr:colOff>1704474</xdr:colOff>
      <xdr:row>94</xdr:row>
      <xdr:rowOff>133684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2B5918E-F566-C442-A8CD-577653A0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12362</xdr:colOff>
      <xdr:row>129</xdr:row>
      <xdr:rowOff>207470</xdr:rowOff>
    </xdr:from>
    <xdr:to>
      <xdr:col>8</xdr:col>
      <xdr:colOff>820442</xdr:colOff>
      <xdr:row>144</xdr:row>
      <xdr:rowOff>152870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4640666-467B-9446-BFED-23E40F89A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807103</xdr:colOff>
      <xdr:row>129</xdr:row>
      <xdr:rowOff>202302</xdr:rowOff>
    </xdr:from>
    <xdr:to>
      <xdr:col>13</xdr:col>
      <xdr:colOff>2473</xdr:colOff>
      <xdr:row>144</xdr:row>
      <xdr:rowOff>118692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58266DD-03D3-E646-BADE-17F96641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4771</xdr:colOff>
      <xdr:row>0</xdr:row>
      <xdr:rowOff>59070</xdr:rowOff>
    </xdr:from>
    <xdr:to>
      <xdr:col>13</xdr:col>
      <xdr:colOff>69985</xdr:colOff>
      <xdr:row>9</xdr:row>
      <xdr:rowOff>203409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C1C9E290-8206-014D-9225-065D44EF0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87923" y="59070"/>
          <a:ext cx="9990540" cy="2035535"/>
        </a:xfrm>
        <a:prstGeom prst="rect">
          <a:avLst/>
        </a:prstGeom>
      </xdr:spPr>
    </xdr:pic>
    <xdr:clientData/>
  </xdr:twoCellAnchor>
  <xdr:twoCellAnchor>
    <xdr:from>
      <xdr:col>4</xdr:col>
      <xdr:colOff>4838</xdr:colOff>
      <xdr:row>0</xdr:row>
      <xdr:rowOff>0</xdr:rowOff>
    </xdr:from>
    <xdr:to>
      <xdr:col>5</xdr:col>
      <xdr:colOff>2275148</xdr:colOff>
      <xdr:row>9</xdr:row>
      <xdr:rowOff>174130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id="{B7797082-0184-E045-8B26-1E2ADCAC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11759</xdr:colOff>
      <xdr:row>19</xdr:row>
      <xdr:rowOff>0</xdr:rowOff>
    </xdr:from>
    <xdr:to>
      <xdr:col>10</xdr:col>
      <xdr:colOff>468019</xdr:colOff>
      <xdr:row>32</xdr:row>
      <xdr:rowOff>144404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A2713C-5BAE-F345-A88D-AE2FA1147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18815</xdr:colOff>
      <xdr:row>19</xdr:row>
      <xdr:rowOff>27752</xdr:rowOff>
    </xdr:from>
    <xdr:to>
      <xdr:col>16</xdr:col>
      <xdr:colOff>475075</xdr:colOff>
      <xdr:row>32</xdr:row>
      <xdr:rowOff>172156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06DD63-EEAB-9949-B8C3-DD47E4AF2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7055</xdr:colOff>
      <xdr:row>18</xdr:row>
      <xdr:rowOff>192382</xdr:rowOff>
    </xdr:from>
    <xdr:to>
      <xdr:col>22</xdr:col>
      <xdr:colOff>463315</xdr:colOff>
      <xdr:row>32</xdr:row>
      <xdr:rowOff>136879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53ED8E-2700-014C-BBD1-7EAFA0AAB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749300</xdr:colOff>
      <xdr:row>0</xdr:row>
      <xdr:rowOff>177800</xdr:rowOff>
    </xdr:from>
    <xdr:to>
      <xdr:col>22</xdr:col>
      <xdr:colOff>368300</xdr:colOff>
      <xdr:row>17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7D3EF8-FB41-BE4B-A8AB-DC3BBF03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119380</xdr:colOff>
      <xdr:row>1</xdr:row>
      <xdr:rowOff>15557</xdr:rowOff>
    </xdr:from>
    <xdr:ext cx="1330364" cy="323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89375E-B37A-D947-A5FD-CC6EAC2727CB}"/>
                </a:ext>
              </a:extLst>
            </xdr:cNvPr>
            <xdr:cNvSpPr txBox="1"/>
          </xdr:nvSpPr>
          <xdr:spPr>
            <a:xfrm>
              <a:off x="10431780" y="228917"/>
              <a:ext cx="1330364" cy="323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𝐭</m:t>
                    </m:r>
                    <m:r>
                      <a:rPr lang="en-US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𝐫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US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0">
                                    <a:latin typeface="Cambria Math" panose="02040503050406030204" pitchFamily="18" charset="0"/>
                                  </a:rPr>
                                  <m:t>𝐫</m:t>
                                </m:r>
                              </m:e>
                              <m:sup>
                                <m:r>
                                  <a:rPr lang="en-US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1" i="0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𝐧</m:t>
                        </m:r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rad>
                  </m:oMath>
                </m:oMathPara>
              </a14:m>
              <a:endParaRPr lang="ru-RU" sz="1100" b="1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89375E-B37A-D947-A5FD-CC6EAC2727CB}"/>
                </a:ext>
              </a:extLst>
            </xdr:cNvPr>
            <xdr:cNvSpPr txBox="1"/>
          </xdr:nvSpPr>
          <xdr:spPr>
            <a:xfrm>
              <a:off x="10431780" y="228917"/>
              <a:ext cx="1330364" cy="323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𝐭=𝐫/√(𝟏−𝐫^𝟐 )∗√(𝐧−𝟐)</a:t>
              </a:r>
              <a:endParaRPr lang="ru-RU" sz="1100" b="1" i="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8</xdr:row>
      <xdr:rowOff>85725</xdr:rowOff>
    </xdr:from>
    <xdr:to>
      <xdr:col>16</xdr:col>
      <xdr:colOff>316768</xdr:colOff>
      <xdr:row>17</xdr:row>
      <xdr:rowOff>36195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EB7ACC-29BF-9949-A183-112024459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1622425"/>
          <a:ext cx="3682268" cy="182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268"/>
  <sheetViews>
    <sheetView zoomScale="99" zoomScaleNormal="100" workbookViewId="0">
      <selection activeCell="S1" activeCellId="5" sqref="C1:C1048576 I1:I1048576 O1:O1048576 G1:G1048576 M1:M1048576 S1:S1048576"/>
    </sheetView>
  </sheetViews>
  <sheetFormatPr baseColWidth="10" defaultRowHeight="16" x14ac:dyDescent="0.2"/>
  <cols>
    <col min="2" max="2" width="13.5" style="2" customWidth="1"/>
    <col min="3" max="3" width="16.33203125" style="6" customWidth="1"/>
    <col min="4" max="5" width="18.5" style="6" customWidth="1"/>
    <col min="6" max="6" width="14.83203125" style="6" customWidth="1"/>
    <col min="7" max="7" width="18.1640625" style="6" customWidth="1"/>
    <col min="8" max="8" width="14.6640625" style="2" customWidth="1"/>
    <col min="9" max="9" width="15.6640625" style="6" customWidth="1"/>
    <col min="10" max="10" width="21.83203125" style="6" customWidth="1"/>
    <col min="11" max="11" width="14.6640625" style="6" customWidth="1"/>
    <col min="12" max="12" width="14.83203125" style="6" customWidth="1"/>
    <col min="13" max="13" width="18.1640625" style="6" customWidth="1"/>
    <col min="14" max="14" width="12.83203125" style="2" customWidth="1"/>
    <col min="15" max="15" width="12.83203125" style="6" customWidth="1"/>
    <col min="16" max="16" width="16.6640625" style="6" customWidth="1"/>
    <col min="17" max="17" width="12.83203125" style="6" customWidth="1"/>
    <col min="18" max="18" width="14.83203125" style="6" customWidth="1"/>
    <col min="19" max="19" width="17.6640625" style="6" customWidth="1"/>
  </cols>
  <sheetData>
    <row r="1" spans="1:19" s="5" customFormat="1" ht="17" thickBot="1" x14ac:dyDescent="0.25">
      <c r="A1" s="3" t="s">
        <v>0</v>
      </c>
      <c r="B1" s="3" t="s">
        <v>1</v>
      </c>
      <c r="C1" s="5" t="s">
        <v>7</v>
      </c>
      <c r="D1" s="7" t="s">
        <v>9</v>
      </c>
      <c r="E1" s="7" t="s">
        <v>10</v>
      </c>
      <c r="F1" s="5" t="s">
        <v>2</v>
      </c>
      <c r="G1" s="4" t="s">
        <v>8</v>
      </c>
      <c r="H1" s="3" t="s">
        <v>3</v>
      </c>
      <c r="I1" s="5" t="s">
        <v>12</v>
      </c>
      <c r="J1" s="5" t="s">
        <v>11</v>
      </c>
      <c r="K1" s="5" t="s">
        <v>13</v>
      </c>
      <c r="L1" s="5" t="s">
        <v>4</v>
      </c>
      <c r="M1" s="4" t="s">
        <v>14</v>
      </c>
      <c r="N1" s="3" t="s">
        <v>5</v>
      </c>
      <c r="O1" s="5" t="s">
        <v>15</v>
      </c>
      <c r="P1" s="5" t="s">
        <v>16</v>
      </c>
      <c r="Q1" s="5" t="s">
        <v>17</v>
      </c>
      <c r="R1" s="5" t="s">
        <v>6</v>
      </c>
      <c r="S1" s="7" t="s">
        <v>18</v>
      </c>
    </row>
    <row r="2" spans="1:19" x14ac:dyDescent="0.2">
      <c r="A2" s="1">
        <v>42009</v>
      </c>
      <c r="B2" s="2">
        <v>10542</v>
      </c>
      <c r="C2" s="6">
        <f t="shared" ref="C2:C65" si="0">LN(B2)</f>
        <v>9.2631225574151514</v>
      </c>
      <c r="F2" s="6">
        <v>743024</v>
      </c>
      <c r="G2" s="6">
        <f>LN(F2)</f>
        <v>13.5184836246587</v>
      </c>
      <c r="H2" s="2">
        <v>0.14199999999999999</v>
      </c>
      <c r="I2" s="6">
        <f>LN(H2)</f>
        <v>-1.9519282213808764</v>
      </c>
      <c r="L2" s="6">
        <v>1240000</v>
      </c>
      <c r="M2" s="6">
        <f>LN(L2)</f>
        <v>14.03062193758122</v>
      </c>
      <c r="N2" s="2">
        <v>67.900000000000006</v>
      </c>
      <c r="O2" s="6">
        <f>LN(N2)</f>
        <v>4.2180360345646504</v>
      </c>
      <c r="R2" s="6">
        <v>8604960</v>
      </c>
      <c r="S2" s="6">
        <f>LN(R2)</f>
        <v>15.967849339156775</v>
      </c>
    </row>
    <row r="3" spans="1:19" x14ac:dyDescent="0.2">
      <c r="A3" s="1">
        <v>42016</v>
      </c>
      <c r="B3" s="2">
        <v>11350</v>
      </c>
      <c r="C3" s="6">
        <f t="shared" si="0"/>
        <v>9.3369730229095484</v>
      </c>
      <c r="D3" s="6">
        <f>C3-C2</f>
        <v>7.3850465494397E-2</v>
      </c>
      <c r="E3" s="6">
        <f>(B3-B2)/B2</f>
        <v>7.6645797761335607E-2</v>
      </c>
      <c r="F3" s="6">
        <v>834475</v>
      </c>
      <c r="G3" s="6">
        <f t="shared" ref="G3:G66" si="1">LN(F3)</f>
        <v>13.634558063576558</v>
      </c>
      <c r="H3" s="2">
        <v>0.14499999999999999</v>
      </c>
      <c r="I3" s="6">
        <f t="shared" ref="I3:I66" si="2">LN(H3)</f>
        <v>-1.9310215365615626</v>
      </c>
      <c r="J3" s="6">
        <f>I3-I2</f>
        <v>2.0906684819313792E-2</v>
      </c>
      <c r="K3" s="6">
        <f>(H3-H2)/H2</f>
        <v>2.1126760563380302E-2</v>
      </c>
      <c r="L3" s="6">
        <v>150000</v>
      </c>
      <c r="M3" s="6">
        <f t="shared" ref="M3:M66" si="3">LN(L3)</f>
        <v>11.918390573078392</v>
      </c>
      <c r="N3" s="2">
        <v>75.7</v>
      </c>
      <c r="O3" s="6">
        <f t="shared" ref="O3:O66" si="4">LN(N3)</f>
        <v>4.3267781604434035</v>
      </c>
      <c r="P3" s="6">
        <f>O3-O2</f>
        <v>0.10874212587875309</v>
      </c>
      <c r="Q3" s="6">
        <f>(N3-N2)/N2</f>
        <v>0.11487481590574369</v>
      </c>
      <c r="R3" s="6">
        <v>14960670</v>
      </c>
      <c r="S3" s="6">
        <f t="shared" ref="S3:S66" si="5">LN(R3)</f>
        <v>16.520935315603996</v>
      </c>
    </row>
    <row r="4" spans="1:19" x14ac:dyDescent="0.2">
      <c r="A4" s="1">
        <v>42023</v>
      </c>
      <c r="B4" s="2">
        <v>11750</v>
      </c>
      <c r="C4" s="6">
        <f t="shared" si="0"/>
        <v>9.3716085195723053</v>
      </c>
      <c r="D4" s="6">
        <f t="shared" ref="D4:D67" si="6">C4-C3</f>
        <v>3.4635496662756893E-2</v>
      </c>
      <c r="E4" s="6">
        <f t="shared" ref="E4:E67" si="7">(B4-B3)/B3</f>
        <v>3.5242290748898682E-2</v>
      </c>
      <c r="F4" s="6">
        <v>738718</v>
      </c>
      <c r="G4" s="6">
        <f t="shared" si="1"/>
        <v>13.512671530351403</v>
      </c>
      <c r="H4" s="2">
        <v>0.14799999999999999</v>
      </c>
      <c r="I4" s="6">
        <f t="shared" si="2"/>
        <v>-1.9105430052180221</v>
      </c>
      <c r="J4" s="6">
        <f t="shared" ref="J4:J67" si="8">I4-I3</f>
        <v>2.0478531343540496E-2</v>
      </c>
      <c r="K4" s="6">
        <f t="shared" ref="K4:K67" si="9">(H4-H3)/H3</f>
        <v>2.0689655172413814E-2</v>
      </c>
      <c r="L4" s="6">
        <v>2020000</v>
      </c>
      <c r="M4" s="6">
        <f t="shared" si="3"/>
        <v>14.518608069377388</v>
      </c>
      <c r="N4" s="2">
        <v>79.504999999999995</v>
      </c>
      <c r="O4" s="6">
        <f t="shared" si="4"/>
        <v>4.37581991276436</v>
      </c>
      <c r="P4" s="6">
        <f t="shared" ref="P4:P67" si="10">O4-O3</f>
        <v>4.9041752320956533E-2</v>
      </c>
      <c r="Q4" s="6">
        <f t="shared" ref="Q4:Q67" si="11">(N4-N3)/N3</f>
        <v>5.0264200792602277E-2</v>
      </c>
      <c r="R4" s="6">
        <v>17370100</v>
      </c>
      <c r="S4" s="6">
        <f t="shared" si="5"/>
        <v>16.670260895253104</v>
      </c>
    </row>
    <row r="5" spans="1:19" x14ac:dyDescent="0.2">
      <c r="A5" s="1">
        <v>42030</v>
      </c>
      <c r="B5" s="2">
        <v>10590</v>
      </c>
      <c r="C5" s="6">
        <f t="shared" si="0"/>
        <v>9.2676654385954524</v>
      </c>
      <c r="D5" s="6">
        <f t="shared" si="6"/>
        <v>-0.1039430809768529</v>
      </c>
      <c r="E5" s="6">
        <f t="shared" si="7"/>
        <v>-9.8723404255319155E-2</v>
      </c>
      <c r="F5" s="6">
        <v>1010293</v>
      </c>
      <c r="G5" s="6">
        <f t="shared" si="1"/>
        <v>13.825750945756761</v>
      </c>
      <c r="H5" s="2">
        <v>0.14549999999999999</v>
      </c>
      <c r="I5" s="6">
        <f t="shared" si="2"/>
        <v>-1.9275791923705898</v>
      </c>
      <c r="J5" s="6">
        <f t="shared" si="8"/>
        <v>-1.7036187152567717E-2</v>
      </c>
      <c r="K5" s="6">
        <f t="shared" si="9"/>
        <v>-1.6891891891891907E-2</v>
      </c>
      <c r="L5" s="6">
        <v>1230000</v>
      </c>
      <c r="M5" s="6">
        <f t="shared" si="3"/>
        <v>14.0225247273486</v>
      </c>
      <c r="N5" s="2">
        <v>91.995000000000005</v>
      </c>
      <c r="O5" s="6">
        <f t="shared" si="4"/>
        <v>4.521734227746057</v>
      </c>
      <c r="P5" s="6">
        <f t="shared" si="10"/>
        <v>0.14591431498169705</v>
      </c>
      <c r="Q5" s="6">
        <f t="shared" si="11"/>
        <v>0.15709703792214338</v>
      </c>
      <c r="R5" s="6">
        <v>20177950</v>
      </c>
      <c r="S5" s="6">
        <f t="shared" si="5"/>
        <v>16.820100982001115</v>
      </c>
    </row>
    <row r="6" spans="1:19" x14ac:dyDescent="0.2">
      <c r="A6" s="1">
        <v>42037</v>
      </c>
      <c r="B6" s="2">
        <v>11075</v>
      </c>
      <c r="C6" s="6">
        <f t="shared" si="0"/>
        <v>9.3124455949133367</v>
      </c>
      <c r="D6" s="6">
        <f t="shared" si="6"/>
        <v>4.4780156317884234E-2</v>
      </c>
      <c r="E6" s="6">
        <f t="shared" si="7"/>
        <v>4.5797922568460811E-2</v>
      </c>
      <c r="F6" s="6">
        <v>1040878</v>
      </c>
      <c r="G6" s="6">
        <f t="shared" si="1"/>
        <v>13.855575145724432</v>
      </c>
      <c r="H6" s="2">
        <v>0.14899999999999999</v>
      </c>
      <c r="I6" s="6">
        <f t="shared" si="2"/>
        <v>-1.9038089730366781</v>
      </c>
      <c r="J6" s="6">
        <f t="shared" si="8"/>
        <v>2.3770219333911768E-2</v>
      </c>
      <c r="K6" s="6">
        <f t="shared" si="9"/>
        <v>2.4054982817869438E-2</v>
      </c>
      <c r="L6" s="6">
        <v>1790000</v>
      </c>
      <c r="M6" s="6">
        <f t="shared" si="3"/>
        <v>14.397726177816939</v>
      </c>
      <c r="N6" s="2">
        <v>91.045000000000002</v>
      </c>
      <c r="O6" s="6">
        <f t="shared" si="4"/>
        <v>4.5113538897838064</v>
      </c>
      <c r="P6" s="6">
        <f t="shared" si="10"/>
        <v>-1.0380337962250685E-2</v>
      </c>
      <c r="Q6" s="6">
        <f t="shared" si="11"/>
        <v>-1.032664818740152E-2</v>
      </c>
      <c r="R6" s="6">
        <v>11490360</v>
      </c>
      <c r="S6" s="6">
        <f t="shared" si="5"/>
        <v>16.257018980926805</v>
      </c>
    </row>
    <row r="7" spans="1:19" x14ac:dyDescent="0.2">
      <c r="A7" s="1">
        <v>42044</v>
      </c>
      <c r="B7" s="2">
        <v>12250</v>
      </c>
      <c r="C7" s="6">
        <f t="shared" si="0"/>
        <v>9.4132812159728729</v>
      </c>
      <c r="D7" s="6">
        <f t="shared" si="6"/>
        <v>0.10083562105953625</v>
      </c>
      <c r="E7" s="6">
        <f t="shared" si="7"/>
        <v>0.10609480812641084</v>
      </c>
      <c r="F7" s="6">
        <v>1291920</v>
      </c>
      <c r="G7" s="6">
        <f t="shared" si="1"/>
        <v>14.071640041902949</v>
      </c>
      <c r="H7" s="2">
        <v>0.151</v>
      </c>
      <c r="I7" s="6">
        <f t="shared" si="2"/>
        <v>-1.8904754421672127</v>
      </c>
      <c r="J7" s="6">
        <f t="shared" si="8"/>
        <v>1.3333530869465315E-2</v>
      </c>
      <c r="K7" s="6">
        <f t="shared" si="9"/>
        <v>1.3422818791946321E-2</v>
      </c>
      <c r="L7" s="6">
        <v>2410000</v>
      </c>
      <c r="M7" s="6">
        <f t="shared" si="3"/>
        <v>14.695137305466838</v>
      </c>
      <c r="N7" s="2">
        <v>89.2</v>
      </c>
      <c r="O7" s="6">
        <f t="shared" si="4"/>
        <v>4.4908810395859637</v>
      </c>
      <c r="P7" s="6">
        <f t="shared" si="10"/>
        <v>-2.0472850197842618E-2</v>
      </c>
      <c r="Q7" s="6">
        <f t="shared" si="11"/>
        <v>-2.0264704267120643E-2</v>
      </c>
      <c r="R7" s="6">
        <v>13258290</v>
      </c>
      <c r="S7" s="6">
        <f t="shared" si="5"/>
        <v>16.40013357513001</v>
      </c>
    </row>
    <row r="8" spans="1:19" x14ac:dyDescent="0.2">
      <c r="A8" s="1">
        <v>42051</v>
      </c>
      <c r="B8" s="2">
        <v>11796</v>
      </c>
      <c r="C8" s="6">
        <f t="shared" si="0"/>
        <v>9.3755157699351663</v>
      </c>
      <c r="D8" s="6">
        <f t="shared" si="6"/>
        <v>-3.7765446037706596E-2</v>
      </c>
      <c r="E8" s="6">
        <f t="shared" si="7"/>
        <v>-3.7061224489795916E-2</v>
      </c>
      <c r="F8" s="6">
        <v>635363</v>
      </c>
      <c r="G8" s="6">
        <f t="shared" si="1"/>
        <v>13.361951768086492</v>
      </c>
      <c r="H8" s="2">
        <v>0.1535</v>
      </c>
      <c r="I8" s="6">
        <f t="shared" si="2"/>
        <v>-1.8740547119548852</v>
      </c>
      <c r="J8" s="6">
        <f t="shared" si="8"/>
        <v>1.6420730212327594E-2</v>
      </c>
      <c r="K8" s="6">
        <f t="shared" si="9"/>
        <v>1.6556291390728492E-2</v>
      </c>
      <c r="L8" s="6">
        <v>2450000</v>
      </c>
      <c r="M8" s="6">
        <f t="shared" si="3"/>
        <v>14.71159858252091</v>
      </c>
      <c r="N8" s="2">
        <v>85.9</v>
      </c>
      <c r="O8" s="6">
        <f t="shared" si="4"/>
        <v>4.4531838289902099</v>
      </c>
      <c r="P8" s="6">
        <f t="shared" si="10"/>
        <v>-3.7697210595753816E-2</v>
      </c>
      <c r="Q8" s="6">
        <f t="shared" si="11"/>
        <v>-3.6995515695067233E-2</v>
      </c>
      <c r="R8" s="6">
        <v>10671020</v>
      </c>
      <c r="S8" s="6">
        <f t="shared" si="5"/>
        <v>16.183042213835535</v>
      </c>
    </row>
    <row r="9" spans="1:19" x14ac:dyDescent="0.2">
      <c r="A9" s="1">
        <v>42058</v>
      </c>
      <c r="B9" s="2">
        <v>11305</v>
      </c>
      <c r="C9" s="6">
        <f t="shared" si="0"/>
        <v>9.3330003847120704</v>
      </c>
      <c r="D9" s="6">
        <f t="shared" si="6"/>
        <v>-4.2515385223095947E-2</v>
      </c>
      <c r="E9" s="6">
        <f t="shared" si="7"/>
        <v>-4.1624279416751439E-2</v>
      </c>
      <c r="F9" s="6">
        <v>397021</v>
      </c>
      <c r="G9" s="6">
        <f t="shared" si="1"/>
        <v>12.891744454995786</v>
      </c>
      <c r="H9" s="2">
        <v>0.154</v>
      </c>
      <c r="I9" s="6">
        <f t="shared" si="2"/>
        <v>-1.870802676568508</v>
      </c>
      <c r="J9" s="6">
        <f t="shared" si="8"/>
        <v>3.2520353863771945E-3</v>
      </c>
      <c r="K9" s="6">
        <f t="shared" si="9"/>
        <v>3.2573289902280158E-3</v>
      </c>
      <c r="L9" s="6">
        <v>4250000</v>
      </c>
      <c r="M9" s="6">
        <f t="shared" si="3"/>
        <v>15.2624295409006</v>
      </c>
      <c r="N9" s="2">
        <v>81.099999999999994</v>
      </c>
      <c r="O9" s="6">
        <f t="shared" si="4"/>
        <v>4.3956829611213672</v>
      </c>
      <c r="P9" s="6">
        <f t="shared" si="10"/>
        <v>-5.7500867868842676E-2</v>
      </c>
      <c r="Q9" s="6">
        <f t="shared" si="11"/>
        <v>-5.5878928987194543E-2</v>
      </c>
      <c r="R9" s="6">
        <v>4897660</v>
      </c>
      <c r="S9" s="6">
        <f t="shared" si="5"/>
        <v>15.404268097996642</v>
      </c>
    </row>
    <row r="10" spans="1:19" x14ac:dyDescent="0.2">
      <c r="A10" s="1">
        <v>42065</v>
      </c>
      <c r="B10" s="2">
        <v>11347</v>
      </c>
      <c r="C10" s="6">
        <f t="shared" si="0"/>
        <v>9.3367086707909888</v>
      </c>
      <c r="D10" s="6">
        <f t="shared" si="6"/>
        <v>3.7082860789183769E-3</v>
      </c>
      <c r="E10" s="6">
        <f t="shared" si="7"/>
        <v>3.7151702786377707E-3</v>
      </c>
      <c r="F10" s="6">
        <v>511616</v>
      </c>
      <c r="G10" s="6">
        <f t="shared" si="1"/>
        <v>13.145329622630941</v>
      </c>
      <c r="H10" s="2">
        <v>0.15</v>
      </c>
      <c r="I10" s="6">
        <f t="shared" si="2"/>
        <v>-1.8971199848858813</v>
      </c>
      <c r="J10" s="6">
        <f t="shared" si="8"/>
        <v>-2.6317308317373334E-2</v>
      </c>
      <c r="K10" s="6">
        <f t="shared" si="9"/>
        <v>-2.5974025974025997E-2</v>
      </c>
      <c r="L10" s="6">
        <v>5060000</v>
      </c>
      <c r="M10" s="6">
        <f t="shared" si="3"/>
        <v>15.436877041263648</v>
      </c>
      <c r="N10" s="2">
        <v>81.599999999999994</v>
      </c>
      <c r="O10" s="6">
        <f t="shared" si="4"/>
        <v>4.401829261970061</v>
      </c>
      <c r="P10" s="6">
        <f t="shared" si="10"/>
        <v>6.1463008486937198E-3</v>
      </c>
      <c r="Q10" s="6">
        <f t="shared" si="11"/>
        <v>6.1652281134401974E-3</v>
      </c>
      <c r="R10" s="6">
        <v>15960740</v>
      </c>
      <c r="S10" s="6">
        <f t="shared" si="5"/>
        <v>16.585642514825857</v>
      </c>
    </row>
    <row r="11" spans="1:19" x14ac:dyDescent="0.2">
      <c r="A11" s="1">
        <v>42072</v>
      </c>
      <c r="B11" s="2">
        <v>10350</v>
      </c>
      <c r="C11" s="6">
        <f t="shared" si="0"/>
        <v>9.2447417986935143</v>
      </c>
      <c r="D11" s="6">
        <f t="shared" si="6"/>
        <v>-9.196687209747445E-2</v>
      </c>
      <c r="E11" s="6">
        <f t="shared" si="7"/>
        <v>-8.7864633823918223E-2</v>
      </c>
      <c r="F11" s="6">
        <v>554891</v>
      </c>
      <c r="G11" s="6">
        <f t="shared" si="1"/>
        <v>13.226526977043877</v>
      </c>
      <c r="H11" s="2">
        <v>0.14799999999999999</v>
      </c>
      <c r="I11" s="6">
        <f t="shared" si="2"/>
        <v>-1.9105430052180221</v>
      </c>
      <c r="J11" s="6">
        <f t="shared" si="8"/>
        <v>-1.3423020332140823E-2</v>
      </c>
      <c r="K11" s="6">
        <f t="shared" si="9"/>
        <v>-1.3333333333333346E-2</v>
      </c>
      <c r="L11" s="6">
        <v>3800000</v>
      </c>
      <c r="M11" s="6">
        <f t="shared" si="3"/>
        <v>15.150511624696614</v>
      </c>
      <c r="N11" s="2">
        <v>77.8</v>
      </c>
      <c r="O11" s="6">
        <f t="shared" si="4"/>
        <v>4.3541414311843463</v>
      </c>
      <c r="P11" s="6">
        <f t="shared" si="10"/>
        <v>-4.7687830785714702E-2</v>
      </c>
      <c r="Q11" s="6">
        <f t="shared" si="11"/>
        <v>-4.6568627450980359E-2</v>
      </c>
      <c r="R11" s="6">
        <v>10030180</v>
      </c>
      <c r="S11" s="6">
        <f t="shared" si="5"/>
        <v>16.121109105938604</v>
      </c>
    </row>
    <row r="12" spans="1:19" x14ac:dyDescent="0.2">
      <c r="A12" s="1">
        <v>42079</v>
      </c>
      <c r="B12" s="2">
        <v>10900</v>
      </c>
      <c r="C12" s="6">
        <f t="shared" si="0"/>
        <v>9.2965180682172353</v>
      </c>
      <c r="D12" s="6">
        <f t="shared" si="6"/>
        <v>5.1776269523720941E-2</v>
      </c>
      <c r="E12" s="6">
        <f t="shared" si="7"/>
        <v>5.3140096618357488E-2</v>
      </c>
      <c r="F12" s="6">
        <v>542624</v>
      </c>
      <c r="G12" s="6">
        <f t="shared" si="1"/>
        <v>13.204171909706854</v>
      </c>
      <c r="H12" s="2">
        <v>0.14849999999999999</v>
      </c>
      <c r="I12" s="6">
        <f t="shared" si="2"/>
        <v>-1.9071703207393829</v>
      </c>
      <c r="J12" s="6">
        <f t="shared" si="8"/>
        <v>3.372684478639254E-3</v>
      </c>
      <c r="K12" s="6">
        <f t="shared" si="9"/>
        <v>3.3783783783783816E-3</v>
      </c>
      <c r="L12" s="6">
        <v>3440000</v>
      </c>
      <c r="M12" s="6">
        <f t="shared" si="3"/>
        <v>15.050982029349582</v>
      </c>
      <c r="N12" s="2">
        <v>78.015000000000001</v>
      </c>
      <c r="O12" s="6">
        <f t="shared" si="4"/>
        <v>4.3569011158931454</v>
      </c>
      <c r="P12" s="6">
        <f t="shared" si="10"/>
        <v>2.7596847087991705E-3</v>
      </c>
      <c r="Q12" s="6">
        <f t="shared" si="11"/>
        <v>2.7634961439589128E-3</v>
      </c>
      <c r="R12" s="6">
        <v>9062120</v>
      </c>
      <c r="S12" s="6">
        <f t="shared" si="5"/>
        <v>16.019613646231456</v>
      </c>
    </row>
    <row r="13" spans="1:19" x14ac:dyDescent="0.2">
      <c r="A13" s="1">
        <v>42086</v>
      </c>
      <c r="B13" s="2">
        <v>11038</v>
      </c>
      <c r="C13" s="6">
        <f t="shared" si="0"/>
        <v>9.3090991439994468</v>
      </c>
      <c r="D13" s="6">
        <f t="shared" si="6"/>
        <v>1.258107578221157E-2</v>
      </c>
      <c r="E13" s="6">
        <f t="shared" si="7"/>
        <v>1.2660550458715596E-2</v>
      </c>
      <c r="F13" s="6">
        <v>499970</v>
      </c>
      <c r="G13" s="6">
        <f t="shared" si="1"/>
        <v>13.122303375604258</v>
      </c>
      <c r="H13" s="2">
        <v>0.14099999999999999</v>
      </c>
      <c r="I13" s="6">
        <f t="shared" si="2"/>
        <v>-1.9589953886039688</v>
      </c>
      <c r="J13" s="6">
        <f t="shared" si="8"/>
        <v>-5.1825067864585961E-2</v>
      </c>
      <c r="K13" s="6">
        <f t="shared" si="9"/>
        <v>-5.0505050505050553E-2</v>
      </c>
      <c r="L13" s="6">
        <v>1440000</v>
      </c>
      <c r="M13" s="6">
        <f t="shared" si="3"/>
        <v>14.180153671552183</v>
      </c>
      <c r="N13" s="2">
        <v>73.11</v>
      </c>
      <c r="O13" s="6">
        <f t="shared" si="4"/>
        <v>4.2919651563052241</v>
      </c>
      <c r="P13" s="6">
        <f t="shared" si="10"/>
        <v>-6.493595958792131E-2</v>
      </c>
      <c r="Q13" s="6">
        <f t="shared" si="11"/>
        <v>-6.2872524514516456E-2</v>
      </c>
      <c r="R13" s="6">
        <v>17372630</v>
      </c>
      <c r="S13" s="6">
        <f t="shared" si="5"/>
        <v>16.670406537233713</v>
      </c>
    </row>
    <row r="14" spans="1:19" x14ac:dyDescent="0.2">
      <c r="A14" s="1">
        <v>42093</v>
      </c>
      <c r="B14" s="2">
        <v>11799</v>
      </c>
      <c r="C14" s="6">
        <f t="shared" si="0"/>
        <v>9.3757700610999191</v>
      </c>
      <c r="D14" s="6">
        <f t="shared" si="6"/>
        <v>6.6670917100472238E-2</v>
      </c>
      <c r="E14" s="6">
        <f t="shared" si="7"/>
        <v>6.8943649211813729E-2</v>
      </c>
      <c r="F14" s="6">
        <v>536954</v>
      </c>
      <c r="G14" s="6">
        <f t="shared" si="1"/>
        <v>13.193667708741808</v>
      </c>
      <c r="H14" s="2">
        <v>0.14149999999999999</v>
      </c>
      <c r="I14" s="6">
        <f t="shared" si="2"/>
        <v>-1.9554555618988447</v>
      </c>
      <c r="J14" s="6">
        <f t="shared" si="8"/>
        <v>3.5398267051240939E-3</v>
      </c>
      <c r="K14" s="6">
        <f t="shared" si="9"/>
        <v>3.5460992907801452E-3</v>
      </c>
      <c r="L14" s="6">
        <v>8370000</v>
      </c>
      <c r="M14" s="6">
        <f t="shared" si="3"/>
        <v>15.940164442465658</v>
      </c>
      <c r="N14" s="2">
        <v>77.83</v>
      </c>
      <c r="O14" s="6">
        <f t="shared" si="4"/>
        <v>4.3545269609712971</v>
      </c>
      <c r="P14" s="6">
        <f t="shared" si="10"/>
        <v>6.2561804666072973E-2</v>
      </c>
      <c r="Q14" s="6">
        <f t="shared" si="11"/>
        <v>6.4560251675557359E-2</v>
      </c>
      <c r="R14" s="6">
        <v>15095530</v>
      </c>
      <c r="S14" s="6">
        <f t="shared" si="5"/>
        <v>16.529909231470597</v>
      </c>
    </row>
    <row r="15" spans="1:19" x14ac:dyDescent="0.2">
      <c r="A15" s="1">
        <v>42100</v>
      </c>
      <c r="B15" s="2">
        <v>11711</v>
      </c>
      <c r="C15" s="6">
        <f t="shared" si="0"/>
        <v>9.3682838500421379</v>
      </c>
      <c r="D15" s="6">
        <f t="shared" si="6"/>
        <v>-7.4862110577811336E-3</v>
      </c>
      <c r="E15" s="6">
        <f t="shared" si="7"/>
        <v>-7.458259174506314E-3</v>
      </c>
      <c r="F15" s="6">
        <v>600825</v>
      </c>
      <c r="G15" s="6">
        <f t="shared" si="1"/>
        <v>13.306058989751428</v>
      </c>
      <c r="H15" s="2">
        <v>0.14149999999999999</v>
      </c>
      <c r="I15" s="6">
        <f t="shared" si="2"/>
        <v>-1.9554555618988447</v>
      </c>
      <c r="J15" s="6">
        <f t="shared" si="8"/>
        <v>0</v>
      </c>
      <c r="K15" s="6">
        <f t="shared" si="9"/>
        <v>0</v>
      </c>
      <c r="L15" s="6">
        <v>4880000</v>
      </c>
      <c r="M15" s="6">
        <f t="shared" si="3"/>
        <v>15.40065577782933</v>
      </c>
      <c r="N15" s="2">
        <v>69.87</v>
      </c>
      <c r="O15" s="6">
        <f t="shared" si="4"/>
        <v>4.2466363725643594</v>
      </c>
      <c r="P15" s="6">
        <f t="shared" si="10"/>
        <v>-0.10789058840693766</v>
      </c>
      <c r="Q15" s="6">
        <f t="shared" si="11"/>
        <v>-0.10227418733136315</v>
      </c>
      <c r="R15" s="6">
        <v>12851550</v>
      </c>
      <c r="S15" s="6">
        <f t="shared" si="5"/>
        <v>16.36897498459928</v>
      </c>
    </row>
    <row r="16" spans="1:19" x14ac:dyDescent="0.2">
      <c r="A16" s="1">
        <v>42107</v>
      </c>
      <c r="B16" s="2">
        <v>11520</v>
      </c>
      <c r="C16" s="6">
        <f t="shared" si="0"/>
        <v>9.3518399342498828</v>
      </c>
      <c r="D16" s="6">
        <f t="shared" si="6"/>
        <v>-1.6443915792255126E-2</v>
      </c>
      <c r="E16" s="6">
        <f t="shared" si="7"/>
        <v>-1.6309452651353428E-2</v>
      </c>
      <c r="F16" s="6">
        <v>643909</v>
      </c>
      <c r="G16" s="6">
        <f t="shared" si="1"/>
        <v>13.375312690754265</v>
      </c>
      <c r="H16" s="2">
        <v>0.14149999999999999</v>
      </c>
      <c r="I16" s="6">
        <f t="shared" si="2"/>
        <v>-1.9554555618988447</v>
      </c>
      <c r="J16" s="6">
        <f t="shared" si="8"/>
        <v>0</v>
      </c>
      <c r="K16" s="6">
        <f t="shared" si="9"/>
        <v>0</v>
      </c>
      <c r="L16" s="6">
        <v>3950000</v>
      </c>
      <c r="M16" s="6">
        <f t="shared" si="3"/>
        <v>15.189226136877304</v>
      </c>
      <c r="N16" s="2">
        <v>68</v>
      </c>
      <c r="O16" s="6">
        <f t="shared" si="4"/>
        <v>4.219507705176107</v>
      </c>
      <c r="P16" s="6">
        <f t="shared" si="10"/>
        <v>-2.7128667388252481E-2</v>
      </c>
      <c r="Q16" s="6">
        <f t="shared" si="11"/>
        <v>-2.6763990267639967E-2</v>
      </c>
      <c r="R16" s="6">
        <v>21912140</v>
      </c>
      <c r="S16" s="6">
        <f t="shared" si="5"/>
        <v>16.902551379097776</v>
      </c>
    </row>
    <row r="17" spans="1:19" x14ac:dyDescent="0.2">
      <c r="A17" s="1">
        <v>42114</v>
      </c>
      <c r="B17" s="2">
        <v>11824</v>
      </c>
      <c r="C17" s="6">
        <f t="shared" si="0"/>
        <v>9.377886643187983</v>
      </c>
      <c r="D17" s="6">
        <f t="shared" si="6"/>
        <v>2.6046708938100238E-2</v>
      </c>
      <c r="E17" s="6">
        <f t="shared" si="7"/>
        <v>2.6388888888888889E-2</v>
      </c>
      <c r="F17" s="6">
        <v>707126</v>
      </c>
      <c r="G17" s="6">
        <f t="shared" si="1"/>
        <v>13.468964146821582</v>
      </c>
      <c r="H17" s="2">
        <v>0.13500000000000001</v>
      </c>
      <c r="I17" s="6">
        <f t="shared" si="2"/>
        <v>-2.0024805005437076</v>
      </c>
      <c r="J17" s="6">
        <f t="shared" si="8"/>
        <v>-4.7024938644862901E-2</v>
      </c>
      <c r="K17" s="6">
        <f t="shared" si="9"/>
        <v>-4.5936395759717162E-2</v>
      </c>
      <c r="L17" s="6">
        <v>12560000</v>
      </c>
      <c r="M17" s="6">
        <f t="shared" si="3"/>
        <v>16.346027719004326</v>
      </c>
      <c r="N17" s="2">
        <v>67.540000000000006</v>
      </c>
      <c r="O17" s="6">
        <f t="shared" si="4"/>
        <v>4.212720014957422</v>
      </c>
      <c r="P17" s="6">
        <f t="shared" si="10"/>
        <v>-6.7876902186849719E-3</v>
      </c>
      <c r="Q17" s="6">
        <f t="shared" si="11"/>
        <v>-6.764705882352849E-3</v>
      </c>
      <c r="R17" s="6">
        <v>23562950</v>
      </c>
      <c r="S17" s="6">
        <f t="shared" si="5"/>
        <v>16.975186121133373</v>
      </c>
    </row>
    <row r="18" spans="1:19" x14ac:dyDescent="0.2">
      <c r="A18" s="1">
        <v>42121</v>
      </c>
      <c r="B18" s="2">
        <v>11280</v>
      </c>
      <c r="C18" s="6">
        <f t="shared" si="0"/>
        <v>9.3307865250520496</v>
      </c>
      <c r="D18" s="6">
        <f t="shared" si="6"/>
        <v>-4.71001181359334E-2</v>
      </c>
      <c r="E18" s="6">
        <f t="shared" si="7"/>
        <v>-4.6008119079837616E-2</v>
      </c>
      <c r="F18" s="6">
        <v>439657</v>
      </c>
      <c r="G18" s="6">
        <f t="shared" si="1"/>
        <v>12.99375015643634</v>
      </c>
      <c r="H18" s="2">
        <v>0.13700000000000001</v>
      </c>
      <c r="I18" s="6">
        <f t="shared" si="2"/>
        <v>-1.987774353154012</v>
      </c>
      <c r="J18" s="6">
        <f t="shared" si="8"/>
        <v>1.4706147389695667E-2</v>
      </c>
      <c r="K18" s="6">
        <f t="shared" si="9"/>
        <v>1.4814814814814828E-2</v>
      </c>
      <c r="L18" s="6">
        <v>12630000</v>
      </c>
      <c r="M18" s="6">
        <f t="shared" si="3"/>
        <v>16.351585494326674</v>
      </c>
      <c r="N18" s="2">
        <v>68.28</v>
      </c>
      <c r="O18" s="6">
        <f t="shared" si="4"/>
        <v>4.2236168979262398</v>
      </c>
      <c r="P18" s="6">
        <f t="shared" si="10"/>
        <v>1.0896882968817856E-2</v>
      </c>
      <c r="Q18" s="6">
        <f t="shared" si="11"/>
        <v>1.0956470239857786E-2</v>
      </c>
      <c r="R18" s="6">
        <v>7887880</v>
      </c>
      <c r="S18" s="6">
        <f t="shared" si="5"/>
        <v>15.880837962167146</v>
      </c>
    </row>
    <row r="19" spans="1:19" x14ac:dyDescent="0.2">
      <c r="A19" s="1">
        <v>42128</v>
      </c>
      <c r="B19" s="2">
        <v>11295</v>
      </c>
      <c r="C19" s="6">
        <f t="shared" si="0"/>
        <v>9.3321154289021031</v>
      </c>
      <c r="D19" s="6">
        <f t="shared" si="6"/>
        <v>1.3289038500534645E-3</v>
      </c>
      <c r="E19" s="6">
        <f t="shared" si="7"/>
        <v>1.3297872340425532E-3</v>
      </c>
      <c r="F19" s="6">
        <v>489544</v>
      </c>
      <c r="G19" s="6">
        <f t="shared" si="1"/>
        <v>13.1012296245535</v>
      </c>
      <c r="H19" s="2">
        <v>0.13400000000000001</v>
      </c>
      <c r="I19" s="6">
        <f t="shared" si="2"/>
        <v>-2.0099154790312257</v>
      </c>
      <c r="J19" s="6">
        <f t="shared" si="8"/>
        <v>-2.214112587721373E-2</v>
      </c>
      <c r="K19" s="6">
        <f t="shared" si="9"/>
        <v>-2.1897810218978121E-2</v>
      </c>
      <c r="L19" s="6">
        <v>5130000</v>
      </c>
      <c r="M19" s="6">
        <f t="shared" si="3"/>
        <v>15.450616217146953</v>
      </c>
      <c r="N19" s="2">
        <v>69</v>
      </c>
      <c r="O19" s="6">
        <f t="shared" si="4"/>
        <v>4.2341065045972597</v>
      </c>
      <c r="P19" s="6">
        <f t="shared" si="10"/>
        <v>1.0489606671019835E-2</v>
      </c>
      <c r="Q19" s="6">
        <f t="shared" si="11"/>
        <v>1.0544815465729333E-2</v>
      </c>
      <c r="R19" s="6">
        <v>11187980</v>
      </c>
      <c r="S19" s="6">
        <f t="shared" si="5"/>
        <v>16.230350545672785</v>
      </c>
    </row>
    <row r="20" spans="1:19" x14ac:dyDescent="0.2">
      <c r="A20" s="1">
        <v>42135</v>
      </c>
      <c r="B20" s="2">
        <v>11372</v>
      </c>
      <c r="C20" s="6">
        <f t="shared" si="0"/>
        <v>9.3389094727708901</v>
      </c>
      <c r="D20" s="6">
        <f t="shared" si="6"/>
        <v>6.7940438687870142E-3</v>
      </c>
      <c r="E20" s="6">
        <f t="shared" si="7"/>
        <v>6.8171757414785305E-3</v>
      </c>
      <c r="F20" s="6">
        <v>339770</v>
      </c>
      <c r="G20" s="6">
        <f t="shared" si="1"/>
        <v>12.736024197094642</v>
      </c>
      <c r="H20" s="2">
        <v>0.13</v>
      </c>
      <c r="I20" s="6">
        <f t="shared" si="2"/>
        <v>-2.0402208285265546</v>
      </c>
      <c r="J20" s="6">
        <f t="shared" si="8"/>
        <v>-3.0305349495328926E-2</v>
      </c>
      <c r="K20" s="6">
        <f t="shared" si="9"/>
        <v>-2.985074626865674E-2</v>
      </c>
      <c r="L20" s="6">
        <v>8860000</v>
      </c>
      <c r="M20" s="6">
        <f t="shared" si="3"/>
        <v>15.997057322581263</v>
      </c>
      <c r="N20" s="2">
        <v>72.099999999999994</v>
      </c>
      <c r="O20" s="6">
        <f t="shared" si="4"/>
        <v>4.2780540442909034</v>
      </c>
      <c r="P20" s="6">
        <f t="shared" si="10"/>
        <v>4.3947539693643733E-2</v>
      </c>
      <c r="Q20" s="6">
        <f t="shared" si="11"/>
        <v>4.4927536231883974E-2</v>
      </c>
      <c r="R20" s="6">
        <v>13766440</v>
      </c>
      <c r="S20" s="6">
        <f t="shared" si="5"/>
        <v>16.437744304236563</v>
      </c>
    </row>
    <row r="21" spans="1:19" x14ac:dyDescent="0.2">
      <c r="A21" s="1">
        <v>42142</v>
      </c>
      <c r="B21" s="2">
        <v>11020</v>
      </c>
      <c r="C21" s="6">
        <f t="shared" si="0"/>
        <v>9.3074670827069053</v>
      </c>
      <c r="D21" s="6">
        <f t="shared" si="6"/>
        <v>-3.144239006398486E-2</v>
      </c>
      <c r="E21" s="6">
        <f t="shared" si="7"/>
        <v>-3.0953218431234612E-2</v>
      </c>
      <c r="F21" s="6">
        <v>315333</v>
      </c>
      <c r="G21" s="6">
        <f t="shared" si="1"/>
        <v>12.661384502282894</v>
      </c>
      <c r="H21" s="2">
        <v>0.1225</v>
      </c>
      <c r="I21" s="6">
        <f t="shared" si="2"/>
        <v>-2.0996442489973552</v>
      </c>
      <c r="J21" s="6">
        <f t="shared" si="8"/>
        <v>-5.9423420470800625E-2</v>
      </c>
      <c r="K21" s="6">
        <f t="shared" si="9"/>
        <v>-5.7692307692307744E-2</v>
      </c>
      <c r="L21" s="6">
        <v>8290000</v>
      </c>
      <c r="M21" s="6">
        <f t="shared" si="3"/>
        <v>15.930560527111478</v>
      </c>
      <c r="N21" s="2">
        <v>73.67</v>
      </c>
      <c r="O21" s="6">
        <f t="shared" si="4"/>
        <v>4.2995956606947221</v>
      </c>
      <c r="P21" s="6">
        <f t="shared" si="10"/>
        <v>2.1541616403818686E-2</v>
      </c>
      <c r="Q21" s="6">
        <f t="shared" si="11"/>
        <v>2.1775312066574307E-2</v>
      </c>
      <c r="R21" s="6">
        <v>13312800</v>
      </c>
      <c r="S21" s="6">
        <f t="shared" si="5"/>
        <v>16.40423653639127</v>
      </c>
    </row>
    <row r="22" spans="1:19" x14ac:dyDescent="0.2">
      <c r="A22" s="1">
        <v>42149</v>
      </c>
      <c r="B22" s="2">
        <v>10510</v>
      </c>
      <c r="C22" s="6">
        <f t="shared" si="0"/>
        <v>9.2600824638709973</v>
      </c>
      <c r="D22" s="6">
        <f t="shared" si="6"/>
        <v>-4.7384618835907943E-2</v>
      </c>
      <c r="E22" s="6">
        <f t="shared" si="7"/>
        <v>-4.6279491833030852E-2</v>
      </c>
      <c r="F22" s="6">
        <v>330347</v>
      </c>
      <c r="G22" s="6">
        <f t="shared" si="1"/>
        <v>12.707898896139364</v>
      </c>
      <c r="H22" s="2">
        <v>0.11700000000000001</v>
      </c>
      <c r="I22" s="6">
        <f t="shared" si="2"/>
        <v>-2.145581344184381</v>
      </c>
      <c r="J22" s="6">
        <f t="shared" si="8"/>
        <v>-4.5937095187025712E-2</v>
      </c>
      <c r="K22" s="6">
        <f t="shared" si="9"/>
        <v>-4.4897959183673397E-2</v>
      </c>
      <c r="L22" s="6">
        <v>25120000</v>
      </c>
      <c r="M22" s="6">
        <f t="shared" si="3"/>
        <v>17.039174899564273</v>
      </c>
      <c r="N22" s="2">
        <v>73</v>
      </c>
      <c r="O22" s="6">
        <f t="shared" si="4"/>
        <v>4.290459441148391</v>
      </c>
      <c r="P22" s="6">
        <f t="shared" si="10"/>
        <v>-9.136219546331148E-3</v>
      </c>
      <c r="Q22" s="6">
        <f t="shared" si="11"/>
        <v>-9.094611103569997E-3</v>
      </c>
      <c r="R22" s="6">
        <v>13578660</v>
      </c>
      <c r="S22" s="6">
        <f t="shared" si="5"/>
        <v>16.424010000704818</v>
      </c>
    </row>
    <row r="23" spans="1:19" x14ac:dyDescent="0.2">
      <c r="A23" s="1">
        <v>42156</v>
      </c>
      <c r="B23" s="2">
        <v>10685</v>
      </c>
      <c r="C23" s="6">
        <f t="shared" si="0"/>
        <v>9.2765961677532474</v>
      </c>
      <c r="D23" s="6">
        <f t="shared" si="6"/>
        <v>1.6513703882250041E-2</v>
      </c>
      <c r="E23" s="6">
        <f t="shared" si="7"/>
        <v>1.665080875356803E-2</v>
      </c>
      <c r="F23" s="6">
        <v>458051</v>
      </c>
      <c r="G23" s="6">
        <f t="shared" si="1"/>
        <v>13.034735810608748</v>
      </c>
      <c r="H23" s="2">
        <v>0.11700000000000001</v>
      </c>
      <c r="I23" s="6">
        <f t="shared" si="2"/>
        <v>-2.145581344184381</v>
      </c>
      <c r="J23" s="6">
        <f t="shared" si="8"/>
        <v>0</v>
      </c>
      <c r="K23" s="6">
        <f t="shared" si="9"/>
        <v>0</v>
      </c>
      <c r="L23" s="6">
        <v>8280000</v>
      </c>
      <c r="M23" s="6">
        <f t="shared" si="3"/>
        <v>15.929353526361442</v>
      </c>
      <c r="N23" s="2">
        <v>75.2</v>
      </c>
      <c r="O23" s="6">
        <f t="shared" si="4"/>
        <v>4.3201512309557941</v>
      </c>
      <c r="P23" s="6">
        <f t="shared" si="10"/>
        <v>2.9691789807403168E-2</v>
      </c>
      <c r="Q23" s="6">
        <f t="shared" si="11"/>
        <v>3.0136986301369902E-2</v>
      </c>
      <c r="R23" s="6">
        <v>13021890</v>
      </c>
      <c r="S23" s="6">
        <f t="shared" si="5"/>
        <v>16.382142345500139</v>
      </c>
    </row>
    <row r="24" spans="1:19" x14ac:dyDescent="0.2">
      <c r="A24" s="1">
        <v>42163</v>
      </c>
      <c r="B24" s="2">
        <v>11130</v>
      </c>
      <c r="C24" s="6">
        <f t="shared" si="0"/>
        <v>9.31739944426959</v>
      </c>
      <c r="D24" s="6">
        <f t="shared" si="6"/>
        <v>4.0803276516342635E-2</v>
      </c>
      <c r="E24" s="6">
        <f t="shared" si="7"/>
        <v>4.1647168928404303E-2</v>
      </c>
      <c r="F24" s="6">
        <v>409222</v>
      </c>
      <c r="G24" s="6">
        <f t="shared" si="1"/>
        <v>12.922013075055267</v>
      </c>
      <c r="H24" s="2">
        <v>0.11550000000000001</v>
      </c>
      <c r="I24" s="6">
        <f t="shared" si="2"/>
        <v>-2.158484749020289</v>
      </c>
      <c r="J24" s="6">
        <f t="shared" si="8"/>
        <v>-1.2903404835908017E-2</v>
      </c>
      <c r="K24" s="6">
        <f t="shared" si="9"/>
        <v>-1.282051282051283E-2</v>
      </c>
      <c r="L24" s="6">
        <v>7000000</v>
      </c>
      <c r="M24" s="6">
        <f t="shared" si="3"/>
        <v>15.761420707019587</v>
      </c>
      <c r="N24" s="2">
        <v>72.8</v>
      </c>
      <c r="O24" s="6">
        <f t="shared" si="4"/>
        <v>4.28771595520264</v>
      </c>
      <c r="P24" s="6">
        <f t="shared" si="10"/>
        <v>-3.243527575315408E-2</v>
      </c>
      <c r="Q24" s="6">
        <f t="shared" si="11"/>
        <v>-3.191489361702135E-2</v>
      </c>
      <c r="R24" s="6">
        <v>10810150</v>
      </c>
      <c r="S24" s="6">
        <f t="shared" si="5"/>
        <v>16.195996065559822</v>
      </c>
    </row>
    <row r="25" spans="1:19" x14ac:dyDescent="0.2">
      <c r="A25" s="1">
        <v>42170</v>
      </c>
      <c r="B25" s="2">
        <v>11385</v>
      </c>
      <c r="C25" s="6">
        <f t="shared" si="0"/>
        <v>9.34005197849784</v>
      </c>
      <c r="D25" s="6">
        <f t="shared" si="6"/>
        <v>2.2652534228249976E-2</v>
      </c>
      <c r="E25" s="6">
        <f t="shared" si="7"/>
        <v>2.2911051212938006E-2</v>
      </c>
      <c r="F25" s="6">
        <v>589208</v>
      </c>
      <c r="G25" s="6">
        <f t="shared" si="1"/>
        <v>13.286534541210955</v>
      </c>
      <c r="H25" s="2">
        <v>0.11749999999999999</v>
      </c>
      <c r="I25" s="6">
        <f t="shared" si="2"/>
        <v>-2.1413169453979233</v>
      </c>
      <c r="J25" s="6">
        <f t="shared" si="8"/>
        <v>1.7167803622365696E-2</v>
      </c>
      <c r="K25" s="6">
        <f t="shared" si="9"/>
        <v>1.7316017316017212E-2</v>
      </c>
      <c r="L25" s="6">
        <v>11510000</v>
      </c>
      <c r="M25" s="6">
        <f t="shared" si="3"/>
        <v>16.258726780698066</v>
      </c>
      <c r="N25" s="2">
        <v>73.45</v>
      </c>
      <c r="O25" s="6">
        <f t="shared" si="4"/>
        <v>4.2966049026198867</v>
      </c>
      <c r="P25" s="6">
        <f t="shared" si="10"/>
        <v>8.888947417246662E-3</v>
      </c>
      <c r="Q25" s="6">
        <f t="shared" si="11"/>
        <v>8.9285714285715061E-3</v>
      </c>
      <c r="R25" s="6">
        <v>10860380</v>
      </c>
      <c r="S25" s="6">
        <f t="shared" si="5"/>
        <v>16.200631862649796</v>
      </c>
    </row>
    <row r="26" spans="1:19" x14ac:dyDescent="0.2">
      <c r="A26" s="1">
        <v>42177</v>
      </c>
      <c r="B26" s="2">
        <v>11680</v>
      </c>
      <c r="C26" s="6">
        <f t="shared" si="0"/>
        <v>9.3656332563822176</v>
      </c>
      <c r="D26" s="6">
        <f t="shared" si="6"/>
        <v>2.5581277884377585E-2</v>
      </c>
      <c r="E26" s="6">
        <f t="shared" si="7"/>
        <v>2.5911286780852E-2</v>
      </c>
      <c r="F26" s="6">
        <v>472248</v>
      </c>
      <c r="G26" s="6">
        <f t="shared" si="1"/>
        <v>13.065259550309792</v>
      </c>
      <c r="H26" s="2">
        <v>0.11899999999999999</v>
      </c>
      <c r="I26" s="6">
        <f t="shared" si="2"/>
        <v>-2.1286317858706076</v>
      </c>
      <c r="J26" s="6">
        <f t="shared" si="8"/>
        <v>1.2685159527315637E-2</v>
      </c>
      <c r="K26" s="6">
        <f t="shared" si="9"/>
        <v>1.2765957446808522E-2</v>
      </c>
      <c r="L26" s="6">
        <v>740000</v>
      </c>
      <c r="M26" s="6">
        <f t="shared" si="3"/>
        <v>13.514405465180353</v>
      </c>
      <c r="N26" s="2">
        <v>74.2</v>
      </c>
      <c r="O26" s="6">
        <f t="shared" si="4"/>
        <v>4.3067641501733345</v>
      </c>
      <c r="P26" s="6">
        <f t="shared" si="10"/>
        <v>1.015924755344777E-2</v>
      </c>
      <c r="Q26" s="6">
        <f t="shared" si="11"/>
        <v>1.0211027910142953E-2</v>
      </c>
      <c r="R26" s="6">
        <v>15236920</v>
      </c>
      <c r="S26" s="6">
        <f t="shared" si="5"/>
        <v>16.539231988060337</v>
      </c>
    </row>
    <row r="27" spans="1:19" x14ac:dyDescent="0.2">
      <c r="A27" s="1">
        <v>42184</v>
      </c>
      <c r="B27" s="2">
        <v>11331</v>
      </c>
      <c r="C27" s="6">
        <f t="shared" si="0"/>
        <v>9.3352976113805664</v>
      </c>
      <c r="D27" s="6">
        <f t="shared" si="6"/>
        <v>-3.0335645001651201E-2</v>
      </c>
      <c r="E27" s="6">
        <f t="shared" si="7"/>
        <v>-2.9880136986301369E-2</v>
      </c>
      <c r="F27" s="6">
        <v>408194</v>
      </c>
      <c r="G27" s="6">
        <f t="shared" si="1"/>
        <v>12.919497830572736</v>
      </c>
      <c r="H27" s="2">
        <v>0.11550000000000001</v>
      </c>
      <c r="I27" s="6">
        <f t="shared" si="2"/>
        <v>-2.158484749020289</v>
      </c>
      <c r="J27" s="6">
        <f t="shared" si="8"/>
        <v>-2.9852963149681333E-2</v>
      </c>
      <c r="K27" s="6">
        <f t="shared" si="9"/>
        <v>-2.9411764705882262E-2</v>
      </c>
      <c r="L27" s="6">
        <v>2850000</v>
      </c>
      <c r="M27" s="6">
        <f t="shared" si="3"/>
        <v>14.862829552244833</v>
      </c>
      <c r="N27" s="2">
        <v>74.5</v>
      </c>
      <c r="O27" s="6">
        <f t="shared" si="4"/>
        <v>4.3107991253855138</v>
      </c>
      <c r="P27" s="6">
        <f t="shared" si="10"/>
        <v>4.0349752121793259E-3</v>
      </c>
      <c r="Q27" s="6">
        <f t="shared" si="11"/>
        <v>4.0431266846360798E-3</v>
      </c>
      <c r="R27" s="6">
        <v>7654970</v>
      </c>
      <c r="S27" s="6">
        <f t="shared" si="5"/>
        <v>15.850865668059058</v>
      </c>
    </row>
    <row r="28" spans="1:19" x14ac:dyDescent="0.2">
      <c r="A28" s="1">
        <v>42191</v>
      </c>
      <c r="B28" s="2">
        <v>11399</v>
      </c>
      <c r="C28" s="6">
        <f t="shared" si="0"/>
        <v>9.3412809112367778</v>
      </c>
      <c r="D28" s="6">
        <f t="shared" si="6"/>
        <v>5.9832998562114881E-3</v>
      </c>
      <c r="E28" s="6">
        <f t="shared" si="7"/>
        <v>6.0012355484952784E-3</v>
      </c>
      <c r="F28" s="6">
        <v>525732</v>
      </c>
      <c r="G28" s="6">
        <f t="shared" si="1"/>
        <v>13.172546856174289</v>
      </c>
      <c r="H28" s="2">
        <v>0.115</v>
      </c>
      <c r="I28" s="6">
        <f t="shared" si="2"/>
        <v>-2.1628231506188871</v>
      </c>
      <c r="J28" s="6">
        <f t="shared" si="8"/>
        <v>-4.3384015985981073E-3</v>
      </c>
      <c r="K28" s="6">
        <f t="shared" si="9"/>
        <v>-4.3290043290043325E-3</v>
      </c>
      <c r="L28" s="6">
        <v>1810000</v>
      </c>
      <c r="M28" s="6">
        <f t="shared" si="3"/>
        <v>14.408837403242009</v>
      </c>
      <c r="N28" s="2">
        <v>76.45</v>
      </c>
      <c r="O28" s="6">
        <f t="shared" si="4"/>
        <v>4.3366369323750718</v>
      </c>
      <c r="P28" s="6">
        <f t="shared" si="10"/>
        <v>2.5837806989557954E-2</v>
      </c>
      <c r="Q28" s="6">
        <f t="shared" si="11"/>
        <v>2.6174496644295341E-2</v>
      </c>
      <c r="R28" s="6">
        <v>13738320</v>
      </c>
      <c r="S28" s="6">
        <f t="shared" si="5"/>
        <v>16.435699566540443</v>
      </c>
    </row>
    <row r="29" spans="1:19" x14ac:dyDescent="0.2">
      <c r="A29" s="1">
        <v>42198</v>
      </c>
      <c r="B29" s="2">
        <v>11750</v>
      </c>
      <c r="C29" s="6">
        <f t="shared" si="0"/>
        <v>9.3716085195723053</v>
      </c>
      <c r="D29" s="6">
        <f t="shared" si="6"/>
        <v>3.0327608335527501E-2</v>
      </c>
      <c r="E29" s="6">
        <f t="shared" si="7"/>
        <v>3.0792174752171244E-2</v>
      </c>
      <c r="F29" s="6">
        <v>572794</v>
      </c>
      <c r="G29" s="6">
        <f t="shared" si="1"/>
        <v>13.258281419713375</v>
      </c>
      <c r="H29" s="2">
        <v>0.115</v>
      </c>
      <c r="I29" s="6">
        <f t="shared" si="2"/>
        <v>-2.1628231506188871</v>
      </c>
      <c r="J29" s="6">
        <f t="shared" si="8"/>
        <v>0</v>
      </c>
      <c r="K29" s="6">
        <f t="shared" si="9"/>
        <v>0</v>
      </c>
      <c r="L29" s="6">
        <v>4150000</v>
      </c>
      <c r="M29" s="6">
        <f t="shared" si="3"/>
        <v>15.238618892206881</v>
      </c>
      <c r="N29" s="2">
        <v>76.58</v>
      </c>
      <c r="O29" s="6">
        <f t="shared" si="4"/>
        <v>4.3383359460491482</v>
      </c>
      <c r="P29" s="6">
        <f t="shared" si="10"/>
        <v>1.6990136740764328E-3</v>
      </c>
      <c r="Q29" s="6">
        <f t="shared" si="11"/>
        <v>1.7004578155656697E-3</v>
      </c>
      <c r="R29" s="6">
        <v>13326780</v>
      </c>
      <c r="S29" s="6">
        <f t="shared" si="5"/>
        <v>16.405286102584384</v>
      </c>
    </row>
    <row r="30" spans="1:19" x14ac:dyDescent="0.2">
      <c r="A30" s="1">
        <v>42205</v>
      </c>
      <c r="B30" s="2">
        <v>11650</v>
      </c>
      <c r="C30" s="6">
        <f t="shared" si="0"/>
        <v>9.3630614589938475</v>
      </c>
      <c r="D30" s="6">
        <f t="shared" si="6"/>
        <v>-8.5470605784578879E-3</v>
      </c>
      <c r="E30" s="6">
        <f t="shared" si="7"/>
        <v>-8.5106382978723406E-3</v>
      </c>
      <c r="F30" s="6">
        <v>654180</v>
      </c>
      <c r="G30" s="6">
        <f t="shared" si="1"/>
        <v>13.391137821928483</v>
      </c>
      <c r="H30" s="2">
        <v>0.115</v>
      </c>
      <c r="I30" s="6">
        <f t="shared" si="2"/>
        <v>-2.1628231506188871</v>
      </c>
      <c r="J30" s="6">
        <f t="shared" si="8"/>
        <v>0</v>
      </c>
      <c r="K30" s="6">
        <f t="shared" si="9"/>
        <v>0</v>
      </c>
      <c r="L30" s="6">
        <v>3030000</v>
      </c>
      <c r="M30" s="6">
        <f t="shared" si="3"/>
        <v>14.924073177485552</v>
      </c>
      <c r="N30" s="2">
        <v>77.900000000000006</v>
      </c>
      <c r="O30" s="6">
        <f t="shared" si="4"/>
        <v>4.3554259528767023</v>
      </c>
      <c r="P30" s="6">
        <f t="shared" si="10"/>
        <v>1.7090006827554127E-2</v>
      </c>
      <c r="Q30" s="6">
        <f t="shared" si="11"/>
        <v>1.723687646905207E-2</v>
      </c>
      <c r="R30" s="6">
        <v>9022450</v>
      </c>
      <c r="S30" s="6">
        <f t="shared" si="5"/>
        <v>16.015226473782423</v>
      </c>
    </row>
    <row r="31" spans="1:19" x14ac:dyDescent="0.2">
      <c r="A31" s="1">
        <v>42212</v>
      </c>
      <c r="B31" s="2">
        <v>12200</v>
      </c>
      <c r="C31" s="6">
        <f t="shared" si="0"/>
        <v>9.4091912307213477</v>
      </c>
      <c r="D31" s="6">
        <f t="shared" si="6"/>
        <v>4.6129771727500213E-2</v>
      </c>
      <c r="E31" s="6">
        <f t="shared" si="7"/>
        <v>4.7210300429184553E-2</v>
      </c>
      <c r="F31" s="6">
        <v>536904</v>
      </c>
      <c r="G31" s="6">
        <f t="shared" si="1"/>
        <v>13.193574586559849</v>
      </c>
      <c r="H31" s="2">
        <v>0.115</v>
      </c>
      <c r="I31" s="6">
        <f t="shared" si="2"/>
        <v>-2.1628231506188871</v>
      </c>
      <c r="J31" s="6">
        <f t="shared" si="8"/>
        <v>0</v>
      </c>
      <c r="K31" s="6">
        <f t="shared" si="9"/>
        <v>0</v>
      </c>
      <c r="L31" s="6">
        <v>3670000</v>
      </c>
      <c r="M31" s="6">
        <f t="shared" si="3"/>
        <v>15.115702220030753</v>
      </c>
      <c r="N31" s="2">
        <v>79.22</v>
      </c>
      <c r="O31" s="6">
        <f t="shared" si="4"/>
        <v>4.3722287921937708</v>
      </c>
      <c r="P31" s="6">
        <f t="shared" si="10"/>
        <v>1.6802839317068496E-2</v>
      </c>
      <c r="Q31" s="6">
        <f t="shared" si="11"/>
        <v>1.694480102695755E-2</v>
      </c>
      <c r="R31" s="6">
        <v>12515510</v>
      </c>
      <c r="S31" s="6">
        <f t="shared" si="5"/>
        <v>16.342479233116389</v>
      </c>
    </row>
    <row r="32" spans="1:19" x14ac:dyDescent="0.2">
      <c r="A32" s="1">
        <v>42219</v>
      </c>
      <c r="B32" s="2">
        <v>12396</v>
      </c>
      <c r="C32" s="6">
        <f t="shared" si="0"/>
        <v>9.4251291189076394</v>
      </c>
      <c r="D32" s="6">
        <f t="shared" si="6"/>
        <v>1.5937888186291715E-2</v>
      </c>
      <c r="E32" s="6">
        <f t="shared" si="7"/>
        <v>1.6065573770491802E-2</v>
      </c>
      <c r="F32" s="6">
        <v>737612</v>
      </c>
      <c r="G32" s="6">
        <f t="shared" si="1"/>
        <v>13.51117322007266</v>
      </c>
      <c r="H32" s="2">
        <v>0.11749999999999999</v>
      </c>
      <c r="I32" s="6">
        <f t="shared" si="2"/>
        <v>-2.1413169453979233</v>
      </c>
      <c r="J32" s="6">
        <f t="shared" si="8"/>
        <v>2.1506205220963803E-2</v>
      </c>
      <c r="K32" s="6">
        <f t="shared" si="9"/>
        <v>2.1739130434782507E-2</v>
      </c>
      <c r="L32" s="6">
        <v>6030000</v>
      </c>
      <c r="M32" s="6">
        <f t="shared" si="3"/>
        <v>15.612257568703368</v>
      </c>
      <c r="N32" s="2">
        <v>79.94</v>
      </c>
      <c r="O32" s="6">
        <f t="shared" si="4"/>
        <v>4.3812763532831775</v>
      </c>
      <c r="P32" s="6">
        <f t="shared" si="10"/>
        <v>9.0475610894067415E-3</v>
      </c>
      <c r="Q32" s="6">
        <f t="shared" si="11"/>
        <v>9.088613986367065E-3</v>
      </c>
      <c r="R32" s="6">
        <v>11236670</v>
      </c>
      <c r="S32" s="6">
        <f t="shared" si="5"/>
        <v>16.234693095189968</v>
      </c>
    </row>
    <row r="33" spans="1:19" x14ac:dyDescent="0.2">
      <c r="A33" s="1">
        <v>42226</v>
      </c>
      <c r="B33" s="2">
        <v>12147</v>
      </c>
      <c r="C33" s="6">
        <f t="shared" si="0"/>
        <v>9.4048375047002715</v>
      </c>
      <c r="D33" s="6">
        <f t="shared" si="6"/>
        <v>-2.0291614207367914E-2</v>
      </c>
      <c r="E33" s="6">
        <f t="shared" si="7"/>
        <v>-2.0087124878993223E-2</v>
      </c>
      <c r="F33" s="6">
        <v>556430</v>
      </c>
      <c r="G33" s="6">
        <f t="shared" si="1"/>
        <v>13.229296655622472</v>
      </c>
      <c r="H33" s="2">
        <v>0.1215</v>
      </c>
      <c r="I33" s="6">
        <f t="shared" si="2"/>
        <v>-2.107841016201534</v>
      </c>
      <c r="J33" s="6">
        <f t="shared" si="8"/>
        <v>3.3475929196389309E-2</v>
      </c>
      <c r="K33" s="6">
        <f t="shared" si="9"/>
        <v>3.4042553191489397E-2</v>
      </c>
      <c r="L33" s="6">
        <v>14790000</v>
      </c>
      <c r="M33" s="6">
        <f t="shared" si="3"/>
        <v>16.509461834686981</v>
      </c>
      <c r="N33" s="2">
        <v>84.62</v>
      </c>
      <c r="O33" s="6">
        <f t="shared" si="4"/>
        <v>4.4381706452919216</v>
      </c>
      <c r="P33" s="6">
        <f t="shared" si="10"/>
        <v>5.6894292008744074E-2</v>
      </c>
      <c r="Q33" s="6">
        <f t="shared" si="11"/>
        <v>5.8543907930948297E-2</v>
      </c>
      <c r="R33" s="6">
        <v>10593190</v>
      </c>
      <c r="S33" s="6">
        <f t="shared" si="5"/>
        <v>16.175721899790855</v>
      </c>
    </row>
    <row r="34" spans="1:19" x14ac:dyDescent="0.2">
      <c r="A34" s="1">
        <v>42233</v>
      </c>
      <c r="B34" s="2">
        <v>11860</v>
      </c>
      <c r="C34" s="6">
        <f t="shared" si="0"/>
        <v>9.3809266725517162</v>
      </c>
      <c r="D34" s="6">
        <f t="shared" si="6"/>
        <v>-2.3910832148555272E-2</v>
      </c>
      <c r="E34" s="6">
        <f t="shared" si="7"/>
        <v>-2.3627233061661316E-2</v>
      </c>
      <c r="F34" s="6">
        <v>439661</v>
      </c>
      <c r="G34" s="6">
        <f t="shared" si="1"/>
        <v>12.99375925439635</v>
      </c>
      <c r="H34" s="2">
        <v>0.1225</v>
      </c>
      <c r="I34" s="6">
        <f t="shared" si="2"/>
        <v>-2.0996442489973552</v>
      </c>
      <c r="J34" s="6">
        <f t="shared" si="8"/>
        <v>8.1967672041787232E-3</v>
      </c>
      <c r="K34" s="6">
        <f t="shared" si="9"/>
        <v>8.230452674897127E-3</v>
      </c>
      <c r="L34" s="6">
        <v>6130000</v>
      </c>
      <c r="M34" s="6">
        <f t="shared" si="3"/>
        <v>15.628705307912394</v>
      </c>
      <c r="N34" s="2">
        <v>83.67</v>
      </c>
      <c r="O34" s="6">
        <f t="shared" si="4"/>
        <v>4.4268804903075072</v>
      </c>
      <c r="P34" s="6">
        <f t="shared" si="10"/>
        <v>-1.1290154984414436E-2</v>
      </c>
      <c r="Q34" s="6">
        <f t="shared" si="11"/>
        <v>-1.1226660363980179E-2</v>
      </c>
      <c r="R34" s="6">
        <v>8009960</v>
      </c>
      <c r="S34" s="6">
        <f t="shared" si="5"/>
        <v>15.89619632527427</v>
      </c>
    </row>
    <row r="35" spans="1:19" x14ac:dyDescent="0.2">
      <c r="A35" s="1">
        <v>42240</v>
      </c>
      <c r="B35" s="2">
        <v>12171</v>
      </c>
      <c r="C35" s="6">
        <f t="shared" si="0"/>
        <v>9.4068113518745573</v>
      </c>
      <c r="D35" s="6">
        <f t="shared" si="6"/>
        <v>2.5884679322841109E-2</v>
      </c>
      <c r="E35" s="6">
        <f t="shared" si="7"/>
        <v>2.6222596964586845E-2</v>
      </c>
      <c r="F35" s="6">
        <v>706857</v>
      </c>
      <c r="G35" s="6">
        <f t="shared" si="1"/>
        <v>13.468583661337323</v>
      </c>
      <c r="H35" s="2">
        <v>0.1285</v>
      </c>
      <c r="I35" s="6">
        <f t="shared" si="2"/>
        <v>-2.0518263746468626</v>
      </c>
      <c r="J35" s="6">
        <f t="shared" si="8"/>
        <v>4.7817874350492673E-2</v>
      </c>
      <c r="K35" s="6">
        <f t="shared" si="9"/>
        <v>4.897959183673474E-2</v>
      </c>
      <c r="L35" s="6">
        <v>13990000</v>
      </c>
      <c r="M35" s="6">
        <f t="shared" si="3"/>
        <v>16.453853346641665</v>
      </c>
      <c r="N35" s="2">
        <v>78.62</v>
      </c>
      <c r="O35" s="6">
        <f t="shared" si="4"/>
        <v>4.364626119993714</v>
      </c>
      <c r="P35" s="6">
        <f t="shared" si="10"/>
        <v>-6.2254370313793217E-2</v>
      </c>
      <c r="Q35" s="6">
        <f t="shared" si="11"/>
        <v>-6.0356161109119122E-2</v>
      </c>
      <c r="R35" s="6">
        <v>14509500</v>
      </c>
      <c r="S35" s="6">
        <f t="shared" si="5"/>
        <v>16.490314165272849</v>
      </c>
    </row>
    <row r="36" spans="1:19" x14ac:dyDescent="0.2">
      <c r="A36" s="1">
        <v>42247</v>
      </c>
      <c r="B36" s="2">
        <v>11988</v>
      </c>
      <c r="C36" s="6">
        <f t="shared" si="0"/>
        <v>9.3916614284365547</v>
      </c>
      <c r="D36" s="6">
        <f t="shared" si="6"/>
        <v>-1.5149923438002588E-2</v>
      </c>
      <c r="E36" s="6">
        <f t="shared" si="7"/>
        <v>-1.5035740695094897E-2</v>
      </c>
      <c r="F36" s="6">
        <v>484999</v>
      </c>
      <c r="G36" s="6">
        <f t="shared" si="1"/>
        <v>13.091902108061824</v>
      </c>
      <c r="H36" s="2">
        <v>0.13250000000000001</v>
      </c>
      <c r="I36" s="6">
        <f t="shared" si="2"/>
        <v>-2.0211726335558602</v>
      </c>
      <c r="J36" s="6">
        <f t="shared" si="8"/>
        <v>3.0653741091002384E-2</v>
      </c>
      <c r="K36" s="6">
        <f t="shared" si="9"/>
        <v>3.1128404669260729E-2</v>
      </c>
      <c r="L36" s="6">
        <v>3250000</v>
      </c>
      <c r="M36" s="6">
        <f t="shared" si="3"/>
        <v>14.994165554305921</v>
      </c>
      <c r="N36" s="2">
        <v>77.3</v>
      </c>
      <c r="O36" s="6">
        <f t="shared" si="4"/>
        <v>4.3476939555933765</v>
      </c>
      <c r="P36" s="6">
        <f t="shared" si="10"/>
        <v>-1.6932164400337513E-2</v>
      </c>
      <c r="Q36" s="6">
        <f t="shared" si="11"/>
        <v>-1.6789620961587474E-2</v>
      </c>
      <c r="R36" s="6">
        <v>10609200</v>
      </c>
      <c r="S36" s="6">
        <f t="shared" si="5"/>
        <v>16.177232107181897</v>
      </c>
    </row>
    <row r="37" spans="1:19" x14ac:dyDescent="0.2">
      <c r="A37" s="1">
        <v>42254</v>
      </c>
      <c r="B37" s="2">
        <v>11405</v>
      </c>
      <c r="C37" s="6">
        <f t="shared" si="0"/>
        <v>9.3418071347184881</v>
      </c>
      <c r="D37" s="6">
        <f t="shared" si="6"/>
        <v>-4.98542937180666E-2</v>
      </c>
      <c r="E37" s="6">
        <f t="shared" si="7"/>
        <v>-4.8631965298631966E-2</v>
      </c>
      <c r="F37" s="6">
        <v>666158</v>
      </c>
      <c r="G37" s="6">
        <f t="shared" si="1"/>
        <v>13.40928215862346</v>
      </c>
      <c r="H37" s="2">
        <v>0.13700000000000001</v>
      </c>
      <c r="I37" s="6">
        <f t="shared" si="2"/>
        <v>-1.987774353154012</v>
      </c>
      <c r="J37" s="6">
        <f t="shared" si="8"/>
        <v>3.3398280401848224E-2</v>
      </c>
      <c r="K37" s="6">
        <f t="shared" si="9"/>
        <v>3.3962264150943423E-2</v>
      </c>
      <c r="L37" s="6">
        <v>19370000</v>
      </c>
      <c r="M37" s="6">
        <f t="shared" si="3"/>
        <v>16.779236035383178</v>
      </c>
      <c r="N37" s="2">
        <v>79.95</v>
      </c>
      <c r="O37" s="6">
        <f t="shared" si="4"/>
        <v>4.381401439279963</v>
      </c>
      <c r="P37" s="6">
        <f t="shared" si="10"/>
        <v>3.3707483686586492E-2</v>
      </c>
      <c r="Q37" s="6">
        <f t="shared" si="11"/>
        <v>3.4282018111254926E-2</v>
      </c>
      <c r="R37" s="6">
        <v>10503940</v>
      </c>
      <c r="S37" s="6">
        <f t="shared" si="5"/>
        <v>16.167260982838783</v>
      </c>
    </row>
    <row r="38" spans="1:19" x14ac:dyDescent="0.2">
      <c r="A38" s="1">
        <v>42261</v>
      </c>
      <c r="B38" s="2">
        <v>11543</v>
      </c>
      <c r="C38" s="6">
        <f t="shared" si="0"/>
        <v>9.3538344716149115</v>
      </c>
      <c r="D38" s="6">
        <f t="shared" si="6"/>
        <v>1.2027336896423435E-2</v>
      </c>
      <c r="E38" s="6">
        <f t="shared" si="7"/>
        <v>1.2099956159579131E-2</v>
      </c>
      <c r="F38" s="6">
        <v>597568</v>
      </c>
      <c r="G38" s="6">
        <f t="shared" si="1"/>
        <v>13.300623363843597</v>
      </c>
      <c r="H38" s="2">
        <v>0.13600000000000001</v>
      </c>
      <c r="I38" s="6">
        <f t="shared" si="2"/>
        <v>-1.9951003932460849</v>
      </c>
      <c r="J38" s="6">
        <f t="shared" si="8"/>
        <v>-7.3260400920729385E-3</v>
      </c>
      <c r="K38" s="6">
        <f t="shared" si="9"/>
        <v>-7.2992700729927066E-3</v>
      </c>
      <c r="L38" s="6">
        <v>8390000</v>
      </c>
      <c r="M38" s="6">
        <f t="shared" si="3"/>
        <v>15.942551078443389</v>
      </c>
      <c r="N38" s="2">
        <v>82.31</v>
      </c>
      <c r="O38" s="6">
        <f t="shared" si="4"/>
        <v>4.4104926069845529</v>
      </c>
      <c r="P38" s="6">
        <f t="shared" si="10"/>
        <v>2.9091167704589971E-2</v>
      </c>
      <c r="Q38" s="6">
        <f t="shared" si="11"/>
        <v>2.9518449030644146E-2</v>
      </c>
      <c r="R38" s="6">
        <v>7345440</v>
      </c>
      <c r="S38" s="6">
        <f t="shared" si="5"/>
        <v>15.809590270492972</v>
      </c>
    </row>
    <row r="39" spans="1:19" x14ac:dyDescent="0.2">
      <c r="A39" s="1">
        <v>42268</v>
      </c>
      <c r="B39" s="2">
        <v>11815</v>
      </c>
      <c r="C39" s="6">
        <f t="shared" si="0"/>
        <v>9.3771251896210082</v>
      </c>
      <c r="D39" s="6">
        <f t="shared" si="6"/>
        <v>2.3290718006096611E-2</v>
      </c>
      <c r="E39" s="6">
        <f t="shared" si="7"/>
        <v>2.3564064801178203E-2</v>
      </c>
      <c r="F39" s="6">
        <v>379380</v>
      </c>
      <c r="G39" s="6">
        <f t="shared" si="1"/>
        <v>12.846293620280713</v>
      </c>
      <c r="H39" s="2">
        <v>0.13500000000000001</v>
      </c>
      <c r="I39" s="6">
        <f t="shared" si="2"/>
        <v>-2.0024805005437076</v>
      </c>
      <c r="J39" s="6">
        <f t="shared" si="8"/>
        <v>-7.3801072976227289E-3</v>
      </c>
      <c r="K39" s="6">
        <f t="shared" si="9"/>
        <v>-7.3529411764705942E-3</v>
      </c>
      <c r="L39" s="6">
        <v>3260000</v>
      </c>
      <c r="M39" s="6">
        <f t="shared" si="3"/>
        <v>14.99723775334289</v>
      </c>
      <c r="N39" s="2">
        <v>74.14</v>
      </c>
      <c r="O39" s="6">
        <f t="shared" si="4"/>
        <v>4.3059551977225858</v>
      </c>
      <c r="P39" s="6">
        <f t="shared" si="10"/>
        <v>-0.10453740926196708</v>
      </c>
      <c r="Q39" s="6">
        <f t="shared" si="11"/>
        <v>-9.9258899283197685E-2</v>
      </c>
      <c r="R39" s="6">
        <v>12708250</v>
      </c>
      <c r="S39" s="6">
        <f t="shared" si="5"/>
        <v>16.357761946825192</v>
      </c>
    </row>
    <row r="40" spans="1:19" x14ac:dyDescent="0.2">
      <c r="A40" s="1">
        <v>42275</v>
      </c>
      <c r="B40" s="2">
        <v>11581</v>
      </c>
      <c r="C40" s="6">
        <f t="shared" si="0"/>
        <v>9.3571211031843777</v>
      </c>
      <c r="D40" s="6">
        <f t="shared" si="6"/>
        <v>-2.0004086436630431E-2</v>
      </c>
      <c r="E40" s="6">
        <f t="shared" si="7"/>
        <v>-1.9805332204824375E-2</v>
      </c>
      <c r="F40" s="6">
        <v>407369</v>
      </c>
      <c r="G40" s="6">
        <f t="shared" si="1"/>
        <v>12.91747468758709</v>
      </c>
      <c r="H40" s="2">
        <v>0.13300000000000001</v>
      </c>
      <c r="I40" s="6">
        <f t="shared" si="2"/>
        <v>-2.0174061507603831</v>
      </c>
      <c r="J40" s="6">
        <f t="shared" si="8"/>
        <v>-1.4925650216675468E-2</v>
      </c>
      <c r="K40" s="6">
        <f t="shared" si="9"/>
        <v>-1.4814814814814828E-2</v>
      </c>
      <c r="L40" s="6">
        <v>1700000</v>
      </c>
      <c r="M40" s="6">
        <f t="shared" si="3"/>
        <v>14.346138809026444</v>
      </c>
      <c r="N40" s="2">
        <v>69.900000000000006</v>
      </c>
      <c r="O40" s="6">
        <f t="shared" si="4"/>
        <v>4.2470656492397643</v>
      </c>
      <c r="P40" s="6">
        <f t="shared" si="10"/>
        <v>-5.8889548482821574E-2</v>
      </c>
      <c r="Q40" s="6">
        <f t="shared" si="11"/>
        <v>-5.7189101699487384E-2</v>
      </c>
      <c r="R40" s="6">
        <v>15181720</v>
      </c>
      <c r="S40" s="6">
        <f t="shared" si="5"/>
        <v>16.53560263049588</v>
      </c>
    </row>
    <row r="41" spans="1:19" x14ac:dyDescent="0.2">
      <c r="A41" s="1">
        <v>42282</v>
      </c>
      <c r="B41" s="2">
        <v>11730</v>
      </c>
      <c r="C41" s="6">
        <f t="shared" si="0"/>
        <v>9.3699049416475209</v>
      </c>
      <c r="D41" s="6">
        <f t="shared" si="6"/>
        <v>1.2783838463143127E-2</v>
      </c>
      <c r="E41" s="6">
        <f t="shared" si="7"/>
        <v>1.2865901044814783E-2</v>
      </c>
      <c r="F41" s="6">
        <v>638410</v>
      </c>
      <c r="G41" s="6">
        <f t="shared" si="1"/>
        <v>13.366735989155455</v>
      </c>
      <c r="H41" s="2">
        <v>0.13550000000000001</v>
      </c>
      <c r="I41" s="6">
        <f t="shared" si="2"/>
        <v>-1.9987836386623814</v>
      </c>
      <c r="J41" s="6">
        <f t="shared" si="8"/>
        <v>1.8622512098001698E-2</v>
      </c>
      <c r="K41" s="6">
        <f t="shared" si="9"/>
        <v>1.8796992481203024E-2</v>
      </c>
      <c r="L41" s="6">
        <v>1860000</v>
      </c>
      <c r="M41" s="6">
        <f t="shared" si="3"/>
        <v>14.436087045689384</v>
      </c>
      <c r="N41" s="2">
        <v>72.7</v>
      </c>
      <c r="O41" s="6">
        <f t="shared" si="4"/>
        <v>4.2863413845394733</v>
      </c>
      <c r="P41" s="6">
        <f t="shared" si="10"/>
        <v>3.9275735299709069E-2</v>
      </c>
      <c r="Q41" s="6">
        <f t="shared" si="11"/>
        <v>4.0057224606580788E-2</v>
      </c>
      <c r="R41" s="6">
        <v>15866720</v>
      </c>
      <c r="S41" s="6">
        <f t="shared" si="5"/>
        <v>16.579734391872428</v>
      </c>
    </row>
    <row r="42" spans="1:19" x14ac:dyDescent="0.2">
      <c r="A42" s="1">
        <v>42289</v>
      </c>
      <c r="B42" s="2">
        <v>11707</v>
      </c>
      <c r="C42" s="6">
        <f t="shared" si="0"/>
        <v>9.3679422324796722</v>
      </c>
      <c r="D42" s="6">
        <f t="shared" si="6"/>
        <v>-1.9627091678486863E-3</v>
      </c>
      <c r="E42" s="6">
        <f t="shared" si="7"/>
        <v>-1.9607843137254902E-3</v>
      </c>
      <c r="F42" s="6">
        <v>675340</v>
      </c>
      <c r="G42" s="6">
        <f t="shared" si="1"/>
        <v>13.422971546742243</v>
      </c>
      <c r="H42" s="2">
        <v>0.13450000000000001</v>
      </c>
      <c r="I42" s="6">
        <f t="shared" si="2"/>
        <v>-2.0061910799402431</v>
      </c>
      <c r="J42" s="6">
        <f t="shared" si="8"/>
        <v>-7.4074412778617482E-3</v>
      </c>
      <c r="K42" s="6">
        <f t="shared" si="9"/>
        <v>-7.3800738007380132E-3</v>
      </c>
      <c r="L42" s="6">
        <v>3220000</v>
      </c>
      <c r="M42" s="6">
        <f t="shared" si="3"/>
        <v>14.98489191752059</v>
      </c>
      <c r="N42" s="2">
        <v>72.8</v>
      </c>
      <c r="O42" s="6">
        <f t="shared" si="4"/>
        <v>4.28771595520264</v>
      </c>
      <c r="P42" s="6">
        <f t="shared" si="10"/>
        <v>1.3745706631667076E-3</v>
      </c>
      <c r="Q42" s="6">
        <f t="shared" si="11"/>
        <v>1.3755158184318337E-3</v>
      </c>
      <c r="R42" s="6">
        <v>12381550</v>
      </c>
      <c r="S42" s="6">
        <f t="shared" si="5"/>
        <v>16.331718019322228</v>
      </c>
    </row>
    <row r="43" spans="1:19" x14ac:dyDescent="0.2">
      <c r="A43" s="1">
        <v>42296</v>
      </c>
      <c r="B43" s="2">
        <v>11500</v>
      </c>
      <c r="C43" s="6">
        <f t="shared" si="0"/>
        <v>9.3501023143513411</v>
      </c>
      <c r="D43" s="6">
        <f t="shared" si="6"/>
        <v>-1.7839918128331078E-2</v>
      </c>
      <c r="E43" s="6">
        <f t="shared" si="7"/>
        <v>-1.768172888015717E-2</v>
      </c>
      <c r="F43" s="6">
        <v>597314</v>
      </c>
      <c r="G43" s="6">
        <f t="shared" si="1"/>
        <v>13.300198217253682</v>
      </c>
      <c r="H43" s="2">
        <v>0.14149999999999999</v>
      </c>
      <c r="I43" s="6">
        <f t="shared" si="2"/>
        <v>-1.9554555618988447</v>
      </c>
      <c r="J43" s="6">
        <f t="shared" si="8"/>
        <v>5.073551804139842E-2</v>
      </c>
      <c r="K43" s="6">
        <f t="shared" si="9"/>
        <v>5.2044609665427344E-2</v>
      </c>
      <c r="L43" s="6">
        <v>910000</v>
      </c>
      <c r="M43" s="6">
        <f t="shared" si="3"/>
        <v>13.721199878493033</v>
      </c>
      <c r="N43" s="2">
        <v>73.02</v>
      </c>
      <c r="O43" s="6">
        <f t="shared" si="4"/>
        <v>4.2907333762274904</v>
      </c>
      <c r="P43" s="6">
        <f t="shared" si="10"/>
        <v>3.0174210248503641E-3</v>
      </c>
      <c r="Q43" s="6">
        <f t="shared" si="11"/>
        <v>3.0219780219780065E-3</v>
      </c>
      <c r="R43" s="6">
        <v>10214040</v>
      </c>
      <c r="S43" s="6">
        <f t="shared" si="5"/>
        <v>16.139273802375516</v>
      </c>
    </row>
    <row r="44" spans="1:19" x14ac:dyDescent="0.2">
      <c r="A44" s="1">
        <v>42303</v>
      </c>
      <c r="B44" s="2">
        <v>11136</v>
      </c>
      <c r="C44" s="6">
        <f t="shared" si="0"/>
        <v>9.3179383825742015</v>
      </c>
      <c r="D44" s="6">
        <f t="shared" si="6"/>
        <v>-3.2163931777139609E-2</v>
      </c>
      <c r="E44" s="6">
        <f t="shared" si="7"/>
        <v>-3.165217391304348E-2</v>
      </c>
      <c r="F44" s="6">
        <v>948290</v>
      </c>
      <c r="G44" s="6">
        <f t="shared" si="1"/>
        <v>13.762415641630096</v>
      </c>
      <c r="H44" s="2">
        <v>0.13750000000000001</v>
      </c>
      <c r="I44" s="6">
        <f t="shared" si="2"/>
        <v>-1.984131361875511</v>
      </c>
      <c r="J44" s="6">
        <f t="shared" si="8"/>
        <v>-2.867579997666625E-2</v>
      </c>
      <c r="K44" s="6">
        <f t="shared" si="9"/>
        <v>-2.826855123674895E-2</v>
      </c>
      <c r="L44" s="6">
        <v>590000</v>
      </c>
      <c r="M44" s="6">
        <f t="shared" si="3"/>
        <v>13.287877815881902</v>
      </c>
      <c r="N44" s="2">
        <v>78.2</v>
      </c>
      <c r="O44" s="6">
        <f t="shared" si="4"/>
        <v>4.3592696475512653</v>
      </c>
      <c r="P44" s="6">
        <f t="shared" si="10"/>
        <v>6.8536271323774933E-2</v>
      </c>
      <c r="Q44" s="6">
        <f t="shared" si="11"/>
        <v>7.0939468638729214E-2</v>
      </c>
      <c r="R44" s="6">
        <v>18631790</v>
      </c>
      <c r="S44" s="6">
        <f t="shared" si="5"/>
        <v>16.740379819551066</v>
      </c>
    </row>
    <row r="45" spans="1:19" x14ac:dyDescent="0.2">
      <c r="A45" s="1">
        <v>42310</v>
      </c>
      <c r="B45" s="2">
        <v>11496</v>
      </c>
      <c r="C45" s="6">
        <f t="shared" si="0"/>
        <v>9.3497544277588602</v>
      </c>
      <c r="D45" s="6">
        <f t="shared" si="6"/>
        <v>3.1816045184658748E-2</v>
      </c>
      <c r="E45" s="6">
        <f t="shared" si="7"/>
        <v>3.2327586206896554E-2</v>
      </c>
      <c r="F45" s="6">
        <v>483209</v>
      </c>
      <c r="G45" s="6">
        <f t="shared" si="1"/>
        <v>13.088204551257098</v>
      </c>
      <c r="H45" s="2">
        <v>0.14000000000000001</v>
      </c>
      <c r="I45" s="6">
        <f t="shared" si="2"/>
        <v>-1.9661128563728327</v>
      </c>
      <c r="J45" s="6">
        <f t="shared" si="8"/>
        <v>1.801850550267825E-2</v>
      </c>
      <c r="K45" s="6">
        <f t="shared" si="9"/>
        <v>1.8181818181818195E-2</v>
      </c>
      <c r="L45" s="6">
        <v>1150000</v>
      </c>
      <c r="M45" s="6">
        <f t="shared" si="3"/>
        <v>13.955272500339433</v>
      </c>
      <c r="N45" s="2">
        <v>75.239999999999995</v>
      </c>
      <c r="O45" s="6">
        <f t="shared" si="4"/>
        <v>4.3206830044328299</v>
      </c>
      <c r="P45" s="6">
        <f t="shared" si="10"/>
        <v>-3.8586643118435404E-2</v>
      </c>
      <c r="Q45" s="6">
        <f t="shared" si="11"/>
        <v>-3.7851662404092171E-2</v>
      </c>
      <c r="R45" s="6">
        <v>16776750</v>
      </c>
      <c r="S45" s="6">
        <f t="shared" si="5"/>
        <v>16.635504557288467</v>
      </c>
    </row>
    <row r="46" spans="1:19" x14ac:dyDescent="0.2">
      <c r="A46" s="1">
        <v>42317</v>
      </c>
      <c r="B46" s="2">
        <v>11192</v>
      </c>
      <c r="C46" s="6">
        <f t="shared" si="0"/>
        <v>9.3229545163453178</v>
      </c>
      <c r="D46" s="6">
        <f t="shared" si="6"/>
        <v>-2.6799911413542432E-2</v>
      </c>
      <c r="E46" s="6">
        <f t="shared" si="7"/>
        <v>-2.6443980514961725E-2</v>
      </c>
      <c r="F46" s="6">
        <v>542674</v>
      </c>
      <c r="G46" s="6">
        <f t="shared" si="1"/>
        <v>13.20426405029872</v>
      </c>
      <c r="H46" s="2">
        <v>0.14000000000000001</v>
      </c>
      <c r="I46" s="6">
        <f t="shared" si="2"/>
        <v>-1.9661128563728327</v>
      </c>
      <c r="J46" s="6">
        <f t="shared" si="8"/>
        <v>0</v>
      </c>
      <c r="K46" s="6">
        <f t="shared" si="9"/>
        <v>0</v>
      </c>
      <c r="L46" s="6">
        <v>7290000</v>
      </c>
      <c r="M46" s="6">
        <f t="shared" si="3"/>
        <v>15.80201410398484</v>
      </c>
      <c r="N46" s="2">
        <v>71.08</v>
      </c>
      <c r="O46" s="6">
        <f t="shared" si="4"/>
        <v>4.2638060032864509</v>
      </c>
      <c r="P46" s="6">
        <f t="shared" si="10"/>
        <v>-5.6877001146379058E-2</v>
      </c>
      <c r="Q46" s="6">
        <f t="shared" si="11"/>
        <v>-5.5289739500265778E-2</v>
      </c>
      <c r="R46" s="6">
        <v>18615700</v>
      </c>
      <c r="S46" s="6">
        <f t="shared" si="5"/>
        <v>16.739515868664668</v>
      </c>
    </row>
    <row r="47" spans="1:19" x14ac:dyDescent="0.2">
      <c r="A47" s="1">
        <v>42324</v>
      </c>
      <c r="B47" s="2">
        <v>11819</v>
      </c>
      <c r="C47" s="6">
        <f t="shared" si="0"/>
        <v>9.3774636850122413</v>
      </c>
      <c r="D47" s="6">
        <f t="shared" si="6"/>
        <v>5.4509168666923458E-2</v>
      </c>
      <c r="E47" s="6">
        <f t="shared" si="7"/>
        <v>5.6022158684774837E-2</v>
      </c>
      <c r="F47" s="6">
        <v>837537</v>
      </c>
      <c r="G47" s="6">
        <f t="shared" si="1"/>
        <v>13.638220720809969</v>
      </c>
      <c r="H47" s="2">
        <v>0.14499999999999999</v>
      </c>
      <c r="I47" s="6">
        <f t="shared" si="2"/>
        <v>-1.9310215365615626</v>
      </c>
      <c r="J47" s="6">
        <f t="shared" si="8"/>
        <v>3.5091319811270116E-2</v>
      </c>
      <c r="K47" s="6">
        <f t="shared" si="9"/>
        <v>3.5714285714285546E-2</v>
      </c>
      <c r="L47" s="6">
        <v>4190000</v>
      </c>
      <c r="M47" s="6">
        <f t="shared" si="3"/>
        <v>15.24821129189832</v>
      </c>
      <c r="N47" s="2">
        <v>71.95</v>
      </c>
      <c r="O47" s="6">
        <f t="shared" si="4"/>
        <v>4.2759714333333765</v>
      </c>
      <c r="P47" s="6">
        <f t="shared" si="10"/>
        <v>1.2165430046925607E-2</v>
      </c>
      <c r="Q47" s="6">
        <f t="shared" si="11"/>
        <v>1.2239729881823362E-2</v>
      </c>
      <c r="R47" s="6">
        <v>19508960</v>
      </c>
      <c r="S47" s="6">
        <f t="shared" si="5"/>
        <v>16.786384405181554</v>
      </c>
    </row>
    <row r="48" spans="1:19" x14ac:dyDescent="0.2">
      <c r="A48" s="1">
        <v>42331</v>
      </c>
      <c r="B48" s="2">
        <v>12013</v>
      </c>
      <c r="C48" s="6">
        <f t="shared" si="0"/>
        <v>9.3937446757213756</v>
      </c>
      <c r="D48" s="6">
        <f t="shared" si="6"/>
        <v>1.6280990709134358E-2</v>
      </c>
      <c r="E48" s="6">
        <f t="shared" si="7"/>
        <v>1.6414248244352315E-2</v>
      </c>
      <c r="F48" s="6">
        <v>924355</v>
      </c>
      <c r="G48" s="6">
        <f t="shared" si="1"/>
        <v>13.736851475972431</v>
      </c>
      <c r="H48" s="2">
        <v>0.14499999999999999</v>
      </c>
      <c r="I48" s="6">
        <f t="shared" si="2"/>
        <v>-1.9310215365615626</v>
      </c>
      <c r="J48" s="6">
        <f t="shared" si="8"/>
        <v>0</v>
      </c>
      <c r="K48" s="6">
        <f t="shared" si="9"/>
        <v>0</v>
      </c>
      <c r="L48" s="6">
        <v>3360000</v>
      </c>
      <c r="M48" s="6">
        <f t="shared" si="3"/>
        <v>15.027451531939388</v>
      </c>
      <c r="N48" s="2">
        <v>70.88</v>
      </c>
      <c r="O48" s="6">
        <f t="shared" si="4"/>
        <v>4.2609883062968255</v>
      </c>
      <c r="P48" s="6">
        <f t="shared" si="10"/>
        <v>-1.4983127036551025E-2</v>
      </c>
      <c r="Q48" s="6">
        <f t="shared" si="11"/>
        <v>-1.4871438498957711E-2</v>
      </c>
      <c r="R48" s="6">
        <v>17227350</v>
      </c>
      <c r="S48" s="6">
        <f t="shared" si="5"/>
        <v>16.66200879516645</v>
      </c>
    </row>
    <row r="49" spans="1:19" x14ac:dyDescent="0.2">
      <c r="A49" s="1">
        <v>42338</v>
      </c>
      <c r="B49" s="2">
        <v>11799</v>
      </c>
      <c r="C49" s="6">
        <f t="shared" si="0"/>
        <v>9.3757700610999191</v>
      </c>
      <c r="D49" s="6">
        <f t="shared" si="6"/>
        <v>-1.7974614621456553E-2</v>
      </c>
      <c r="E49" s="6">
        <f t="shared" si="7"/>
        <v>-1.7814034795638058E-2</v>
      </c>
      <c r="F49" s="6">
        <v>748763</v>
      </c>
      <c r="G49" s="6">
        <f t="shared" si="1"/>
        <v>13.526177790531525</v>
      </c>
      <c r="H49" s="2">
        <v>0.14749999999999999</v>
      </c>
      <c r="I49" s="6">
        <f t="shared" si="2"/>
        <v>-1.9139271032022627</v>
      </c>
      <c r="J49" s="6">
        <f t="shared" si="8"/>
        <v>1.7094433359299943E-2</v>
      </c>
      <c r="K49" s="6">
        <f t="shared" si="9"/>
        <v>1.7241379310344845E-2</v>
      </c>
      <c r="L49" s="6">
        <v>4770000</v>
      </c>
      <c r="M49" s="6">
        <f t="shared" si="3"/>
        <v>15.377856862864524</v>
      </c>
      <c r="N49" s="2">
        <v>67.77</v>
      </c>
      <c r="O49" s="6">
        <f t="shared" si="4"/>
        <v>4.2161196191480217</v>
      </c>
      <c r="P49" s="6">
        <f t="shared" si="10"/>
        <v>-4.4868687148803765E-2</v>
      </c>
      <c r="Q49" s="6">
        <f t="shared" si="11"/>
        <v>-4.3876975169300218E-2</v>
      </c>
      <c r="R49" s="6">
        <v>15573650</v>
      </c>
      <c r="S49" s="6">
        <f t="shared" si="5"/>
        <v>16.561090941513516</v>
      </c>
    </row>
    <row r="50" spans="1:19" x14ac:dyDescent="0.2">
      <c r="A50" s="1">
        <v>42345</v>
      </c>
      <c r="B50" s="2">
        <v>11039</v>
      </c>
      <c r="C50" s="6">
        <f t="shared" si="0"/>
        <v>9.309189736018352</v>
      </c>
      <c r="D50" s="6">
        <f t="shared" si="6"/>
        <v>-6.6580325081567082E-2</v>
      </c>
      <c r="E50" s="6">
        <f t="shared" si="7"/>
        <v>-6.4412238325281798E-2</v>
      </c>
      <c r="F50" s="6">
        <v>884291</v>
      </c>
      <c r="G50" s="6">
        <f t="shared" si="1"/>
        <v>13.692541472970477</v>
      </c>
      <c r="H50" s="2">
        <v>0.14099999999999999</v>
      </c>
      <c r="I50" s="6">
        <f t="shared" si="2"/>
        <v>-1.9589953886039688</v>
      </c>
      <c r="J50" s="6">
        <f t="shared" si="8"/>
        <v>-4.5068285401706154E-2</v>
      </c>
      <c r="K50" s="6">
        <f t="shared" si="9"/>
        <v>-4.4067796610169532E-2</v>
      </c>
      <c r="L50" s="6">
        <v>1600000</v>
      </c>
      <c r="M50" s="6">
        <f t="shared" si="3"/>
        <v>14.28551418721001</v>
      </c>
      <c r="N50" s="2">
        <v>64.89</v>
      </c>
      <c r="O50" s="6">
        <f t="shared" si="4"/>
        <v>4.1726935286330775</v>
      </c>
      <c r="P50" s="6">
        <f t="shared" si="10"/>
        <v>-4.3426090514944171E-2</v>
      </c>
      <c r="Q50" s="6">
        <f t="shared" si="11"/>
        <v>-4.2496679946879085E-2</v>
      </c>
      <c r="R50" s="6">
        <v>29272350</v>
      </c>
      <c r="S50" s="6">
        <f t="shared" si="5"/>
        <v>17.192153942428501</v>
      </c>
    </row>
    <row r="51" spans="1:19" x14ac:dyDescent="0.2">
      <c r="A51" s="1">
        <v>42352</v>
      </c>
      <c r="B51" s="2">
        <v>10656</v>
      </c>
      <c r="C51" s="6">
        <f t="shared" si="0"/>
        <v>9.2738783927801709</v>
      </c>
      <c r="D51" s="6">
        <f t="shared" si="6"/>
        <v>-3.5311343238181081E-2</v>
      </c>
      <c r="E51" s="6">
        <f t="shared" si="7"/>
        <v>-3.4695171664100008E-2</v>
      </c>
      <c r="F51" s="6">
        <v>833987</v>
      </c>
      <c r="G51" s="6">
        <f t="shared" si="1"/>
        <v>13.633973093689422</v>
      </c>
      <c r="H51" s="2">
        <v>0.14499999999999999</v>
      </c>
      <c r="I51" s="6">
        <f t="shared" si="2"/>
        <v>-1.9310215365615626</v>
      </c>
      <c r="J51" s="6">
        <f t="shared" si="8"/>
        <v>2.7973852042406211E-2</v>
      </c>
      <c r="K51" s="6">
        <f t="shared" si="9"/>
        <v>2.8368794326241162E-2</v>
      </c>
      <c r="L51" s="6">
        <v>680000</v>
      </c>
      <c r="M51" s="6">
        <f t="shared" si="3"/>
        <v>13.42984807715229</v>
      </c>
      <c r="N51" s="2">
        <v>59.45</v>
      </c>
      <c r="O51" s="6">
        <f t="shared" si="4"/>
        <v>4.0851356231367912</v>
      </c>
      <c r="P51" s="6">
        <f t="shared" si="10"/>
        <v>-8.7557905496286281E-2</v>
      </c>
      <c r="Q51" s="6">
        <f t="shared" si="11"/>
        <v>-8.3834180921559531E-2</v>
      </c>
      <c r="R51" s="6">
        <v>33091630</v>
      </c>
      <c r="S51" s="6">
        <f t="shared" si="5"/>
        <v>17.314790938279625</v>
      </c>
    </row>
    <row r="52" spans="1:19" x14ac:dyDescent="0.2">
      <c r="A52" s="1">
        <v>42359</v>
      </c>
      <c r="B52" s="2">
        <v>10732</v>
      </c>
      <c r="C52" s="6">
        <f t="shared" si="0"/>
        <v>9.2809852115455147</v>
      </c>
      <c r="D52" s="6">
        <f t="shared" si="6"/>
        <v>7.1068187653438031E-3</v>
      </c>
      <c r="E52" s="6">
        <f t="shared" si="7"/>
        <v>7.1321321321321319E-3</v>
      </c>
      <c r="F52" s="6">
        <v>340909</v>
      </c>
      <c r="G52" s="6">
        <f t="shared" si="1"/>
        <v>12.739370858481522</v>
      </c>
      <c r="H52" s="2">
        <v>0.14549999999999999</v>
      </c>
      <c r="I52" s="6">
        <f t="shared" si="2"/>
        <v>-1.9275791923705898</v>
      </c>
      <c r="J52" s="6">
        <f t="shared" si="8"/>
        <v>3.4423441909727792E-3</v>
      </c>
      <c r="K52" s="6">
        <f t="shared" si="9"/>
        <v>3.4482758620689689E-3</v>
      </c>
      <c r="L52" s="6">
        <v>2580000</v>
      </c>
      <c r="M52" s="6">
        <f t="shared" si="3"/>
        <v>14.7632999568978</v>
      </c>
      <c r="N52" s="2">
        <v>61.83</v>
      </c>
      <c r="O52" s="6">
        <f t="shared" si="4"/>
        <v>4.1243886835704773</v>
      </c>
      <c r="P52" s="6">
        <f t="shared" si="10"/>
        <v>3.9253060433686038E-2</v>
      </c>
      <c r="Q52" s="6">
        <f t="shared" si="11"/>
        <v>4.0033641715727424E-2</v>
      </c>
      <c r="R52" s="6">
        <v>26537960</v>
      </c>
      <c r="S52" s="6">
        <f t="shared" si="5"/>
        <v>17.094086718804792</v>
      </c>
    </row>
    <row r="53" spans="1:19" x14ac:dyDescent="0.2">
      <c r="A53" s="1">
        <v>42366</v>
      </c>
      <c r="B53" s="2">
        <v>11228</v>
      </c>
      <c r="C53" s="6">
        <f t="shared" si="0"/>
        <v>9.3261659374817736</v>
      </c>
      <c r="D53" s="6">
        <f t="shared" si="6"/>
        <v>4.5180725936258881E-2</v>
      </c>
      <c r="E53" s="6">
        <f t="shared" si="7"/>
        <v>4.6216921356690269E-2</v>
      </c>
      <c r="F53" s="6">
        <v>231744</v>
      </c>
      <c r="G53" s="6">
        <f t="shared" si="1"/>
        <v>12.353388593125313</v>
      </c>
      <c r="H53" s="2">
        <v>0.14149999999999999</v>
      </c>
      <c r="I53" s="6">
        <f t="shared" si="2"/>
        <v>-1.9554555618988447</v>
      </c>
      <c r="J53" s="6">
        <f t="shared" si="8"/>
        <v>-2.7876369528254896E-2</v>
      </c>
      <c r="K53" s="6">
        <f t="shared" si="9"/>
        <v>-2.7491408934707931E-2</v>
      </c>
      <c r="L53" s="6">
        <v>2120000</v>
      </c>
      <c r="M53" s="6">
        <f t="shared" si="3"/>
        <v>14.566926646648195</v>
      </c>
      <c r="N53" s="2">
        <v>62.6</v>
      </c>
      <c r="O53" s="6">
        <f t="shared" si="4"/>
        <v>4.1367652781060524</v>
      </c>
      <c r="P53" s="6">
        <f t="shared" si="10"/>
        <v>1.2376594535575158E-2</v>
      </c>
      <c r="Q53" s="6">
        <f t="shared" si="11"/>
        <v>1.2453501536471019E-2</v>
      </c>
      <c r="R53" s="6">
        <v>10829160</v>
      </c>
      <c r="S53" s="6">
        <f t="shared" si="5"/>
        <v>16.197753053642192</v>
      </c>
    </row>
    <row r="54" spans="1:19" x14ac:dyDescent="0.2">
      <c r="A54" s="1">
        <v>42373</v>
      </c>
      <c r="B54" s="2">
        <v>11320</v>
      </c>
      <c r="C54" s="6">
        <f t="shared" si="0"/>
        <v>9.3343263517571735</v>
      </c>
      <c r="D54" s="6">
        <f t="shared" si="6"/>
        <v>8.1604142753999298E-3</v>
      </c>
      <c r="E54" s="6">
        <f t="shared" si="7"/>
        <v>8.193801211257571E-3</v>
      </c>
      <c r="F54" s="6">
        <v>262982</v>
      </c>
      <c r="G54" s="6">
        <f t="shared" si="1"/>
        <v>12.479840867753067</v>
      </c>
      <c r="H54" s="2">
        <v>0.14349999999999999</v>
      </c>
      <c r="I54" s="6">
        <f t="shared" si="2"/>
        <v>-1.9414202437824613</v>
      </c>
      <c r="J54" s="6">
        <f t="shared" si="8"/>
        <v>1.4035318116383477E-2</v>
      </c>
      <c r="K54" s="6">
        <f t="shared" si="9"/>
        <v>1.4134275618374572E-2</v>
      </c>
      <c r="L54" s="6">
        <v>1050000</v>
      </c>
      <c r="M54" s="6">
        <f t="shared" si="3"/>
        <v>13.864300722133706</v>
      </c>
      <c r="N54" s="2">
        <v>60.75</v>
      </c>
      <c r="O54" s="6">
        <f t="shared" si="4"/>
        <v>4.1067670822206574</v>
      </c>
      <c r="P54" s="6">
        <f t="shared" si="10"/>
        <v>-2.9998195885394985E-2</v>
      </c>
      <c r="Q54" s="6">
        <f t="shared" si="11"/>
        <v>-2.95527156549521E-2</v>
      </c>
      <c r="R54" s="6">
        <v>10710290</v>
      </c>
      <c r="S54" s="6">
        <f t="shared" si="5"/>
        <v>16.186715519555008</v>
      </c>
    </row>
    <row r="55" spans="1:19" x14ac:dyDescent="0.2">
      <c r="A55" s="1">
        <v>42380</v>
      </c>
      <c r="B55" s="2">
        <v>9640</v>
      </c>
      <c r="C55" s="6">
        <f t="shared" si="0"/>
        <v>9.1736763876045906</v>
      </c>
      <c r="D55" s="6">
        <f t="shared" si="6"/>
        <v>-0.16064996415258292</v>
      </c>
      <c r="E55" s="6">
        <f t="shared" si="7"/>
        <v>-0.14840989399293286</v>
      </c>
      <c r="F55" s="6">
        <v>961895</v>
      </c>
      <c r="G55" s="6">
        <f t="shared" si="1"/>
        <v>13.776660576081662</v>
      </c>
      <c r="H55" s="2">
        <v>0.14050000000000001</v>
      </c>
      <c r="I55" s="6">
        <f t="shared" si="2"/>
        <v>-1.9625477902083366</v>
      </c>
      <c r="J55" s="6">
        <f t="shared" si="8"/>
        <v>-2.1127546425875332E-2</v>
      </c>
      <c r="K55" s="6">
        <f t="shared" si="9"/>
        <v>-2.0905923344947563E-2</v>
      </c>
      <c r="L55" s="6">
        <v>5740000</v>
      </c>
      <c r="M55" s="6">
        <f t="shared" si="3"/>
        <v>15.56296976829575</v>
      </c>
      <c r="N55" s="2">
        <v>57.5</v>
      </c>
      <c r="O55" s="6">
        <f t="shared" si="4"/>
        <v>4.0517849478033048</v>
      </c>
      <c r="P55" s="6">
        <f t="shared" si="10"/>
        <v>-5.4982134417352668E-2</v>
      </c>
      <c r="Q55" s="6">
        <f t="shared" si="11"/>
        <v>-5.3497942386831275E-2</v>
      </c>
      <c r="R55" s="6">
        <v>25756840</v>
      </c>
      <c r="S55" s="6">
        <f t="shared" si="5"/>
        <v>17.064210780868294</v>
      </c>
    </row>
    <row r="56" spans="1:19" x14ac:dyDescent="0.2">
      <c r="A56" s="1">
        <v>42387</v>
      </c>
      <c r="B56" s="2">
        <v>11050</v>
      </c>
      <c r="C56" s="6">
        <f t="shared" si="0"/>
        <v>9.3101857069458998</v>
      </c>
      <c r="D56" s="6">
        <f t="shared" si="6"/>
        <v>0.13650931934130917</v>
      </c>
      <c r="E56" s="6">
        <f t="shared" si="7"/>
        <v>0.14626556016597511</v>
      </c>
      <c r="F56" s="6">
        <v>1121642</v>
      </c>
      <c r="G56" s="6">
        <f t="shared" si="1"/>
        <v>13.930304241066352</v>
      </c>
      <c r="H56" s="2">
        <v>0.14399999999999999</v>
      </c>
      <c r="I56" s="6">
        <f t="shared" si="2"/>
        <v>-1.9379419794061366</v>
      </c>
      <c r="J56" s="6">
        <f t="shared" si="8"/>
        <v>2.4605810802200034E-2</v>
      </c>
      <c r="K56" s="6">
        <f t="shared" si="9"/>
        <v>2.4911032028469574E-2</v>
      </c>
      <c r="L56" s="6">
        <v>5590000</v>
      </c>
      <c r="M56" s="6">
        <f t="shared" si="3"/>
        <v>15.536489845131282</v>
      </c>
      <c r="N56" s="2">
        <v>62</v>
      </c>
      <c r="O56" s="6">
        <f t="shared" si="4"/>
        <v>4.1271343850450917</v>
      </c>
      <c r="P56" s="6">
        <f t="shared" si="10"/>
        <v>7.5349437241786887E-2</v>
      </c>
      <c r="Q56" s="6">
        <f t="shared" si="11"/>
        <v>7.8260869565217397E-2</v>
      </c>
      <c r="R56" s="6">
        <v>25322510</v>
      </c>
      <c r="S56" s="6">
        <f t="shared" si="5"/>
        <v>17.047204281448728</v>
      </c>
    </row>
    <row r="57" spans="1:19" x14ac:dyDescent="0.2">
      <c r="A57" s="1">
        <v>42394</v>
      </c>
      <c r="B57" s="2">
        <v>11500</v>
      </c>
      <c r="C57" s="6">
        <f t="shared" si="0"/>
        <v>9.3501023143513411</v>
      </c>
      <c r="D57" s="6">
        <f t="shared" si="6"/>
        <v>3.991660740544134E-2</v>
      </c>
      <c r="E57" s="6">
        <f t="shared" si="7"/>
        <v>4.072398190045249E-2</v>
      </c>
      <c r="F57" s="6">
        <v>761300</v>
      </c>
      <c r="G57" s="6">
        <f t="shared" si="1"/>
        <v>13.542782777294304</v>
      </c>
      <c r="H57" s="2">
        <v>0.14899999999999999</v>
      </c>
      <c r="I57" s="6">
        <f t="shared" si="2"/>
        <v>-1.9038089730366781</v>
      </c>
      <c r="J57" s="6">
        <f t="shared" si="8"/>
        <v>3.4133006369458485E-2</v>
      </c>
      <c r="K57" s="6">
        <f t="shared" si="9"/>
        <v>3.4722222222222258E-2</v>
      </c>
      <c r="L57" s="6">
        <v>3170000</v>
      </c>
      <c r="M57" s="6">
        <f t="shared" si="3"/>
        <v>14.969242145853464</v>
      </c>
      <c r="N57" s="2">
        <v>65.5</v>
      </c>
      <c r="O57" s="6">
        <f t="shared" si="4"/>
        <v>4.1820501426412067</v>
      </c>
      <c r="P57" s="6">
        <f t="shared" si="10"/>
        <v>5.4915757596115E-2</v>
      </c>
      <c r="Q57" s="6">
        <f t="shared" si="11"/>
        <v>5.6451612903225805E-2</v>
      </c>
      <c r="R57" s="6">
        <v>35582530</v>
      </c>
      <c r="S57" s="6">
        <f t="shared" si="5"/>
        <v>17.38736534503764</v>
      </c>
    </row>
    <row r="58" spans="1:19" x14ac:dyDescent="0.2">
      <c r="A58" s="1">
        <v>42401</v>
      </c>
      <c r="B58" s="2">
        <v>10765</v>
      </c>
      <c r="C58" s="6">
        <f t="shared" si="0"/>
        <v>9.284055409798464</v>
      </c>
      <c r="D58" s="6">
        <f t="shared" si="6"/>
        <v>-6.6046904552877095E-2</v>
      </c>
      <c r="E58" s="6">
        <f t="shared" si="7"/>
        <v>-6.3913043478260864E-2</v>
      </c>
      <c r="F58" s="6">
        <v>605894</v>
      </c>
      <c r="G58" s="6">
        <f t="shared" si="1"/>
        <v>13.314460332259854</v>
      </c>
      <c r="H58" s="2">
        <v>0.14849999999999999</v>
      </c>
      <c r="I58" s="6">
        <f t="shared" si="2"/>
        <v>-1.9071703207393829</v>
      </c>
      <c r="J58" s="6">
        <f t="shared" si="8"/>
        <v>-3.3613477027047978E-3</v>
      </c>
      <c r="K58" s="6">
        <f t="shared" si="9"/>
        <v>-3.3557046979865801E-3</v>
      </c>
      <c r="L58" s="6">
        <v>2120000</v>
      </c>
      <c r="M58" s="6">
        <f t="shared" si="3"/>
        <v>14.566926646648195</v>
      </c>
      <c r="N58" s="2">
        <v>71</v>
      </c>
      <c r="O58" s="6">
        <f t="shared" si="4"/>
        <v>4.2626798770413155</v>
      </c>
      <c r="P58" s="6">
        <f t="shared" si="10"/>
        <v>8.0629734400108788E-2</v>
      </c>
      <c r="Q58" s="6">
        <f t="shared" si="11"/>
        <v>8.3969465648854963E-2</v>
      </c>
      <c r="R58" s="6">
        <v>28874290</v>
      </c>
      <c r="S58" s="6">
        <f t="shared" si="5"/>
        <v>17.178462137759336</v>
      </c>
    </row>
    <row r="59" spans="1:19" x14ac:dyDescent="0.2">
      <c r="A59" s="1">
        <v>42408</v>
      </c>
      <c r="B59" s="2">
        <v>10000</v>
      </c>
      <c r="C59" s="6">
        <f t="shared" si="0"/>
        <v>9.2103403719761836</v>
      </c>
      <c r="D59" s="6">
        <f t="shared" si="6"/>
        <v>-7.3715037822280394E-2</v>
      </c>
      <c r="E59" s="6">
        <f t="shared" si="7"/>
        <v>-7.1063632141198332E-2</v>
      </c>
      <c r="F59" s="6">
        <v>1057510</v>
      </c>
      <c r="G59" s="6">
        <f t="shared" si="1"/>
        <v>13.871427646122635</v>
      </c>
      <c r="H59" s="2">
        <v>0.14599999999999999</v>
      </c>
      <c r="I59" s="6">
        <f t="shared" si="2"/>
        <v>-1.9241486572738007</v>
      </c>
      <c r="J59" s="6">
        <f t="shared" si="8"/>
        <v>-1.6978336534417826E-2</v>
      </c>
      <c r="K59" s="6">
        <f t="shared" si="9"/>
        <v>-1.6835016835016852E-2</v>
      </c>
      <c r="L59" s="6">
        <v>10490000</v>
      </c>
      <c r="M59" s="6">
        <f t="shared" si="3"/>
        <v>16.165932980372482</v>
      </c>
      <c r="N59" s="2">
        <v>72.959999999999994</v>
      </c>
      <c r="O59" s="6">
        <f t="shared" si="4"/>
        <v>4.2899113457660762</v>
      </c>
      <c r="P59" s="6">
        <f t="shared" si="10"/>
        <v>2.7231468724760788E-2</v>
      </c>
      <c r="Q59" s="6">
        <f t="shared" si="11"/>
        <v>2.7605633802816814E-2</v>
      </c>
      <c r="R59" s="6">
        <v>25723840</v>
      </c>
      <c r="S59" s="6">
        <f t="shared" si="5"/>
        <v>17.062928746345055</v>
      </c>
    </row>
    <row r="60" spans="1:19" x14ac:dyDescent="0.2">
      <c r="A60" s="1">
        <v>42415</v>
      </c>
      <c r="B60" s="2">
        <v>10345</v>
      </c>
      <c r="C60" s="6">
        <f t="shared" si="0"/>
        <v>9.2442585901796441</v>
      </c>
      <c r="D60" s="6">
        <f t="shared" si="6"/>
        <v>3.3918218203460526E-2</v>
      </c>
      <c r="E60" s="6">
        <f t="shared" si="7"/>
        <v>3.4500000000000003E-2</v>
      </c>
      <c r="F60" s="6">
        <v>1010585</v>
      </c>
      <c r="G60" s="6">
        <f t="shared" si="1"/>
        <v>13.82603992906207</v>
      </c>
      <c r="H60" s="2">
        <v>0.14399999999999999</v>
      </c>
      <c r="I60" s="6">
        <f t="shared" si="2"/>
        <v>-1.9379419794061366</v>
      </c>
      <c r="J60" s="6">
        <f t="shared" si="8"/>
        <v>-1.3793322132335861E-2</v>
      </c>
      <c r="K60" s="6">
        <f t="shared" si="9"/>
        <v>-1.3698630136986314E-2</v>
      </c>
      <c r="L60" s="6">
        <v>11300000</v>
      </c>
      <c r="M60" s="6">
        <f t="shared" si="3"/>
        <v>16.240313283682568</v>
      </c>
      <c r="N60" s="2">
        <v>72.680000000000007</v>
      </c>
      <c r="O60" s="6">
        <f t="shared" si="4"/>
        <v>4.2860662435279702</v>
      </c>
      <c r="P60" s="6">
        <f t="shared" si="10"/>
        <v>-3.8451022381060795E-3</v>
      </c>
      <c r="Q60" s="6">
        <f t="shared" si="11"/>
        <v>-3.8377192982454351E-3</v>
      </c>
      <c r="R60" s="6">
        <v>31726110</v>
      </c>
      <c r="S60" s="6">
        <f t="shared" si="5"/>
        <v>17.272650559132323</v>
      </c>
    </row>
    <row r="61" spans="1:19" x14ac:dyDescent="0.2">
      <c r="A61" s="1">
        <v>42422</v>
      </c>
      <c r="B61" s="2">
        <v>10589</v>
      </c>
      <c r="C61" s="6">
        <f t="shared" si="0"/>
        <v>9.2675710054304545</v>
      </c>
      <c r="D61" s="6">
        <f t="shared" si="6"/>
        <v>2.3312415250810403E-2</v>
      </c>
      <c r="E61" s="6">
        <f t="shared" si="7"/>
        <v>2.35862735621073E-2</v>
      </c>
      <c r="F61" s="6">
        <v>638486</v>
      </c>
      <c r="G61" s="6">
        <f t="shared" si="1"/>
        <v>13.366855027824368</v>
      </c>
      <c r="H61" s="2">
        <v>0.14000000000000001</v>
      </c>
      <c r="I61" s="6">
        <f t="shared" si="2"/>
        <v>-1.9661128563728327</v>
      </c>
      <c r="J61" s="6">
        <f t="shared" si="8"/>
        <v>-2.8170876966696179E-2</v>
      </c>
      <c r="K61" s="6">
        <f t="shared" si="9"/>
        <v>-2.7777777777777613E-2</v>
      </c>
      <c r="L61" s="6">
        <v>3790000</v>
      </c>
      <c r="M61" s="6">
        <f t="shared" si="3"/>
        <v>15.147876577058609</v>
      </c>
      <c r="N61" s="2">
        <v>73</v>
      </c>
      <c r="O61" s="6">
        <f t="shared" si="4"/>
        <v>4.290459441148391</v>
      </c>
      <c r="P61" s="6">
        <f t="shared" si="10"/>
        <v>4.3931976204207857E-3</v>
      </c>
      <c r="Q61" s="6">
        <f t="shared" si="11"/>
        <v>4.4028618602090413E-3</v>
      </c>
      <c r="R61" s="6">
        <v>14652610</v>
      </c>
      <c r="S61" s="6">
        <f t="shared" si="5"/>
        <v>16.500129034555865</v>
      </c>
    </row>
    <row r="62" spans="1:19" x14ac:dyDescent="0.2">
      <c r="A62" s="1">
        <v>42429</v>
      </c>
      <c r="B62" s="2">
        <v>10668</v>
      </c>
      <c r="C62" s="6">
        <f t="shared" si="0"/>
        <v>9.2750038853019046</v>
      </c>
      <c r="D62" s="6">
        <f t="shared" si="6"/>
        <v>7.4328798714500266E-3</v>
      </c>
      <c r="E62" s="6">
        <f t="shared" si="7"/>
        <v>7.4605722920011329E-3</v>
      </c>
      <c r="F62" s="6">
        <v>576437</v>
      </c>
      <c r="G62" s="6">
        <f t="shared" si="1"/>
        <v>13.264621332580973</v>
      </c>
      <c r="H62" s="2">
        <v>0.14000000000000001</v>
      </c>
      <c r="I62" s="6">
        <f t="shared" si="2"/>
        <v>-1.9661128563728327</v>
      </c>
      <c r="J62" s="6">
        <f t="shared" si="8"/>
        <v>0</v>
      </c>
      <c r="K62" s="6">
        <f t="shared" si="9"/>
        <v>0</v>
      </c>
      <c r="L62" s="6">
        <v>2580000</v>
      </c>
      <c r="M62" s="6">
        <f t="shared" si="3"/>
        <v>14.7632999568978</v>
      </c>
      <c r="N62" s="2">
        <v>75.58</v>
      </c>
      <c r="O62" s="6">
        <f t="shared" si="4"/>
        <v>4.3251916979213432</v>
      </c>
      <c r="P62" s="6">
        <f t="shared" si="10"/>
        <v>3.4732256772952219E-2</v>
      </c>
      <c r="Q62" s="6">
        <f t="shared" si="11"/>
        <v>3.5342465753424632E-2</v>
      </c>
      <c r="R62" s="6">
        <v>13925640</v>
      </c>
      <c r="S62" s="6">
        <f t="shared" si="5"/>
        <v>16.449242303224164</v>
      </c>
    </row>
    <row r="63" spans="1:19" x14ac:dyDescent="0.2">
      <c r="A63" s="1">
        <v>42436</v>
      </c>
      <c r="B63" s="2">
        <v>10900</v>
      </c>
      <c r="C63" s="6">
        <f t="shared" si="0"/>
        <v>9.2965180682172353</v>
      </c>
      <c r="D63" s="6">
        <f t="shared" si="6"/>
        <v>2.1514182915330693E-2</v>
      </c>
      <c r="E63" s="6">
        <f t="shared" si="7"/>
        <v>2.1747281589801274E-2</v>
      </c>
      <c r="F63" s="6">
        <v>570771</v>
      </c>
      <c r="G63" s="6">
        <f t="shared" si="1"/>
        <v>13.25474335740768</v>
      </c>
      <c r="H63" s="2">
        <v>0.14000000000000001</v>
      </c>
      <c r="I63" s="6">
        <f t="shared" si="2"/>
        <v>-1.9661128563728327</v>
      </c>
      <c r="J63" s="6">
        <f t="shared" si="8"/>
        <v>0</v>
      </c>
      <c r="K63" s="6">
        <f t="shared" si="9"/>
        <v>0</v>
      </c>
      <c r="L63" s="6">
        <v>7730000</v>
      </c>
      <c r="M63" s="6">
        <f t="shared" si="3"/>
        <v>15.860619420563605</v>
      </c>
      <c r="N63" s="2">
        <v>78.11</v>
      </c>
      <c r="O63" s="6">
        <f t="shared" si="4"/>
        <v>4.3581180896222058</v>
      </c>
      <c r="P63" s="6">
        <f t="shared" si="10"/>
        <v>3.2926391700862645E-2</v>
      </c>
      <c r="Q63" s="6">
        <f t="shared" si="11"/>
        <v>3.3474464143953442E-2</v>
      </c>
      <c r="R63" s="6">
        <v>12491290</v>
      </c>
      <c r="S63" s="6">
        <f t="shared" si="5"/>
        <v>16.340542159394577</v>
      </c>
    </row>
    <row r="64" spans="1:19" x14ac:dyDescent="0.2">
      <c r="A64" s="1">
        <v>42443</v>
      </c>
      <c r="B64" s="2">
        <v>11400</v>
      </c>
      <c r="C64" s="6">
        <f t="shared" si="0"/>
        <v>9.3413686343825866</v>
      </c>
      <c r="D64" s="6">
        <f t="shared" si="6"/>
        <v>4.4850566165351324E-2</v>
      </c>
      <c r="E64" s="6">
        <f t="shared" si="7"/>
        <v>4.5871559633027525E-2</v>
      </c>
      <c r="F64" s="6">
        <v>935861</v>
      </c>
      <c r="G64" s="6">
        <f t="shared" si="1"/>
        <v>13.749222240158373</v>
      </c>
      <c r="H64" s="2">
        <v>0.14399999999999999</v>
      </c>
      <c r="I64" s="6">
        <f t="shared" si="2"/>
        <v>-1.9379419794061366</v>
      </c>
      <c r="J64" s="6">
        <f t="shared" si="8"/>
        <v>2.8170876966696179E-2</v>
      </c>
      <c r="K64" s="6">
        <f t="shared" si="9"/>
        <v>2.8571428571428397E-2</v>
      </c>
      <c r="L64" s="6">
        <v>12620000</v>
      </c>
      <c r="M64" s="6">
        <f t="shared" si="3"/>
        <v>16.350793415077341</v>
      </c>
      <c r="N64" s="2">
        <v>80.73</v>
      </c>
      <c r="O64" s="6">
        <f t="shared" si="4"/>
        <v>4.3911102534069242</v>
      </c>
      <c r="P64" s="6">
        <f t="shared" si="10"/>
        <v>3.2992163784718365E-2</v>
      </c>
      <c r="Q64" s="6">
        <f t="shared" si="11"/>
        <v>3.3542440148508573E-2</v>
      </c>
      <c r="R64" s="6">
        <v>23249500</v>
      </c>
      <c r="S64" s="6">
        <f t="shared" si="5"/>
        <v>16.961794184390051</v>
      </c>
    </row>
    <row r="65" spans="1:19" x14ac:dyDescent="0.2">
      <c r="A65" s="1">
        <v>42450</v>
      </c>
      <c r="B65" s="2">
        <v>10880</v>
      </c>
      <c r="C65" s="6">
        <f t="shared" si="0"/>
        <v>9.2946815204099344</v>
      </c>
      <c r="D65" s="6">
        <f t="shared" si="6"/>
        <v>-4.6687113972652128E-2</v>
      </c>
      <c r="E65" s="6">
        <f t="shared" si="7"/>
        <v>-4.5614035087719301E-2</v>
      </c>
      <c r="F65" s="6">
        <v>631079</v>
      </c>
      <c r="G65" s="6">
        <f t="shared" si="1"/>
        <v>13.35518633178498</v>
      </c>
      <c r="H65" s="2">
        <v>0.14949999999999999</v>
      </c>
      <c r="I65" s="6">
        <f t="shared" si="2"/>
        <v>-1.900458886151396</v>
      </c>
      <c r="J65" s="6">
        <f t="shared" si="8"/>
        <v>3.7483093254740529E-2</v>
      </c>
      <c r="K65" s="6">
        <f t="shared" si="9"/>
        <v>3.8194444444444482E-2</v>
      </c>
      <c r="L65" s="6">
        <v>10330000</v>
      </c>
      <c r="M65" s="6">
        <f t="shared" si="3"/>
        <v>16.15056284109582</v>
      </c>
      <c r="N65" s="2">
        <v>82.09</v>
      </c>
      <c r="O65" s="6">
        <f t="shared" si="4"/>
        <v>4.4078162063601747</v>
      </c>
      <c r="P65" s="6">
        <f t="shared" si="10"/>
        <v>1.6705952953250502E-2</v>
      </c>
      <c r="Q65" s="6">
        <f t="shared" si="11"/>
        <v>1.6846277715842926E-2</v>
      </c>
      <c r="R65" s="6">
        <v>19688020</v>
      </c>
      <c r="S65" s="6">
        <f t="shared" si="5"/>
        <v>16.79552088689973</v>
      </c>
    </row>
    <row r="66" spans="1:19" x14ac:dyDescent="0.2">
      <c r="A66" s="1">
        <v>42457</v>
      </c>
      <c r="B66" s="2">
        <v>10470</v>
      </c>
      <c r="C66" s="6">
        <f t="shared" ref="C66:C129" si="12">LN(B66)</f>
        <v>9.2562693038645829</v>
      </c>
      <c r="D66" s="6">
        <f t="shared" si="6"/>
        <v>-3.8412216545351541E-2</v>
      </c>
      <c r="E66" s="6">
        <f t="shared" si="7"/>
        <v>-3.7683823529411763E-2</v>
      </c>
      <c r="F66" s="6">
        <v>836044</v>
      </c>
      <c r="G66" s="6">
        <f t="shared" si="1"/>
        <v>13.636436522260793</v>
      </c>
      <c r="H66" s="2">
        <v>0.14799999999999999</v>
      </c>
      <c r="I66" s="6">
        <f t="shared" si="2"/>
        <v>-1.9105430052180221</v>
      </c>
      <c r="J66" s="6">
        <f t="shared" si="8"/>
        <v>-1.0084119066626096E-2</v>
      </c>
      <c r="K66" s="6">
        <f t="shared" si="9"/>
        <v>-1.0033444816053521E-2</v>
      </c>
      <c r="L66" s="6">
        <v>4770000</v>
      </c>
      <c r="M66" s="6">
        <f t="shared" si="3"/>
        <v>15.377856862864524</v>
      </c>
      <c r="N66" s="2">
        <v>86.28</v>
      </c>
      <c r="O66" s="6">
        <f t="shared" si="4"/>
        <v>4.457597821520956</v>
      </c>
      <c r="P66" s="6">
        <f t="shared" si="10"/>
        <v>4.9781615160781278E-2</v>
      </c>
      <c r="Q66" s="6">
        <f t="shared" si="11"/>
        <v>5.1041539773419388E-2</v>
      </c>
      <c r="R66" s="6">
        <v>18515020</v>
      </c>
      <c r="S66" s="6">
        <f t="shared" si="5"/>
        <v>16.734092852534506</v>
      </c>
    </row>
    <row r="67" spans="1:19" x14ac:dyDescent="0.2">
      <c r="A67" s="1">
        <v>42464</v>
      </c>
      <c r="B67" s="2">
        <v>10320</v>
      </c>
      <c r="C67" s="6">
        <f t="shared" si="12"/>
        <v>9.241839039035554</v>
      </c>
      <c r="D67" s="6">
        <f t="shared" si="6"/>
        <v>-1.4430264829028872E-2</v>
      </c>
      <c r="E67" s="6">
        <f t="shared" si="7"/>
        <v>-1.4326647564469915E-2</v>
      </c>
      <c r="F67" s="6">
        <v>642518</v>
      </c>
      <c r="G67" s="6">
        <f t="shared" ref="G67:G130" si="13">LN(F67)</f>
        <v>13.373150110923286</v>
      </c>
      <c r="H67" s="2">
        <v>0.14899999999999999</v>
      </c>
      <c r="I67" s="6">
        <f t="shared" ref="I67:I130" si="14">LN(H67)</f>
        <v>-1.9038089730366781</v>
      </c>
      <c r="J67" s="6">
        <f t="shared" si="8"/>
        <v>6.7340321813440518E-3</v>
      </c>
      <c r="K67" s="6">
        <f t="shared" si="9"/>
        <v>6.7567567567567632E-3</v>
      </c>
      <c r="L67" s="6">
        <v>15380000</v>
      </c>
      <c r="M67" s="6">
        <f t="shared" ref="M67:M130" si="15">LN(L67)</f>
        <v>16.548578522041772</v>
      </c>
      <c r="N67" s="2">
        <v>90.09</v>
      </c>
      <c r="O67" s="6">
        <f t="shared" ref="O67:O130" si="16">LN(N67)</f>
        <v>4.5008091706633486</v>
      </c>
      <c r="P67" s="6">
        <f t="shared" si="10"/>
        <v>4.3211349142392663E-2</v>
      </c>
      <c r="Q67" s="6">
        <f t="shared" si="11"/>
        <v>4.4158553546592517E-2</v>
      </c>
      <c r="R67" s="6">
        <v>16470020</v>
      </c>
      <c r="S67" s="6">
        <f t="shared" ref="S67:S130" si="17">LN(R67)</f>
        <v>16.61705231648217</v>
      </c>
    </row>
    <row r="68" spans="1:19" x14ac:dyDescent="0.2">
      <c r="A68" s="1">
        <v>42471</v>
      </c>
      <c r="B68" s="2">
        <v>10132</v>
      </c>
      <c r="C68" s="6">
        <f t="shared" si="12"/>
        <v>9.2234540111215662</v>
      </c>
      <c r="D68" s="6">
        <f t="shared" ref="D68:D131" si="18">C68-C67</f>
        <v>-1.8385027913987884E-2</v>
      </c>
      <c r="E68" s="6">
        <f t="shared" ref="E68:E131" si="19">(B68-B67)/B67</f>
        <v>-1.8217054263565891E-2</v>
      </c>
      <c r="F68" s="6">
        <v>1006242</v>
      </c>
      <c r="G68" s="6">
        <f t="shared" si="13"/>
        <v>13.821733157372748</v>
      </c>
      <c r="H68" s="2">
        <v>0.14949999999999999</v>
      </c>
      <c r="I68" s="6">
        <f t="shared" si="14"/>
        <v>-1.900458886151396</v>
      </c>
      <c r="J68" s="6">
        <f t="shared" ref="J68:J131" si="20">I68-I67</f>
        <v>3.3500868852820442E-3</v>
      </c>
      <c r="K68" s="6">
        <f t="shared" ref="K68:K131" si="21">(H68-H67)/H67</f>
        <v>3.3557046979865801E-3</v>
      </c>
      <c r="L68" s="6">
        <v>9730000</v>
      </c>
      <c r="M68" s="6">
        <f t="shared" si="15"/>
        <v>16.090724454162189</v>
      </c>
      <c r="N68" s="2">
        <v>88.22</v>
      </c>
      <c r="O68" s="6">
        <f t="shared" si="16"/>
        <v>4.4798336946767936</v>
      </c>
      <c r="P68" s="6">
        <f t="shared" ref="P68:P131" si="22">O68-O67</f>
        <v>-2.0975475986555026E-2</v>
      </c>
      <c r="Q68" s="6">
        <f t="shared" ref="Q68:Q131" si="23">(N68-N67)/N67</f>
        <v>-2.0757020757020808E-2</v>
      </c>
      <c r="R68" s="6">
        <v>18272670</v>
      </c>
      <c r="S68" s="6">
        <f t="shared" si="17"/>
        <v>16.720917058891708</v>
      </c>
    </row>
    <row r="69" spans="1:19" x14ac:dyDescent="0.2">
      <c r="A69" s="1">
        <v>42478</v>
      </c>
      <c r="B69" s="2">
        <v>10295</v>
      </c>
      <c r="C69" s="6">
        <f t="shared" si="12"/>
        <v>9.2394136194618905</v>
      </c>
      <c r="D69" s="6">
        <f t="shared" si="18"/>
        <v>1.5959608340324394E-2</v>
      </c>
      <c r="E69" s="6">
        <f t="shared" si="19"/>
        <v>1.6087643110935648E-2</v>
      </c>
      <c r="F69" s="6">
        <v>733767</v>
      </c>
      <c r="G69" s="6">
        <f t="shared" si="13"/>
        <v>13.505946818510228</v>
      </c>
      <c r="H69" s="2">
        <v>0.159</v>
      </c>
      <c r="I69" s="6">
        <f t="shared" si="14"/>
        <v>-1.8388510767619055</v>
      </c>
      <c r="J69" s="6">
        <f t="shared" si="20"/>
        <v>6.1607809389490509E-2</v>
      </c>
      <c r="K69" s="6">
        <f t="shared" si="21"/>
        <v>6.3545150501672296E-2</v>
      </c>
      <c r="L69" s="6">
        <v>21140000</v>
      </c>
      <c r="M69" s="6">
        <f t="shared" si="15"/>
        <v>16.866677538406364</v>
      </c>
      <c r="N69" s="2">
        <v>92.01</v>
      </c>
      <c r="O69" s="6">
        <f t="shared" si="16"/>
        <v>4.5218972667942703</v>
      </c>
      <c r="P69" s="6">
        <f t="shared" si="22"/>
        <v>4.2063572117476689E-2</v>
      </c>
      <c r="Q69" s="6">
        <f t="shared" si="23"/>
        <v>4.2960779868510615E-2</v>
      </c>
      <c r="R69" s="6">
        <v>21588350</v>
      </c>
      <c r="S69" s="6">
        <f t="shared" si="17"/>
        <v>16.887664375300012</v>
      </c>
    </row>
    <row r="70" spans="1:19" x14ac:dyDescent="0.2">
      <c r="A70" s="1">
        <v>42485</v>
      </c>
      <c r="B70" s="2">
        <v>9002</v>
      </c>
      <c r="C70" s="6">
        <f t="shared" si="12"/>
        <v>9.105202053852878</v>
      </c>
      <c r="D70" s="6">
        <f t="shared" si="18"/>
        <v>-0.1342115656090126</v>
      </c>
      <c r="E70" s="6">
        <f t="shared" si="19"/>
        <v>-0.12559494900437104</v>
      </c>
      <c r="F70" s="6">
        <v>1977775</v>
      </c>
      <c r="G70" s="6">
        <f t="shared" si="13"/>
        <v>14.497483033430726</v>
      </c>
      <c r="H70" s="2">
        <v>0.159</v>
      </c>
      <c r="I70" s="6">
        <f t="shared" si="14"/>
        <v>-1.8388510767619055</v>
      </c>
      <c r="J70" s="6">
        <f t="shared" si="20"/>
        <v>0</v>
      </c>
      <c r="K70" s="6">
        <f t="shared" si="21"/>
        <v>0</v>
      </c>
      <c r="L70" s="6">
        <v>11410000</v>
      </c>
      <c r="M70" s="6">
        <f t="shared" si="15"/>
        <v>16.250000721838258</v>
      </c>
      <c r="N70" s="2">
        <v>89.25</v>
      </c>
      <c r="O70" s="6">
        <f t="shared" si="16"/>
        <v>4.4914414206597488</v>
      </c>
      <c r="P70" s="6">
        <f t="shared" si="22"/>
        <v>-3.0455846134521458E-2</v>
      </c>
      <c r="Q70" s="6">
        <f t="shared" si="23"/>
        <v>-2.9996739484838657E-2</v>
      </c>
      <c r="R70" s="6">
        <v>17391610</v>
      </c>
      <c r="S70" s="6">
        <f t="shared" si="17"/>
        <v>16.671498463988669</v>
      </c>
    </row>
    <row r="71" spans="1:19" x14ac:dyDescent="0.2">
      <c r="A71" s="1">
        <v>42492</v>
      </c>
      <c r="B71" s="2">
        <v>9093</v>
      </c>
      <c r="C71" s="6">
        <f t="shared" si="12"/>
        <v>9.1152601657259122</v>
      </c>
      <c r="D71" s="6">
        <f t="shared" si="18"/>
        <v>1.0058111873034292E-2</v>
      </c>
      <c r="E71" s="6">
        <f t="shared" si="19"/>
        <v>1.010886469673406E-2</v>
      </c>
      <c r="F71" s="6">
        <v>567512</v>
      </c>
      <c r="G71" s="6">
        <f t="shared" si="13"/>
        <v>13.249017173488584</v>
      </c>
      <c r="H71" s="2">
        <v>0.14549999999999999</v>
      </c>
      <c r="I71" s="6">
        <f t="shared" si="14"/>
        <v>-1.9275791923705898</v>
      </c>
      <c r="J71" s="6">
        <f t="shared" si="20"/>
        <v>-8.8728115608684321E-2</v>
      </c>
      <c r="K71" s="6">
        <f t="shared" si="21"/>
        <v>-8.4905660377358569E-2</v>
      </c>
      <c r="L71" s="6">
        <v>29780000</v>
      </c>
      <c r="M71" s="6">
        <f t="shared" si="15"/>
        <v>17.209347585220137</v>
      </c>
      <c r="N71" s="2">
        <v>87.1</v>
      </c>
      <c r="O71" s="6">
        <f t="shared" si="16"/>
        <v>4.467056883858457</v>
      </c>
      <c r="P71" s="6">
        <f t="shared" si="22"/>
        <v>-2.4384536801291823E-2</v>
      </c>
      <c r="Q71" s="6">
        <f t="shared" si="23"/>
        <v>-2.40896358543418E-2</v>
      </c>
      <c r="R71" s="6">
        <v>16235750</v>
      </c>
      <c r="S71" s="6">
        <f t="shared" si="17"/>
        <v>16.602726158941124</v>
      </c>
    </row>
    <row r="72" spans="1:19" x14ac:dyDescent="0.2">
      <c r="A72" s="1">
        <v>42499</v>
      </c>
      <c r="B72" s="2">
        <v>9036</v>
      </c>
      <c r="C72" s="6">
        <f t="shared" si="12"/>
        <v>9.1089718775878943</v>
      </c>
      <c r="D72" s="6">
        <f t="shared" si="18"/>
        <v>-6.2882881380179612E-3</v>
      </c>
      <c r="E72" s="6">
        <f t="shared" si="19"/>
        <v>-6.2685582316067308E-3</v>
      </c>
      <c r="F72" s="6">
        <v>724296</v>
      </c>
      <c r="G72" s="6">
        <f t="shared" si="13"/>
        <v>13.492955427594648</v>
      </c>
      <c r="H72" s="2">
        <v>0.14299999999999999</v>
      </c>
      <c r="I72" s="6">
        <f t="shared" si="14"/>
        <v>-1.9449106487222299</v>
      </c>
      <c r="J72" s="6">
        <f t="shared" si="20"/>
        <v>-1.7331456351640018E-2</v>
      </c>
      <c r="K72" s="6">
        <f t="shared" si="21"/>
        <v>-1.7182130584192455E-2</v>
      </c>
      <c r="L72" s="6">
        <v>17350000</v>
      </c>
      <c r="M72" s="6">
        <f t="shared" si="15"/>
        <v>16.669103064357142</v>
      </c>
      <c r="N72" s="2">
        <v>83.65</v>
      </c>
      <c r="O72" s="6">
        <f t="shared" si="16"/>
        <v>4.4266414274328332</v>
      </c>
      <c r="P72" s="6">
        <f t="shared" si="22"/>
        <v>-4.041545642562383E-2</v>
      </c>
      <c r="Q72" s="6">
        <f t="shared" si="23"/>
        <v>-3.9609644087255896E-2</v>
      </c>
      <c r="R72" s="6">
        <v>12592440</v>
      </c>
      <c r="S72" s="6">
        <f t="shared" si="17"/>
        <v>16.348607191849673</v>
      </c>
    </row>
    <row r="73" spans="1:19" x14ac:dyDescent="0.2">
      <c r="A73" s="1">
        <v>42506</v>
      </c>
      <c r="B73" s="2">
        <v>9075</v>
      </c>
      <c r="C73" s="6">
        <f t="shared" si="12"/>
        <v>9.1132786591330515</v>
      </c>
      <c r="D73" s="6">
        <f t="shared" si="18"/>
        <v>4.3067815451571789E-3</v>
      </c>
      <c r="E73" s="6">
        <f t="shared" si="19"/>
        <v>4.3160690571049133E-3</v>
      </c>
      <c r="F73" s="6">
        <v>960326</v>
      </c>
      <c r="G73" s="6">
        <f t="shared" si="13"/>
        <v>13.775028089131983</v>
      </c>
      <c r="H73" s="2">
        <v>0.14149999999999999</v>
      </c>
      <c r="I73" s="6">
        <f t="shared" si="14"/>
        <v>-1.9554555618988447</v>
      </c>
      <c r="J73" s="6">
        <f t="shared" si="20"/>
        <v>-1.0544913176614878E-2</v>
      </c>
      <c r="K73" s="6">
        <f t="shared" si="21"/>
        <v>-1.04895104895105E-2</v>
      </c>
      <c r="L73" s="6">
        <v>4070000</v>
      </c>
      <c r="M73" s="6">
        <f t="shared" si="15"/>
        <v>15.219153557418778</v>
      </c>
      <c r="N73" s="2">
        <v>84.98</v>
      </c>
      <c r="O73" s="6">
        <f t="shared" si="16"/>
        <v>4.4424159346866654</v>
      </c>
      <c r="P73" s="6">
        <f t="shared" si="22"/>
        <v>1.5774507253832226E-2</v>
      </c>
      <c r="Q73" s="6">
        <f t="shared" si="23"/>
        <v>1.5899581589958137E-2</v>
      </c>
      <c r="R73" s="6">
        <v>9254440</v>
      </c>
      <c r="S73" s="6">
        <f t="shared" si="17"/>
        <v>16.040613994325458</v>
      </c>
    </row>
    <row r="74" spans="1:19" x14ac:dyDescent="0.2">
      <c r="A74" s="1">
        <v>42513</v>
      </c>
      <c r="B74" s="2">
        <v>9466</v>
      </c>
      <c r="C74" s="6">
        <f t="shared" si="12"/>
        <v>9.1554617104661933</v>
      </c>
      <c r="D74" s="6">
        <f t="shared" si="18"/>
        <v>4.2183051333141819E-2</v>
      </c>
      <c r="E74" s="6">
        <f t="shared" si="19"/>
        <v>4.3085399449035812E-2</v>
      </c>
      <c r="F74" s="6">
        <v>626689</v>
      </c>
      <c r="G74" s="6">
        <f t="shared" si="13"/>
        <v>13.348205683800865</v>
      </c>
      <c r="H74" s="2">
        <v>0.13850000000000001</v>
      </c>
      <c r="I74" s="6">
        <f t="shared" si="14"/>
        <v>-1.9768849533547437</v>
      </c>
      <c r="J74" s="6">
        <f t="shared" si="20"/>
        <v>-2.142939145589895E-2</v>
      </c>
      <c r="K74" s="6">
        <f t="shared" si="21"/>
        <v>-2.1201413427561662E-2</v>
      </c>
      <c r="L74" s="6">
        <v>8780000</v>
      </c>
      <c r="M74" s="6">
        <f t="shared" si="15"/>
        <v>15.987986965611299</v>
      </c>
      <c r="N74" s="2">
        <v>85.4</v>
      </c>
      <c r="O74" s="6">
        <f t="shared" si="16"/>
        <v>4.4473461007945243</v>
      </c>
      <c r="P74" s="6">
        <f t="shared" si="22"/>
        <v>4.9301661078589021E-3</v>
      </c>
      <c r="Q74" s="6">
        <f t="shared" si="23"/>
        <v>4.9423393739703655E-3</v>
      </c>
      <c r="R74" s="6">
        <v>9790280</v>
      </c>
      <c r="S74" s="6">
        <f t="shared" si="17"/>
        <v>16.096900614710574</v>
      </c>
    </row>
    <row r="75" spans="1:19" x14ac:dyDescent="0.2">
      <c r="A75" s="1">
        <v>42520</v>
      </c>
      <c r="B75" s="2">
        <v>9150</v>
      </c>
      <c r="C75" s="6">
        <f t="shared" si="12"/>
        <v>9.1215091582695678</v>
      </c>
      <c r="D75" s="6">
        <f t="shared" si="18"/>
        <v>-3.3952552196625518E-2</v>
      </c>
      <c r="E75" s="6">
        <f t="shared" si="19"/>
        <v>-3.3382632579759139E-2</v>
      </c>
      <c r="F75" s="6">
        <v>621493</v>
      </c>
      <c r="G75" s="6">
        <f t="shared" si="13"/>
        <v>13.339879926796264</v>
      </c>
      <c r="H75" s="2">
        <v>0.13950000000000001</v>
      </c>
      <c r="I75" s="6">
        <f t="shared" si="14"/>
        <v>-1.9696906777207166</v>
      </c>
      <c r="J75" s="6">
        <f t="shared" si="20"/>
        <v>7.1942756340270808E-3</v>
      </c>
      <c r="K75" s="6">
        <f t="shared" si="21"/>
        <v>7.2202166064982004E-3</v>
      </c>
      <c r="L75" s="6">
        <v>12350000</v>
      </c>
      <c r="M75" s="6">
        <f t="shared" si="15"/>
        <v>16.329166621038262</v>
      </c>
      <c r="N75" s="2">
        <v>80.45</v>
      </c>
      <c r="O75" s="6">
        <f t="shared" si="16"/>
        <v>4.3876358734383922</v>
      </c>
      <c r="P75" s="6">
        <f t="shared" si="22"/>
        <v>-5.9710227356132073E-2</v>
      </c>
      <c r="Q75" s="6">
        <f t="shared" si="23"/>
        <v>-5.7962529274004713E-2</v>
      </c>
      <c r="R75" s="6">
        <v>12207760</v>
      </c>
      <c r="S75" s="6">
        <f t="shared" si="17"/>
        <v>16.317582373073286</v>
      </c>
    </row>
    <row r="76" spans="1:19" x14ac:dyDescent="0.2">
      <c r="A76" s="1">
        <v>42527</v>
      </c>
      <c r="B76" s="2">
        <v>8819</v>
      </c>
      <c r="C76" s="6">
        <f t="shared" si="12"/>
        <v>9.0846637638881802</v>
      </c>
      <c r="D76" s="6">
        <f t="shared" si="18"/>
        <v>-3.6845394381387564E-2</v>
      </c>
      <c r="E76" s="6">
        <f t="shared" si="19"/>
        <v>-3.6174863387978144E-2</v>
      </c>
      <c r="F76" s="6">
        <v>1209011</v>
      </c>
      <c r="G76" s="6">
        <f t="shared" si="13"/>
        <v>14.005313227983992</v>
      </c>
      <c r="H76" s="2">
        <v>0.14000000000000001</v>
      </c>
      <c r="I76" s="6">
        <f t="shared" si="14"/>
        <v>-1.9661128563728327</v>
      </c>
      <c r="J76" s="6">
        <f t="shared" si="20"/>
        <v>3.5778213478838694E-3</v>
      </c>
      <c r="K76" s="6">
        <f t="shared" si="21"/>
        <v>3.5842293906810066E-3</v>
      </c>
      <c r="L76" s="6">
        <v>2120000</v>
      </c>
      <c r="M76" s="6">
        <f t="shared" si="15"/>
        <v>14.566926646648195</v>
      </c>
      <c r="N76" s="2">
        <v>77.7</v>
      </c>
      <c r="O76" s="6">
        <f t="shared" si="16"/>
        <v>4.3528552573736015</v>
      </c>
      <c r="P76" s="6">
        <f t="shared" si="22"/>
        <v>-3.478061606479077E-2</v>
      </c>
      <c r="Q76" s="6">
        <f t="shared" si="23"/>
        <v>-3.418272218769422E-2</v>
      </c>
      <c r="R76" s="6">
        <v>20557080</v>
      </c>
      <c r="S76" s="6">
        <f t="shared" si="17"/>
        <v>16.838715965118663</v>
      </c>
    </row>
    <row r="77" spans="1:19" x14ac:dyDescent="0.2">
      <c r="A77" s="1">
        <v>42534</v>
      </c>
      <c r="B77" s="2">
        <v>8750</v>
      </c>
      <c r="C77" s="6">
        <f t="shared" si="12"/>
        <v>9.0768089793516609</v>
      </c>
      <c r="D77" s="6">
        <f t="shared" si="18"/>
        <v>-7.8547845365193325E-3</v>
      </c>
      <c r="E77" s="6">
        <f t="shared" si="19"/>
        <v>-7.8240163283819029E-3</v>
      </c>
      <c r="F77" s="6">
        <v>751313</v>
      </c>
      <c r="G77" s="6">
        <f t="shared" si="13"/>
        <v>13.529577621548427</v>
      </c>
      <c r="H77" s="2">
        <v>0.14050000000000001</v>
      </c>
      <c r="I77" s="6">
        <f t="shared" si="14"/>
        <v>-1.9625477902083366</v>
      </c>
      <c r="J77" s="6">
        <f t="shared" si="20"/>
        <v>3.5650661644961446E-3</v>
      </c>
      <c r="K77" s="6">
        <f t="shared" si="21"/>
        <v>3.5714285714285744E-3</v>
      </c>
      <c r="L77" s="6">
        <v>1630000</v>
      </c>
      <c r="M77" s="6">
        <f t="shared" si="15"/>
        <v>14.304090572782945</v>
      </c>
      <c r="N77" s="2">
        <v>79.900000000000006</v>
      </c>
      <c r="O77" s="6">
        <f t="shared" si="16"/>
        <v>4.3807758527722287</v>
      </c>
      <c r="P77" s="6">
        <f t="shared" si="22"/>
        <v>2.7920595398627235E-2</v>
      </c>
      <c r="Q77" s="6">
        <f t="shared" si="23"/>
        <v>2.831402831402835E-2</v>
      </c>
      <c r="R77" s="6">
        <v>9595640</v>
      </c>
      <c r="S77" s="6">
        <f t="shared" si="17"/>
        <v>16.076819386606481</v>
      </c>
    </row>
    <row r="78" spans="1:19" x14ac:dyDescent="0.2">
      <c r="A78" s="1">
        <v>42541</v>
      </c>
      <c r="B78" s="2">
        <v>8280</v>
      </c>
      <c r="C78" s="6">
        <f t="shared" si="12"/>
        <v>9.0215982473793055</v>
      </c>
      <c r="D78" s="6">
        <f t="shared" si="18"/>
        <v>-5.5210731972355376E-2</v>
      </c>
      <c r="E78" s="6">
        <f t="shared" si="19"/>
        <v>-5.3714285714285714E-2</v>
      </c>
      <c r="F78" s="6">
        <v>689743</v>
      </c>
      <c r="G78" s="6">
        <f t="shared" si="13"/>
        <v>13.444074343423468</v>
      </c>
      <c r="H78" s="2">
        <v>0.13700000000000001</v>
      </c>
      <c r="I78" s="6">
        <f t="shared" si="14"/>
        <v>-1.987774353154012</v>
      </c>
      <c r="J78" s="6">
        <f t="shared" si="20"/>
        <v>-2.5226562945675379E-2</v>
      </c>
      <c r="K78" s="6">
        <f t="shared" si="21"/>
        <v>-2.4911032028469771E-2</v>
      </c>
      <c r="L78" s="6">
        <v>3960000</v>
      </c>
      <c r="M78" s="6">
        <f t="shared" si="15"/>
        <v>15.191754583230663</v>
      </c>
      <c r="N78" s="2">
        <v>81.06</v>
      </c>
      <c r="O78" s="6">
        <f t="shared" si="16"/>
        <v>4.3951896212001627</v>
      </c>
      <c r="P78" s="6">
        <f t="shared" si="22"/>
        <v>1.441376842793396E-2</v>
      </c>
      <c r="Q78" s="6">
        <f t="shared" si="23"/>
        <v>1.4518147684605713E-2</v>
      </c>
      <c r="R78" s="6">
        <v>13160060</v>
      </c>
      <c r="S78" s="6">
        <f t="shared" si="17"/>
        <v>16.392697043121569</v>
      </c>
    </row>
    <row r="79" spans="1:19" x14ac:dyDescent="0.2">
      <c r="A79" s="1">
        <v>42548</v>
      </c>
      <c r="B79" s="2">
        <v>9101</v>
      </c>
      <c r="C79" s="6">
        <f t="shared" si="12"/>
        <v>9.1161395765773552</v>
      </c>
      <c r="D79" s="6">
        <f t="shared" si="18"/>
        <v>9.4541329198049695E-2</v>
      </c>
      <c r="E79" s="6">
        <f t="shared" si="19"/>
        <v>9.915458937198067E-2</v>
      </c>
      <c r="F79" s="6">
        <v>763395</v>
      </c>
      <c r="G79" s="6">
        <f t="shared" si="13"/>
        <v>13.545530869625498</v>
      </c>
      <c r="H79" s="2">
        <v>0.13500000000000001</v>
      </c>
      <c r="I79" s="6">
        <f t="shared" si="14"/>
        <v>-2.0024805005437076</v>
      </c>
      <c r="J79" s="6">
        <f t="shared" si="20"/>
        <v>-1.4706147389695667E-2</v>
      </c>
      <c r="K79" s="6">
        <f t="shared" si="21"/>
        <v>-1.4598540145985413E-2</v>
      </c>
      <c r="L79" s="6">
        <v>6490000</v>
      </c>
      <c r="M79" s="6">
        <f t="shared" si="15"/>
        <v>15.685773088680273</v>
      </c>
      <c r="N79" s="2">
        <v>83.7</v>
      </c>
      <c r="O79" s="6">
        <f t="shared" si="16"/>
        <v>4.4272389774954295</v>
      </c>
      <c r="P79" s="6">
        <f t="shared" si="22"/>
        <v>3.204935629526684E-2</v>
      </c>
      <c r="Q79" s="6">
        <f t="shared" si="23"/>
        <v>3.2568467801628427E-2</v>
      </c>
      <c r="R79" s="6">
        <v>10590140</v>
      </c>
      <c r="S79" s="6">
        <f t="shared" si="17"/>
        <v>16.175433937509091</v>
      </c>
    </row>
    <row r="80" spans="1:19" x14ac:dyDescent="0.2">
      <c r="A80" s="1">
        <v>42555</v>
      </c>
      <c r="B80" s="2">
        <v>9261</v>
      </c>
      <c r="C80" s="6">
        <f t="shared" si="12"/>
        <v>9.1335673131702695</v>
      </c>
      <c r="D80" s="6">
        <f t="shared" si="18"/>
        <v>1.74277365929143E-2</v>
      </c>
      <c r="E80" s="6">
        <f t="shared" si="19"/>
        <v>1.7580485660916384E-2</v>
      </c>
      <c r="F80" s="6">
        <v>710176</v>
      </c>
      <c r="G80" s="6">
        <f t="shared" si="13"/>
        <v>13.473268105622456</v>
      </c>
      <c r="H80" s="2">
        <v>0.14000000000000001</v>
      </c>
      <c r="I80" s="6">
        <f t="shared" si="14"/>
        <v>-1.9661128563728327</v>
      </c>
      <c r="J80" s="6">
        <f t="shared" si="20"/>
        <v>3.6367644170874902E-2</v>
      </c>
      <c r="K80" s="6">
        <f t="shared" si="21"/>
        <v>3.703703703703707E-2</v>
      </c>
      <c r="L80" s="6">
        <v>1970000</v>
      </c>
      <c r="M80" s="6">
        <f t="shared" si="15"/>
        <v>14.493544100714171</v>
      </c>
      <c r="N80" s="2">
        <v>84.52</v>
      </c>
      <c r="O80" s="6">
        <f t="shared" si="16"/>
        <v>4.4369881927478563</v>
      </c>
      <c r="P80" s="6">
        <f t="shared" si="22"/>
        <v>9.7492152524267794E-3</v>
      </c>
      <c r="Q80" s="6">
        <f t="shared" si="23"/>
        <v>9.796893667861328E-3</v>
      </c>
      <c r="R80" s="6">
        <v>12932980</v>
      </c>
      <c r="S80" s="6">
        <f t="shared" si="17"/>
        <v>16.375291195964575</v>
      </c>
    </row>
    <row r="81" spans="1:19" x14ac:dyDescent="0.2">
      <c r="A81" s="1">
        <v>42562</v>
      </c>
      <c r="B81" s="2">
        <v>9461</v>
      </c>
      <c r="C81" s="6">
        <f t="shared" si="12"/>
        <v>9.1549333647044442</v>
      </c>
      <c r="D81" s="6">
        <f t="shared" si="18"/>
        <v>2.1366051534174701E-2</v>
      </c>
      <c r="E81" s="6">
        <f t="shared" si="19"/>
        <v>2.1595939963286903E-2</v>
      </c>
      <c r="F81" s="6">
        <v>725270</v>
      </c>
      <c r="G81" s="6">
        <f t="shared" si="13"/>
        <v>13.49429927830111</v>
      </c>
      <c r="H81" s="2">
        <v>0.13900000000000001</v>
      </c>
      <c r="I81" s="6">
        <f t="shared" si="14"/>
        <v>-1.9732813458514451</v>
      </c>
      <c r="J81" s="6">
        <f t="shared" si="20"/>
        <v>-7.1684894786123721E-3</v>
      </c>
      <c r="K81" s="6">
        <f t="shared" si="21"/>
        <v>-7.1428571428571487E-3</v>
      </c>
      <c r="L81" s="6">
        <v>3310000</v>
      </c>
      <c r="M81" s="6">
        <f t="shared" si="15"/>
        <v>15.012458747353246</v>
      </c>
      <c r="N81" s="2">
        <v>90.39</v>
      </c>
      <c r="O81" s="6">
        <f t="shared" si="16"/>
        <v>4.5041336418103199</v>
      </c>
      <c r="P81" s="6">
        <f t="shared" si="22"/>
        <v>6.7145449062463669E-2</v>
      </c>
      <c r="Q81" s="6">
        <f t="shared" si="23"/>
        <v>6.945101751064843E-2</v>
      </c>
      <c r="R81" s="6">
        <v>12320930</v>
      </c>
      <c r="S81" s="6">
        <f t="shared" si="17"/>
        <v>16.326810000233635</v>
      </c>
    </row>
    <row r="82" spans="1:19" x14ac:dyDescent="0.2">
      <c r="A82" s="1">
        <v>42569</v>
      </c>
      <c r="B82" s="2">
        <v>9365</v>
      </c>
      <c r="C82" s="6">
        <f t="shared" si="12"/>
        <v>9.1447346148781889</v>
      </c>
      <c r="D82" s="6">
        <f t="shared" si="18"/>
        <v>-1.0198749826255238E-2</v>
      </c>
      <c r="E82" s="6">
        <f t="shared" si="19"/>
        <v>-1.014691893034563E-2</v>
      </c>
      <c r="F82" s="6">
        <v>531874</v>
      </c>
      <c r="G82" s="6">
        <f t="shared" si="13"/>
        <v>13.184161898166998</v>
      </c>
      <c r="H82" s="2">
        <v>0.14000000000000001</v>
      </c>
      <c r="I82" s="6">
        <f t="shared" si="14"/>
        <v>-1.9661128563728327</v>
      </c>
      <c r="J82" s="6">
        <f t="shared" si="20"/>
        <v>7.1684894786123721E-3</v>
      </c>
      <c r="K82" s="6">
        <f t="shared" si="21"/>
        <v>7.1942446043165523E-3</v>
      </c>
      <c r="L82" s="6">
        <v>5030000</v>
      </c>
      <c r="M82" s="6">
        <f t="shared" si="15"/>
        <v>15.430930542075922</v>
      </c>
      <c r="N82" s="2">
        <v>90.34</v>
      </c>
      <c r="O82" s="6">
        <f t="shared" si="16"/>
        <v>4.5035803302264581</v>
      </c>
      <c r="P82" s="6">
        <f t="shared" si="22"/>
        <v>-5.5331158386184853E-4</v>
      </c>
      <c r="Q82" s="6">
        <f t="shared" si="23"/>
        <v>-5.5315853523616723E-4</v>
      </c>
      <c r="R82" s="6">
        <v>12216150</v>
      </c>
      <c r="S82" s="6">
        <f t="shared" si="17"/>
        <v>16.31826940478361</v>
      </c>
    </row>
    <row r="83" spans="1:19" x14ac:dyDescent="0.2">
      <c r="A83" s="1">
        <v>42576</v>
      </c>
      <c r="B83" s="2">
        <v>10210</v>
      </c>
      <c r="C83" s="6">
        <f t="shared" si="12"/>
        <v>9.2311229111587121</v>
      </c>
      <c r="D83" s="6">
        <f t="shared" si="18"/>
        <v>8.6388296280523136E-2</v>
      </c>
      <c r="E83" s="6">
        <f t="shared" si="19"/>
        <v>9.0229578216764555E-2</v>
      </c>
      <c r="F83" s="6">
        <v>1546284</v>
      </c>
      <c r="G83" s="6">
        <f t="shared" si="13"/>
        <v>14.251365191129382</v>
      </c>
      <c r="H83" s="2">
        <v>0.14699999999999999</v>
      </c>
      <c r="I83" s="6">
        <f t="shared" si="14"/>
        <v>-1.9173226922034008</v>
      </c>
      <c r="J83" s="6">
        <f t="shared" si="20"/>
        <v>4.8790164169431938E-2</v>
      </c>
      <c r="K83" s="6">
        <f t="shared" si="21"/>
        <v>4.9999999999999843E-2</v>
      </c>
      <c r="L83" s="6">
        <v>5540000</v>
      </c>
      <c r="M83" s="6">
        <f t="shared" si="15"/>
        <v>15.527505058723467</v>
      </c>
      <c r="N83" s="2">
        <v>95.29</v>
      </c>
      <c r="O83" s="6">
        <f t="shared" si="16"/>
        <v>4.5569248733600967</v>
      </c>
      <c r="P83" s="6">
        <f t="shared" si="22"/>
        <v>5.3344543133638567E-2</v>
      </c>
      <c r="Q83" s="6">
        <f t="shared" si="23"/>
        <v>5.4793004206331666E-2</v>
      </c>
      <c r="R83" s="6">
        <v>14759500</v>
      </c>
      <c r="S83" s="6">
        <f t="shared" si="17"/>
        <v>16.507397501224066</v>
      </c>
    </row>
    <row r="84" spans="1:19" x14ac:dyDescent="0.2">
      <c r="A84" s="1">
        <v>42583</v>
      </c>
      <c r="B84" s="2">
        <v>10690</v>
      </c>
      <c r="C84" s="6">
        <f t="shared" si="12"/>
        <v>9.2770640040190901</v>
      </c>
      <c r="D84" s="6">
        <f t="shared" si="18"/>
        <v>4.5941092860378063E-2</v>
      </c>
      <c r="E84" s="6">
        <f t="shared" si="19"/>
        <v>4.701273261508325E-2</v>
      </c>
      <c r="F84" s="6">
        <v>609326</v>
      </c>
      <c r="G84" s="6">
        <f t="shared" si="13"/>
        <v>13.32010870724476</v>
      </c>
      <c r="H84" s="2">
        <v>0.14749999999999999</v>
      </c>
      <c r="I84" s="6">
        <f t="shared" si="14"/>
        <v>-1.9139271032022627</v>
      </c>
      <c r="J84" s="6">
        <f t="shared" si="20"/>
        <v>3.3955890011381218E-3</v>
      </c>
      <c r="K84" s="6">
        <f t="shared" si="21"/>
        <v>3.4013605442176904E-3</v>
      </c>
      <c r="L84" s="6">
        <v>15290000</v>
      </c>
      <c r="M84" s="6">
        <f t="shared" si="15"/>
        <v>16.542709577905246</v>
      </c>
      <c r="N84" s="2">
        <v>93.02</v>
      </c>
      <c r="O84" s="6">
        <f t="shared" si="16"/>
        <v>4.5328145237959507</v>
      </c>
      <c r="P84" s="6">
        <f t="shared" si="22"/>
        <v>-2.4110349564145928E-2</v>
      </c>
      <c r="Q84" s="6">
        <f t="shared" si="23"/>
        <v>-2.3822017000734705E-2</v>
      </c>
      <c r="R84" s="6">
        <v>10836850</v>
      </c>
      <c r="S84" s="6">
        <f t="shared" si="17"/>
        <v>16.198462921340298</v>
      </c>
    </row>
    <row r="85" spans="1:19" x14ac:dyDescent="0.2">
      <c r="A85" s="1">
        <v>42590</v>
      </c>
      <c r="B85" s="2">
        <v>10800</v>
      </c>
      <c r="C85" s="6">
        <f t="shared" si="12"/>
        <v>9.2873014131123117</v>
      </c>
      <c r="D85" s="6">
        <f t="shared" si="18"/>
        <v>1.0237409093221572E-2</v>
      </c>
      <c r="E85" s="6">
        <f t="shared" si="19"/>
        <v>1.028999064546305E-2</v>
      </c>
      <c r="F85" s="6">
        <v>587147</v>
      </c>
      <c r="G85" s="6">
        <f t="shared" si="13"/>
        <v>13.283030493353282</v>
      </c>
      <c r="H85" s="2">
        <v>0.1525</v>
      </c>
      <c r="I85" s="6">
        <f t="shared" si="14"/>
        <v>-1.8805906829346708</v>
      </c>
      <c r="J85" s="6">
        <f t="shared" si="20"/>
        <v>3.3336420267591871E-2</v>
      </c>
      <c r="K85" s="6">
        <f t="shared" si="21"/>
        <v>3.3898305084745797E-2</v>
      </c>
      <c r="L85" s="6">
        <v>2960000</v>
      </c>
      <c r="M85" s="6">
        <f t="shared" si="15"/>
        <v>14.900699826300244</v>
      </c>
      <c r="N85" s="2">
        <v>91.97</v>
      </c>
      <c r="O85" s="6">
        <f t="shared" si="16"/>
        <v>4.5214624369146064</v>
      </c>
      <c r="P85" s="6">
        <f t="shared" si="22"/>
        <v>-1.135208688134437E-2</v>
      </c>
      <c r="Q85" s="6">
        <f t="shared" si="23"/>
        <v>-1.1287895076327641E-2</v>
      </c>
      <c r="R85" s="6">
        <v>9329870</v>
      </c>
      <c r="S85" s="6">
        <f t="shared" si="17"/>
        <v>16.048731639178758</v>
      </c>
    </row>
    <row r="86" spans="1:19" x14ac:dyDescent="0.2">
      <c r="A86" s="1">
        <v>42597</v>
      </c>
      <c r="B86" s="2">
        <v>10260</v>
      </c>
      <c r="C86" s="6">
        <f t="shared" si="12"/>
        <v>9.2360081187247598</v>
      </c>
      <c r="D86" s="6">
        <f t="shared" si="18"/>
        <v>-5.1293294387551924E-2</v>
      </c>
      <c r="E86" s="6">
        <f t="shared" si="19"/>
        <v>-0.05</v>
      </c>
      <c r="F86" s="6">
        <v>619242</v>
      </c>
      <c r="G86" s="6">
        <f t="shared" si="13"/>
        <v>13.336251428414705</v>
      </c>
      <c r="H86" s="2">
        <v>0.14949999999999999</v>
      </c>
      <c r="I86" s="6">
        <f t="shared" si="14"/>
        <v>-1.900458886151396</v>
      </c>
      <c r="J86" s="6">
        <f t="shared" si="20"/>
        <v>-1.9868203216725222E-2</v>
      </c>
      <c r="K86" s="6">
        <f t="shared" si="21"/>
        <v>-1.9672131147541003E-2</v>
      </c>
      <c r="L86" s="6">
        <v>2950000</v>
      </c>
      <c r="M86" s="6">
        <f t="shared" si="15"/>
        <v>14.897315728316002</v>
      </c>
      <c r="N86" s="2">
        <v>92.7</v>
      </c>
      <c r="O86" s="6">
        <f t="shared" si="16"/>
        <v>4.5293684725718091</v>
      </c>
      <c r="P86" s="6">
        <f t="shared" si="22"/>
        <v>7.9060356572027146E-3</v>
      </c>
      <c r="Q86" s="6">
        <f t="shared" si="23"/>
        <v>7.9373708818093296E-3</v>
      </c>
      <c r="R86" s="6">
        <v>9898030</v>
      </c>
      <c r="S86" s="6">
        <f t="shared" si="17"/>
        <v>16.107846305404713</v>
      </c>
    </row>
    <row r="87" spans="1:19" x14ac:dyDescent="0.2">
      <c r="A87" s="1">
        <v>42604</v>
      </c>
      <c r="B87" s="2">
        <v>10376</v>
      </c>
      <c r="C87" s="6">
        <f t="shared" si="12"/>
        <v>9.2472507259962793</v>
      </c>
      <c r="D87" s="6">
        <f t="shared" si="18"/>
        <v>1.1242607271519489E-2</v>
      </c>
      <c r="E87" s="6">
        <f t="shared" si="19"/>
        <v>1.1306042884990253E-2</v>
      </c>
      <c r="F87" s="6">
        <v>650907</v>
      </c>
      <c r="G87" s="6">
        <f t="shared" si="13"/>
        <v>13.386122053842795</v>
      </c>
      <c r="H87" s="2">
        <v>0.14599999999999999</v>
      </c>
      <c r="I87" s="6">
        <f t="shared" si="14"/>
        <v>-1.9241486572738007</v>
      </c>
      <c r="J87" s="6">
        <f t="shared" si="20"/>
        <v>-2.3689771122404668E-2</v>
      </c>
      <c r="K87" s="6">
        <f t="shared" si="21"/>
        <v>-2.3411371237458217E-2</v>
      </c>
      <c r="L87" s="6">
        <v>3180000</v>
      </c>
      <c r="M87" s="6">
        <f t="shared" si="15"/>
        <v>14.972391754756359</v>
      </c>
      <c r="N87" s="2">
        <v>91.5</v>
      </c>
      <c r="O87" s="6">
        <f t="shared" si="16"/>
        <v>4.516338972281476</v>
      </c>
      <c r="P87" s="6">
        <f t="shared" si="22"/>
        <v>-1.3029500290333118E-2</v>
      </c>
      <c r="Q87" s="6">
        <f t="shared" si="23"/>
        <v>-1.2944983818770257E-2</v>
      </c>
      <c r="R87" s="6">
        <v>7492840</v>
      </c>
      <c r="S87" s="6">
        <f t="shared" si="17"/>
        <v>15.829458455855418</v>
      </c>
    </row>
    <row r="88" spans="1:19" x14ac:dyDescent="0.2">
      <c r="A88" s="1">
        <v>42611</v>
      </c>
      <c r="B88" s="2">
        <v>10544</v>
      </c>
      <c r="C88" s="6">
        <f t="shared" si="12"/>
        <v>9.2633122567422888</v>
      </c>
      <c r="D88" s="6">
        <f t="shared" si="18"/>
        <v>1.6061530746009467E-2</v>
      </c>
      <c r="E88" s="6">
        <f t="shared" si="19"/>
        <v>1.6191210485736313E-2</v>
      </c>
      <c r="F88" s="6">
        <v>357891</v>
      </c>
      <c r="G88" s="6">
        <f t="shared" si="13"/>
        <v>12.787983749748914</v>
      </c>
      <c r="H88" s="2">
        <v>0.14449999999999999</v>
      </c>
      <c r="I88" s="6">
        <f t="shared" si="14"/>
        <v>-1.9344757714296503</v>
      </c>
      <c r="J88" s="6">
        <f t="shared" si="20"/>
        <v>-1.0327114155849637E-2</v>
      </c>
      <c r="K88" s="6">
        <f t="shared" si="21"/>
        <v>-1.0273972602739736E-2</v>
      </c>
      <c r="L88" s="6">
        <v>5430000</v>
      </c>
      <c r="M88" s="6">
        <f t="shared" si="15"/>
        <v>15.507449691910118</v>
      </c>
      <c r="N88" s="2">
        <v>91.57</v>
      </c>
      <c r="O88" s="6">
        <f t="shared" si="16"/>
        <v>4.5171037071196407</v>
      </c>
      <c r="P88" s="6">
        <f t="shared" si="22"/>
        <v>7.6473483816474896E-4</v>
      </c>
      <c r="Q88" s="6">
        <f t="shared" si="23"/>
        <v>7.6502732240429699E-4</v>
      </c>
      <c r="R88" s="6">
        <v>9218380</v>
      </c>
      <c r="S88" s="6">
        <f t="shared" si="17"/>
        <v>16.036709875105693</v>
      </c>
    </row>
    <row r="89" spans="1:19" x14ac:dyDescent="0.2">
      <c r="A89" s="1">
        <v>42618</v>
      </c>
      <c r="B89" s="2">
        <v>10544</v>
      </c>
      <c r="C89" s="6">
        <f t="shared" si="12"/>
        <v>9.2633122567422888</v>
      </c>
      <c r="D89" s="6">
        <f t="shared" si="18"/>
        <v>0</v>
      </c>
      <c r="E89" s="6">
        <f t="shared" si="19"/>
        <v>0</v>
      </c>
      <c r="F89" s="6">
        <v>495355</v>
      </c>
      <c r="G89" s="6">
        <f t="shared" si="13"/>
        <v>13.113029956223253</v>
      </c>
      <c r="H89" s="2">
        <v>0.152</v>
      </c>
      <c r="I89" s="6">
        <f t="shared" si="14"/>
        <v>-1.8838747581358606</v>
      </c>
      <c r="J89" s="6">
        <f t="shared" si="20"/>
        <v>5.0601013293789743E-2</v>
      </c>
      <c r="K89" s="6">
        <f t="shared" si="21"/>
        <v>5.1903114186851264E-2</v>
      </c>
      <c r="L89" s="6">
        <v>12910000</v>
      </c>
      <c r="M89" s="6">
        <f t="shared" si="15"/>
        <v>16.373512762822827</v>
      </c>
      <c r="N89" s="2">
        <v>91.77</v>
      </c>
      <c r="O89" s="6">
        <f t="shared" si="16"/>
        <v>4.5192854468309216</v>
      </c>
      <c r="P89" s="6">
        <f t="shared" si="22"/>
        <v>2.1817397112808834E-3</v>
      </c>
      <c r="Q89" s="6">
        <f t="shared" si="23"/>
        <v>2.1841214371519369E-3</v>
      </c>
      <c r="R89" s="6">
        <v>6363980</v>
      </c>
      <c r="S89" s="6">
        <f t="shared" si="17"/>
        <v>15.666164525757315</v>
      </c>
    </row>
    <row r="90" spans="1:19" x14ac:dyDescent="0.2">
      <c r="A90" s="1">
        <v>42625</v>
      </c>
      <c r="B90" s="2">
        <v>10269</v>
      </c>
      <c r="C90" s="6">
        <f t="shared" si="12"/>
        <v>9.2368849271982949</v>
      </c>
      <c r="D90" s="6">
        <f t="shared" si="18"/>
        <v>-2.6427329543993849E-2</v>
      </c>
      <c r="E90" s="6">
        <f t="shared" si="19"/>
        <v>-2.6081183611532624E-2</v>
      </c>
      <c r="F90" s="6">
        <v>430796</v>
      </c>
      <c r="G90" s="6">
        <f t="shared" si="13"/>
        <v>12.973389939170197</v>
      </c>
      <c r="H90" s="2">
        <v>0.1545</v>
      </c>
      <c r="I90" s="6">
        <f t="shared" si="14"/>
        <v>-1.867561182644337</v>
      </c>
      <c r="J90" s="6">
        <f t="shared" si="20"/>
        <v>1.6313575491523569E-2</v>
      </c>
      <c r="K90" s="6">
        <f t="shared" si="21"/>
        <v>1.6447368421052648E-2</v>
      </c>
      <c r="L90" s="6">
        <v>12980000</v>
      </c>
      <c r="M90" s="6">
        <f t="shared" si="15"/>
        <v>16.378920269240218</v>
      </c>
      <c r="N90" s="2">
        <v>82.74</v>
      </c>
      <c r="O90" s="6">
        <f t="shared" si="16"/>
        <v>4.4157031610332655</v>
      </c>
      <c r="P90" s="6">
        <f t="shared" si="22"/>
        <v>-0.10358228579765605</v>
      </c>
      <c r="Q90" s="6">
        <f t="shared" si="23"/>
        <v>-9.8398169336384456E-2</v>
      </c>
      <c r="R90" s="6">
        <v>16895210</v>
      </c>
      <c r="S90" s="6">
        <f t="shared" si="17"/>
        <v>16.642540707766212</v>
      </c>
    </row>
    <row r="91" spans="1:19" x14ac:dyDescent="0.2">
      <c r="A91" s="1">
        <v>42632</v>
      </c>
      <c r="B91" s="2">
        <v>10600</v>
      </c>
      <c r="C91" s="6">
        <f t="shared" si="12"/>
        <v>9.2686092801001578</v>
      </c>
      <c r="D91" s="6">
        <f t="shared" si="18"/>
        <v>3.1724352901862929E-2</v>
      </c>
      <c r="E91" s="6">
        <f t="shared" si="19"/>
        <v>3.2232934073424868E-2</v>
      </c>
      <c r="F91" s="6">
        <v>494375</v>
      </c>
      <c r="G91" s="6">
        <f t="shared" si="13"/>
        <v>13.111049617504055</v>
      </c>
      <c r="H91" s="2">
        <v>0.153</v>
      </c>
      <c r="I91" s="6">
        <f t="shared" si="14"/>
        <v>-1.8773173575897015</v>
      </c>
      <c r="J91" s="6">
        <f t="shared" si="20"/>
        <v>-9.7561749453645152E-3</v>
      </c>
      <c r="K91" s="6">
        <f t="shared" si="21"/>
        <v>-9.7087378640776795E-3</v>
      </c>
      <c r="L91" s="6">
        <v>2340000</v>
      </c>
      <c r="M91" s="6">
        <f t="shared" si="15"/>
        <v>14.665661487333884</v>
      </c>
      <c r="N91" s="2">
        <v>87.35</v>
      </c>
      <c r="O91" s="6">
        <f t="shared" si="16"/>
        <v>4.4699230365800657</v>
      </c>
      <c r="P91" s="6">
        <f t="shared" si="22"/>
        <v>5.4219875546800189E-2</v>
      </c>
      <c r="Q91" s="6">
        <f t="shared" si="23"/>
        <v>5.5716702924824751E-2</v>
      </c>
      <c r="R91" s="6">
        <v>15372150</v>
      </c>
      <c r="S91" s="6">
        <f t="shared" si="17"/>
        <v>16.548067988620822</v>
      </c>
    </row>
    <row r="92" spans="1:19" x14ac:dyDescent="0.2">
      <c r="A92" s="1">
        <v>42639</v>
      </c>
      <c r="B92" s="2">
        <v>10391</v>
      </c>
      <c r="C92" s="6">
        <f t="shared" si="12"/>
        <v>9.2486953258526459</v>
      </c>
      <c r="D92" s="6">
        <f t="shared" si="18"/>
        <v>-1.9913954247511967E-2</v>
      </c>
      <c r="E92" s="6">
        <f t="shared" si="19"/>
        <v>-1.971698113207547E-2</v>
      </c>
      <c r="F92" s="6">
        <v>438788</v>
      </c>
      <c r="G92" s="6">
        <f t="shared" si="13"/>
        <v>12.99177165969842</v>
      </c>
      <c r="H92" s="2">
        <v>0.154</v>
      </c>
      <c r="I92" s="6">
        <f t="shared" si="14"/>
        <v>-1.870802676568508</v>
      </c>
      <c r="J92" s="6">
        <f t="shared" si="20"/>
        <v>6.5146810211935691E-3</v>
      </c>
      <c r="K92" s="6">
        <f t="shared" si="21"/>
        <v>6.5359477124183069E-3</v>
      </c>
      <c r="L92" s="6">
        <v>7890000</v>
      </c>
      <c r="M92" s="6">
        <f t="shared" si="15"/>
        <v>15.881106692822057</v>
      </c>
      <c r="N92" s="2">
        <v>82.94</v>
      </c>
      <c r="O92" s="6">
        <f t="shared" si="16"/>
        <v>4.4181174548182351</v>
      </c>
      <c r="P92" s="6">
        <f t="shared" si="22"/>
        <v>-5.1805581761830588E-2</v>
      </c>
      <c r="Q92" s="6">
        <f t="shared" si="23"/>
        <v>-5.0486548368631902E-2</v>
      </c>
      <c r="R92" s="6">
        <v>10873410</v>
      </c>
      <c r="S92" s="6">
        <f t="shared" si="17"/>
        <v>16.201830917353199</v>
      </c>
    </row>
    <row r="93" spans="1:19" x14ac:dyDescent="0.2">
      <c r="A93" s="1">
        <v>42646</v>
      </c>
      <c r="B93" s="2">
        <v>10411</v>
      </c>
      <c r="C93" s="6">
        <f t="shared" si="12"/>
        <v>9.2506182184747523</v>
      </c>
      <c r="D93" s="6">
        <f t="shared" si="18"/>
        <v>1.9228926221064313E-3</v>
      </c>
      <c r="E93" s="6">
        <f t="shared" si="19"/>
        <v>1.92474256568184E-3</v>
      </c>
      <c r="F93" s="6">
        <v>372695</v>
      </c>
      <c r="G93" s="6">
        <f t="shared" si="13"/>
        <v>12.828515669761583</v>
      </c>
      <c r="H93" s="2">
        <v>0.14799999999999999</v>
      </c>
      <c r="I93" s="6">
        <f t="shared" si="14"/>
        <v>-1.9105430052180221</v>
      </c>
      <c r="J93" s="6">
        <f t="shared" si="20"/>
        <v>-3.9740328649514156E-2</v>
      </c>
      <c r="K93" s="6">
        <f t="shared" si="21"/>
        <v>-3.8961038961038995E-2</v>
      </c>
      <c r="L93" s="6">
        <v>4330000</v>
      </c>
      <c r="M93" s="6">
        <f t="shared" si="15"/>
        <v>15.281078099978673</v>
      </c>
      <c r="N93" s="2">
        <v>86.4</v>
      </c>
      <c r="O93" s="6">
        <f t="shared" si="16"/>
        <v>4.4589876758100102</v>
      </c>
      <c r="P93" s="6">
        <f t="shared" si="22"/>
        <v>4.0870220991775064E-2</v>
      </c>
      <c r="Q93" s="6">
        <f t="shared" si="23"/>
        <v>4.1716903785869397E-2</v>
      </c>
      <c r="R93" s="6">
        <v>8831880</v>
      </c>
      <c r="S93" s="6">
        <f t="shared" si="17"/>
        <v>15.993878460450189</v>
      </c>
    </row>
    <row r="94" spans="1:19" x14ac:dyDescent="0.2">
      <c r="A94" s="1">
        <v>42653</v>
      </c>
      <c r="B94" s="2">
        <v>10144</v>
      </c>
      <c r="C94" s="6">
        <f t="shared" si="12"/>
        <v>9.2246376766770073</v>
      </c>
      <c r="D94" s="6">
        <f t="shared" si="18"/>
        <v>-2.5980541797745005E-2</v>
      </c>
      <c r="E94" s="6">
        <f t="shared" si="19"/>
        <v>-2.5645951397560273E-2</v>
      </c>
      <c r="F94" s="6">
        <v>330184</v>
      </c>
      <c r="G94" s="6">
        <f t="shared" si="13"/>
        <v>12.707405353812634</v>
      </c>
      <c r="H94" s="2">
        <v>0.152</v>
      </c>
      <c r="I94" s="6">
        <f t="shared" si="14"/>
        <v>-1.8838747581358606</v>
      </c>
      <c r="J94" s="6">
        <f t="shared" si="20"/>
        <v>2.6668247082161534E-2</v>
      </c>
      <c r="K94" s="6">
        <f t="shared" si="21"/>
        <v>2.7027027027027053E-2</v>
      </c>
      <c r="L94" s="6">
        <v>7850000</v>
      </c>
      <c r="M94" s="6">
        <f t="shared" si="15"/>
        <v>15.876024089758591</v>
      </c>
      <c r="N94" s="2">
        <v>87.04</v>
      </c>
      <c r="O94" s="6">
        <f t="shared" si="16"/>
        <v>4.4663677831076329</v>
      </c>
      <c r="P94" s="6">
        <f t="shared" si="22"/>
        <v>7.3801072976227289E-3</v>
      </c>
      <c r="Q94" s="6">
        <f t="shared" si="23"/>
        <v>7.4074074074074138E-3</v>
      </c>
      <c r="R94" s="6">
        <v>8573230</v>
      </c>
      <c r="S94" s="6">
        <f t="shared" si="17"/>
        <v>15.964155115715808</v>
      </c>
    </row>
    <row r="95" spans="1:19" x14ac:dyDescent="0.2">
      <c r="A95" s="1">
        <v>42660</v>
      </c>
      <c r="B95" s="2">
        <v>10525</v>
      </c>
      <c r="C95" s="6">
        <f t="shared" si="12"/>
        <v>9.2615086585505821</v>
      </c>
      <c r="D95" s="6">
        <f t="shared" si="18"/>
        <v>3.6870981873574848E-2</v>
      </c>
      <c r="E95" s="6">
        <f t="shared" si="19"/>
        <v>3.755914826498423E-2</v>
      </c>
      <c r="F95" s="6">
        <v>555961</v>
      </c>
      <c r="G95" s="6">
        <f t="shared" si="13"/>
        <v>13.228453426887629</v>
      </c>
      <c r="H95" s="2">
        <v>0.15</v>
      </c>
      <c r="I95" s="6">
        <f t="shared" si="14"/>
        <v>-1.8971199848858813</v>
      </c>
      <c r="J95" s="6">
        <f t="shared" si="20"/>
        <v>-1.3245226750020711E-2</v>
      </c>
      <c r="K95" s="6">
        <f t="shared" si="21"/>
        <v>-1.3157894736842117E-2</v>
      </c>
      <c r="L95" s="6">
        <v>5480000</v>
      </c>
      <c r="M95" s="6">
        <f t="shared" si="15"/>
        <v>15.516615658924199</v>
      </c>
      <c r="N95" s="2">
        <v>87.71</v>
      </c>
      <c r="O95" s="6">
        <f t="shared" si="16"/>
        <v>4.47403591796329</v>
      </c>
      <c r="P95" s="6">
        <f t="shared" si="22"/>
        <v>7.6681348556570939E-3</v>
      </c>
      <c r="Q95" s="6">
        <f t="shared" si="23"/>
        <v>7.6976102941175026E-3</v>
      </c>
      <c r="R95" s="6">
        <v>11679360</v>
      </c>
      <c r="S95" s="6">
        <f t="shared" si="17"/>
        <v>16.273333739342533</v>
      </c>
    </row>
    <row r="96" spans="1:19" x14ac:dyDescent="0.2">
      <c r="A96" s="1">
        <v>42667</v>
      </c>
      <c r="B96" s="2">
        <v>10551</v>
      </c>
      <c r="C96" s="6">
        <f t="shared" si="12"/>
        <v>9.2639759211420927</v>
      </c>
      <c r="D96" s="6">
        <f t="shared" si="18"/>
        <v>2.4672625915105328E-3</v>
      </c>
      <c r="E96" s="6">
        <f t="shared" si="19"/>
        <v>2.4703087885985749E-3</v>
      </c>
      <c r="F96" s="6">
        <v>565627</v>
      </c>
      <c r="G96" s="6">
        <f t="shared" si="13"/>
        <v>13.245690129341678</v>
      </c>
      <c r="H96" s="2">
        <v>0.14949999999999999</v>
      </c>
      <c r="I96" s="6">
        <f t="shared" si="14"/>
        <v>-1.900458886151396</v>
      </c>
      <c r="J96" s="6">
        <f t="shared" si="20"/>
        <v>-3.3389012655147265E-3</v>
      </c>
      <c r="K96" s="6">
        <f t="shared" si="21"/>
        <v>-3.3333333333333366E-3</v>
      </c>
      <c r="L96" s="6">
        <v>6720000</v>
      </c>
      <c r="M96" s="6">
        <f t="shared" si="15"/>
        <v>15.720598712499333</v>
      </c>
      <c r="N96" s="2">
        <v>95.8</v>
      </c>
      <c r="O96" s="6">
        <f t="shared" si="16"/>
        <v>4.5622626849768144</v>
      </c>
      <c r="P96" s="6">
        <f t="shared" si="22"/>
        <v>8.8226767013524388E-2</v>
      </c>
      <c r="Q96" s="6">
        <f t="shared" si="23"/>
        <v>9.223577699236124E-2</v>
      </c>
      <c r="R96" s="6">
        <v>20042410</v>
      </c>
      <c r="S96" s="6">
        <f t="shared" si="17"/>
        <v>16.813361086431385</v>
      </c>
    </row>
    <row r="97" spans="1:19" x14ac:dyDescent="0.2">
      <c r="A97" s="1">
        <v>42674</v>
      </c>
      <c r="B97" s="2">
        <v>10360</v>
      </c>
      <c r="C97" s="6">
        <f t="shared" si="12"/>
        <v>9.2457075158134732</v>
      </c>
      <c r="D97" s="6">
        <f t="shared" si="18"/>
        <v>-1.8268405328619508E-2</v>
      </c>
      <c r="E97" s="6">
        <f t="shared" si="19"/>
        <v>-1.8102549521372382E-2</v>
      </c>
      <c r="F97" s="6">
        <v>473302</v>
      </c>
      <c r="G97" s="6">
        <f t="shared" si="13"/>
        <v>13.067488941535105</v>
      </c>
      <c r="H97" s="2">
        <v>0.1515</v>
      </c>
      <c r="I97" s="6">
        <f t="shared" si="14"/>
        <v>-1.8871696540327132</v>
      </c>
      <c r="J97" s="6">
        <f t="shared" si="20"/>
        <v>1.3289232118682826E-2</v>
      </c>
      <c r="K97" s="6">
        <f t="shared" si="21"/>
        <v>1.3377926421404694E-2</v>
      </c>
      <c r="L97" s="6">
        <v>5030000</v>
      </c>
      <c r="M97" s="6">
        <f t="shared" si="15"/>
        <v>15.430930542075922</v>
      </c>
      <c r="N97" s="2">
        <v>99.7</v>
      </c>
      <c r="O97" s="6">
        <f t="shared" si="16"/>
        <v>4.6021656769677923</v>
      </c>
      <c r="P97" s="6">
        <f t="shared" si="22"/>
        <v>3.990299199097791E-2</v>
      </c>
      <c r="Q97" s="6">
        <f t="shared" si="23"/>
        <v>4.0709812108559562E-2</v>
      </c>
      <c r="R97" s="6">
        <v>23882410</v>
      </c>
      <c r="S97" s="6">
        <f t="shared" si="17"/>
        <v>16.988652762669499</v>
      </c>
    </row>
    <row r="98" spans="1:19" x14ac:dyDescent="0.2">
      <c r="A98" s="1">
        <v>42681</v>
      </c>
      <c r="B98" s="2">
        <v>9910</v>
      </c>
      <c r="C98" s="6">
        <f t="shared" si="12"/>
        <v>9.2012996273240333</v>
      </c>
      <c r="D98" s="6">
        <f t="shared" si="18"/>
        <v>-4.4407888489439884E-2</v>
      </c>
      <c r="E98" s="6">
        <f t="shared" si="19"/>
        <v>-4.343629343629344E-2</v>
      </c>
      <c r="F98" s="6">
        <v>1469625</v>
      </c>
      <c r="G98" s="6">
        <f t="shared" si="13"/>
        <v>14.200517824170042</v>
      </c>
      <c r="H98" s="2">
        <v>0.14599999999999999</v>
      </c>
      <c r="I98" s="6">
        <f t="shared" si="14"/>
        <v>-1.9241486572738007</v>
      </c>
      <c r="J98" s="6">
        <f t="shared" si="20"/>
        <v>-3.6979003241087494E-2</v>
      </c>
      <c r="K98" s="6">
        <f t="shared" si="21"/>
        <v>-3.6303630363036334E-2</v>
      </c>
      <c r="L98" s="6">
        <v>10300000</v>
      </c>
      <c r="M98" s="6">
        <f t="shared" si="15"/>
        <v>16.147654453199863</v>
      </c>
      <c r="N98" s="2">
        <v>117.35</v>
      </c>
      <c r="O98" s="6">
        <f t="shared" si="16"/>
        <v>4.7651609222970324</v>
      </c>
      <c r="P98" s="6">
        <f t="shared" si="22"/>
        <v>0.16299524532924003</v>
      </c>
      <c r="Q98" s="6">
        <f t="shared" si="23"/>
        <v>0.17703109327983943</v>
      </c>
      <c r="R98" s="6">
        <v>40190830</v>
      </c>
      <c r="S98" s="6">
        <f t="shared" si="17"/>
        <v>17.509149418115594</v>
      </c>
    </row>
    <row r="99" spans="1:19" x14ac:dyDescent="0.2">
      <c r="A99" s="1">
        <v>42688</v>
      </c>
      <c r="B99" s="2">
        <v>10351</v>
      </c>
      <c r="C99" s="6">
        <f t="shared" si="12"/>
        <v>9.2448384123837499</v>
      </c>
      <c r="D99" s="6">
        <f t="shared" si="18"/>
        <v>4.3538785059716645E-2</v>
      </c>
      <c r="E99" s="6">
        <f t="shared" si="19"/>
        <v>4.4500504540867812E-2</v>
      </c>
      <c r="F99" s="6">
        <v>578343</v>
      </c>
      <c r="G99" s="6">
        <f t="shared" si="13"/>
        <v>13.267922397252704</v>
      </c>
      <c r="H99" s="2">
        <v>0.1535</v>
      </c>
      <c r="I99" s="6">
        <f t="shared" si="14"/>
        <v>-1.8740547119548852</v>
      </c>
      <c r="J99" s="6">
        <f t="shared" si="20"/>
        <v>5.0093945318915534E-2</v>
      </c>
      <c r="K99" s="6">
        <f t="shared" si="21"/>
        <v>5.1369863013698676E-2</v>
      </c>
      <c r="L99" s="6">
        <v>7170000</v>
      </c>
      <c r="M99" s="6">
        <f t="shared" si="15"/>
        <v>15.785416212575804</v>
      </c>
      <c r="N99" s="2">
        <v>115.5</v>
      </c>
      <c r="O99" s="6">
        <f t="shared" si="16"/>
        <v>4.7492705299618478</v>
      </c>
      <c r="P99" s="6">
        <f t="shared" si="22"/>
        <v>-1.5890392335184522E-2</v>
      </c>
      <c r="Q99" s="6">
        <f t="shared" si="23"/>
        <v>-1.5764806135492068E-2</v>
      </c>
      <c r="R99" s="6">
        <v>17595680</v>
      </c>
      <c r="S99" s="6">
        <f t="shared" si="17"/>
        <v>16.683163975334029</v>
      </c>
    </row>
    <row r="100" spans="1:19" x14ac:dyDescent="0.2">
      <c r="A100" s="1">
        <v>42695</v>
      </c>
      <c r="B100" s="2">
        <v>10420</v>
      </c>
      <c r="C100" s="6">
        <f t="shared" si="12"/>
        <v>9.2514823153073582</v>
      </c>
      <c r="D100" s="6">
        <f t="shared" si="18"/>
        <v>6.6439029236082803E-3</v>
      </c>
      <c r="E100" s="6">
        <f t="shared" si="19"/>
        <v>6.6660226065114484E-3</v>
      </c>
      <c r="F100" s="6">
        <v>403335</v>
      </c>
      <c r="G100" s="6">
        <f t="shared" si="13"/>
        <v>12.907522761127682</v>
      </c>
      <c r="H100" s="2">
        <v>0.1535</v>
      </c>
      <c r="I100" s="6">
        <f t="shared" si="14"/>
        <v>-1.8740547119548852</v>
      </c>
      <c r="J100" s="6">
        <f t="shared" si="20"/>
        <v>0</v>
      </c>
      <c r="K100" s="6">
        <f t="shared" si="21"/>
        <v>0</v>
      </c>
      <c r="L100" s="6">
        <v>8090000</v>
      </c>
      <c r="M100" s="6">
        <f t="shared" si="15"/>
        <v>15.906139289034675</v>
      </c>
      <c r="N100" s="2">
        <v>119.39</v>
      </c>
      <c r="O100" s="6">
        <f t="shared" si="16"/>
        <v>4.782395445357297</v>
      </c>
      <c r="P100" s="6">
        <f t="shared" si="22"/>
        <v>3.312491539544915E-2</v>
      </c>
      <c r="Q100" s="6">
        <f t="shared" si="23"/>
        <v>3.3679653679653684E-2</v>
      </c>
      <c r="R100" s="6">
        <v>16579430</v>
      </c>
      <c r="S100" s="6">
        <f t="shared" si="17"/>
        <v>16.623673328310858</v>
      </c>
    </row>
    <row r="101" spans="1:19" x14ac:dyDescent="0.2">
      <c r="A101" s="1">
        <v>42702</v>
      </c>
      <c r="B101" s="2">
        <v>10350</v>
      </c>
      <c r="C101" s="6">
        <f t="shared" si="12"/>
        <v>9.2447417986935143</v>
      </c>
      <c r="D101" s="6">
        <f t="shared" si="18"/>
        <v>-6.7405166138438943E-3</v>
      </c>
      <c r="E101" s="6">
        <f t="shared" si="19"/>
        <v>-6.7178502879078695E-3</v>
      </c>
      <c r="F101" s="6">
        <v>424141</v>
      </c>
      <c r="G101" s="6">
        <f t="shared" si="13"/>
        <v>12.957821226102352</v>
      </c>
      <c r="H101" s="2">
        <v>0.154</v>
      </c>
      <c r="I101" s="6">
        <f t="shared" si="14"/>
        <v>-1.870802676568508</v>
      </c>
      <c r="J101" s="6">
        <f t="shared" si="20"/>
        <v>3.2520353863771945E-3</v>
      </c>
      <c r="K101" s="6">
        <f t="shared" si="21"/>
        <v>3.2573289902280158E-3</v>
      </c>
      <c r="L101" s="6">
        <v>3180000</v>
      </c>
      <c r="M101" s="6">
        <f t="shared" si="15"/>
        <v>14.972391754756359</v>
      </c>
      <c r="N101" s="2">
        <v>115</v>
      </c>
      <c r="O101" s="6">
        <f t="shared" si="16"/>
        <v>4.7449321283632502</v>
      </c>
      <c r="P101" s="6">
        <f t="shared" si="22"/>
        <v>-3.7463316994046814E-2</v>
      </c>
      <c r="Q101" s="6">
        <f t="shared" si="23"/>
        <v>-3.6770248764553148E-2</v>
      </c>
      <c r="R101" s="6">
        <v>18772690</v>
      </c>
      <c r="S101" s="6">
        <f t="shared" si="17"/>
        <v>16.747913712092863</v>
      </c>
    </row>
    <row r="102" spans="1:19" x14ac:dyDescent="0.2">
      <c r="A102" s="1">
        <v>42709</v>
      </c>
      <c r="B102" s="2">
        <v>10423</v>
      </c>
      <c r="C102" s="6">
        <f t="shared" si="12"/>
        <v>9.2517701817393228</v>
      </c>
      <c r="D102" s="6">
        <f t="shared" si="18"/>
        <v>7.0283830458084395E-3</v>
      </c>
      <c r="E102" s="6">
        <f t="shared" si="19"/>
        <v>7.0531400966183577E-3</v>
      </c>
      <c r="F102" s="6">
        <v>648581</v>
      </c>
      <c r="G102" s="6">
        <f t="shared" si="13"/>
        <v>13.382542178562575</v>
      </c>
      <c r="H102" s="2">
        <v>0.155</v>
      </c>
      <c r="I102" s="6">
        <f t="shared" si="14"/>
        <v>-1.8643301620628905</v>
      </c>
      <c r="J102" s="6">
        <f t="shared" si="20"/>
        <v>6.4725145056174771E-3</v>
      </c>
      <c r="K102" s="6">
        <f t="shared" si="21"/>
        <v>6.4935064935064991E-3</v>
      </c>
      <c r="L102" s="6">
        <v>680000</v>
      </c>
      <c r="M102" s="6">
        <f t="shared" si="15"/>
        <v>13.42984807715229</v>
      </c>
      <c r="N102" s="2">
        <v>113</v>
      </c>
      <c r="O102" s="6">
        <f t="shared" si="16"/>
        <v>4.7273878187123408</v>
      </c>
      <c r="P102" s="6">
        <f t="shared" si="22"/>
        <v>-1.7544309650909362E-2</v>
      </c>
      <c r="Q102" s="6">
        <f t="shared" si="23"/>
        <v>-1.7391304347826087E-2</v>
      </c>
      <c r="R102" s="6">
        <v>34853060</v>
      </c>
      <c r="S102" s="6">
        <f t="shared" si="17"/>
        <v>17.366651496194233</v>
      </c>
    </row>
    <row r="103" spans="1:19" x14ac:dyDescent="0.2">
      <c r="A103" s="1">
        <v>42716</v>
      </c>
      <c r="B103" s="2">
        <v>10720</v>
      </c>
      <c r="C103" s="6">
        <f t="shared" si="12"/>
        <v>9.2798664346247932</v>
      </c>
      <c r="D103" s="6">
        <f t="shared" si="18"/>
        <v>2.8096252885470463E-2</v>
      </c>
      <c r="E103" s="6">
        <f t="shared" si="19"/>
        <v>2.8494675237455629E-2</v>
      </c>
      <c r="F103" s="6">
        <v>807379</v>
      </c>
      <c r="G103" s="6">
        <f t="shared" si="13"/>
        <v>13.601548477649796</v>
      </c>
      <c r="H103" s="2">
        <v>0.1535</v>
      </c>
      <c r="I103" s="6">
        <f t="shared" si="14"/>
        <v>-1.8740547119548852</v>
      </c>
      <c r="J103" s="6">
        <f t="shared" si="20"/>
        <v>-9.7245498919946716E-3</v>
      </c>
      <c r="K103" s="6">
        <f t="shared" si="21"/>
        <v>-9.6774193548387188E-3</v>
      </c>
      <c r="L103" s="6">
        <v>3780000</v>
      </c>
      <c r="M103" s="6">
        <f t="shared" si="15"/>
        <v>15.14523456759577</v>
      </c>
      <c r="N103" s="2">
        <v>115.18</v>
      </c>
      <c r="O103" s="6">
        <f t="shared" si="16"/>
        <v>4.7464961220785264</v>
      </c>
      <c r="P103" s="6">
        <f t="shared" si="22"/>
        <v>1.9108303366185631E-2</v>
      </c>
      <c r="Q103" s="6">
        <f t="shared" si="23"/>
        <v>1.9292035398230149E-2</v>
      </c>
      <c r="R103" s="6">
        <v>38253660</v>
      </c>
      <c r="S103" s="6">
        <f t="shared" si="17"/>
        <v>17.459749799933689</v>
      </c>
    </row>
    <row r="104" spans="1:19" x14ac:dyDescent="0.2">
      <c r="A104" s="1">
        <v>42723</v>
      </c>
      <c r="B104" s="2">
        <v>10408</v>
      </c>
      <c r="C104" s="6">
        <f t="shared" si="12"/>
        <v>9.250330020192342</v>
      </c>
      <c r="D104" s="6">
        <f t="shared" si="18"/>
        <v>-2.9536414432451252E-2</v>
      </c>
      <c r="E104" s="6">
        <f t="shared" si="19"/>
        <v>-2.9104477611940297E-2</v>
      </c>
      <c r="F104" s="6">
        <v>516605</v>
      </c>
      <c r="G104" s="6">
        <f t="shared" si="13"/>
        <v>13.155033838265254</v>
      </c>
      <c r="H104" s="2">
        <v>0.153</v>
      </c>
      <c r="I104" s="6">
        <f t="shared" si="14"/>
        <v>-1.8773173575897015</v>
      </c>
      <c r="J104" s="6">
        <f t="shared" si="20"/>
        <v>-3.2626456348163746E-3</v>
      </c>
      <c r="K104" s="6">
        <f t="shared" si="21"/>
        <v>-3.2573289902280158E-3</v>
      </c>
      <c r="L104" s="6">
        <v>1620000</v>
      </c>
      <c r="M104" s="6">
        <f t="shared" si="15"/>
        <v>14.297936707208567</v>
      </c>
      <c r="N104" s="2">
        <v>111.48</v>
      </c>
      <c r="O104" s="6">
        <f t="shared" si="16"/>
        <v>4.7138452026137472</v>
      </c>
      <c r="P104" s="6">
        <f t="shared" si="22"/>
        <v>-3.2650919464779271E-2</v>
      </c>
      <c r="Q104" s="6">
        <f t="shared" si="23"/>
        <v>-3.212363257509987E-2</v>
      </c>
      <c r="R104" s="6">
        <v>15043230</v>
      </c>
      <c r="S104" s="6">
        <f t="shared" si="17"/>
        <v>16.5264386140665</v>
      </c>
    </row>
    <row r="105" spans="1:19" x14ac:dyDescent="0.2">
      <c r="A105" s="1">
        <v>42730</v>
      </c>
      <c r="B105" s="2">
        <v>11000</v>
      </c>
      <c r="C105" s="6">
        <f t="shared" si="12"/>
        <v>9.3056505517805075</v>
      </c>
      <c r="D105" s="6">
        <f t="shared" si="18"/>
        <v>5.5320531588165522E-2</v>
      </c>
      <c r="E105" s="6">
        <f t="shared" si="19"/>
        <v>5.6879323597232898E-2</v>
      </c>
      <c r="F105" s="6">
        <v>317657</v>
      </c>
      <c r="G105" s="6">
        <f t="shared" si="13"/>
        <v>12.668727463284863</v>
      </c>
      <c r="H105" s="2">
        <v>0.1515</v>
      </c>
      <c r="I105" s="6">
        <f t="shared" si="14"/>
        <v>-1.8871696540327132</v>
      </c>
      <c r="J105" s="6">
        <f t="shared" si="20"/>
        <v>-9.8522964430116655E-3</v>
      </c>
      <c r="K105" s="6">
        <f t="shared" si="21"/>
        <v>-9.8039215686274595E-3</v>
      </c>
      <c r="L105" s="6">
        <v>15710000</v>
      </c>
      <c r="M105" s="6">
        <f t="shared" si="15"/>
        <v>16.569808010231803</v>
      </c>
      <c r="N105" s="2">
        <v>114.98</v>
      </c>
      <c r="O105" s="6">
        <f t="shared" si="16"/>
        <v>4.7447582001951449</v>
      </c>
      <c r="P105" s="6">
        <f t="shared" si="22"/>
        <v>3.0912997581397761E-2</v>
      </c>
      <c r="Q105" s="6">
        <f t="shared" si="23"/>
        <v>3.1395766056691782E-2</v>
      </c>
      <c r="R105" s="6">
        <v>10605770</v>
      </c>
      <c r="S105" s="6">
        <f t="shared" si="17"/>
        <v>16.176908750605865</v>
      </c>
    </row>
    <row r="106" spans="1:19" x14ac:dyDescent="0.2">
      <c r="A106" s="1">
        <v>42737</v>
      </c>
      <c r="B106" s="2">
        <v>10900</v>
      </c>
      <c r="C106" s="6">
        <f t="shared" si="12"/>
        <v>9.2965180682172353</v>
      </c>
      <c r="D106" s="6">
        <f t="shared" si="18"/>
        <v>-9.1324835632722312E-3</v>
      </c>
      <c r="E106" s="6">
        <f t="shared" si="19"/>
        <v>-9.0909090909090905E-3</v>
      </c>
      <c r="F106" s="6">
        <v>394139</v>
      </c>
      <c r="G106" s="6">
        <f t="shared" si="13"/>
        <v>12.884458917941821</v>
      </c>
      <c r="H106" s="2">
        <v>0.156</v>
      </c>
      <c r="I106" s="6">
        <f t="shared" si="14"/>
        <v>-1.8578992717325999</v>
      </c>
      <c r="J106" s="6">
        <f t="shared" si="20"/>
        <v>2.9270382300113251E-2</v>
      </c>
      <c r="K106" s="6">
        <f t="shared" si="21"/>
        <v>2.9702970297029729E-2</v>
      </c>
      <c r="L106" s="6">
        <v>2600000</v>
      </c>
      <c r="M106" s="6">
        <f t="shared" si="15"/>
        <v>14.77102200299171</v>
      </c>
      <c r="N106" s="2">
        <v>112.14</v>
      </c>
      <c r="O106" s="6">
        <f t="shared" si="16"/>
        <v>4.7197480906955267</v>
      </c>
      <c r="P106" s="6">
        <f t="shared" si="22"/>
        <v>-2.5010109499618238E-2</v>
      </c>
      <c r="Q106" s="6">
        <f t="shared" si="23"/>
        <v>-2.4699947817011684E-2</v>
      </c>
      <c r="R106" s="6">
        <v>12833020</v>
      </c>
      <c r="S106" s="6">
        <f t="shared" si="17"/>
        <v>16.367532094707421</v>
      </c>
    </row>
    <row r="107" spans="1:19" x14ac:dyDescent="0.2">
      <c r="A107" s="1">
        <v>42744</v>
      </c>
      <c r="B107" s="2">
        <v>9640</v>
      </c>
      <c r="C107" s="6">
        <f t="shared" si="12"/>
        <v>9.1736763876045906</v>
      </c>
      <c r="D107" s="6">
        <f t="shared" si="18"/>
        <v>-0.12284168061264467</v>
      </c>
      <c r="E107" s="6">
        <f t="shared" si="19"/>
        <v>-0.11559633027522936</v>
      </c>
      <c r="F107" s="6">
        <v>1197135</v>
      </c>
      <c r="G107" s="6">
        <f t="shared" si="13"/>
        <v>13.995441760135591</v>
      </c>
      <c r="H107" s="2">
        <v>0.157</v>
      </c>
      <c r="I107" s="6">
        <f t="shared" si="14"/>
        <v>-1.8515094736338289</v>
      </c>
      <c r="J107" s="6">
        <f t="shared" si="20"/>
        <v>6.389798098771049E-3</v>
      </c>
      <c r="K107" s="6">
        <f t="shared" si="21"/>
        <v>6.4102564102564161E-3</v>
      </c>
      <c r="L107" s="6">
        <v>7880000</v>
      </c>
      <c r="M107" s="6">
        <f t="shared" si="15"/>
        <v>15.879838461834062</v>
      </c>
      <c r="N107" s="2">
        <v>113.44</v>
      </c>
      <c r="O107" s="6">
        <f t="shared" si="16"/>
        <v>4.7312740627838172</v>
      </c>
      <c r="P107" s="6">
        <f t="shared" si="22"/>
        <v>1.1525972088290537E-2</v>
      </c>
      <c r="Q107" s="6">
        <f t="shared" si="23"/>
        <v>1.1592652042090219E-2</v>
      </c>
      <c r="R107" s="6">
        <v>19894390</v>
      </c>
      <c r="S107" s="6">
        <f t="shared" si="17"/>
        <v>16.805948340403017</v>
      </c>
    </row>
    <row r="108" spans="1:19" x14ac:dyDescent="0.2">
      <c r="A108" s="1">
        <v>42751</v>
      </c>
      <c r="B108" s="2">
        <v>9730</v>
      </c>
      <c r="C108" s="6">
        <f t="shared" si="12"/>
        <v>9.18296917518005</v>
      </c>
      <c r="D108" s="6">
        <f t="shared" si="18"/>
        <v>9.2927875754593714E-3</v>
      </c>
      <c r="E108" s="6">
        <f t="shared" si="19"/>
        <v>9.3360995850622405E-3</v>
      </c>
      <c r="F108" s="6">
        <v>665189</v>
      </c>
      <c r="G108" s="6">
        <f t="shared" si="13"/>
        <v>13.407826489784146</v>
      </c>
      <c r="H108" s="2">
        <v>0.1595</v>
      </c>
      <c r="I108" s="6">
        <f t="shared" si="14"/>
        <v>-1.8357113567572378</v>
      </c>
      <c r="J108" s="6">
        <f t="shared" si="20"/>
        <v>1.5798116876591051E-2</v>
      </c>
      <c r="K108" s="6">
        <f t="shared" si="21"/>
        <v>1.5923566878980906E-2</v>
      </c>
      <c r="L108" s="6">
        <v>7220000</v>
      </c>
      <c r="M108" s="6">
        <f t="shared" si="15"/>
        <v>15.79236551086901</v>
      </c>
      <c r="N108" s="2">
        <v>110</v>
      </c>
      <c r="O108" s="6">
        <f t="shared" si="16"/>
        <v>4.7004803657924166</v>
      </c>
      <c r="P108" s="6">
        <f t="shared" si="22"/>
        <v>-3.0793696991400665E-2</v>
      </c>
      <c r="Q108" s="6">
        <f t="shared" si="23"/>
        <v>-3.0324400564174875E-2</v>
      </c>
      <c r="R108" s="6">
        <v>16027130</v>
      </c>
      <c r="S108" s="6">
        <f t="shared" si="17"/>
        <v>16.589793469254978</v>
      </c>
    </row>
    <row r="109" spans="1:19" x14ac:dyDescent="0.2">
      <c r="A109" s="1">
        <v>42758</v>
      </c>
      <c r="B109" s="2">
        <v>9900</v>
      </c>
      <c r="C109" s="6">
        <f t="shared" si="12"/>
        <v>9.2002900361226807</v>
      </c>
      <c r="D109" s="6">
        <f t="shared" si="18"/>
        <v>1.7320860942630745E-2</v>
      </c>
      <c r="E109" s="6">
        <f t="shared" si="19"/>
        <v>1.7471736896197326E-2</v>
      </c>
      <c r="F109" s="6">
        <v>876731</v>
      </c>
      <c r="G109" s="6">
        <f t="shared" si="13"/>
        <v>13.68395549682378</v>
      </c>
      <c r="H109" s="2">
        <v>0.159</v>
      </c>
      <c r="I109" s="6">
        <f t="shared" si="14"/>
        <v>-1.8388510767619055</v>
      </c>
      <c r="J109" s="6">
        <f t="shared" si="20"/>
        <v>-3.1397200046676677E-3</v>
      </c>
      <c r="K109" s="6">
        <f t="shared" si="21"/>
        <v>-3.134796238244517E-3</v>
      </c>
      <c r="L109" s="6">
        <v>6420000</v>
      </c>
      <c r="M109" s="6">
        <f t="shared" si="15"/>
        <v>15.674928675666145</v>
      </c>
      <c r="N109" s="2">
        <v>116.8</v>
      </c>
      <c r="O109" s="6">
        <f t="shared" si="16"/>
        <v>4.7604630703941266</v>
      </c>
      <c r="P109" s="6">
        <f t="shared" si="22"/>
        <v>5.9982704601710068E-2</v>
      </c>
      <c r="Q109" s="6">
        <f t="shared" si="23"/>
        <v>6.1818181818181793E-2</v>
      </c>
      <c r="R109" s="6">
        <v>27263570</v>
      </c>
      <c r="S109" s="6">
        <f t="shared" si="17"/>
        <v>17.121061936773188</v>
      </c>
    </row>
    <row r="110" spans="1:19" x14ac:dyDescent="0.2">
      <c r="A110" s="1">
        <v>42765</v>
      </c>
      <c r="B110" s="2">
        <v>9580</v>
      </c>
      <c r="C110" s="6">
        <f t="shared" si="12"/>
        <v>9.1674328709649071</v>
      </c>
      <c r="D110" s="6">
        <f t="shared" si="18"/>
        <v>-3.2857165157773593E-2</v>
      </c>
      <c r="E110" s="6">
        <f t="shared" si="19"/>
        <v>-3.2323232323232323E-2</v>
      </c>
      <c r="F110" s="6">
        <v>827590</v>
      </c>
      <c r="G110" s="6">
        <f t="shared" si="13"/>
        <v>13.626273141648575</v>
      </c>
      <c r="H110" s="2">
        <v>0.16400000000000001</v>
      </c>
      <c r="I110" s="6">
        <f t="shared" si="14"/>
        <v>-1.8078888511579385</v>
      </c>
      <c r="J110" s="6">
        <f t="shared" si="20"/>
        <v>3.0962225603966997E-2</v>
      </c>
      <c r="K110" s="6">
        <f t="shared" si="21"/>
        <v>3.1446540880503172E-2</v>
      </c>
      <c r="L110" s="6">
        <v>5160000</v>
      </c>
      <c r="M110" s="6">
        <f t="shared" si="15"/>
        <v>15.456447137457745</v>
      </c>
      <c r="N110" s="2">
        <v>119.19</v>
      </c>
      <c r="O110" s="6">
        <f t="shared" si="16"/>
        <v>4.780718858494617</v>
      </c>
      <c r="P110" s="6">
        <f t="shared" si="22"/>
        <v>2.0255788100490335E-2</v>
      </c>
      <c r="Q110" s="6">
        <f t="shared" si="23"/>
        <v>2.0462328767123294E-2</v>
      </c>
      <c r="R110" s="6">
        <v>25375450</v>
      </c>
      <c r="S110" s="6">
        <f t="shared" si="17"/>
        <v>17.049292729159127</v>
      </c>
    </row>
    <row r="111" spans="1:19" x14ac:dyDescent="0.2">
      <c r="A111" s="1">
        <v>42772</v>
      </c>
      <c r="B111" s="2">
        <v>10002</v>
      </c>
      <c r="C111" s="6">
        <f t="shared" si="12"/>
        <v>9.2105403519788496</v>
      </c>
      <c r="D111" s="6">
        <f t="shared" si="18"/>
        <v>4.3107481013942461E-2</v>
      </c>
      <c r="E111" s="6">
        <f t="shared" si="19"/>
        <v>4.4050104384133613E-2</v>
      </c>
      <c r="F111" s="6">
        <v>651187</v>
      </c>
      <c r="G111" s="6">
        <f t="shared" si="13"/>
        <v>13.386552130326239</v>
      </c>
      <c r="H111" s="2">
        <v>0.16350000000000001</v>
      </c>
      <c r="I111" s="6">
        <f t="shared" si="14"/>
        <v>-1.810942288644829</v>
      </c>
      <c r="J111" s="6">
        <f t="shared" si="20"/>
        <v>-3.0534374868904646E-3</v>
      </c>
      <c r="K111" s="6">
        <f t="shared" si="21"/>
        <v>-3.0487804878048808E-3</v>
      </c>
      <c r="L111" s="6">
        <v>6270000</v>
      </c>
      <c r="M111" s="6">
        <f t="shared" si="15"/>
        <v>15.651286912609104</v>
      </c>
      <c r="N111" s="2">
        <v>121.29</v>
      </c>
      <c r="O111" s="6">
        <f t="shared" si="16"/>
        <v>4.7981843723207893</v>
      </c>
      <c r="P111" s="6">
        <f t="shared" si="22"/>
        <v>1.7465513826172341E-2</v>
      </c>
      <c r="Q111" s="6">
        <f t="shared" si="23"/>
        <v>1.7618927762396246E-2</v>
      </c>
      <c r="R111" s="6">
        <v>22815940</v>
      </c>
      <c r="S111" s="6">
        <f t="shared" si="17"/>
        <v>16.942969972459181</v>
      </c>
    </row>
    <row r="112" spans="1:19" x14ac:dyDescent="0.2">
      <c r="A112" s="1">
        <v>42779</v>
      </c>
      <c r="B112" s="2">
        <v>9700</v>
      </c>
      <c r="C112" s="6">
        <f t="shared" si="12"/>
        <v>9.1798811644914746</v>
      </c>
      <c r="D112" s="6">
        <f t="shared" si="18"/>
        <v>-3.065918748737495E-2</v>
      </c>
      <c r="E112" s="6">
        <f t="shared" si="19"/>
        <v>-3.0193961207758448E-2</v>
      </c>
      <c r="F112" s="6">
        <v>735571</v>
      </c>
      <c r="G112" s="6">
        <f t="shared" si="13"/>
        <v>13.508402347335391</v>
      </c>
      <c r="H112" s="2">
        <v>0.1615</v>
      </c>
      <c r="I112" s="6">
        <f t="shared" si="14"/>
        <v>-1.8232501363194258</v>
      </c>
      <c r="J112" s="6">
        <f t="shared" si="20"/>
        <v>-1.2307847674596806E-2</v>
      </c>
      <c r="K112" s="6">
        <f t="shared" si="21"/>
        <v>-1.2232415902140683E-2</v>
      </c>
      <c r="L112" s="6">
        <v>6340000</v>
      </c>
      <c r="M112" s="6">
        <f t="shared" si="15"/>
        <v>15.662389326413409</v>
      </c>
      <c r="N112" s="2">
        <v>122.99</v>
      </c>
      <c r="O112" s="6">
        <f t="shared" si="16"/>
        <v>4.8121030512543195</v>
      </c>
      <c r="P112" s="6">
        <f t="shared" si="22"/>
        <v>1.391867893353016E-2</v>
      </c>
      <c r="Q112" s="6">
        <f t="shared" si="23"/>
        <v>1.4015994723390128E-2</v>
      </c>
      <c r="R112" s="6">
        <v>17259260</v>
      </c>
      <c r="S112" s="6">
        <f t="shared" si="17"/>
        <v>16.663859369004044</v>
      </c>
    </row>
    <row r="113" spans="1:19" x14ac:dyDescent="0.2">
      <c r="A113" s="1">
        <v>42786</v>
      </c>
      <c r="B113" s="2">
        <v>8825</v>
      </c>
      <c r="C113" s="6">
        <f t="shared" si="12"/>
        <v>9.0853438818014975</v>
      </c>
      <c r="D113" s="6">
        <f t="shared" si="18"/>
        <v>-9.4537282689977076E-2</v>
      </c>
      <c r="E113" s="6">
        <f t="shared" si="19"/>
        <v>-9.0206185567010308E-2</v>
      </c>
      <c r="F113" s="6">
        <v>646758</v>
      </c>
      <c r="G113" s="6">
        <f t="shared" si="13"/>
        <v>13.379727469511781</v>
      </c>
      <c r="H113" s="2">
        <v>0.16200000000000001</v>
      </c>
      <c r="I113" s="6">
        <f t="shared" si="14"/>
        <v>-1.820158943749753</v>
      </c>
      <c r="J113" s="6">
        <f t="shared" si="20"/>
        <v>3.0911925696728293E-3</v>
      </c>
      <c r="K113" s="6">
        <f t="shared" si="21"/>
        <v>3.0959752321981452E-3</v>
      </c>
      <c r="L113" s="6">
        <v>700000</v>
      </c>
      <c r="M113" s="6">
        <f t="shared" si="15"/>
        <v>13.458835614025542</v>
      </c>
      <c r="N113" s="2">
        <v>116.37</v>
      </c>
      <c r="O113" s="6">
        <f t="shared" si="16"/>
        <v>4.7567747701199856</v>
      </c>
      <c r="P113" s="6">
        <f t="shared" si="22"/>
        <v>-5.5328281134333857E-2</v>
      </c>
      <c r="Q113" s="6">
        <f t="shared" si="23"/>
        <v>-5.3825514269452722E-2</v>
      </c>
      <c r="R113" s="6">
        <v>12098870</v>
      </c>
      <c r="S113" s="6">
        <f t="shared" si="17"/>
        <v>16.308622617776248</v>
      </c>
    </row>
    <row r="114" spans="1:19" x14ac:dyDescent="0.2">
      <c r="A114" s="1">
        <v>42793</v>
      </c>
      <c r="B114" s="2">
        <v>9175</v>
      </c>
      <c r="C114" s="6">
        <f t="shared" si="12"/>
        <v>9.1242376729227708</v>
      </c>
      <c r="D114" s="6">
        <f t="shared" si="18"/>
        <v>3.8893791121273225E-2</v>
      </c>
      <c r="E114" s="6">
        <f t="shared" si="19"/>
        <v>3.9660056657223795E-2</v>
      </c>
      <c r="F114" s="6">
        <v>587403</v>
      </c>
      <c r="G114" s="6">
        <f t="shared" si="13"/>
        <v>13.283466404985914</v>
      </c>
      <c r="H114" s="2">
        <v>0.161</v>
      </c>
      <c r="I114" s="6">
        <f t="shared" si="14"/>
        <v>-1.8263509139976741</v>
      </c>
      <c r="J114" s="6">
        <f t="shared" si="20"/>
        <v>-6.1919702479211747E-3</v>
      </c>
      <c r="K114" s="6">
        <f t="shared" si="21"/>
        <v>-6.1728395061728444E-3</v>
      </c>
      <c r="L114" s="6">
        <v>10020000</v>
      </c>
      <c r="M114" s="6">
        <f t="shared" si="15"/>
        <v>16.120093653620994</v>
      </c>
      <c r="N114" s="2">
        <v>111.5</v>
      </c>
      <c r="O114" s="6">
        <f t="shared" si="16"/>
        <v>4.7140245909001735</v>
      </c>
      <c r="P114" s="6">
        <f t="shared" si="22"/>
        <v>-4.2750179219812168E-2</v>
      </c>
      <c r="Q114" s="6">
        <f t="shared" si="23"/>
        <v>-4.1849273867835393E-2</v>
      </c>
      <c r="R114" s="6">
        <v>20887280</v>
      </c>
      <c r="S114" s="6">
        <f t="shared" si="17"/>
        <v>16.854650919215118</v>
      </c>
    </row>
    <row r="115" spans="1:19" x14ac:dyDescent="0.2">
      <c r="A115" s="1">
        <v>42800</v>
      </c>
      <c r="B115" s="2">
        <v>9155</v>
      </c>
      <c r="C115" s="6">
        <f t="shared" si="12"/>
        <v>9.1220554571086119</v>
      </c>
      <c r="D115" s="6">
        <f t="shared" si="18"/>
        <v>-2.1822158141588943E-3</v>
      </c>
      <c r="E115" s="6">
        <f t="shared" si="19"/>
        <v>-2.1798365122615805E-3</v>
      </c>
      <c r="F115" s="6">
        <v>484760</v>
      </c>
      <c r="G115" s="6">
        <f t="shared" si="13"/>
        <v>13.091409202082424</v>
      </c>
      <c r="H115" s="2">
        <v>0.161</v>
      </c>
      <c r="I115" s="6">
        <f t="shared" si="14"/>
        <v>-1.8263509139976741</v>
      </c>
      <c r="J115" s="6">
        <f t="shared" si="20"/>
        <v>0</v>
      </c>
      <c r="K115" s="6">
        <f t="shared" si="21"/>
        <v>0</v>
      </c>
      <c r="L115" s="6">
        <v>14030000</v>
      </c>
      <c r="M115" s="6">
        <f t="shared" si="15"/>
        <v>16.456708452078644</v>
      </c>
      <c r="N115" s="2">
        <v>108.04</v>
      </c>
      <c r="O115" s="6">
        <f t="shared" si="16"/>
        <v>4.6825015289244147</v>
      </c>
      <c r="P115" s="6">
        <f t="shared" si="22"/>
        <v>-3.1523061975758715E-2</v>
      </c>
      <c r="Q115" s="6">
        <f t="shared" si="23"/>
        <v>-3.1031390134529092E-2</v>
      </c>
      <c r="R115" s="6">
        <v>24495200</v>
      </c>
      <c r="S115" s="6">
        <f t="shared" si="17"/>
        <v>17.013987737953098</v>
      </c>
    </row>
    <row r="116" spans="1:19" x14ac:dyDescent="0.2">
      <c r="A116" s="1">
        <v>42807</v>
      </c>
      <c r="B116" s="2">
        <v>9700</v>
      </c>
      <c r="C116" s="6">
        <f t="shared" si="12"/>
        <v>9.1798811644914746</v>
      </c>
      <c r="D116" s="6">
        <f t="shared" si="18"/>
        <v>5.7825707382862745E-2</v>
      </c>
      <c r="E116" s="6">
        <f t="shared" si="19"/>
        <v>5.9530311305297651E-2</v>
      </c>
      <c r="F116" s="6">
        <v>610033</v>
      </c>
      <c r="G116" s="6">
        <f t="shared" si="13"/>
        <v>13.321268333046886</v>
      </c>
      <c r="H116" s="2">
        <v>0.16550000000000001</v>
      </c>
      <c r="I116" s="6">
        <f t="shared" si="14"/>
        <v>-1.7987840841650193</v>
      </c>
      <c r="J116" s="6">
        <f t="shared" si="20"/>
        <v>2.7566829832654793E-2</v>
      </c>
      <c r="K116" s="6">
        <f t="shared" si="21"/>
        <v>2.7950310559006236E-2</v>
      </c>
      <c r="L116" s="6">
        <v>5540000</v>
      </c>
      <c r="M116" s="6">
        <f t="shared" si="15"/>
        <v>15.527505058723467</v>
      </c>
      <c r="N116" s="2">
        <v>114.16</v>
      </c>
      <c r="O116" s="6">
        <f t="shared" si="16"/>
        <v>4.7376009731685809</v>
      </c>
      <c r="P116" s="6">
        <f t="shared" si="22"/>
        <v>5.5099444244166129E-2</v>
      </c>
      <c r="Q116" s="6">
        <f t="shared" si="23"/>
        <v>5.664568678267299E-2</v>
      </c>
      <c r="R116" s="6">
        <v>22553070</v>
      </c>
      <c r="S116" s="6">
        <f t="shared" si="17"/>
        <v>16.931381756553368</v>
      </c>
    </row>
    <row r="117" spans="1:19" x14ac:dyDescent="0.2">
      <c r="A117" s="1">
        <v>42814</v>
      </c>
      <c r="B117" s="2">
        <v>9350</v>
      </c>
      <c r="C117" s="6">
        <f t="shared" si="12"/>
        <v>9.1431316222827324</v>
      </c>
      <c r="D117" s="6">
        <f t="shared" si="18"/>
        <v>-3.674954220874227E-2</v>
      </c>
      <c r="E117" s="6">
        <f t="shared" si="19"/>
        <v>-3.608247422680412E-2</v>
      </c>
      <c r="F117" s="6">
        <v>662010</v>
      </c>
      <c r="G117" s="6">
        <f t="shared" si="13"/>
        <v>13.403035940545236</v>
      </c>
      <c r="H117" s="2">
        <v>0.161</v>
      </c>
      <c r="I117" s="6">
        <f t="shared" si="14"/>
        <v>-1.8263509139976741</v>
      </c>
      <c r="J117" s="6">
        <f t="shared" si="20"/>
        <v>-2.7566829832654793E-2</v>
      </c>
      <c r="K117" s="6">
        <f t="shared" si="21"/>
        <v>-2.7190332326284011E-2</v>
      </c>
      <c r="L117" s="6">
        <v>11960000</v>
      </c>
      <c r="M117" s="6">
        <f t="shared" si="15"/>
        <v>16.29707830648676</v>
      </c>
      <c r="N117" s="2">
        <v>111.98</v>
      </c>
      <c r="O117" s="6">
        <f t="shared" si="16"/>
        <v>4.7183202839207476</v>
      </c>
      <c r="P117" s="6">
        <f t="shared" si="22"/>
        <v>-1.9280689247833216E-2</v>
      </c>
      <c r="Q117" s="6">
        <f t="shared" si="23"/>
        <v>-1.909600560616672E-2</v>
      </c>
      <c r="R117" s="6">
        <v>25325170</v>
      </c>
      <c r="S117" s="6">
        <f t="shared" si="17"/>
        <v>17.047309320810943</v>
      </c>
    </row>
    <row r="118" spans="1:19" x14ac:dyDescent="0.2">
      <c r="A118" s="1">
        <v>42821</v>
      </c>
      <c r="B118" s="2">
        <v>9261</v>
      </c>
      <c r="C118" s="6">
        <f t="shared" si="12"/>
        <v>9.1335673131702695</v>
      </c>
      <c r="D118" s="6">
        <f t="shared" si="18"/>
        <v>-9.5643091124628654E-3</v>
      </c>
      <c r="E118" s="6">
        <f t="shared" si="19"/>
        <v>-9.5187165775401077E-3</v>
      </c>
      <c r="F118" s="6">
        <v>471800</v>
      </c>
      <c r="G118" s="6">
        <f t="shared" si="13"/>
        <v>13.064310445955712</v>
      </c>
      <c r="H118" s="2">
        <v>0.1615</v>
      </c>
      <c r="I118" s="6">
        <f t="shared" si="14"/>
        <v>-1.8232501363194258</v>
      </c>
      <c r="J118" s="6">
        <f t="shared" si="20"/>
        <v>3.1007776782483454E-3</v>
      </c>
      <c r="K118" s="6">
        <f t="shared" si="21"/>
        <v>3.1055900621118041E-3</v>
      </c>
      <c r="L118" s="6">
        <v>5700000</v>
      </c>
      <c r="M118" s="6">
        <f t="shared" si="15"/>
        <v>15.555976732804778</v>
      </c>
      <c r="N118" s="2">
        <v>113.11</v>
      </c>
      <c r="O118" s="6">
        <f t="shared" si="16"/>
        <v>4.7283607965432894</v>
      </c>
      <c r="P118" s="6">
        <f t="shared" si="22"/>
        <v>1.0040512622541797E-2</v>
      </c>
      <c r="Q118" s="6">
        <f t="shared" si="23"/>
        <v>1.0091087694231072E-2</v>
      </c>
      <c r="R118" s="6">
        <v>16551550</v>
      </c>
      <c r="S118" s="6">
        <f t="shared" si="17"/>
        <v>16.621990310991059</v>
      </c>
    </row>
    <row r="119" spans="1:19" x14ac:dyDescent="0.2">
      <c r="A119" s="1">
        <v>42828</v>
      </c>
      <c r="B119" s="2">
        <v>9430</v>
      </c>
      <c r="C119" s="6">
        <f t="shared" si="12"/>
        <v>9.1516513756275035</v>
      </c>
      <c r="D119" s="6">
        <f t="shared" si="18"/>
        <v>1.808406245723404E-2</v>
      </c>
      <c r="E119" s="6">
        <f t="shared" si="19"/>
        <v>1.8248569268977433E-2</v>
      </c>
      <c r="F119" s="6">
        <v>449732</v>
      </c>
      <c r="G119" s="6">
        <f t="shared" si="13"/>
        <v>13.016407128777294</v>
      </c>
      <c r="H119" s="2">
        <v>0.1615</v>
      </c>
      <c r="I119" s="6">
        <f t="shared" si="14"/>
        <v>-1.8232501363194258</v>
      </c>
      <c r="J119" s="6">
        <f t="shared" si="20"/>
        <v>0</v>
      </c>
      <c r="K119" s="6">
        <f t="shared" si="21"/>
        <v>0</v>
      </c>
      <c r="L119" s="6">
        <v>2470000</v>
      </c>
      <c r="M119" s="6">
        <f t="shared" si="15"/>
        <v>14.71972870860416</v>
      </c>
      <c r="N119" s="2">
        <v>110.85</v>
      </c>
      <c r="O119" s="6">
        <f t="shared" si="16"/>
        <v>4.7081779360623202</v>
      </c>
      <c r="P119" s="6">
        <f t="shared" si="22"/>
        <v>-2.0182860480969289E-2</v>
      </c>
      <c r="Q119" s="6">
        <f t="shared" si="23"/>
        <v>-1.9980549907170058E-2</v>
      </c>
      <c r="R119" s="6">
        <v>12332090</v>
      </c>
      <c r="S119" s="6">
        <f t="shared" si="17"/>
        <v>16.327715366047826</v>
      </c>
    </row>
    <row r="120" spans="1:19" x14ac:dyDescent="0.2">
      <c r="A120" s="1">
        <v>42835</v>
      </c>
      <c r="B120" s="2">
        <v>8985</v>
      </c>
      <c r="C120" s="6">
        <f t="shared" si="12"/>
        <v>9.1033117992176589</v>
      </c>
      <c r="D120" s="6">
        <f t="shared" si="18"/>
        <v>-4.8339576409844653E-2</v>
      </c>
      <c r="E120" s="6">
        <f t="shared" si="19"/>
        <v>-4.7189819724284196E-2</v>
      </c>
      <c r="F120" s="6">
        <v>550872</v>
      </c>
      <c r="G120" s="6">
        <f t="shared" si="13"/>
        <v>13.219257756247908</v>
      </c>
      <c r="H120" s="2">
        <v>0.16</v>
      </c>
      <c r="I120" s="6">
        <f t="shared" si="14"/>
        <v>-1.8325814637483102</v>
      </c>
      <c r="J120" s="6">
        <f t="shared" si="20"/>
        <v>-9.3313274288844283E-3</v>
      </c>
      <c r="K120" s="6">
        <f t="shared" si="21"/>
        <v>-9.2879256965944356E-3</v>
      </c>
      <c r="L120" s="6">
        <v>7440000</v>
      </c>
      <c r="M120" s="6">
        <f t="shared" si="15"/>
        <v>15.822381406809274</v>
      </c>
      <c r="N120" s="2">
        <v>104.21</v>
      </c>
      <c r="O120" s="6">
        <f t="shared" si="16"/>
        <v>4.646408094004336</v>
      </c>
      <c r="P120" s="6">
        <f t="shared" si="22"/>
        <v>-6.1769842057984192E-2</v>
      </c>
      <c r="Q120" s="6">
        <f t="shared" si="23"/>
        <v>-5.9900766801984674E-2</v>
      </c>
      <c r="R120" s="6">
        <v>25412620</v>
      </c>
      <c r="S120" s="6">
        <f t="shared" si="17"/>
        <v>17.050756458993177</v>
      </c>
    </row>
    <row r="121" spans="1:19" x14ac:dyDescent="0.2">
      <c r="A121" s="1">
        <v>42842</v>
      </c>
      <c r="B121" s="2">
        <v>9070</v>
      </c>
      <c r="C121" s="6">
        <f t="shared" si="12"/>
        <v>9.1127275431091821</v>
      </c>
      <c r="D121" s="6">
        <f t="shared" si="18"/>
        <v>9.4157438915232206E-3</v>
      </c>
      <c r="E121" s="6">
        <f t="shared" si="19"/>
        <v>9.4602114635503609E-3</v>
      </c>
      <c r="F121" s="6">
        <v>496924</v>
      </c>
      <c r="G121" s="6">
        <f t="shared" si="13"/>
        <v>13.116192375880662</v>
      </c>
      <c r="H121" s="2">
        <v>0.1555</v>
      </c>
      <c r="I121" s="6">
        <f t="shared" si="14"/>
        <v>-1.8611095473628483</v>
      </c>
      <c r="J121" s="6">
        <f t="shared" si="20"/>
        <v>-2.8528083614538069E-2</v>
      </c>
      <c r="K121" s="6">
        <f t="shared" si="21"/>
        <v>-2.8125000000000025E-2</v>
      </c>
      <c r="L121" s="6">
        <v>7770000</v>
      </c>
      <c r="M121" s="6">
        <f t="shared" si="15"/>
        <v>15.86578072234383</v>
      </c>
      <c r="N121" s="2">
        <v>101.35</v>
      </c>
      <c r="O121" s="6">
        <f t="shared" si="16"/>
        <v>4.6185798728980094</v>
      </c>
      <c r="P121" s="6">
        <f t="shared" si="22"/>
        <v>-2.7828221106326545E-2</v>
      </c>
      <c r="Q121" s="6">
        <f t="shared" si="23"/>
        <v>-2.744458305344976E-2</v>
      </c>
      <c r="R121" s="6">
        <v>23779650</v>
      </c>
      <c r="S121" s="6">
        <f t="shared" si="17"/>
        <v>16.984340730867963</v>
      </c>
    </row>
    <row r="122" spans="1:19" x14ac:dyDescent="0.2">
      <c r="A122" s="1">
        <v>42849</v>
      </c>
      <c r="B122" s="2">
        <v>8776</v>
      </c>
      <c r="C122" s="6">
        <f t="shared" si="12"/>
        <v>9.0797760019550662</v>
      </c>
      <c r="D122" s="6">
        <f t="shared" si="18"/>
        <v>-3.2951541154115915E-2</v>
      </c>
      <c r="E122" s="6">
        <f t="shared" si="19"/>
        <v>-3.241455347298787E-2</v>
      </c>
      <c r="F122" s="6">
        <v>644771</v>
      </c>
      <c r="G122" s="6">
        <f t="shared" si="13"/>
        <v>13.376650493977037</v>
      </c>
      <c r="H122" s="2">
        <v>0.16400000000000001</v>
      </c>
      <c r="I122" s="6">
        <f t="shared" si="14"/>
        <v>-1.8078888511579385</v>
      </c>
      <c r="J122" s="6">
        <f t="shared" si="20"/>
        <v>5.3220696204909768E-2</v>
      </c>
      <c r="K122" s="6">
        <f t="shared" si="21"/>
        <v>5.4662379421221916E-2</v>
      </c>
      <c r="L122" s="6">
        <v>450000</v>
      </c>
      <c r="M122" s="6">
        <f t="shared" si="15"/>
        <v>13.017002861746503</v>
      </c>
      <c r="N122" s="2">
        <v>107.75</v>
      </c>
      <c r="O122" s="6">
        <f t="shared" si="16"/>
        <v>4.6798137289838575</v>
      </c>
      <c r="P122" s="6">
        <f t="shared" si="22"/>
        <v>6.1233856085848082E-2</v>
      </c>
      <c r="Q122" s="6">
        <f t="shared" si="23"/>
        <v>6.3147508633448507E-2</v>
      </c>
      <c r="R122" s="6">
        <v>19067730</v>
      </c>
      <c r="S122" s="6">
        <f t="shared" si="17"/>
        <v>16.763507935357641</v>
      </c>
    </row>
    <row r="123" spans="1:19" x14ac:dyDescent="0.2">
      <c r="A123" s="1">
        <v>42856</v>
      </c>
      <c r="B123" s="2">
        <v>8900</v>
      </c>
      <c r="C123" s="6">
        <f t="shared" si="12"/>
        <v>9.0938065557202314</v>
      </c>
      <c r="D123" s="6">
        <f t="shared" si="18"/>
        <v>1.4030553765165266E-2</v>
      </c>
      <c r="E123" s="6">
        <f t="shared" si="19"/>
        <v>1.4129443938012761E-2</v>
      </c>
      <c r="F123" s="6">
        <v>439508</v>
      </c>
      <c r="G123" s="6">
        <f t="shared" si="13"/>
        <v>12.99341119844455</v>
      </c>
      <c r="H123" s="2">
        <v>0.16550000000000001</v>
      </c>
      <c r="I123" s="6">
        <f t="shared" si="14"/>
        <v>-1.7987840841650193</v>
      </c>
      <c r="J123" s="6">
        <f t="shared" si="20"/>
        <v>9.1047669929191777E-3</v>
      </c>
      <c r="K123" s="6">
        <f t="shared" si="21"/>
        <v>9.1463414634146423E-3</v>
      </c>
      <c r="L123" s="6">
        <v>1110000</v>
      </c>
      <c r="M123" s="6">
        <f t="shared" si="15"/>
        <v>13.919870573288517</v>
      </c>
      <c r="N123" s="2">
        <v>106.99</v>
      </c>
      <c r="O123" s="6">
        <f t="shared" si="16"/>
        <v>4.6727353721505152</v>
      </c>
      <c r="P123" s="6">
        <f t="shared" si="22"/>
        <v>-7.0783568333423474E-3</v>
      </c>
      <c r="Q123" s="6">
        <f t="shared" si="23"/>
        <v>-7.0533642691415792E-3</v>
      </c>
      <c r="R123" s="6">
        <v>7973230</v>
      </c>
      <c r="S123" s="6">
        <f t="shared" si="17"/>
        <v>15.891600238428396</v>
      </c>
    </row>
    <row r="124" spans="1:19" x14ac:dyDescent="0.2">
      <c r="A124" s="1">
        <v>42863</v>
      </c>
      <c r="B124" s="2">
        <v>8985</v>
      </c>
      <c r="C124" s="6">
        <f t="shared" si="12"/>
        <v>9.1033117992176589</v>
      </c>
      <c r="D124" s="6">
        <f t="shared" si="18"/>
        <v>9.5052434974274291E-3</v>
      </c>
      <c r="E124" s="6">
        <f t="shared" si="19"/>
        <v>9.5505617977528091E-3</v>
      </c>
      <c r="F124" s="6">
        <v>201998</v>
      </c>
      <c r="G124" s="6">
        <f t="shared" si="13"/>
        <v>12.216013075344227</v>
      </c>
      <c r="H124" s="2">
        <v>0.1615</v>
      </c>
      <c r="I124" s="6">
        <f t="shared" si="14"/>
        <v>-1.8232501363194258</v>
      </c>
      <c r="J124" s="6">
        <f t="shared" si="20"/>
        <v>-2.4466052154406448E-2</v>
      </c>
      <c r="K124" s="6">
        <f t="shared" si="21"/>
        <v>-2.4169184290030232E-2</v>
      </c>
      <c r="L124" s="6">
        <v>2200000</v>
      </c>
      <c r="M124" s="6">
        <f t="shared" si="15"/>
        <v>14.603967918328545</v>
      </c>
      <c r="N124" s="2">
        <v>103.8</v>
      </c>
      <c r="O124" s="6">
        <f t="shared" si="16"/>
        <v>4.6424659707317879</v>
      </c>
      <c r="P124" s="6">
        <f t="shared" si="22"/>
        <v>-3.0269401418727249E-2</v>
      </c>
      <c r="Q124" s="6">
        <f t="shared" si="23"/>
        <v>-2.9815870642116066E-2</v>
      </c>
      <c r="R124" s="6">
        <v>7159430</v>
      </c>
      <c r="S124" s="6">
        <f t="shared" si="17"/>
        <v>15.78394092682932</v>
      </c>
    </row>
    <row r="125" spans="1:19" x14ac:dyDescent="0.2">
      <c r="A125" s="1">
        <v>42870</v>
      </c>
      <c r="B125" s="2">
        <v>9190</v>
      </c>
      <c r="C125" s="6">
        <f t="shared" si="12"/>
        <v>9.1258712153497328</v>
      </c>
      <c r="D125" s="6">
        <f t="shared" si="18"/>
        <v>2.2559416132073906E-2</v>
      </c>
      <c r="E125" s="6">
        <f t="shared" si="19"/>
        <v>2.2815804117974403E-2</v>
      </c>
      <c r="F125" s="6">
        <v>595112</v>
      </c>
      <c r="G125" s="6">
        <f t="shared" si="13"/>
        <v>13.296504902107845</v>
      </c>
      <c r="H125" s="2">
        <v>0.14849999999999999</v>
      </c>
      <c r="I125" s="6">
        <f t="shared" si="14"/>
        <v>-1.9071703207393829</v>
      </c>
      <c r="J125" s="6">
        <f t="shared" si="20"/>
        <v>-8.3920184419957078E-2</v>
      </c>
      <c r="K125" s="6">
        <f t="shared" si="21"/>
        <v>-8.0495356037151772E-2</v>
      </c>
      <c r="L125" s="6">
        <v>4530000</v>
      </c>
      <c r="M125" s="6">
        <f t="shared" si="15"/>
        <v>15.326232497459216</v>
      </c>
      <c r="N125" s="2">
        <v>109</v>
      </c>
      <c r="O125" s="6">
        <f t="shared" si="16"/>
        <v>4.6913478822291435</v>
      </c>
      <c r="P125" s="6">
        <f t="shared" si="22"/>
        <v>4.8881911497355546E-2</v>
      </c>
      <c r="Q125" s="6">
        <f t="shared" si="23"/>
        <v>5.009633911368018E-2</v>
      </c>
      <c r="R125" s="6">
        <v>44268300</v>
      </c>
      <c r="S125" s="6">
        <f t="shared" si="17"/>
        <v>17.60577940324816</v>
      </c>
    </row>
    <row r="126" spans="1:19" x14ac:dyDescent="0.2">
      <c r="A126" s="1">
        <v>42877</v>
      </c>
      <c r="B126" s="2">
        <v>9450</v>
      </c>
      <c r="C126" s="6">
        <f t="shared" si="12"/>
        <v>9.153770020487789</v>
      </c>
      <c r="D126" s="6">
        <f t="shared" si="18"/>
        <v>2.7898805138056204E-2</v>
      </c>
      <c r="E126" s="6">
        <f t="shared" si="19"/>
        <v>2.8291621327529923E-2</v>
      </c>
      <c r="F126" s="6">
        <v>408213</v>
      </c>
      <c r="G126" s="6">
        <f t="shared" si="13"/>
        <v>12.919544375984531</v>
      </c>
      <c r="H126" s="2">
        <v>0.14649999999999999</v>
      </c>
      <c r="I126" s="6">
        <f t="shared" si="14"/>
        <v>-1.9207298505250152</v>
      </c>
      <c r="J126" s="6">
        <f t="shared" si="20"/>
        <v>-1.3559529785632352E-2</v>
      </c>
      <c r="K126" s="6">
        <f t="shared" si="21"/>
        <v>-1.3468013468013481E-2</v>
      </c>
      <c r="L126" s="6">
        <v>1250000</v>
      </c>
      <c r="M126" s="6">
        <f t="shared" si="15"/>
        <v>14.038654109278484</v>
      </c>
      <c r="N126" s="2">
        <v>108.5</v>
      </c>
      <c r="O126" s="6">
        <f t="shared" si="16"/>
        <v>4.6867501729805143</v>
      </c>
      <c r="P126" s="6">
        <f t="shared" si="22"/>
        <v>-4.5977092486291227E-3</v>
      </c>
      <c r="Q126" s="6">
        <f t="shared" si="23"/>
        <v>-4.5871559633027525E-3</v>
      </c>
      <c r="R126" s="6">
        <v>30100310</v>
      </c>
      <c r="S126" s="6">
        <f t="shared" si="17"/>
        <v>17.22004602866939</v>
      </c>
    </row>
    <row r="127" spans="1:19" x14ac:dyDescent="0.2">
      <c r="A127" s="1">
        <v>42884</v>
      </c>
      <c r="B127" s="2">
        <v>8875</v>
      </c>
      <c r="C127" s="6">
        <f t="shared" si="12"/>
        <v>9.090993614343617</v>
      </c>
      <c r="D127" s="6">
        <f t="shared" si="18"/>
        <v>-6.2776406144172014E-2</v>
      </c>
      <c r="E127" s="6">
        <f t="shared" si="19"/>
        <v>-6.0846560846560843E-2</v>
      </c>
      <c r="F127" s="6">
        <v>328109</v>
      </c>
      <c r="G127" s="6">
        <f t="shared" si="13"/>
        <v>12.701101149234363</v>
      </c>
      <c r="H127" s="2">
        <v>0.14549999999999999</v>
      </c>
      <c r="I127" s="6">
        <f t="shared" si="14"/>
        <v>-1.9275791923705898</v>
      </c>
      <c r="J127" s="6">
        <f t="shared" si="20"/>
        <v>-6.8493418455746191E-3</v>
      </c>
      <c r="K127" s="6">
        <f t="shared" si="21"/>
        <v>-6.8259385665529072E-3</v>
      </c>
      <c r="L127" s="6">
        <v>3570000</v>
      </c>
      <c r="M127" s="6">
        <f t="shared" si="15"/>
        <v>15.088076153755821</v>
      </c>
      <c r="N127" s="2">
        <v>108.6</v>
      </c>
      <c r="O127" s="6">
        <f t="shared" si="16"/>
        <v>4.6876714074998347</v>
      </c>
      <c r="P127" s="6">
        <f t="shared" si="22"/>
        <v>9.2123451932035749E-4</v>
      </c>
      <c r="Q127" s="6">
        <f t="shared" si="23"/>
        <v>9.2165898617506284E-4</v>
      </c>
      <c r="R127" s="6">
        <v>129186700</v>
      </c>
      <c r="S127" s="6">
        <f t="shared" si="17"/>
        <v>18.676769202837498</v>
      </c>
    </row>
    <row r="128" spans="1:19" x14ac:dyDescent="0.2">
      <c r="A128" s="1">
        <v>42891</v>
      </c>
      <c r="B128" s="2">
        <v>9435</v>
      </c>
      <c r="C128" s="6">
        <f t="shared" si="12"/>
        <v>9.1521814578026515</v>
      </c>
      <c r="D128" s="6">
        <f t="shared" si="18"/>
        <v>6.1187843459034497E-2</v>
      </c>
      <c r="E128" s="6">
        <f t="shared" si="19"/>
        <v>6.3098591549295771E-2</v>
      </c>
      <c r="F128" s="6">
        <v>510322</v>
      </c>
      <c r="G128" s="6">
        <f t="shared" si="13"/>
        <v>13.142797178017736</v>
      </c>
      <c r="H128" s="2">
        <v>0.15049999999999999</v>
      </c>
      <c r="I128" s="6">
        <f t="shared" si="14"/>
        <v>-1.8937921947932066</v>
      </c>
      <c r="J128" s="6">
        <f t="shared" si="20"/>
        <v>3.3786997577383238E-2</v>
      </c>
      <c r="K128" s="6">
        <f t="shared" si="21"/>
        <v>3.436426116838491E-2</v>
      </c>
      <c r="L128" s="6">
        <v>18560000</v>
      </c>
      <c r="M128" s="6">
        <f t="shared" si="15"/>
        <v>16.736519285322327</v>
      </c>
      <c r="N128" s="2">
        <v>109.19</v>
      </c>
      <c r="O128" s="6">
        <f t="shared" si="16"/>
        <v>4.6930894840259745</v>
      </c>
      <c r="P128" s="6">
        <f t="shared" si="22"/>
        <v>5.4180765261397923E-3</v>
      </c>
      <c r="Q128" s="6">
        <f t="shared" si="23"/>
        <v>5.4327808471455194E-3</v>
      </c>
      <c r="R128" s="6">
        <v>27392960</v>
      </c>
      <c r="S128" s="6">
        <f t="shared" si="17"/>
        <v>17.125796604038456</v>
      </c>
    </row>
    <row r="129" spans="1:19" x14ac:dyDescent="0.2">
      <c r="A129" s="1">
        <v>42898</v>
      </c>
      <c r="B129" s="2">
        <v>9412</v>
      </c>
      <c r="C129" s="6">
        <f t="shared" si="12"/>
        <v>9.1497407498472523</v>
      </c>
      <c r="D129" s="6">
        <f t="shared" si="18"/>
        <v>-2.4407079553991906E-3</v>
      </c>
      <c r="E129" s="6">
        <f t="shared" si="19"/>
        <v>-2.4377318494965554E-3</v>
      </c>
      <c r="F129" s="6">
        <v>719097</v>
      </c>
      <c r="G129" s="6">
        <f t="shared" si="13"/>
        <v>13.485751537200365</v>
      </c>
      <c r="H129" s="2">
        <v>0.15</v>
      </c>
      <c r="I129" s="6">
        <f t="shared" si="14"/>
        <v>-1.8971199848858813</v>
      </c>
      <c r="J129" s="6">
        <f t="shared" si="20"/>
        <v>-3.3277900926746984E-3</v>
      </c>
      <c r="K129" s="6">
        <f t="shared" si="21"/>
        <v>-3.3222591362126277E-3</v>
      </c>
      <c r="L129" s="6">
        <v>4090000</v>
      </c>
      <c r="M129" s="6">
        <f t="shared" si="15"/>
        <v>15.224055528018985</v>
      </c>
      <c r="N129" s="2">
        <v>102.95</v>
      </c>
      <c r="O129" s="6">
        <f t="shared" si="16"/>
        <v>4.6342434334737987</v>
      </c>
      <c r="P129" s="6">
        <f t="shared" si="22"/>
        <v>-5.8846050552175733E-2</v>
      </c>
      <c r="Q129" s="6">
        <f t="shared" si="23"/>
        <v>-5.7148090484476555E-2</v>
      </c>
      <c r="R129" s="6">
        <v>26828520</v>
      </c>
      <c r="S129" s="6">
        <f t="shared" si="17"/>
        <v>17.104976058748377</v>
      </c>
    </row>
    <row r="130" spans="1:19" x14ac:dyDescent="0.2">
      <c r="A130" s="1">
        <v>42905</v>
      </c>
      <c r="B130" s="2">
        <v>9280</v>
      </c>
      <c r="C130" s="6">
        <f t="shared" ref="C130:C193" si="24">LN(B130)</f>
        <v>9.1356168257802466</v>
      </c>
      <c r="D130" s="6">
        <f t="shared" si="18"/>
        <v>-1.4123924067005689E-2</v>
      </c>
      <c r="E130" s="6">
        <f t="shared" si="19"/>
        <v>-1.4024649383765405E-2</v>
      </c>
      <c r="F130" s="6">
        <v>458218</v>
      </c>
      <c r="G130" s="6">
        <f t="shared" si="13"/>
        <v>13.035100332385321</v>
      </c>
      <c r="H130" s="2">
        <v>0.14249999999999999</v>
      </c>
      <c r="I130" s="6">
        <f t="shared" si="14"/>
        <v>-1.9484132792734319</v>
      </c>
      <c r="J130" s="6">
        <f t="shared" si="20"/>
        <v>-5.1293294387550592E-2</v>
      </c>
      <c r="K130" s="6">
        <f t="shared" si="21"/>
        <v>-5.0000000000000044E-2</v>
      </c>
      <c r="L130" s="6">
        <v>8660000</v>
      </c>
      <c r="M130" s="6">
        <f t="shared" si="15"/>
        <v>15.974225280538619</v>
      </c>
      <c r="N130" s="2">
        <v>107</v>
      </c>
      <c r="O130" s="6">
        <f t="shared" si="16"/>
        <v>4.6728288344619058</v>
      </c>
      <c r="P130" s="6">
        <f t="shared" si="22"/>
        <v>3.8585400988107033E-2</v>
      </c>
      <c r="Q130" s="6">
        <f t="shared" si="23"/>
        <v>3.9339485186983943E-2</v>
      </c>
      <c r="R130" s="6">
        <v>25295120</v>
      </c>
      <c r="S130" s="6">
        <f t="shared" si="17"/>
        <v>17.046122049717479</v>
      </c>
    </row>
    <row r="131" spans="1:19" x14ac:dyDescent="0.2">
      <c r="A131" s="1">
        <v>42912</v>
      </c>
      <c r="B131" s="2">
        <v>9180</v>
      </c>
      <c r="C131" s="6">
        <f t="shared" si="24"/>
        <v>9.1247824836145366</v>
      </c>
      <c r="D131" s="6">
        <f t="shared" si="18"/>
        <v>-1.0834342165709998E-2</v>
      </c>
      <c r="E131" s="6">
        <f t="shared" si="19"/>
        <v>-1.0775862068965518E-2</v>
      </c>
      <c r="F131" s="6">
        <v>614235</v>
      </c>
      <c r="G131" s="6">
        <f t="shared" ref="G131:G194" si="25">LN(F131)</f>
        <v>13.328132870060832</v>
      </c>
      <c r="H131" s="2">
        <v>0.14299999999999999</v>
      </c>
      <c r="I131" s="6">
        <f t="shared" ref="I131:I194" si="26">LN(H131)</f>
        <v>-1.9449106487222299</v>
      </c>
      <c r="J131" s="6">
        <f t="shared" si="20"/>
        <v>3.502630551202035E-3</v>
      </c>
      <c r="K131" s="6">
        <f t="shared" si="21"/>
        <v>3.5087719298245649E-3</v>
      </c>
      <c r="L131" s="6">
        <v>1060000</v>
      </c>
      <c r="M131" s="6">
        <f t="shared" ref="M131:M194" si="27">LN(L131)</f>
        <v>13.87377946608825</v>
      </c>
      <c r="N131" s="2">
        <v>115.65</v>
      </c>
      <c r="O131" s="6">
        <f t="shared" ref="O131:O194" si="28">LN(N131)</f>
        <v>4.7505683886774479</v>
      </c>
      <c r="P131" s="6">
        <f t="shared" si="22"/>
        <v>7.7739554215542128E-2</v>
      </c>
      <c r="Q131" s="6">
        <f t="shared" si="23"/>
        <v>8.0841121495327156E-2</v>
      </c>
      <c r="R131" s="6">
        <v>21329020</v>
      </c>
      <c r="S131" s="6">
        <f t="shared" ref="S131:S194" si="29">LN(R131)</f>
        <v>16.875579144713189</v>
      </c>
    </row>
    <row r="132" spans="1:19" x14ac:dyDescent="0.2">
      <c r="A132" s="1">
        <v>42919</v>
      </c>
      <c r="B132" s="2">
        <v>9313</v>
      </c>
      <c r="C132" s="6">
        <f t="shared" si="24"/>
        <v>9.1391665525216581</v>
      </c>
      <c r="D132" s="6">
        <f t="shared" ref="D132:D195" si="30">C132-C131</f>
        <v>1.4384068907121517E-2</v>
      </c>
      <c r="E132" s="6">
        <f t="shared" ref="E132:E195" si="31">(B132-B131)/B131</f>
        <v>1.44880174291939E-2</v>
      </c>
      <c r="F132" s="6">
        <v>355143</v>
      </c>
      <c r="G132" s="6">
        <f t="shared" si="25"/>
        <v>12.780275804250014</v>
      </c>
      <c r="H132" s="2">
        <v>0.14199999999999999</v>
      </c>
      <c r="I132" s="6">
        <f t="shared" si="26"/>
        <v>-1.9519282213808764</v>
      </c>
      <c r="J132" s="6">
        <f t="shared" ref="J132:J195" si="32">I132-I131</f>
        <v>-7.0175726586465537E-3</v>
      </c>
      <c r="K132" s="6">
        <f t="shared" ref="K132:K195" si="33">(H132-H131)/H131</f>
        <v>-6.9930069930069999E-3</v>
      </c>
      <c r="L132" s="6">
        <v>430000</v>
      </c>
      <c r="M132" s="6">
        <f t="shared" si="27"/>
        <v>12.971540487669746</v>
      </c>
      <c r="N132" s="2">
        <v>120.52</v>
      </c>
      <c r="O132" s="6">
        <f t="shared" si="28"/>
        <v>4.7918157142621007</v>
      </c>
      <c r="P132" s="6">
        <f t="shared" ref="P132:P195" si="34">O132-O131</f>
        <v>4.1247325584652828E-2</v>
      </c>
      <c r="Q132" s="6">
        <f t="shared" ref="Q132:Q195" si="35">(N132-N131)/N131</f>
        <v>4.2109814094249805E-2</v>
      </c>
      <c r="R132" s="6">
        <v>20114190</v>
      </c>
      <c r="S132" s="6">
        <f t="shared" si="29"/>
        <v>16.816936094098853</v>
      </c>
    </row>
    <row r="133" spans="1:19" x14ac:dyDescent="0.2">
      <c r="A133" s="1">
        <v>42926</v>
      </c>
      <c r="B133" s="2">
        <v>9720</v>
      </c>
      <c r="C133" s="6">
        <f t="shared" si="24"/>
        <v>9.1819408974544849</v>
      </c>
      <c r="D133" s="6">
        <f t="shared" si="30"/>
        <v>4.2774344932826835E-2</v>
      </c>
      <c r="E133" s="6">
        <f t="shared" si="31"/>
        <v>4.3702351551594548E-2</v>
      </c>
      <c r="F133" s="6">
        <v>387294</v>
      </c>
      <c r="G133" s="6">
        <f t="shared" si="25"/>
        <v>12.866939373516074</v>
      </c>
      <c r="H133" s="2">
        <v>0.14349999999999999</v>
      </c>
      <c r="I133" s="6">
        <f t="shared" si="26"/>
        <v>-1.9414202437824613</v>
      </c>
      <c r="J133" s="6">
        <f t="shared" si="32"/>
        <v>1.0507977598415152E-2</v>
      </c>
      <c r="K133" s="6">
        <f t="shared" si="33"/>
        <v>1.0563380281690151E-2</v>
      </c>
      <c r="L133" s="6">
        <v>910000</v>
      </c>
      <c r="M133" s="6">
        <f t="shared" si="27"/>
        <v>13.721199878493033</v>
      </c>
      <c r="N133" s="2">
        <v>124.19</v>
      </c>
      <c r="O133" s="6">
        <f t="shared" si="28"/>
        <v>4.8218126509599415</v>
      </c>
      <c r="P133" s="6">
        <f t="shared" si="34"/>
        <v>2.9996936697840759E-2</v>
      </c>
      <c r="Q133" s="6">
        <f t="shared" si="35"/>
        <v>3.0451377364752754E-2</v>
      </c>
      <c r="R133" s="6">
        <v>14960490</v>
      </c>
      <c r="S133" s="6">
        <f t="shared" si="29"/>
        <v>16.520923283984899</v>
      </c>
    </row>
    <row r="134" spans="1:19" x14ac:dyDescent="0.2">
      <c r="A134" s="1">
        <v>42933</v>
      </c>
      <c r="B134" s="2">
        <v>9405</v>
      </c>
      <c r="C134" s="6">
        <f t="shared" si="24"/>
        <v>9.1489967417351306</v>
      </c>
      <c r="D134" s="6">
        <f t="shared" si="30"/>
        <v>-3.2944155719354384E-2</v>
      </c>
      <c r="E134" s="6">
        <f t="shared" si="31"/>
        <v>-3.2407407407407406E-2</v>
      </c>
      <c r="F134" s="6">
        <v>312308</v>
      </c>
      <c r="G134" s="6">
        <f t="shared" si="25"/>
        <v>12.651745159337569</v>
      </c>
      <c r="H134" s="2">
        <v>0.14349999999999999</v>
      </c>
      <c r="I134" s="6">
        <f t="shared" si="26"/>
        <v>-1.9414202437824613</v>
      </c>
      <c r="J134" s="6">
        <f t="shared" si="32"/>
        <v>0</v>
      </c>
      <c r="K134" s="6">
        <f t="shared" si="33"/>
        <v>0</v>
      </c>
      <c r="L134" s="6">
        <v>730000</v>
      </c>
      <c r="M134" s="6">
        <f t="shared" si="27"/>
        <v>13.500799813124575</v>
      </c>
      <c r="N134" s="2">
        <v>124.02</v>
      </c>
      <c r="O134" s="6">
        <f t="shared" si="28"/>
        <v>4.8204428429217314</v>
      </c>
      <c r="P134" s="6">
        <f t="shared" si="34"/>
        <v>-1.3698080382100741E-3</v>
      </c>
      <c r="Q134" s="6">
        <f t="shared" si="35"/>
        <v>-1.3688702794105944E-3</v>
      </c>
      <c r="R134" s="6">
        <v>19667310</v>
      </c>
      <c r="S134" s="6">
        <f t="shared" si="29"/>
        <v>16.794468424531271</v>
      </c>
    </row>
    <row r="135" spans="1:19" x14ac:dyDescent="0.2">
      <c r="A135" s="1">
        <v>42940</v>
      </c>
      <c r="B135" s="2">
        <v>9680</v>
      </c>
      <c r="C135" s="6">
        <f t="shared" si="24"/>
        <v>9.1778171802706225</v>
      </c>
      <c r="D135" s="6">
        <f t="shared" si="30"/>
        <v>2.8820438535491988E-2</v>
      </c>
      <c r="E135" s="6">
        <f t="shared" si="31"/>
        <v>2.9239766081871343E-2</v>
      </c>
      <c r="F135" s="6">
        <v>502304</v>
      </c>
      <c r="G135" s="6">
        <f t="shared" si="25"/>
        <v>13.126960793074934</v>
      </c>
      <c r="H135" s="2">
        <v>0.14349999999999999</v>
      </c>
      <c r="I135" s="6">
        <f t="shared" si="26"/>
        <v>-1.9414202437824613</v>
      </c>
      <c r="J135" s="6">
        <f t="shared" si="32"/>
        <v>0</v>
      </c>
      <c r="K135" s="6">
        <f t="shared" si="33"/>
        <v>0</v>
      </c>
      <c r="L135" s="6">
        <v>2130000</v>
      </c>
      <c r="M135" s="6">
        <f t="shared" si="27"/>
        <v>14.571632537685607</v>
      </c>
      <c r="N135" s="2">
        <v>123.57</v>
      </c>
      <c r="O135" s="6">
        <f t="shared" si="28"/>
        <v>4.8168077971160992</v>
      </c>
      <c r="P135" s="6">
        <f t="shared" si="34"/>
        <v>-3.635045805632231E-3</v>
      </c>
      <c r="Q135" s="6">
        <f t="shared" si="35"/>
        <v>-3.6284470246734628E-3</v>
      </c>
      <c r="R135" s="6">
        <v>20563790</v>
      </c>
      <c r="S135" s="6">
        <f t="shared" si="29"/>
        <v>16.839042320084381</v>
      </c>
    </row>
    <row r="136" spans="1:19" x14ac:dyDescent="0.2">
      <c r="A136" s="1">
        <v>42947</v>
      </c>
      <c r="B136" s="2">
        <v>9321</v>
      </c>
      <c r="C136" s="6">
        <f t="shared" si="24"/>
        <v>9.1400251980611564</v>
      </c>
      <c r="D136" s="6">
        <f t="shared" si="30"/>
        <v>-3.7791982209466113E-2</v>
      </c>
      <c r="E136" s="6">
        <f t="shared" si="31"/>
        <v>-3.7086776859504129E-2</v>
      </c>
      <c r="F136" s="6">
        <v>548758</v>
      </c>
      <c r="G136" s="6">
        <f t="shared" si="25"/>
        <v>13.215412821852951</v>
      </c>
      <c r="H136" s="2">
        <v>0.14749999999999999</v>
      </c>
      <c r="I136" s="6">
        <f t="shared" si="26"/>
        <v>-1.9139271032022627</v>
      </c>
      <c r="J136" s="6">
        <f t="shared" si="32"/>
        <v>2.7493140580198583E-2</v>
      </c>
      <c r="K136" s="6">
        <f t="shared" si="33"/>
        <v>2.7874564459930341E-2</v>
      </c>
      <c r="L136" s="6">
        <v>1850000</v>
      </c>
      <c r="M136" s="6">
        <f t="shared" si="27"/>
        <v>14.430696197054507</v>
      </c>
      <c r="N136" s="2">
        <v>128.75</v>
      </c>
      <c r="O136" s="6">
        <f t="shared" si="28"/>
        <v>4.8578725395438456</v>
      </c>
      <c r="P136" s="6">
        <f t="shared" si="34"/>
        <v>4.1064742427746381E-2</v>
      </c>
      <c r="Q136" s="6">
        <f t="shared" si="35"/>
        <v>4.1919559763696747E-2</v>
      </c>
      <c r="R136" s="6">
        <v>19332300</v>
      </c>
      <c r="S136" s="6">
        <f t="shared" si="29"/>
        <v>16.777287830138313</v>
      </c>
    </row>
    <row r="137" spans="1:19" x14ac:dyDescent="0.2">
      <c r="A137" s="1">
        <v>42954</v>
      </c>
      <c r="B137" s="2">
        <v>9358</v>
      </c>
      <c r="C137" s="6">
        <f t="shared" si="24"/>
        <v>9.1439868714261614</v>
      </c>
      <c r="D137" s="6">
        <f t="shared" si="30"/>
        <v>3.9616733650049696E-3</v>
      </c>
      <c r="E137" s="6">
        <f t="shared" si="31"/>
        <v>3.9695311661838862E-3</v>
      </c>
      <c r="F137" s="6">
        <v>310497</v>
      </c>
      <c r="G137" s="6">
        <f t="shared" si="25"/>
        <v>12.645929518473245</v>
      </c>
      <c r="H137" s="2">
        <v>0.14449999999999999</v>
      </c>
      <c r="I137" s="6">
        <f t="shared" si="26"/>
        <v>-1.9344757714296503</v>
      </c>
      <c r="J137" s="6">
        <f t="shared" si="32"/>
        <v>-2.0548668227387656E-2</v>
      </c>
      <c r="K137" s="6">
        <f t="shared" si="33"/>
        <v>-2.0338983050847477E-2</v>
      </c>
      <c r="L137" s="6">
        <v>180000</v>
      </c>
      <c r="M137" s="6">
        <f t="shared" si="27"/>
        <v>12.100712129872347</v>
      </c>
      <c r="N137" s="2">
        <v>133.30000000000001</v>
      </c>
      <c r="O137" s="6">
        <f t="shared" si="28"/>
        <v>4.8926022271846632</v>
      </c>
      <c r="P137" s="6">
        <f t="shared" si="34"/>
        <v>3.472968764081763E-2</v>
      </c>
      <c r="Q137" s="6">
        <f t="shared" si="35"/>
        <v>3.5339805825242807E-2</v>
      </c>
      <c r="R137" s="6">
        <v>25582000</v>
      </c>
      <c r="S137" s="6">
        <f t="shared" si="29"/>
        <v>17.057399537141475</v>
      </c>
    </row>
    <row r="138" spans="1:19" x14ac:dyDescent="0.2">
      <c r="A138" s="1">
        <v>42961</v>
      </c>
      <c r="B138" s="2">
        <v>9335</v>
      </c>
      <c r="C138" s="6">
        <f t="shared" si="24"/>
        <v>9.1415260559758238</v>
      </c>
      <c r="D138" s="6">
        <f t="shared" si="30"/>
        <v>-2.4608154503376056E-3</v>
      </c>
      <c r="E138" s="6">
        <f t="shared" si="31"/>
        <v>-2.4577901260953196E-3</v>
      </c>
      <c r="F138" s="6">
        <v>364135</v>
      </c>
      <c r="G138" s="6">
        <f t="shared" si="25"/>
        <v>12.805279956981096</v>
      </c>
      <c r="H138" s="2">
        <v>0.14399999999999999</v>
      </c>
      <c r="I138" s="6">
        <f t="shared" si="26"/>
        <v>-1.9379419794061366</v>
      </c>
      <c r="J138" s="6">
        <f t="shared" si="32"/>
        <v>-3.4662079764862241E-3</v>
      </c>
      <c r="K138" s="6">
        <f t="shared" si="33"/>
        <v>-3.4602076124567505E-3</v>
      </c>
      <c r="L138" s="6">
        <v>490000</v>
      </c>
      <c r="M138" s="6">
        <f t="shared" si="27"/>
        <v>13.102160670086809</v>
      </c>
      <c r="N138" s="2">
        <v>127.49</v>
      </c>
      <c r="O138" s="6">
        <f t="shared" si="28"/>
        <v>4.8480379301500305</v>
      </c>
      <c r="P138" s="6">
        <f t="shared" si="34"/>
        <v>-4.4564297034632716E-2</v>
      </c>
      <c r="Q138" s="6">
        <f t="shared" si="35"/>
        <v>-4.3585896474118653E-2</v>
      </c>
      <c r="R138" s="6">
        <v>17857040</v>
      </c>
      <c r="S138" s="6">
        <f t="shared" si="29"/>
        <v>16.697908386194673</v>
      </c>
    </row>
    <row r="139" spans="1:19" x14ac:dyDescent="0.2">
      <c r="A139" s="1">
        <v>42968</v>
      </c>
      <c r="B139" s="2">
        <v>9799</v>
      </c>
      <c r="C139" s="6">
        <f t="shared" si="24"/>
        <v>9.1900356186358181</v>
      </c>
      <c r="D139" s="6">
        <f t="shared" si="30"/>
        <v>4.8509562659994288E-2</v>
      </c>
      <c r="E139" s="6">
        <f t="shared" si="31"/>
        <v>4.9705409748259238E-2</v>
      </c>
      <c r="F139" s="6">
        <v>557078</v>
      </c>
      <c r="G139" s="6">
        <f t="shared" si="25"/>
        <v>13.230460545011951</v>
      </c>
      <c r="H139" s="2">
        <v>0.14399999999999999</v>
      </c>
      <c r="I139" s="6">
        <f t="shared" si="26"/>
        <v>-1.9379419794061366</v>
      </c>
      <c r="J139" s="6">
        <f t="shared" si="32"/>
        <v>0</v>
      </c>
      <c r="K139" s="6">
        <f t="shared" si="33"/>
        <v>0</v>
      </c>
      <c r="L139" s="6">
        <v>4660000</v>
      </c>
      <c r="M139" s="6">
        <f t="shared" si="27"/>
        <v>15.354526006101828</v>
      </c>
      <c r="N139" s="2">
        <v>127.64</v>
      </c>
      <c r="O139" s="6">
        <f t="shared" si="28"/>
        <v>4.849213801410043</v>
      </c>
      <c r="P139" s="6">
        <f t="shared" si="34"/>
        <v>1.1758712600125065E-3</v>
      </c>
      <c r="Q139" s="6">
        <f t="shared" si="35"/>
        <v>1.1765628676759408E-3</v>
      </c>
      <c r="R139" s="6">
        <v>17251830</v>
      </c>
      <c r="S139" s="6">
        <f t="shared" si="29"/>
        <v>16.663428782771341</v>
      </c>
    </row>
    <row r="140" spans="1:19" x14ac:dyDescent="0.2">
      <c r="A140" s="1">
        <v>42975</v>
      </c>
      <c r="B140" s="2">
        <v>10590</v>
      </c>
      <c r="C140" s="6">
        <f t="shared" si="24"/>
        <v>9.2676654385954524</v>
      </c>
      <c r="D140" s="6">
        <f t="shared" si="30"/>
        <v>7.7629819959634361E-2</v>
      </c>
      <c r="E140" s="6">
        <f t="shared" si="31"/>
        <v>8.0722522706398611E-2</v>
      </c>
      <c r="F140" s="6">
        <v>815094</v>
      </c>
      <c r="G140" s="6">
        <f t="shared" si="25"/>
        <v>13.611058722995464</v>
      </c>
      <c r="H140" s="2">
        <v>0.14299999999999999</v>
      </c>
      <c r="I140" s="6">
        <f t="shared" si="26"/>
        <v>-1.9449106487222299</v>
      </c>
      <c r="J140" s="6">
        <f t="shared" si="32"/>
        <v>-6.9686693160933011E-3</v>
      </c>
      <c r="K140" s="6">
        <f t="shared" si="33"/>
        <v>-6.944444444444451E-3</v>
      </c>
      <c r="L140" s="6">
        <v>60340000</v>
      </c>
      <c r="M140" s="6">
        <f t="shared" si="27"/>
        <v>17.915505791695189</v>
      </c>
      <c r="N140" s="2">
        <v>136.83000000000001</v>
      </c>
      <c r="O140" s="6">
        <f t="shared" si="28"/>
        <v>4.9187392793917191</v>
      </c>
      <c r="P140" s="6">
        <f t="shared" si="34"/>
        <v>6.9525477981676076E-2</v>
      </c>
      <c r="Q140" s="6">
        <f t="shared" si="35"/>
        <v>7.1999373237229797E-2</v>
      </c>
      <c r="R140" s="6">
        <v>22289850</v>
      </c>
      <c r="S140" s="6">
        <f t="shared" si="29"/>
        <v>16.919641975864309</v>
      </c>
    </row>
    <row r="141" spans="1:19" x14ac:dyDescent="0.2">
      <c r="A141" s="1">
        <v>42982</v>
      </c>
      <c r="B141" s="2">
        <v>10527</v>
      </c>
      <c r="C141" s="6">
        <f t="shared" si="24"/>
        <v>9.261698664251325</v>
      </c>
      <c r="D141" s="6">
        <f t="shared" si="30"/>
        <v>-5.9667743441274013E-3</v>
      </c>
      <c r="E141" s="6">
        <f t="shared" si="31"/>
        <v>-5.9490084985835698E-3</v>
      </c>
      <c r="F141" s="6">
        <v>344791</v>
      </c>
      <c r="G141" s="6">
        <f t="shared" si="25"/>
        <v>12.750693715342843</v>
      </c>
      <c r="H141" s="2">
        <v>0.14399999999999999</v>
      </c>
      <c r="I141" s="6">
        <f t="shared" si="26"/>
        <v>-1.9379419794061366</v>
      </c>
      <c r="J141" s="6">
        <f t="shared" si="32"/>
        <v>6.9686693160933011E-3</v>
      </c>
      <c r="K141" s="6">
        <f t="shared" si="33"/>
        <v>6.9930069930069999E-3</v>
      </c>
      <c r="L141" s="6">
        <v>550000</v>
      </c>
      <c r="M141" s="6">
        <f t="shared" si="27"/>
        <v>13.217673557208654</v>
      </c>
      <c r="N141" s="2">
        <v>131.4</v>
      </c>
      <c r="O141" s="6">
        <f t="shared" si="28"/>
        <v>4.8782461060505105</v>
      </c>
      <c r="P141" s="6">
        <f t="shared" si="34"/>
        <v>-4.049317334120861E-2</v>
      </c>
      <c r="Q141" s="6">
        <f t="shared" si="35"/>
        <v>-3.9684279763209866E-2</v>
      </c>
      <c r="R141" s="6">
        <v>20305590</v>
      </c>
      <c r="S141" s="6">
        <f t="shared" si="29"/>
        <v>16.826406775562933</v>
      </c>
    </row>
    <row r="142" spans="1:19" x14ac:dyDescent="0.2">
      <c r="A142" s="1">
        <v>42989</v>
      </c>
      <c r="B142" s="2">
        <v>10397</v>
      </c>
      <c r="C142" s="6">
        <f t="shared" si="24"/>
        <v>9.2492725819779711</v>
      </c>
      <c r="D142" s="6">
        <f t="shared" si="30"/>
        <v>-1.2426082273353956E-2</v>
      </c>
      <c r="E142" s="6">
        <f t="shared" si="31"/>
        <v>-1.2349197302175359E-2</v>
      </c>
      <c r="F142" s="6">
        <v>543588</v>
      </c>
      <c r="G142" s="6">
        <f t="shared" si="25"/>
        <v>13.20594688596028</v>
      </c>
      <c r="H142" s="2">
        <v>0.14499999999999999</v>
      </c>
      <c r="I142" s="6">
        <f t="shared" si="26"/>
        <v>-1.9310215365615626</v>
      </c>
      <c r="J142" s="6">
        <f t="shared" si="32"/>
        <v>6.9204428445739374E-3</v>
      </c>
      <c r="K142" s="6">
        <f t="shared" si="33"/>
        <v>6.944444444444451E-3</v>
      </c>
      <c r="L142" s="6">
        <v>270000</v>
      </c>
      <c r="M142" s="6">
        <f t="shared" si="27"/>
        <v>12.506177237980511</v>
      </c>
      <c r="N142" s="2">
        <v>130.83000000000001</v>
      </c>
      <c r="O142" s="6">
        <f t="shared" si="28"/>
        <v>4.8738987705227848</v>
      </c>
      <c r="P142" s="6">
        <f t="shared" si="34"/>
        <v>-4.3473355277257042E-3</v>
      </c>
      <c r="Q142" s="6">
        <f t="shared" si="35"/>
        <v>-4.3378995433789435E-3</v>
      </c>
      <c r="R142" s="6">
        <v>16911530</v>
      </c>
      <c r="S142" s="6">
        <f t="shared" si="29"/>
        <v>16.643506195788291</v>
      </c>
    </row>
    <row r="143" spans="1:19" x14ac:dyDescent="0.2">
      <c r="A143" s="1">
        <v>42996</v>
      </c>
      <c r="B143" s="2">
        <v>10260</v>
      </c>
      <c r="C143" s="6">
        <f t="shared" si="24"/>
        <v>9.2360081187247598</v>
      </c>
      <c r="D143" s="6">
        <f t="shared" si="30"/>
        <v>-1.3264463253211289E-2</v>
      </c>
      <c r="E143" s="6">
        <f t="shared" si="31"/>
        <v>-1.317687794556122E-2</v>
      </c>
      <c r="F143" s="6">
        <v>368350</v>
      </c>
      <c r="G143" s="6">
        <f t="shared" si="25"/>
        <v>12.81678885211096</v>
      </c>
      <c r="H143" s="2">
        <v>0.14449999999999999</v>
      </c>
      <c r="I143" s="6">
        <f t="shared" si="26"/>
        <v>-1.9344757714296503</v>
      </c>
      <c r="J143" s="6">
        <f t="shared" si="32"/>
        <v>-3.4542348680877133E-3</v>
      </c>
      <c r="K143" s="6">
        <f t="shared" si="33"/>
        <v>-3.4482758620689689E-3</v>
      </c>
      <c r="L143" s="6">
        <v>310000</v>
      </c>
      <c r="M143" s="6">
        <f t="shared" si="27"/>
        <v>12.644327576461329</v>
      </c>
      <c r="N143" s="2">
        <v>128.65</v>
      </c>
      <c r="O143" s="6">
        <f t="shared" si="28"/>
        <v>4.8570955387277532</v>
      </c>
      <c r="P143" s="6">
        <f t="shared" si="34"/>
        <v>-1.6803231795031515E-2</v>
      </c>
      <c r="Q143" s="6">
        <f t="shared" si="35"/>
        <v>-1.6662844913246249E-2</v>
      </c>
      <c r="R143" s="6">
        <v>17580540</v>
      </c>
      <c r="S143" s="6">
        <f t="shared" si="29"/>
        <v>16.682303166473105</v>
      </c>
    </row>
    <row r="144" spans="1:19" x14ac:dyDescent="0.2">
      <c r="A144" s="1">
        <v>43003</v>
      </c>
      <c r="B144" s="2">
        <v>10100</v>
      </c>
      <c r="C144" s="6">
        <f t="shared" si="24"/>
        <v>9.2202907028293506</v>
      </c>
      <c r="D144" s="6">
        <f t="shared" si="30"/>
        <v>-1.5717415895409204E-2</v>
      </c>
      <c r="E144" s="6">
        <f t="shared" si="31"/>
        <v>-1.5594541910331383E-2</v>
      </c>
      <c r="F144" s="6">
        <v>463794</v>
      </c>
      <c r="G144" s="6">
        <f t="shared" si="25"/>
        <v>13.047195767109281</v>
      </c>
      <c r="H144" s="2">
        <v>0.14749999999999999</v>
      </c>
      <c r="I144" s="6">
        <f t="shared" si="26"/>
        <v>-1.9139271032022627</v>
      </c>
      <c r="J144" s="6">
        <f t="shared" si="32"/>
        <v>2.0548668227387656E-2</v>
      </c>
      <c r="K144" s="6">
        <f t="shared" si="33"/>
        <v>2.0761245674740504E-2</v>
      </c>
      <c r="L144" s="6">
        <v>1050000</v>
      </c>
      <c r="M144" s="6">
        <f t="shared" si="27"/>
        <v>13.864300722133706</v>
      </c>
      <c r="N144" s="2">
        <v>132.29</v>
      </c>
      <c r="O144" s="6">
        <f t="shared" si="28"/>
        <v>4.8849964824742891</v>
      </c>
      <c r="P144" s="6">
        <f t="shared" si="34"/>
        <v>2.7900943746535845E-2</v>
      </c>
      <c r="Q144" s="6">
        <f t="shared" si="35"/>
        <v>2.8293820443062466E-2</v>
      </c>
      <c r="R144" s="6">
        <v>12694700</v>
      </c>
      <c r="S144" s="6">
        <f t="shared" si="29"/>
        <v>16.356695141490764</v>
      </c>
    </row>
    <row r="145" spans="1:19" x14ac:dyDescent="0.2">
      <c r="A145" s="1">
        <v>43010</v>
      </c>
      <c r="B145" s="2">
        <v>10050</v>
      </c>
      <c r="C145" s="6">
        <f t="shared" si="24"/>
        <v>9.2153279134872221</v>
      </c>
      <c r="D145" s="6">
        <f t="shared" si="30"/>
        <v>-4.9627893421284597E-3</v>
      </c>
      <c r="E145" s="6">
        <f t="shared" si="31"/>
        <v>-4.9504950495049506E-3</v>
      </c>
      <c r="F145" s="6">
        <v>406187</v>
      </c>
      <c r="G145" s="6">
        <f t="shared" si="25"/>
        <v>12.914568923677338</v>
      </c>
      <c r="H145" s="2">
        <v>0.14599999999999999</v>
      </c>
      <c r="I145" s="6">
        <f t="shared" si="26"/>
        <v>-1.9241486572738007</v>
      </c>
      <c r="J145" s="6">
        <f t="shared" si="32"/>
        <v>-1.0221554071538019E-2</v>
      </c>
      <c r="K145" s="6">
        <f t="shared" si="33"/>
        <v>-1.0169491525423738E-2</v>
      </c>
      <c r="L145" s="6">
        <v>2150000</v>
      </c>
      <c r="M145" s="6">
        <f t="shared" si="27"/>
        <v>14.580978400103845</v>
      </c>
      <c r="N145" s="2">
        <v>137.97</v>
      </c>
      <c r="O145" s="6">
        <f t="shared" si="28"/>
        <v>4.9270362702199417</v>
      </c>
      <c r="P145" s="6">
        <f t="shared" si="34"/>
        <v>4.2039787745652646E-2</v>
      </c>
      <c r="Q145" s="6">
        <f t="shared" si="35"/>
        <v>4.2935973996522846E-2</v>
      </c>
      <c r="R145" s="6">
        <v>13931920</v>
      </c>
      <c r="S145" s="6">
        <f t="shared" si="29"/>
        <v>16.449693168275257</v>
      </c>
    </row>
    <row r="146" spans="1:19" x14ac:dyDescent="0.2">
      <c r="A146" s="1">
        <v>43017</v>
      </c>
      <c r="B146" s="2">
        <v>9540</v>
      </c>
      <c r="C146" s="6">
        <f t="shared" si="24"/>
        <v>9.1632487644423328</v>
      </c>
      <c r="D146" s="6">
        <f t="shared" si="30"/>
        <v>-5.2079149044889306E-2</v>
      </c>
      <c r="E146" s="6">
        <f t="shared" si="31"/>
        <v>-5.0746268656716415E-2</v>
      </c>
      <c r="F146" s="6">
        <v>398269</v>
      </c>
      <c r="G146" s="6">
        <f t="shared" si="25"/>
        <v>12.894882935359945</v>
      </c>
      <c r="H146" s="2">
        <v>0.14749999999999999</v>
      </c>
      <c r="I146" s="6">
        <f t="shared" si="26"/>
        <v>-1.9139271032022627</v>
      </c>
      <c r="J146" s="6">
        <f t="shared" si="32"/>
        <v>1.0221554071538019E-2</v>
      </c>
      <c r="K146" s="6">
        <f t="shared" si="33"/>
        <v>1.0273972602739736E-2</v>
      </c>
      <c r="L146" s="6">
        <v>13370000</v>
      </c>
      <c r="M146" s="6">
        <f t="shared" si="27"/>
        <v>16.408523949078127</v>
      </c>
      <c r="N146" s="2">
        <v>133</v>
      </c>
      <c r="O146" s="6">
        <f t="shared" si="28"/>
        <v>4.8903491282217537</v>
      </c>
      <c r="P146" s="6">
        <f t="shared" si="34"/>
        <v>-3.6687141998188011E-2</v>
      </c>
      <c r="Q146" s="6">
        <f t="shared" si="35"/>
        <v>-3.6022323693556561E-2</v>
      </c>
      <c r="R146" s="6">
        <v>20871750</v>
      </c>
      <c r="S146" s="6">
        <f t="shared" si="29"/>
        <v>16.853907127957708</v>
      </c>
    </row>
    <row r="147" spans="1:19" x14ac:dyDescent="0.2">
      <c r="A147" s="1">
        <v>43024</v>
      </c>
      <c r="B147" s="2">
        <v>8550</v>
      </c>
      <c r="C147" s="6">
        <f t="shared" si="24"/>
        <v>9.0536865619308067</v>
      </c>
      <c r="D147" s="6">
        <f t="shared" si="30"/>
        <v>-0.10956220251152615</v>
      </c>
      <c r="E147" s="6">
        <f t="shared" si="31"/>
        <v>-0.10377358490566038</v>
      </c>
      <c r="F147" s="6">
        <v>1551672</v>
      </c>
      <c r="G147" s="6">
        <f t="shared" si="25"/>
        <v>14.254843617183628</v>
      </c>
      <c r="H147" s="2">
        <v>0.14499999999999999</v>
      </c>
      <c r="I147" s="6">
        <f t="shared" si="26"/>
        <v>-1.9310215365615626</v>
      </c>
      <c r="J147" s="6">
        <f t="shared" si="32"/>
        <v>-1.7094433359299943E-2</v>
      </c>
      <c r="K147" s="6">
        <f t="shared" si="33"/>
        <v>-1.6949152542372899E-2</v>
      </c>
      <c r="L147" s="6">
        <v>3700000</v>
      </c>
      <c r="M147" s="6">
        <f t="shared" si="27"/>
        <v>15.123843377614453</v>
      </c>
      <c r="N147" s="2">
        <v>130.75</v>
      </c>
      <c r="O147" s="6">
        <f t="shared" si="28"/>
        <v>4.8732871029450324</v>
      </c>
      <c r="P147" s="6">
        <f t="shared" si="34"/>
        <v>-1.7062025276721293E-2</v>
      </c>
      <c r="Q147" s="6">
        <f t="shared" si="35"/>
        <v>-1.6917293233082706E-2</v>
      </c>
      <c r="R147" s="6">
        <v>16908880</v>
      </c>
      <c r="S147" s="6">
        <f t="shared" si="29"/>
        <v>16.643349485683036</v>
      </c>
    </row>
    <row r="148" spans="1:19" x14ac:dyDescent="0.2">
      <c r="A148" s="1">
        <v>43031</v>
      </c>
      <c r="B148" s="2">
        <v>8065</v>
      </c>
      <c r="C148" s="6">
        <f t="shared" si="24"/>
        <v>8.9952889905593096</v>
      </c>
      <c r="D148" s="6">
        <f t="shared" si="30"/>
        <v>-5.8397571371497037E-2</v>
      </c>
      <c r="E148" s="6">
        <f t="shared" si="31"/>
        <v>-5.6725146198830408E-2</v>
      </c>
      <c r="F148" s="6">
        <v>2420016</v>
      </c>
      <c r="G148" s="6">
        <f t="shared" si="25"/>
        <v>14.69928470968126</v>
      </c>
      <c r="H148" s="2">
        <v>0.14549999999999999</v>
      </c>
      <c r="I148" s="6">
        <f t="shared" si="26"/>
        <v>-1.9275791923705898</v>
      </c>
      <c r="J148" s="6">
        <f t="shared" si="32"/>
        <v>3.4423441909727792E-3</v>
      </c>
      <c r="K148" s="6">
        <f t="shared" si="33"/>
        <v>3.4482758620689689E-3</v>
      </c>
      <c r="L148" s="6">
        <v>1690000</v>
      </c>
      <c r="M148" s="6">
        <f t="shared" si="27"/>
        <v>14.340239086899256</v>
      </c>
      <c r="N148" s="2">
        <v>135.25</v>
      </c>
      <c r="O148" s="6">
        <f t="shared" si="28"/>
        <v>4.9071249177265912</v>
      </c>
      <c r="P148" s="6">
        <f t="shared" si="34"/>
        <v>3.3837814781558784E-2</v>
      </c>
      <c r="Q148" s="6">
        <f t="shared" si="35"/>
        <v>3.4416826003824091E-2</v>
      </c>
      <c r="R148" s="6">
        <v>17904540</v>
      </c>
      <c r="S148" s="6">
        <f t="shared" si="29"/>
        <v>16.700564869936922</v>
      </c>
    </row>
    <row r="149" spans="1:19" x14ac:dyDescent="0.2">
      <c r="A149" s="1">
        <v>43038</v>
      </c>
      <c r="B149" s="2">
        <v>7390</v>
      </c>
      <c r="C149" s="6">
        <f t="shared" si="24"/>
        <v>8.9078830139422482</v>
      </c>
      <c r="D149" s="6">
        <f t="shared" si="30"/>
        <v>-8.7405976617061398E-2</v>
      </c>
      <c r="E149" s="6">
        <f t="shared" si="31"/>
        <v>-8.3694978301301917E-2</v>
      </c>
      <c r="F149" s="6">
        <v>1886161</v>
      </c>
      <c r="G149" s="6">
        <f t="shared" si="25"/>
        <v>14.450054104385741</v>
      </c>
      <c r="H149" s="2">
        <v>0.14699999999999999</v>
      </c>
      <c r="I149" s="6">
        <f t="shared" si="26"/>
        <v>-1.9173226922034008</v>
      </c>
      <c r="J149" s="6">
        <f t="shared" si="32"/>
        <v>1.0256500167189042E-2</v>
      </c>
      <c r="K149" s="6">
        <f t="shared" si="33"/>
        <v>1.0309278350515474E-2</v>
      </c>
      <c r="L149" s="6">
        <v>870000</v>
      </c>
      <c r="M149" s="6">
        <f t="shared" si="27"/>
        <v>13.676248490630767</v>
      </c>
      <c r="N149" s="2">
        <v>131.46</v>
      </c>
      <c r="O149" s="6">
        <f t="shared" si="28"/>
        <v>4.87870262283543</v>
      </c>
      <c r="P149" s="6">
        <f t="shared" si="34"/>
        <v>-2.8422294891161215E-2</v>
      </c>
      <c r="Q149" s="6">
        <f t="shared" si="35"/>
        <v>-2.802218114602582E-2</v>
      </c>
      <c r="R149" s="6">
        <v>16289440</v>
      </c>
      <c r="S149" s="6">
        <f t="shared" si="29"/>
        <v>16.606027603068974</v>
      </c>
    </row>
    <row r="150" spans="1:19" x14ac:dyDescent="0.2">
      <c r="A150" s="1">
        <v>43045</v>
      </c>
      <c r="B150" s="2">
        <v>7175</v>
      </c>
      <c r="C150" s="6">
        <f t="shared" si="24"/>
        <v>8.8783580406278215</v>
      </c>
      <c r="D150" s="6">
        <f t="shared" si="30"/>
        <v>-2.9524973314426717E-2</v>
      </c>
      <c r="E150" s="6">
        <f t="shared" si="31"/>
        <v>-2.9093369418132613E-2</v>
      </c>
      <c r="F150" s="6">
        <v>1383252</v>
      </c>
      <c r="G150" s="6">
        <f t="shared" si="25"/>
        <v>14.139947806629545</v>
      </c>
      <c r="H150" s="2">
        <v>0.14799999999999999</v>
      </c>
      <c r="I150" s="6">
        <f t="shared" si="26"/>
        <v>-1.9105430052180221</v>
      </c>
      <c r="J150" s="6">
        <f t="shared" si="32"/>
        <v>6.7796869853786745E-3</v>
      </c>
      <c r="K150" s="6">
        <f t="shared" si="33"/>
        <v>6.8027210884353808E-3</v>
      </c>
      <c r="L150" s="6">
        <v>810000</v>
      </c>
      <c r="M150" s="6">
        <f t="shared" si="27"/>
        <v>13.604789526648622</v>
      </c>
      <c r="N150" s="2">
        <v>130.83000000000001</v>
      </c>
      <c r="O150" s="6">
        <f t="shared" si="28"/>
        <v>4.8738987705227848</v>
      </c>
      <c r="P150" s="6">
        <f t="shared" si="34"/>
        <v>-4.8038523126452404E-3</v>
      </c>
      <c r="Q150" s="6">
        <f t="shared" si="35"/>
        <v>-4.7923322683705721E-3</v>
      </c>
      <c r="R150" s="6">
        <v>16462780</v>
      </c>
      <c r="S150" s="6">
        <f t="shared" si="29"/>
        <v>16.616612633241349</v>
      </c>
    </row>
    <row r="151" spans="1:19" x14ac:dyDescent="0.2">
      <c r="A151" s="1">
        <v>43052</v>
      </c>
      <c r="B151" s="2">
        <v>6884</v>
      </c>
      <c r="C151" s="6">
        <f t="shared" si="24"/>
        <v>8.8369551573314293</v>
      </c>
      <c r="D151" s="6">
        <f t="shared" si="30"/>
        <v>-4.140288329639219E-2</v>
      </c>
      <c r="E151" s="6">
        <f t="shared" si="31"/>
        <v>-4.0557491289198604E-2</v>
      </c>
      <c r="F151" s="6">
        <v>4143631</v>
      </c>
      <c r="G151" s="6">
        <f t="shared" si="25"/>
        <v>15.237083014555223</v>
      </c>
      <c r="H151" s="2">
        <v>0.14549999999999999</v>
      </c>
      <c r="I151" s="6">
        <f t="shared" si="26"/>
        <v>-1.9275791923705898</v>
      </c>
      <c r="J151" s="6">
        <f t="shared" si="32"/>
        <v>-1.7036187152567717E-2</v>
      </c>
      <c r="K151" s="6">
        <f t="shared" si="33"/>
        <v>-1.6891891891891907E-2</v>
      </c>
      <c r="L151" s="6">
        <v>670000</v>
      </c>
      <c r="M151" s="6">
        <f t="shared" si="27"/>
        <v>13.415032991367148</v>
      </c>
      <c r="N151" s="2">
        <v>132.38</v>
      </c>
      <c r="O151" s="6">
        <f t="shared" si="28"/>
        <v>4.8856765746907769</v>
      </c>
      <c r="P151" s="6">
        <f t="shared" si="34"/>
        <v>1.1777804167992123E-2</v>
      </c>
      <c r="Q151" s="6">
        <f t="shared" si="35"/>
        <v>1.1847435603454734E-2</v>
      </c>
      <c r="R151" s="6">
        <v>15609600</v>
      </c>
      <c r="S151" s="6">
        <f t="shared" si="29"/>
        <v>16.563396667563683</v>
      </c>
    </row>
    <row r="152" spans="1:19" x14ac:dyDescent="0.2">
      <c r="A152" s="1">
        <v>43059</v>
      </c>
      <c r="B152" s="2">
        <v>6635</v>
      </c>
      <c r="C152" s="6">
        <f t="shared" si="24"/>
        <v>8.8001139467663076</v>
      </c>
      <c r="D152" s="6">
        <f t="shared" si="30"/>
        <v>-3.6841210565121685E-2</v>
      </c>
      <c r="E152" s="6">
        <f t="shared" si="31"/>
        <v>-3.6170830912260317E-2</v>
      </c>
      <c r="F152" s="6">
        <v>1823507</v>
      </c>
      <c r="G152" s="6">
        <f t="shared" si="25"/>
        <v>14.416272127995096</v>
      </c>
      <c r="H152" s="2">
        <v>0.1555</v>
      </c>
      <c r="I152" s="6">
        <f t="shared" si="26"/>
        <v>-1.8611095473628483</v>
      </c>
      <c r="J152" s="6">
        <f t="shared" si="32"/>
        <v>6.6469645007741551E-2</v>
      </c>
      <c r="K152" s="6">
        <f t="shared" si="33"/>
        <v>6.8728522336769821E-2</v>
      </c>
      <c r="L152" s="6">
        <v>1040000</v>
      </c>
      <c r="M152" s="6">
        <f t="shared" si="27"/>
        <v>13.854731271117556</v>
      </c>
      <c r="N152" s="2">
        <v>132.16999999999999</v>
      </c>
      <c r="O152" s="6">
        <f t="shared" si="28"/>
        <v>4.8840889727697157</v>
      </c>
      <c r="P152" s="6">
        <f t="shared" si="34"/>
        <v>-1.5876019210612213E-3</v>
      </c>
      <c r="Q152" s="6">
        <f t="shared" si="35"/>
        <v>-1.5863423477867349E-3</v>
      </c>
      <c r="R152" s="6">
        <v>9719550</v>
      </c>
      <c r="S152" s="6">
        <f t="shared" si="29"/>
        <v>16.08964987906862</v>
      </c>
    </row>
    <row r="153" spans="1:19" x14ac:dyDescent="0.2">
      <c r="A153" s="1">
        <v>43066</v>
      </c>
      <c r="B153" s="2">
        <v>6340</v>
      </c>
      <c r="C153" s="6">
        <f t="shared" si="24"/>
        <v>8.7546340474312725</v>
      </c>
      <c r="D153" s="6">
        <f t="shared" si="30"/>
        <v>-4.5479899335035157E-2</v>
      </c>
      <c r="E153" s="6">
        <f t="shared" si="31"/>
        <v>-4.4461190655614165E-2</v>
      </c>
      <c r="F153" s="6">
        <v>1327960</v>
      </c>
      <c r="G153" s="6">
        <f t="shared" si="25"/>
        <v>14.099154488082958</v>
      </c>
      <c r="H153" s="2">
        <v>0.14749999999999999</v>
      </c>
      <c r="I153" s="6">
        <f t="shared" si="26"/>
        <v>-1.9139271032022627</v>
      </c>
      <c r="J153" s="6">
        <f t="shared" si="32"/>
        <v>-5.2817555839414387E-2</v>
      </c>
      <c r="K153" s="6">
        <f t="shared" si="33"/>
        <v>-5.1446945337620627E-2</v>
      </c>
      <c r="L153" s="6">
        <v>410000</v>
      </c>
      <c r="M153" s="6">
        <f t="shared" si="27"/>
        <v>12.923912438680491</v>
      </c>
      <c r="N153" s="2">
        <v>130.22</v>
      </c>
      <c r="O153" s="6">
        <f t="shared" si="28"/>
        <v>4.8692253278087163</v>
      </c>
      <c r="P153" s="6">
        <f t="shared" si="34"/>
        <v>-1.4863644960999345E-2</v>
      </c>
      <c r="Q153" s="6">
        <f t="shared" si="35"/>
        <v>-1.4753726261632662E-2</v>
      </c>
      <c r="R153" s="6">
        <v>21717040</v>
      </c>
      <c r="S153" s="6">
        <f t="shared" si="29"/>
        <v>16.893607763816721</v>
      </c>
    </row>
    <row r="154" spans="1:19" x14ac:dyDescent="0.2">
      <c r="A154" s="1">
        <v>43073</v>
      </c>
      <c r="B154" s="2">
        <v>6550</v>
      </c>
      <c r="C154" s="6">
        <f t="shared" si="24"/>
        <v>8.7872203286292976</v>
      </c>
      <c r="D154" s="6">
        <f t="shared" si="30"/>
        <v>3.2586281198025091E-2</v>
      </c>
      <c r="E154" s="6">
        <f t="shared" si="31"/>
        <v>3.3123028391167195E-2</v>
      </c>
      <c r="F154" s="6">
        <v>835894</v>
      </c>
      <c r="G154" s="6">
        <f t="shared" si="25"/>
        <v>13.636257089769394</v>
      </c>
      <c r="H154" s="2">
        <v>0.14549999999999999</v>
      </c>
      <c r="I154" s="6">
        <f t="shared" si="26"/>
        <v>-1.9275791923705898</v>
      </c>
      <c r="J154" s="6">
        <f t="shared" si="32"/>
        <v>-1.3652089168327164E-2</v>
      </c>
      <c r="K154" s="6">
        <f t="shared" si="33"/>
        <v>-1.3559322033898319E-2</v>
      </c>
      <c r="L154" s="6">
        <v>4730000</v>
      </c>
      <c r="M154" s="6">
        <f t="shared" si="27"/>
        <v>15.369435760468116</v>
      </c>
      <c r="N154" s="2">
        <v>138.86000000000001</v>
      </c>
      <c r="O154" s="6">
        <f t="shared" si="28"/>
        <v>4.9334662313251272</v>
      </c>
      <c r="P154" s="6">
        <f t="shared" si="34"/>
        <v>6.4240903516410874E-2</v>
      </c>
      <c r="Q154" s="6">
        <f t="shared" si="35"/>
        <v>6.6349255106742555E-2</v>
      </c>
      <c r="R154" s="6">
        <v>19869660</v>
      </c>
      <c r="S154" s="6">
        <f t="shared" si="29"/>
        <v>16.804704503158653</v>
      </c>
    </row>
    <row r="155" spans="1:19" x14ac:dyDescent="0.2">
      <c r="A155" s="1">
        <v>43080</v>
      </c>
      <c r="B155" s="2">
        <v>6411</v>
      </c>
      <c r="C155" s="6">
        <f t="shared" si="24"/>
        <v>8.7657705439872569</v>
      </c>
      <c r="D155" s="6">
        <f t="shared" si="30"/>
        <v>-2.1449784642040726E-2</v>
      </c>
      <c r="E155" s="6">
        <f t="shared" si="31"/>
        <v>-2.1221374045801527E-2</v>
      </c>
      <c r="F155" s="6">
        <v>1236867</v>
      </c>
      <c r="G155" s="6">
        <f t="shared" si="25"/>
        <v>14.028092127404962</v>
      </c>
      <c r="H155" s="2">
        <v>0.14699999999999999</v>
      </c>
      <c r="I155" s="6">
        <f t="shared" si="26"/>
        <v>-1.9173226922034008</v>
      </c>
      <c r="J155" s="6">
        <f t="shared" si="32"/>
        <v>1.0256500167189042E-2</v>
      </c>
      <c r="K155" s="6">
        <f t="shared" si="33"/>
        <v>1.0309278350515474E-2</v>
      </c>
      <c r="L155" s="6">
        <v>10410000</v>
      </c>
      <c r="M155" s="6">
        <f t="shared" si="27"/>
        <v>16.158277440591153</v>
      </c>
      <c r="N155" s="2">
        <v>141.94999999999999</v>
      </c>
      <c r="O155" s="6">
        <f t="shared" si="28"/>
        <v>4.9554748829189803</v>
      </c>
      <c r="P155" s="6">
        <f t="shared" si="34"/>
        <v>2.2008651593853124E-2</v>
      </c>
      <c r="Q155" s="6">
        <f t="shared" si="35"/>
        <v>2.2252628546737541E-2</v>
      </c>
      <c r="R155" s="6">
        <v>16687880</v>
      </c>
      <c r="S155" s="6">
        <f t="shared" si="29"/>
        <v>16.630193265401054</v>
      </c>
    </row>
    <row r="156" spans="1:19" x14ac:dyDescent="0.2">
      <c r="A156" s="1">
        <v>43087</v>
      </c>
      <c r="B156" s="2">
        <v>6251</v>
      </c>
      <c r="C156" s="6">
        <f t="shared" si="24"/>
        <v>8.740496729931813</v>
      </c>
      <c r="D156" s="6">
        <f t="shared" si="30"/>
        <v>-2.5273814055443822E-2</v>
      </c>
      <c r="E156" s="6">
        <f t="shared" si="31"/>
        <v>-2.4957104975822805E-2</v>
      </c>
      <c r="F156" s="6">
        <v>884900</v>
      </c>
      <c r="G156" s="6">
        <f t="shared" si="25"/>
        <v>13.693229923255442</v>
      </c>
      <c r="H156" s="2">
        <v>0.14399999999999999</v>
      </c>
      <c r="I156" s="6">
        <f t="shared" si="26"/>
        <v>-1.9379419794061366</v>
      </c>
      <c r="J156" s="6">
        <f t="shared" si="32"/>
        <v>-2.0619287202735759E-2</v>
      </c>
      <c r="K156" s="6">
        <f t="shared" si="33"/>
        <v>-2.0408163265306142E-2</v>
      </c>
      <c r="L156" s="6">
        <v>3760000</v>
      </c>
      <c r="M156" s="6">
        <f t="shared" si="27"/>
        <v>15.139929515366077</v>
      </c>
      <c r="N156" s="2">
        <v>146.5</v>
      </c>
      <c r="O156" s="6">
        <f t="shared" si="28"/>
        <v>4.9870254284571223</v>
      </c>
      <c r="P156" s="6">
        <f t="shared" si="34"/>
        <v>3.1550545538141961E-2</v>
      </c>
      <c r="Q156" s="6">
        <f t="shared" si="35"/>
        <v>3.2053539978865883E-2</v>
      </c>
      <c r="R156" s="6">
        <v>11637520</v>
      </c>
      <c r="S156" s="6">
        <f t="shared" si="29"/>
        <v>16.269744919148152</v>
      </c>
    </row>
    <row r="157" spans="1:19" x14ac:dyDescent="0.2">
      <c r="A157" s="1">
        <v>43094</v>
      </c>
      <c r="B157" s="2">
        <v>6340</v>
      </c>
      <c r="C157" s="6">
        <f t="shared" si="24"/>
        <v>8.7546340474312725</v>
      </c>
      <c r="D157" s="6">
        <f t="shared" si="30"/>
        <v>1.4137317499459456E-2</v>
      </c>
      <c r="E157" s="6">
        <f t="shared" si="31"/>
        <v>1.4237721964485682E-2</v>
      </c>
      <c r="F157" s="6">
        <v>607078</v>
      </c>
      <c r="G157" s="6">
        <f t="shared" si="25"/>
        <v>13.316412562609836</v>
      </c>
      <c r="H157" s="2">
        <v>0.14399999999999999</v>
      </c>
      <c r="I157" s="6">
        <f t="shared" si="26"/>
        <v>-1.9379419794061366</v>
      </c>
      <c r="J157" s="6">
        <f t="shared" si="32"/>
        <v>0</v>
      </c>
      <c r="K157" s="6">
        <f t="shared" si="33"/>
        <v>0</v>
      </c>
      <c r="L157" s="6">
        <v>1370000</v>
      </c>
      <c r="M157" s="6">
        <f t="shared" si="27"/>
        <v>14.130321297804308</v>
      </c>
      <c r="N157" s="2">
        <v>147.22</v>
      </c>
      <c r="O157" s="6">
        <f t="shared" si="28"/>
        <v>4.9919280666305594</v>
      </c>
      <c r="P157" s="6">
        <f t="shared" si="34"/>
        <v>4.9026381734371682E-3</v>
      </c>
      <c r="Q157" s="6">
        <f t="shared" si="35"/>
        <v>4.914675767918081E-3</v>
      </c>
      <c r="R157" s="6">
        <v>9573960</v>
      </c>
      <c r="S157" s="6">
        <f t="shared" si="29"/>
        <v>16.07455747094383</v>
      </c>
    </row>
    <row r="158" spans="1:19" x14ac:dyDescent="0.2">
      <c r="A158" s="1">
        <v>43101</v>
      </c>
      <c r="B158" s="2">
        <v>6724</v>
      </c>
      <c r="C158" s="6">
        <f t="shared" si="24"/>
        <v>8.8134384945285067</v>
      </c>
      <c r="D158" s="6">
        <f t="shared" si="30"/>
        <v>5.8804447097234203E-2</v>
      </c>
      <c r="E158" s="6">
        <f t="shared" si="31"/>
        <v>6.0567823343848581E-2</v>
      </c>
      <c r="F158" s="6">
        <v>538811</v>
      </c>
      <c r="G158" s="6">
        <f t="shared" si="25"/>
        <v>13.197120139048627</v>
      </c>
      <c r="H158" s="2">
        <v>0.14799999999999999</v>
      </c>
      <c r="I158" s="6">
        <f t="shared" si="26"/>
        <v>-1.9105430052180221</v>
      </c>
      <c r="J158" s="6">
        <f t="shared" si="32"/>
        <v>2.7398974188114433E-2</v>
      </c>
      <c r="K158" s="6">
        <f t="shared" si="33"/>
        <v>2.7777777777777804E-2</v>
      </c>
      <c r="L158" s="6">
        <v>6500000</v>
      </c>
      <c r="M158" s="6">
        <f t="shared" si="27"/>
        <v>15.687312734865866</v>
      </c>
      <c r="N158" s="2">
        <v>146.46</v>
      </c>
      <c r="O158" s="6">
        <f t="shared" si="28"/>
        <v>4.9867523536329239</v>
      </c>
      <c r="P158" s="6">
        <f t="shared" si="34"/>
        <v>-5.1757129976355287E-3</v>
      </c>
      <c r="Q158" s="6">
        <f t="shared" si="35"/>
        <v>-5.1623420730878338E-3</v>
      </c>
      <c r="R158" s="6">
        <v>11951540</v>
      </c>
      <c r="S158" s="6">
        <f t="shared" si="29"/>
        <v>16.296370698331618</v>
      </c>
    </row>
    <row r="159" spans="1:19" x14ac:dyDescent="0.2">
      <c r="A159" s="1">
        <v>43108</v>
      </c>
      <c r="B159" s="2">
        <v>6700</v>
      </c>
      <c r="C159" s="6">
        <f t="shared" si="24"/>
        <v>8.8098628053790566</v>
      </c>
      <c r="D159" s="6">
        <f t="shared" si="30"/>
        <v>-3.5756891494500564E-3</v>
      </c>
      <c r="E159" s="6">
        <f t="shared" si="31"/>
        <v>-3.569303985722784E-3</v>
      </c>
      <c r="F159" s="6">
        <v>827181</v>
      </c>
      <c r="G159" s="6">
        <f t="shared" si="25"/>
        <v>13.625778813420284</v>
      </c>
      <c r="H159" s="2">
        <v>0.153</v>
      </c>
      <c r="I159" s="6">
        <f t="shared" si="26"/>
        <v>-1.8773173575897015</v>
      </c>
      <c r="J159" s="6">
        <f t="shared" si="32"/>
        <v>3.3225647628320587E-2</v>
      </c>
      <c r="K159" s="6">
        <f t="shared" si="33"/>
        <v>3.3783783783783813E-2</v>
      </c>
      <c r="L159" s="6">
        <v>2220000</v>
      </c>
      <c r="M159" s="6">
        <f t="shared" si="27"/>
        <v>14.613017753848462</v>
      </c>
      <c r="N159" s="2">
        <v>153.59</v>
      </c>
      <c r="O159" s="6">
        <f t="shared" si="28"/>
        <v>5.0342867144275365</v>
      </c>
      <c r="P159" s="6">
        <f t="shared" si="34"/>
        <v>4.7534360794612596E-2</v>
      </c>
      <c r="Q159" s="6">
        <f t="shared" si="35"/>
        <v>4.8682234057080401E-2</v>
      </c>
      <c r="R159" s="6">
        <v>12521530</v>
      </c>
      <c r="S159" s="6">
        <f t="shared" si="29"/>
        <v>16.342960120642712</v>
      </c>
    </row>
    <row r="160" spans="1:19" x14ac:dyDescent="0.2">
      <c r="A160" s="1">
        <v>43115</v>
      </c>
      <c r="B160" s="2">
        <v>6240</v>
      </c>
      <c r="C160" s="6">
        <f t="shared" si="24"/>
        <v>8.7387354613634738</v>
      </c>
      <c r="D160" s="6">
        <f t="shared" si="30"/>
        <v>-7.112734401558285E-2</v>
      </c>
      <c r="E160" s="6">
        <f t="shared" si="31"/>
        <v>-6.8656716417910449E-2</v>
      </c>
      <c r="F160" s="6">
        <v>1395733</v>
      </c>
      <c r="G160" s="6">
        <f t="shared" si="25"/>
        <v>14.1489302832668</v>
      </c>
      <c r="H160" s="2">
        <v>0.1515</v>
      </c>
      <c r="I160" s="6">
        <f t="shared" si="26"/>
        <v>-1.8871696540327132</v>
      </c>
      <c r="J160" s="6">
        <f t="shared" si="32"/>
        <v>-9.8522964430116655E-3</v>
      </c>
      <c r="K160" s="6">
        <f t="shared" si="33"/>
        <v>-9.8039215686274595E-3</v>
      </c>
      <c r="L160" s="6">
        <v>1000000</v>
      </c>
      <c r="M160" s="6">
        <f t="shared" si="27"/>
        <v>13.815510557964274</v>
      </c>
      <c r="N160" s="2">
        <v>154.94999999999999</v>
      </c>
      <c r="O160" s="6">
        <f t="shared" si="28"/>
        <v>5.0431024842337573</v>
      </c>
      <c r="P160" s="6">
        <f t="shared" si="34"/>
        <v>8.8157698062207857E-3</v>
      </c>
      <c r="Q160" s="6">
        <f t="shared" si="35"/>
        <v>8.8547431473402251E-3</v>
      </c>
      <c r="R160" s="6">
        <v>16511550</v>
      </c>
      <c r="S160" s="6">
        <f t="shared" si="29"/>
        <v>16.619570693985082</v>
      </c>
    </row>
    <row r="161" spans="1:19" x14ac:dyDescent="0.2">
      <c r="A161" s="1">
        <v>43122</v>
      </c>
      <c r="B161" s="2">
        <v>5539</v>
      </c>
      <c r="C161" s="6">
        <f t="shared" si="24"/>
        <v>8.6195692580331045</v>
      </c>
      <c r="D161" s="6">
        <f t="shared" si="30"/>
        <v>-0.11916620333036931</v>
      </c>
      <c r="E161" s="6">
        <f t="shared" si="31"/>
        <v>-0.11233974358974359</v>
      </c>
      <c r="F161" s="6">
        <v>2631091</v>
      </c>
      <c r="G161" s="6">
        <f t="shared" si="25"/>
        <v>14.782909147033566</v>
      </c>
      <c r="H161" s="2">
        <v>0.15</v>
      </c>
      <c r="I161" s="6">
        <f t="shared" si="26"/>
        <v>-1.8971199848858813</v>
      </c>
      <c r="J161" s="6">
        <f t="shared" si="32"/>
        <v>-9.950330853168099E-3</v>
      </c>
      <c r="K161" s="6">
        <f t="shared" si="33"/>
        <v>-9.9009900990099098E-3</v>
      </c>
      <c r="L161" s="6">
        <v>6040000</v>
      </c>
      <c r="M161" s="6">
        <f t="shared" si="27"/>
        <v>15.613914569910998</v>
      </c>
      <c r="N161" s="2">
        <v>153.93</v>
      </c>
      <c r="O161" s="6">
        <f t="shared" si="28"/>
        <v>5.0364979536219829</v>
      </c>
      <c r="P161" s="6">
        <f t="shared" si="34"/>
        <v>-6.6045306117743507E-3</v>
      </c>
      <c r="Q161" s="6">
        <f t="shared" si="35"/>
        <v>-6.5827686350434459E-3</v>
      </c>
      <c r="R161" s="6">
        <v>18435520</v>
      </c>
      <c r="S161" s="6">
        <f t="shared" si="29"/>
        <v>16.729789796467102</v>
      </c>
    </row>
    <row r="162" spans="1:19" x14ac:dyDescent="0.2">
      <c r="A162" s="1">
        <v>43129</v>
      </c>
      <c r="B162" s="2">
        <v>5032</v>
      </c>
      <c r="C162" s="6">
        <f t="shared" si="24"/>
        <v>8.5235727983802771</v>
      </c>
      <c r="D162" s="6">
        <f t="shared" si="30"/>
        <v>-9.5996459652827326E-2</v>
      </c>
      <c r="E162" s="6">
        <f t="shared" si="31"/>
        <v>-9.1532767647589816E-2</v>
      </c>
      <c r="F162" s="6">
        <v>4039802</v>
      </c>
      <c r="G162" s="6">
        <f t="shared" si="25"/>
        <v>15.211706238835319</v>
      </c>
      <c r="H162" s="2">
        <v>0.1555</v>
      </c>
      <c r="I162" s="6">
        <f t="shared" si="26"/>
        <v>-1.8611095473628483</v>
      </c>
      <c r="J162" s="6">
        <f t="shared" si="32"/>
        <v>3.6010437523033012E-2</v>
      </c>
      <c r="K162" s="6">
        <f t="shared" si="33"/>
        <v>3.6666666666666702E-2</v>
      </c>
      <c r="L162" s="6">
        <v>600000</v>
      </c>
      <c r="M162" s="6">
        <f t="shared" si="27"/>
        <v>13.304684934198283</v>
      </c>
      <c r="N162" s="2">
        <v>146.13999999999999</v>
      </c>
      <c r="O162" s="6">
        <f t="shared" si="28"/>
        <v>4.9845650663630714</v>
      </c>
      <c r="P162" s="6">
        <f t="shared" si="34"/>
        <v>-5.1932887258911542E-2</v>
      </c>
      <c r="Q162" s="6">
        <f t="shared" si="35"/>
        <v>-5.0607418956668745E-2</v>
      </c>
      <c r="R162" s="6">
        <v>14678600</v>
      </c>
      <c r="S162" s="6">
        <f t="shared" si="29"/>
        <v>16.501901208755431</v>
      </c>
    </row>
    <row r="163" spans="1:19" x14ac:dyDescent="0.2">
      <c r="A163" s="1">
        <v>43136</v>
      </c>
      <c r="B163" s="2">
        <v>4808</v>
      </c>
      <c r="C163" s="6">
        <f t="shared" si="24"/>
        <v>8.4780364762150437</v>
      </c>
      <c r="D163" s="6">
        <f t="shared" si="30"/>
        <v>-4.55363221652334E-2</v>
      </c>
      <c r="E163" s="6">
        <f t="shared" si="31"/>
        <v>-4.4515103338632747E-2</v>
      </c>
      <c r="F163" s="6">
        <v>2891649</v>
      </c>
      <c r="G163" s="6">
        <f t="shared" si="25"/>
        <v>14.877337485600338</v>
      </c>
      <c r="H163" s="2">
        <v>0.151</v>
      </c>
      <c r="I163" s="6">
        <f t="shared" si="26"/>
        <v>-1.8904754421672127</v>
      </c>
      <c r="J163" s="6">
        <f t="shared" si="32"/>
        <v>-2.9365894804364467E-2</v>
      </c>
      <c r="K163" s="6">
        <f t="shared" si="33"/>
        <v>-2.8938906752411602E-2</v>
      </c>
      <c r="L163" s="6">
        <v>1760000</v>
      </c>
      <c r="M163" s="6">
        <f t="shared" si="27"/>
        <v>14.380824367014334</v>
      </c>
      <c r="N163" s="2">
        <v>137.94999999999999</v>
      </c>
      <c r="O163" s="6">
        <f t="shared" si="28"/>
        <v>4.9268913006632946</v>
      </c>
      <c r="P163" s="6">
        <f t="shared" si="34"/>
        <v>-5.767376569977678E-2</v>
      </c>
      <c r="Q163" s="6">
        <f t="shared" si="35"/>
        <v>-5.604215136170794E-2</v>
      </c>
      <c r="R163" s="6">
        <v>25869370</v>
      </c>
      <c r="S163" s="6">
        <f t="shared" si="29"/>
        <v>17.068570201333795</v>
      </c>
    </row>
    <row r="164" spans="1:19" x14ac:dyDescent="0.2">
      <c r="A164" s="1">
        <v>43143</v>
      </c>
      <c r="B164" s="2">
        <v>4473</v>
      </c>
      <c r="C164" s="6">
        <f t="shared" si="24"/>
        <v>8.405814603432848</v>
      </c>
      <c r="D164" s="6">
        <f t="shared" si="30"/>
        <v>-7.2221872782195717E-2</v>
      </c>
      <c r="E164" s="6">
        <f t="shared" si="31"/>
        <v>-6.9675540765391009E-2</v>
      </c>
      <c r="F164" s="6">
        <v>4220836</v>
      </c>
      <c r="G164" s="6">
        <f t="shared" si="25"/>
        <v>15.255543770657539</v>
      </c>
      <c r="H164" s="2">
        <v>0.1535</v>
      </c>
      <c r="I164" s="6">
        <f t="shared" si="26"/>
        <v>-1.8740547119548852</v>
      </c>
      <c r="J164" s="6">
        <f t="shared" si="32"/>
        <v>1.6420730212327594E-2</v>
      </c>
      <c r="K164" s="6">
        <f t="shared" si="33"/>
        <v>1.6556291390728492E-2</v>
      </c>
      <c r="L164" s="6">
        <v>1130000</v>
      </c>
      <c r="M164" s="6">
        <f t="shared" si="27"/>
        <v>13.937728190688523</v>
      </c>
      <c r="N164" s="2">
        <v>149.24</v>
      </c>
      <c r="O164" s="6">
        <f t="shared" si="28"/>
        <v>5.0055557483529576</v>
      </c>
      <c r="P164" s="6">
        <f t="shared" si="34"/>
        <v>7.8664447689662964E-2</v>
      </c>
      <c r="Q164" s="6">
        <f t="shared" si="35"/>
        <v>8.1841246828561226E-2</v>
      </c>
      <c r="R164" s="6">
        <v>21766360</v>
      </c>
      <c r="S164" s="6">
        <f t="shared" si="29"/>
        <v>16.895876216658475</v>
      </c>
    </row>
    <row r="165" spans="1:19" x14ac:dyDescent="0.2">
      <c r="A165" s="1">
        <v>43150</v>
      </c>
      <c r="B165" s="2">
        <v>5140</v>
      </c>
      <c r="C165" s="6">
        <f t="shared" si="24"/>
        <v>8.5448083584492114</v>
      </c>
      <c r="D165" s="6">
        <f t="shared" si="30"/>
        <v>0.13899375501636335</v>
      </c>
      <c r="E165" s="6">
        <f t="shared" si="31"/>
        <v>0.14911692376481109</v>
      </c>
      <c r="F165" s="6">
        <v>6568478</v>
      </c>
      <c r="G165" s="6">
        <f t="shared" si="25"/>
        <v>15.697792704567373</v>
      </c>
      <c r="H165" s="2">
        <v>0.1565</v>
      </c>
      <c r="I165" s="6">
        <f t="shared" si="26"/>
        <v>-1.8546992690019291</v>
      </c>
      <c r="J165" s="6">
        <f t="shared" si="32"/>
        <v>1.9355442952956103E-2</v>
      </c>
      <c r="K165" s="6">
        <f t="shared" si="33"/>
        <v>1.9543973941368097E-2</v>
      </c>
      <c r="L165" s="6">
        <v>1160000</v>
      </c>
      <c r="M165" s="6">
        <f t="shared" si="27"/>
        <v>13.963930563082547</v>
      </c>
      <c r="N165" s="2">
        <v>148.56</v>
      </c>
      <c r="O165" s="6">
        <f t="shared" si="28"/>
        <v>5.0009889170444506</v>
      </c>
      <c r="P165" s="6">
        <f t="shared" si="34"/>
        <v>-4.5668313085069911E-3</v>
      </c>
      <c r="Q165" s="6">
        <f t="shared" si="35"/>
        <v>-4.5564191905655771E-3</v>
      </c>
      <c r="R165" s="6">
        <v>20909930</v>
      </c>
      <c r="S165" s="6">
        <f t="shared" si="29"/>
        <v>16.855734723718676</v>
      </c>
    </row>
    <row r="166" spans="1:19" x14ac:dyDescent="0.2">
      <c r="A166" s="1">
        <v>43157</v>
      </c>
      <c r="B166" s="2">
        <v>5058</v>
      </c>
      <c r="C166" s="6">
        <f t="shared" si="24"/>
        <v>8.5287264272299108</v>
      </c>
      <c r="D166" s="6">
        <f t="shared" si="30"/>
        <v>-1.6081931219300571E-2</v>
      </c>
      <c r="E166" s="6">
        <f t="shared" si="31"/>
        <v>-1.5953307392996108E-2</v>
      </c>
      <c r="F166" s="6">
        <v>4562196</v>
      </c>
      <c r="G166" s="6">
        <f t="shared" si="25"/>
        <v>15.333314644516012</v>
      </c>
      <c r="H166" s="2">
        <v>0.1535</v>
      </c>
      <c r="I166" s="6">
        <f t="shared" si="26"/>
        <v>-1.8740547119548852</v>
      </c>
      <c r="J166" s="6">
        <f t="shared" si="32"/>
        <v>-1.9355442952956103E-2</v>
      </c>
      <c r="K166" s="6">
        <f t="shared" si="33"/>
        <v>-1.9169329073482445E-2</v>
      </c>
      <c r="L166" s="6">
        <v>1370000</v>
      </c>
      <c r="M166" s="6">
        <f t="shared" si="27"/>
        <v>14.130321297804308</v>
      </c>
      <c r="N166" s="2">
        <v>144.44999999999999</v>
      </c>
      <c r="O166" s="6">
        <f t="shared" si="28"/>
        <v>4.9729334269122445</v>
      </c>
      <c r="P166" s="6">
        <f t="shared" si="34"/>
        <v>-2.8055490132206096E-2</v>
      </c>
      <c r="Q166" s="6">
        <f t="shared" si="35"/>
        <v>-2.7665589660743225E-2</v>
      </c>
      <c r="R166" s="6">
        <v>18749220</v>
      </c>
      <c r="S166" s="6">
        <f t="shared" si="29"/>
        <v>16.746662709515391</v>
      </c>
    </row>
    <row r="167" spans="1:19" x14ac:dyDescent="0.2">
      <c r="A167" s="1">
        <v>43164</v>
      </c>
      <c r="B167" s="2">
        <v>5115</v>
      </c>
      <c r="C167" s="6">
        <f t="shared" si="24"/>
        <v>8.5399326783857266</v>
      </c>
      <c r="D167" s="6">
        <f t="shared" si="30"/>
        <v>1.120625115581575E-2</v>
      </c>
      <c r="E167" s="6">
        <f t="shared" si="31"/>
        <v>1.1269276393831554E-2</v>
      </c>
      <c r="F167" s="6">
        <v>1944683</v>
      </c>
      <c r="G167" s="6">
        <f t="shared" si="25"/>
        <v>14.480609539746531</v>
      </c>
      <c r="H167" s="2">
        <v>0.14799999999999999</v>
      </c>
      <c r="I167" s="6">
        <f t="shared" si="26"/>
        <v>-1.9105430052180221</v>
      </c>
      <c r="J167" s="6">
        <f t="shared" si="32"/>
        <v>-3.6488293263136962E-2</v>
      </c>
      <c r="K167" s="6">
        <f t="shared" si="33"/>
        <v>-3.5830618892508173E-2</v>
      </c>
      <c r="L167" s="6">
        <v>9780000</v>
      </c>
      <c r="M167" s="6">
        <f t="shared" si="27"/>
        <v>16.095850042011001</v>
      </c>
      <c r="N167" s="2">
        <v>145.55000000000001</v>
      </c>
      <c r="O167" s="6">
        <f t="shared" si="28"/>
        <v>4.9805196701916321</v>
      </c>
      <c r="P167" s="6">
        <f t="shared" si="34"/>
        <v>7.5862432793876167E-3</v>
      </c>
      <c r="Q167" s="6">
        <f t="shared" si="35"/>
        <v>7.6150917272414182E-3</v>
      </c>
      <c r="R167" s="6">
        <v>14719640</v>
      </c>
      <c r="S167" s="6">
        <f t="shared" si="29"/>
        <v>16.504693214444199</v>
      </c>
    </row>
    <row r="168" spans="1:19" x14ac:dyDescent="0.2">
      <c r="A168" s="1">
        <v>43171</v>
      </c>
      <c r="B168" s="2">
        <v>4957</v>
      </c>
      <c r="C168" s="6">
        <f t="shared" si="24"/>
        <v>8.5085559980205741</v>
      </c>
      <c r="D168" s="6">
        <f t="shared" si="30"/>
        <v>-3.1376680365152509E-2</v>
      </c>
      <c r="E168" s="6">
        <f t="shared" si="31"/>
        <v>-3.0889540566959924E-2</v>
      </c>
      <c r="F168" s="6">
        <v>2675657</v>
      </c>
      <c r="G168" s="6">
        <f t="shared" si="25"/>
        <v>14.799705515632301</v>
      </c>
      <c r="H168" s="2">
        <v>0.15</v>
      </c>
      <c r="I168" s="6">
        <f t="shared" si="26"/>
        <v>-1.8971199848858813</v>
      </c>
      <c r="J168" s="6">
        <f t="shared" si="32"/>
        <v>1.3423020332140823E-2</v>
      </c>
      <c r="K168" s="6">
        <f t="shared" si="33"/>
        <v>1.3513513513513526E-2</v>
      </c>
      <c r="L168" s="6">
        <v>7680000</v>
      </c>
      <c r="M168" s="6">
        <f t="shared" si="27"/>
        <v>15.854130105123854</v>
      </c>
      <c r="N168" s="2">
        <v>153</v>
      </c>
      <c r="O168" s="6">
        <f t="shared" si="28"/>
        <v>5.0304379213924353</v>
      </c>
      <c r="P168" s="6">
        <f t="shared" si="34"/>
        <v>4.9918251200803176E-2</v>
      </c>
      <c r="Q168" s="6">
        <f t="shared" si="35"/>
        <v>5.1185159738921251E-2</v>
      </c>
      <c r="R168" s="6">
        <v>30971870</v>
      </c>
      <c r="S168" s="6">
        <f t="shared" si="29"/>
        <v>17.248589931140408</v>
      </c>
    </row>
    <row r="169" spans="1:19" x14ac:dyDescent="0.2">
      <c r="A169" s="1">
        <v>43178</v>
      </c>
      <c r="B169" s="2">
        <v>4747</v>
      </c>
      <c r="C169" s="6">
        <f t="shared" si="24"/>
        <v>8.4652681185513181</v>
      </c>
      <c r="D169" s="6">
        <f t="shared" si="30"/>
        <v>-4.3287879469255941E-2</v>
      </c>
      <c r="E169" s="6">
        <f t="shared" si="31"/>
        <v>-4.2364333266088357E-2</v>
      </c>
      <c r="F169" s="6">
        <v>2091196</v>
      </c>
      <c r="G169" s="6">
        <f t="shared" si="25"/>
        <v>14.553246709072912</v>
      </c>
      <c r="H169" s="2">
        <v>0.19750000000000001</v>
      </c>
      <c r="I169" s="6">
        <f t="shared" si="26"/>
        <v>-1.6220166946409604</v>
      </c>
      <c r="J169" s="6">
        <f t="shared" si="32"/>
        <v>0.27510329024492086</v>
      </c>
      <c r="K169" s="6">
        <f t="shared" si="33"/>
        <v>0.31666666666666676</v>
      </c>
      <c r="L169" s="6">
        <v>83300000</v>
      </c>
      <c r="M169" s="6">
        <f t="shared" si="27"/>
        <v>18.237959107137073</v>
      </c>
      <c r="N169" s="2">
        <v>148.54</v>
      </c>
      <c r="O169" s="6">
        <f t="shared" si="28"/>
        <v>5.0008542822411499</v>
      </c>
      <c r="P169" s="6">
        <f t="shared" si="34"/>
        <v>-2.9583639151285368E-2</v>
      </c>
      <c r="Q169" s="6">
        <f t="shared" si="35"/>
        <v>-2.9150326797385672E-2</v>
      </c>
      <c r="R169" s="6">
        <v>20598900</v>
      </c>
      <c r="S169" s="6">
        <f t="shared" si="29"/>
        <v>16.840748234275829</v>
      </c>
    </row>
    <row r="170" spans="1:19" x14ac:dyDescent="0.2">
      <c r="A170" s="1">
        <v>43185</v>
      </c>
      <c r="B170" s="2">
        <v>4680</v>
      </c>
      <c r="C170" s="6">
        <f t="shared" si="24"/>
        <v>8.4510533889116921</v>
      </c>
      <c r="D170" s="6">
        <f t="shared" si="30"/>
        <v>-1.4214729639626E-2</v>
      </c>
      <c r="E170" s="6">
        <f t="shared" si="31"/>
        <v>-1.4114177375184327E-2</v>
      </c>
      <c r="F170" s="6">
        <v>1737521</v>
      </c>
      <c r="G170" s="6">
        <f t="shared" si="25"/>
        <v>14.367969942678981</v>
      </c>
      <c r="H170" s="2">
        <v>0.192</v>
      </c>
      <c r="I170" s="6">
        <f t="shared" si="26"/>
        <v>-1.6502599069543555</v>
      </c>
      <c r="J170" s="6">
        <f t="shared" si="32"/>
        <v>-2.8243212313395105E-2</v>
      </c>
      <c r="K170" s="6">
        <f t="shared" si="33"/>
        <v>-2.7848101265822808E-2</v>
      </c>
      <c r="L170" s="6">
        <v>16900000</v>
      </c>
      <c r="M170" s="6">
        <f t="shared" si="27"/>
        <v>16.642824179893303</v>
      </c>
      <c r="N170" s="2">
        <v>143.5</v>
      </c>
      <c r="O170" s="6">
        <f t="shared" si="28"/>
        <v>4.966335035199676</v>
      </c>
      <c r="P170" s="6">
        <f t="shared" si="34"/>
        <v>-3.4519247041473911E-2</v>
      </c>
      <c r="Q170" s="6">
        <f t="shared" si="35"/>
        <v>-3.3930254476908527E-2</v>
      </c>
      <c r="R170" s="6">
        <v>13100660</v>
      </c>
      <c r="S170" s="6">
        <f t="shared" si="29"/>
        <v>16.388173168581655</v>
      </c>
    </row>
    <row r="171" spans="1:19" x14ac:dyDescent="0.2">
      <c r="A171" s="1">
        <v>43192</v>
      </c>
      <c r="B171" s="2">
        <v>4694</v>
      </c>
      <c r="C171" s="6">
        <f t="shared" si="24"/>
        <v>8.4540403764109691</v>
      </c>
      <c r="D171" s="6">
        <f t="shared" si="30"/>
        <v>2.9869874992769496E-3</v>
      </c>
      <c r="E171" s="6">
        <f t="shared" si="31"/>
        <v>2.9914529914529917E-3</v>
      </c>
      <c r="F171" s="6">
        <v>951960</v>
      </c>
      <c r="G171" s="6">
        <f t="shared" si="25"/>
        <v>13.76627829608405</v>
      </c>
      <c r="H171" s="2">
        <v>0.19650000000000001</v>
      </c>
      <c r="I171" s="6">
        <f t="shared" si="26"/>
        <v>-1.627092847672821</v>
      </c>
      <c r="J171" s="6">
        <f t="shared" si="32"/>
        <v>2.3167059281534508E-2</v>
      </c>
      <c r="K171" s="6">
        <f t="shared" si="33"/>
        <v>2.3437500000000021E-2</v>
      </c>
      <c r="L171" s="6">
        <v>5900000</v>
      </c>
      <c r="M171" s="6">
        <f t="shared" si="27"/>
        <v>15.590462908875947</v>
      </c>
      <c r="N171" s="2">
        <v>150.41999999999999</v>
      </c>
      <c r="O171" s="6">
        <f t="shared" si="28"/>
        <v>5.0134313813982567</v>
      </c>
      <c r="P171" s="6">
        <f t="shared" si="34"/>
        <v>4.7096346198580719E-2</v>
      </c>
      <c r="Q171" s="6">
        <f t="shared" si="35"/>
        <v>4.8222996515679357E-2</v>
      </c>
      <c r="R171" s="6">
        <v>12852450</v>
      </c>
      <c r="S171" s="6">
        <f t="shared" si="29"/>
        <v>16.369045012610513</v>
      </c>
    </row>
    <row r="172" spans="1:19" x14ac:dyDescent="0.2">
      <c r="A172" s="1">
        <v>43199</v>
      </c>
      <c r="B172" s="2">
        <v>4710</v>
      </c>
      <c r="C172" s="6">
        <f t="shared" si="24"/>
        <v>8.4574431870104636</v>
      </c>
      <c r="D172" s="6">
        <f t="shared" si="30"/>
        <v>3.4028105994945435E-3</v>
      </c>
      <c r="E172" s="6">
        <f t="shared" si="31"/>
        <v>3.4086067319982955E-3</v>
      </c>
      <c r="F172" s="6">
        <v>2762458</v>
      </c>
      <c r="G172" s="6">
        <f t="shared" si="25"/>
        <v>14.831631421072659</v>
      </c>
      <c r="H172" s="2">
        <v>0.19350000000000001</v>
      </c>
      <c r="I172" s="6">
        <f t="shared" si="26"/>
        <v>-1.6424777665123005</v>
      </c>
      <c r="J172" s="6">
        <f t="shared" si="32"/>
        <v>-1.5384918839479456E-2</v>
      </c>
      <c r="K172" s="6">
        <f t="shared" si="33"/>
        <v>-1.5267175572519097E-2</v>
      </c>
      <c r="L172" s="6">
        <v>26820000</v>
      </c>
      <c r="M172" s="6">
        <f t="shared" si="27"/>
        <v>17.104658435817807</v>
      </c>
      <c r="N172" s="2">
        <v>147.11000000000001</v>
      </c>
      <c r="O172" s="6">
        <f t="shared" si="28"/>
        <v>4.9911806062621205</v>
      </c>
      <c r="P172" s="6">
        <f t="shared" si="34"/>
        <v>-2.2250775136136269E-2</v>
      </c>
      <c r="Q172" s="6">
        <f t="shared" si="35"/>
        <v>-2.200505251961158E-2</v>
      </c>
      <c r="R172" s="6">
        <v>28965410</v>
      </c>
      <c r="S172" s="6">
        <f t="shared" si="29"/>
        <v>17.181612917427355</v>
      </c>
    </row>
    <row r="173" spans="1:19" x14ac:dyDescent="0.2">
      <c r="A173" s="1">
        <v>43206</v>
      </c>
      <c r="B173" s="2">
        <v>4825</v>
      </c>
      <c r="C173" s="6">
        <f t="shared" si="24"/>
        <v>8.4815660137730866</v>
      </c>
      <c r="D173" s="6">
        <f t="shared" si="30"/>
        <v>2.4122826762623006E-2</v>
      </c>
      <c r="E173" s="6">
        <f t="shared" si="31"/>
        <v>2.4416135881104035E-2</v>
      </c>
      <c r="F173" s="6">
        <v>1601977</v>
      </c>
      <c r="G173" s="6">
        <f t="shared" si="25"/>
        <v>14.286749049453695</v>
      </c>
      <c r="H173" s="2">
        <v>0.20300000000000001</v>
      </c>
      <c r="I173" s="6">
        <f t="shared" si="26"/>
        <v>-1.5945492999403497</v>
      </c>
      <c r="J173" s="6">
        <f t="shared" si="32"/>
        <v>4.7928466571950823E-2</v>
      </c>
      <c r="K173" s="6">
        <f t="shared" si="33"/>
        <v>4.9095607235142162E-2</v>
      </c>
      <c r="L173" s="6">
        <v>7840000</v>
      </c>
      <c r="M173" s="6">
        <f t="shared" si="27"/>
        <v>15.87474939232659</v>
      </c>
      <c r="N173" s="2">
        <v>151.81</v>
      </c>
      <c r="O173" s="6">
        <f t="shared" si="28"/>
        <v>5.0226297389446239</v>
      </c>
      <c r="P173" s="6">
        <f t="shared" si="34"/>
        <v>3.1449132682503489E-2</v>
      </c>
      <c r="Q173" s="6">
        <f t="shared" si="35"/>
        <v>3.1948881789137303E-2</v>
      </c>
      <c r="R173" s="6">
        <v>17022220</v>
      </c>
      <c r="S173" s="6">
        <f t="shared" si="29"/>
        <v>16.650030107386236</v>
      </c>
    </row>
    <row r="174" spans="1:19" x14ac:dyDescent="0.2">
      <c r="A174" s="1">
        <v>43213</v>
      </c>
      <c r="B174" s="2">
        <v>4853</v>
      </c>
      <c r="C174" s="6">
        <f t="shared" si="24"/>
        <v>8.4873523494052154</v>
      </c>
      <c r="D174" s="6">
        <f t="shared" si="30"/>
        <v>5.7863356321288251E-3</v>
      </c>
      <c r="E174" s="6">
        <f t="shared" si="31"/>
        <v>5.8031088082901557E-3</v>
      </c>
      <c r="F174" s="6">
        <v>1655114</v>
      </c>
      <c r="G174" s="6">
        <f t="shared" si="25"/>
        <v>14.319380446596259</v>
      </c>
      <c r="H174" s="2">
        <v>0.20300000000000001</v>
      </c>
      <c r="I174" s="6">
        <f t="shared" si="26"/>
        <v>-1.5945492999403497</v>
      </c>
      <c r="J174" s="6">
        <f t="shared" si="32"/>
        <v>0</v>
      </c>
      <c r="K174" s="6">
        <f t="shared" si="33"/>
        <v>0</v>
      </c>
      <c r="L174" s="6">
        <v>12340000</v>
      </c>
      <c r="M174" s="6">
        <f t="shared" si="27"/>
        <v>16.328356576441514</v>
      </c>
      <c r="N174" s="2">
        <v>163.44999999999999</v>
      </c>
      <c r="O174" s="6">
        <f t="shared" si="28"/>
        <v>5.0965071331702196</v>
      </c>
      <c r="P174" s="6">
        <f t="shared" si="34"/>
        <v>7.3877394225595694E-2</v>
      </c>
      <c r="Q174" s="6">
        <f t="shared" si="35"/>
        <v>7.6674790856992206E-2</v>
      </c>
      <c r="R174" s="6">
        <v>19944170</v>
      </c>
      <c r="S174" s="6">
        <f t="shared" si="29"/>
        <v>16.808447428016031</v>
      </c>
    </row>
    <row r="175" spans="1:19" x14ac:dyDescent="0.2">
      <c r="A175" s="1">
        <v>43220</v>
      </c>
      <c r="B175" s="2">
        <v>4892</v>
      </c>
      <c r="C175" s="6">
        <f t="shared" si="24"/>
        <v>8.4953564968070623</v>
      </c>
      <c r="D175" s="6">
        <f t="shared" si="30"/>
        <v>8.0041474018468506E-3</v>
      </c>
      <c r="E175" s="6">
        <f t="shared" si="31"/>
        <v>8.0362662270760353E-3</v>
      </c>
      <c r="F175" s="6">
        <v>705791</v>
      </c>
      <c r="G175" s="6">
        <f t="shared" si="25"/>
        <v>13.467074438654333</v>
      </c>
      <c r="H175" s="2">
        <v>0.222</v>
      </c>
      <c r="I175" s="6">
        <f t="shared" si="26"/>
        <v>-1.5050778971098575</v>
      </c>
      <c r="J175" s="6">
        <f t="shared" si="32"/>
        <v>8.9471402830492153E-2</v>
      </c>
      <c r="K175" s="6">
        <f t="shared" si="33"/>
        <v>9.3596059113300434E-2</v>
      </c>
      <c r="L175" s="6">
        <v>19170000</v>
      </c>
      <c r="M175" s="6">
        <f t="shared" si="27"/>
        <v>16.768857115021827</v>
      </c>
      <c r="N175" s="2">
        <v>153.80000000000001</v>
      </c>
      <c r="O175" s="6">
        <f t="shared" si="28"/>
        <v>5.0356530570715439</v>
      </c>
      <c r="P175" s="6">
        <f t="shared" si="34"/>
        <v>-6.0854076098675769E-2</v>
      </c>
      <c r="Q175" s="6">
        <f t="shared" si="35"/>
        <v>-5.9039461609054621E-2</v>
      </c>
      <c r="R175" s="6">
        <v>19079250</v>
      </c>
      <c r="S175" s="6">
        <f t="shared" si="29"/>
        <v>16.764111915035727</v>
      </c>
    </row>
    <row r="176" spans="1:19" x14ac:dyDescent="0.2">
      <c r="A176" s="1">
        <v>43227</v>
      </c>
      <c r="B176" s="2">
        <v>4901</v>
      </c>
      <c r="C176" s="6">
        <f t="shared" si="24"/>
        <v>8.4971945449095472</v>
      </c>
      <c r="D176" s="6">
        <f t="shared" si="30"/>
        <v>1.8380481024848905E-3</v>
      </c>
      <c r="E176" s="6">
        <f t="shared" si="31"/>
        <v>1.8397383483237939E-3</v>
      </c>
      <c r="F176" s="6">
        <v>734907</v>
      </c>
      <c r="G176" s="6">
        <f t="shared" si="25"/>
        <v>13.507499239577056</v>
      </c>
      <c r="H176" s="2">
        <v>0.2145</v>
      </c>
      <c r="I176" s="6">
        <f t="shared" si="26"/>
        <v>-1.5394455406140655</v>
      </c>
      <c r="J176" s="6">
        <f t="shared" si="32"/>
        <v>-3.4367643504207956E-2</v>
      </c>
      <c r="K176" s="6">
        <f t="shared" si="33"/>
        <v>-3.3783783783783813E-2</v>
      </c>
      <c r="L176" s="6">
        <v>97640000</v>
      </c>
      <c r="M176" s="6">
        <f t="shared" si="27"/>
        <v>18.396797803489033</v>
      </c>
      <c r="N176" s="2">
        <v>157.88</v>
      </c>
      <c r="O176" s="6">
        <f t="shared" si="28"/>
        <v>5.0618352507946467</v>
      </c>
      <c r="P176" s="6">
        <f t="shared" si="34"/>
        <v>2.618219372310282E-2</v>
      </c>
      <c r="Q176" s="6">
        <f t="shared" si="35"/>
        <v>2.6527958387516148E-2</v>
      </c>
      <c r="R176" s="6">
        <v>19467340</v>
      </c>
      <c r="S176" s="6">
        <f t="shared" si="29"/>
        <v>16.784248747573255</v>
      </c>
    </row>
    <row r="177" spans="1:19" x14ac:dyDescent="0.2">
      <c r="A177" s="1">
        <v>43234</v>
      </c>
      <c r="B177" s="2">
        <v>5108</v>
      </c>
      <c r="C177" s="6">
        <f t="shared" si="24"/>
        <v>8.5385632171524293</v>
      </c>
      <c r="D177" s="6">
        <f t="shared" si="30"/>
        <v>4.1368672242882099E-2</v>
      </c>
      <c r="E177" s="6">
        <f t="shared" si="31"/>
        <v>4.2236278310548866E-2</v>
      </c>
      <c r="F177" s="6">
        <v>2109133</v>
      </c>
      <c r="G177" s="6">
        <f t="shared" si="25"/>
        <v>14.561787520535583</v>
      </c>
      <c r="H177" s="2">
        <v>0.17100000000000001</v>
      </c>
      <c r="I177" s="6">
        <f t="shared" si="26"/>
        <v>-1.7660917224794772</v>
      </c>
      <c r="J177" s="6">
        <f t="shared" si="32"/>
        <v>-0.22664618186541174</v>
      </c>
      <c r="K177" s="6">
        <f t="shared" si="33"/>
        <v>-0.20279720279720273</v>
      </c>
      <c r="L177" s="6">
        <v>43670000</v>
      </c>
      <c r="M177" s="6">
        <f t="shared" si="27"/>
        <v>17.592171925461745</v>
      </c>
      <c r="N177" s="2">
        <v>162.5</v>
      </c>
      <c r="O177" s="6">
        <f t="shared" si="28"/>
        <v>5.0906780017697919</v>
      </c>
      <c r="P177" s="6">
        <f t="shared" si="34"/>
        <v>2.8842750975145215E-2</v>
      </c>
      <c r="Q177" s="6">
        <f t="shared" si="35"/>
        <v>2.9262731188244264E-2</v>
      </c>
      <c r="R177" s="6">
        <v>23463960</v>
      </c>
      <c r="S177" s="6">
        <f t="shared" si="29"/>
        <v>16.970976184898795</v>
      </c>
    </row>
    <row r="178" spans="1:19" x14ac:dyDescent="0.2">
      <c r="A178" s="1">
        <v>43241</v>
      </c>
      <c r="B178" s="2">
        <v>5210</v>
      </c>
      <c r="C178" s="6">
        <f t="shared" si="24"/>
        <v>8.5583351347474128</v>
      </c>
      <c r="D178" s="6">
        <f t="shared" si="30"/>
        <v>1.9771917594983535E-2</v>
      </c>
      <c r="E178" s="6">
        <f t="shared" si="31"/>
        <v>1.9968676585747847E-2</v>
      </c>
      <c r="F178" s="6">
        <v>1602673</v>
      </c>
      <c r="G178" s="6">
        <f t="shared" si="25"/>
        <v>14.28718341826835</v>
      </c>
      <c r="H178" s="2">
        <v>0.17</v>
      </c>
      <c r="I178" s="6">
        <f t="shared" si="26"/>
        <v>-1.7719568419318752</v>
      </c>
      <c r="J178" s="6">
        <f t="shared" si="32"/>
        <v>-5.8651194523979822E-3</v>
      </c>
      <c r="K178" s="6">
        <f t="shared" si="33"/>
        <v>-5.8479532163742739E-3</v>
      </c>
      <c r="L178" s="6">
        <v>11140000</v>
      </c>
      <c r="M178" s="6">
        <f t="shared" si="27"/>
        <v>16.226052792463413</v>
      </c>
      <c r="N178" s="2">
        <v>162.85</v>
      </c>
      <c r="O178" s="6">
        <f t="shared" si="28"/>
        <v>5.0928295317222423</v>
      </c>
      <c r="P178" s="6">
        <f t="shared" si="34"/>
        <v>2.1515299524503817E-3</v>
      </c>
      <c r="Q178" s="6">
        <f t="shared" si="35"/>
        <v>2.1538461538461191E-3</v>
      </c>
      <c r="R178" s="6">
        <v>13334450</v>
      </c>
      <c r="S178" s="6">
        <f t="shared" si="29"/>
        <v>16.405861469903265</v>
      </c>
    </row>
    <row r="179" spans="1:19" x14ac:dyDescent="0.2">
      <c r="A179" s="1">
        <v>43248</v>
      </c>
      <c r="B179" s="2">
        <v>5112</v>
      </c>
      <c r="C179" s="6">
        <f t="shared" si="24"/>
        <v>8.5393459960573708</v>
      </c>
      <c r="D179" s="6">
        <f t="shared" si="30"/>
        <v>-1.898913869004204E-2</v>
      </c>
      <c r="E179" s="6">
        <f t="shared" si="31"/>
        <v>-1.8809980806142036E-2</v>
      </c>
      <c r="F179" s="6">
        <v>1050573</v>
      </c>
      <c r="G179" s="6">
        <f t="shared" si="25"/>
        <v>13.864846287571529</v>
      </c>
      <c r="H179" s="2">
        <v>0.17449999999999999</v>
      </c>
      <c r="I179" s="6">
        <f t="shared" si="26"/>
        <v>-1.7458305373396552</v>
      </c>
      <c r="J179" s="6">
        <f t="shared" si="32"/>
        <v>2.6126304592219984E-2</v>
      </c>
      <c r="K179" s="6">
        <f t="shared" si="33"/>
        <v>2.6470588235293975E-2</v>
      </c>
      <c r="L179" s="6">
        <v>6840000</v>
      </c>
      <c r="M179" s="6">
        <f t="shared" si="27"/>
        <v>15.738298289598733</v>
      </c>
      <c r="N179" s="2">
        <v>162</v>
      </c>
      <c r="O179" s="6">
        <f t="shared" si="28"/>
        <v>5.0875963352323836</v>
      </c>
      <c r="P179" s="6">
        <f t="shared" si="34"/>
        <v>-5.2331964898586492E-3</v>
      </c>
      <c r="Q179" s="6">
        <f t="shared" si="35"/>
        <v>-5.2195271722443618E-3</v>
      </c>
      <c r="R179" s="6">
        <v>16487080</v>
      </c>
      <c r="S179" s="6">
        <f t="shared" si="29"/>
        <v>16.618087601839424</v>
      </c>
    </row>
    <row r="180" spans="1:19" x14ac:dyDescent="0.2">
      <c r="A180" s="1">
        <v>43255</v>
      </c>
      <c r="B180" s="2">
        <v>4818</v>
      </c>
      <c r="C180" s="6">
        <f t="shared" si="24"/>
        <v>8.4801141831748161</v>
      </c>
      <c r="D180" s="6">
        <f t="shared" si="30"/>
        <v>-5.9231812882554635E-2</v>
      </c>
      <c r="E180" s="6">
        <f t="shared" si="31"/>
        <v>-5.7511737089201875E-2</v>
      </c>
      <c r="F180" s="6">
        <v>1871681</v>
      </c>
      <c r="G180" s="6">
        <f t="shared" si="25"/>
        <v>14.442347515516019</v>
      </c>
      <c r="H180" s="2">
        <v>0.17100000000000001</v>
      </c>
      <c r="I180" s="6">
        <f t="shared" si="26"/>
        <v>-1.7660917224794772</v>
      </c>
      <c r="J180" s="6">
        <f t="shared" si="32"/>
        <v>-2.0261185139822002E-2</v>
      </c>
      <c r="K180" s="6">
        <f t="shared" si="33"/>
        <v>-2.0057306590257739E-2</v>
      </c>
      <c r="L180" s="6">
        <v>8100000</v>
      </c>
      <c r="M180" s="6">
        <f t="shared" si="27"/>
        <v>15.907374619642667</v>
      </c>
      <c r="N180" s="2">
        <v>171.27</v>
      </c>
      <c r="O180" s="6">
        <f t="shared" si="28"/>
        <v>5.1432412586442773</v>
      </c>
      <c r="P180" s="6">
        <f t="shared" si="34"/>
        <v>5.5644923411893643E-2</v>
      </c>
      <c r="Q180" s="6">
        <f t="shared" si="35"/>
        <v>5.7222222222222285E-2</v>
      </c>
      <c r="R180" s="6">
        <v>18342960</v>
      </c>
      <c r="S180" s="6">
        <f t="shared" si="29"/>
        <v>16.724756407625737</v>
      </c>
    </row>
    <row r="181" spans="1:19" x14ac:dyDescent="0.2">
      <c r="A181" s="1">
        <v>43262</v>
      </c>
      <c r="B181" s="2">
        <v>4710</v>
      </c>
      <c r="C181" s="6">
        <f t="shared" si="24"/>
        <v>8.4574431870104636</v>
      </c>
      <c r="D181" s="6">
        <f t="shared" si="30"/>
        <v>-2.267099616435253E-2</v>
      </c>
      <c r="E181" s="6">
        <f t="shared" si="31"/>
        <v>-2.2415940224159402E-2</v>
      </c>
      <c r="F181" s="6">
        <v>930882</v>
      </c>
      <c r="G181" s="6">
        <f t="shared" si="25"/>
        <v>13.743887802791306</v>
      </c>
      <c r="H181" s="2">
        <v>0.17349999999999999</v>
      </c>
      <c r="I181" s="6">
        <f t="shared" si="26"/>
        <v>-1.7515776795952231</v>
      </c>
      <c r="J181" s="6">
        <f t="shared" si="32"/>
        <v>1.4514042884254064E-2</v>
      </c>
      <c r="K181" s="6">
        <f t="shared" si="33"/>
        <v>1.4619883040935523E-2</v>
      </c>
      <c r="L181" s="6">
        <v>2170000</v>
      </c>
      <c r="M181" s="6">
        <f t="shared" si="27"/>
        <v>14.590237725516642</v>
      </c>
      <c r="N181" s="2">
        <v>168.57</v>
      </c>
      <c r="O181" s="6">
        <f t="shared" si="28"/>
        <v>5.1273510937922167</v>
      </c>
      <c r="P181" s="6">
        <f t="shared" si="34"/>
        <v>-1.5890164852060629E-2</v>
      </c>
      <c r="Q181" s="6">
        <f t="shared" si="35"/>
        <v>-1.5764582238570777E-2</v>
      </c>
      <c r="R181" s="6">
        <v>11725140</v>
      </c>
      <c r="S181" s="6">
        <f t="shared" si="29"/>
        <v>16.277245812523841</v>
      </c>
    </row>
    <row r="182" spans="1:19" x14ac:dyDescent="0.2">
      <c r="A182" s="1">
        <v>43269</v>
      </c>
      <c r="B182" s="2">
        <v>4572</v>
      </c>
      <c r="C182" s="6">
        <f t="shared" si="24"/>
        <v>8.427706024914702</v>
      </c>
      <c r="D182" s="6">
        <f t="shared" si="30"/>
        <v>-2.9737162095761605E-2</v>
      </c>
      <c r="E182" s="6">
        <f t="shared" si="31"/>
        <v>-2.9299363057324841E-2</v>
      </c>
      <c r="F182" s="6">
        <v>1230124</v>
      </c>
      <c r="G182" s="6">
        <f t="shared" si="25"/>
        <v>14.02262553527544</v>
      </c>
      <c r="H182" s="2">
        <v>0.16950000000000001</v>
      </c>
      <c r="I182" s="6">
        <f t="shared" si="26"/>
        <v>-1.7749023521616321</v>
      </c>
      <c r="J182" s="6">
        <f t="shared" si="32"/>
        <v>-2.3324672566408911E-2</v>
      </c>
      <c r="K182" s="6">
        <f t="shared" si="33"/>
        <v>-2.3054755043227529E-2</v>
      </c>
      <c r="L182" s="6">
        <v>4690000</v>
      </c>
      <c r="M182" s="6">
        <f t="shared" si="27"/>
        <v>15.360943140422462</v>
      </c>
      <c r="N182" s="2">
        <v>157.74</v>
      </c>
      <c r="O182" s="6">
        <f t="shared" si="28"/>
        <v>5.0609481079698453</v>
      </c>
      <c r="P182" s="6">
        <f t="shared" si="34"/>
        <v>-6.6402985822371363E-2</v>
      </c>
      <c r="Q182" s="6">
        <f t="shared" si="35"/>
        <v>-6.4246307172094591E-2</v>
      </c>
      <c r="R182" s="6">
        <v>21977920</v>
      </c>
      <c r="S182" s="6">
        <f t="shared" si="29"/>
        <v>16.905548870978741</v>
      </c>
    </row>
    <row r="183" spans="1:19" x14ac:dyDescent="0.2">
      <c r="A183" s="1">
        <v>43276</v>
      </c>
      <c r="B183" s="2">
        <v>4600</v>
      </c>
      <c r="C183" s="6">
        <f t="shared" si="24"/>
        <v>8.4338115824771869</v>
      </c>
      <c r="D183" s="6">
        <f t="shared" si="30"/>
        <v>6.1055575624848757E-3</v>
      </c>
      <c r="E183" s="6">
        <f t="shared" si="31"/>
        <v>6.1242344706911632E-3</v>
      </c>
      <c r="F183" s="6">
        <v>918822</v>
      </c>
      <c r="G183" s="6">
        <f t="shared" si="25"/>
        <v>13.730847693785563</v>
      </c>
      <c r="H183" s="2">
        <v>0.17249999999999999</v>
      </c>
      <c r="I183" s="6">
        <f t="shared" si="26"/>
        <v>-1.7573580425107227</v>
      </c>
      <c r="J183" s="6">
        <f t="shared" si="32"/>
        <v>1.7544309650909362E-2</v>
      </c>
      <c r="K183" s="6">
        <f t="shared" si="33"/>
        <v>1.7699115044247638E-2</v>
      </c>
      <c r="L183" s="6">
        <v>7070000</v>
      </c>
      <c r="M183" s="6">
        <f t="shared" si="27"/>
        <v>15.771371037872756</v>
      </c>
      <c r="N183" s="2">
        <v>151.84</v>
      </c>
      <c r="O183" s="6">
        <f t="shared" si="28"/>
        <v>5.0228273348616179</v>
      </c>
      <c r="P183" s="6">
        <f t="shared" si="34"/>
        <v>-3.8120773108227368E-2</v>
      </c>
      <c r="Q183" s="6">
        <f t="shared" si="35"/>
        <v>-3.7403321922150408E-2</v>
      </c>
      <c r="R183" s="6">
        <v>16550150</v>
      </c>
      <c r="S183" s="6">
        <f t="shared" si="29"/>
        <v>16.62190572319038</v>
      </c>
    </row>
    <row r="184" spans="1:19" x14ac:dyDescent="0.2">
      <c r="A184" s="1">
        <v>43283</v>
      </c>
      <c r="B184" s="2">
        <v>4550</v>
      </c>
      <c r="C184" s="6">
        <f t="shared" si="24"/>
        <v>8.4228825119449962</v>
      </c>
      <c r="D184" s="6">
        <f t="shared" si="30"/>
        <v>-1.0929070532190721E-2</v>
      </c>
      <c r="E184" s="6">
        <f t="shared" si="31"/>
        <v>-1.0869565217391304E-2</v>
      </c>
      <c r="F184" s="6">
        <v>781690</v>
      </c>
      <c r="G184" s="6">
        <f t="shared" si="25"/>
        <v>13.569213521495151</v>
      </c>
      <c r="H184" s="2">
        <v>0.17299999999999999</v>
      </c>
      <c r="I184" s="6">
        <f t="shared" si="26"/>
        <v>-1.7544636844843582</v>
      </c>
      <c r="J184" s="6">
        <f t="shared" si="32"/>
        <v>2.8943580263645075E-3</v>
      </c>
      <c r="K184" s="6">
        <f t="shared" si="33"/>
        <v>2.8985507246376838E-3</v>
      </c>
      <c r="L184" s="6">
        <v>8680000</v>
      </c>
      <c r="M184" s="6">
        <f t="shared" si="27"/>
        <v>15.976532086636533</v>
      </c>
      <c r="N184" s="2">
        <v>154.27000000000001</v>
      </c>
      <c r="O184" s="6">
        <f t="shared" si="28"/>
        <v>5.0387043140238479</v>
      </c>
      <c r="P184" s="6">
        <f t="shared" si="34"/>
        <v>1.5876979162229965E-2</v>
      </c>
      <c r="Q184" s="6">
        <f t="shared" si="35"/>
        <v>1.6003688092729233E-2</v>
      </c>
      <c r="R184" s="6">
        <v>15205340</v>
      </c>
      <c r="S184" s="6">
        <f t="shared" si="29"/>
        <v>16.537157239909035</v>
      </c>
    </row>
    <row r="185" spans="1:19" x14ac:dyDescent="0.2">
      <c r="A185" s="1">
        <v>43290</v>
      </c>
      <c r="B185" s="2">
        <v>4474</v>
      </c>
      <c r="C185" s="6">
        <f t="shared" si="24"/>
        <v>8.4060381420500754</v>
      </c>
      <c r="D185" s="6">
        <f t="shared" si="30"/>
        <v>-1.6844369894920774E-2</v>
      </c>
      <c r="E185" s="6">
        <f t="shared" si="31"/>
        <v>-1.6703296703296705E-2</v>
      </c>
      <c r="F185" s="6">
        <v>873424</v>
      </c>
      <c r="G185" s="6">
        <f t="shared" si="25"/>
        <v>13.680176398474472</v>
      </c>
      <c r="H185" s="2">
        <v>0.17749999999999999</v>
      </c>
      <c r="I185" s="6">
        <f t="shared" si="26"/>
        <v>-1.7287846700666667</v>
      </c>
      <c r="J185" s="6">
        <f t="shared" si="32"/>
        <v>2.5679014417691493E-2</v>
      </c>
      <c r="K185" s="6">
        <f t="shared" si="33"/>
        <v>2.6011560693641644E-2</v>
      </c>
      <c r="L185" s="6">
        <v>9880000</v>
      </c>
      <c r="M185" s="6">
        <f t="shared" si="27"/>
        <v>16.106023069724049</v>
      </c>
      <c r="N185" s="2">
        <v>158.02000000000001</v>
      </c>
      <c r="O185" s="6">
        <f t="shared" si="28"/>
        <v>5.0627216072945869</v>
      </c>
      <c r="P185" s="6">
        <f t="shared" si="34"/>
        <v>2.4017293270738982E-2</v>
      </c>
      <c r="Q185" s="6">
        <f t="shared" si="35"/>
        <v>2.4308031373565825E-2</v>
      </c>
      <c r="R185" s="6">
        <v>13360370</v>
      </c>
      <c r="S185" s="6">
        <f t="shared" si="29"/>
        <v>16.407803420300063</v>
      </c>
    </row>
    <row r="186" spans="1:19" x14ac:dyDescent="0.2">
      <c r="A186" s="1">
        <v>43297</v>
      </c>
      <c r="B186" s="2">
        <v>4300</v>
      </c>
      <c r="C186" s="6">
        <f t="shared" si="24"/>
        <v>8.3663703016816537</v>
      </c>
      <c r="D186" s="6">
        <f t="shared" si="30"/>
        <v>-3.9667840368421636E-2</v>
      </c>
      <c r="E186" s="6">
        <f t="shared" si="31"/>
        <v>-3.8891372373714796E-2</v>
      </c>
      <c r="F186" s="6">
        <v>1336388</v>
      </c>
      <c r="G186" s="6">
        <f t="shared" si="25"/>
        <v>14.105481010076923</v>
      </c>
      <c r="H186" s="2">
        <v>0.17599999999999999</v>
      </c>
      <c r="I186" s="6">
        <f t="shared" si="26"/>
        <v>-1.7372712839439852</v>
      </c>
      <c r="J186" s="6">
        <f t="shared" si="32"/>
        <v>-8.4866138773185273E-3</v>
      </c>
      <c r="K186" s="6">
        <f t="shared" si="33"/>
        <v>-8.4507042253521205E-3</v>
      </c>
      <c r="L186" s="6">
        <v>17600000</v>
      </c>
      <c r="M186" s="6">
        <f t="shared" si="27"/>
        <v>16.683409460008381</v>
      </c>
      <c r="N186" s="2">
        <v>159.46</v>
      </c>
      <c r="O186" s="6">
        <f t="shared" si="28"/>
        <v>5.0717931070743498</v>
      </c>
      <c r="P186" s="6">
        <f t="shared" si="34"/>
        <v>9.0714997797629593E-3</v>
      </c>
      <c r="Q186" s="6">
        <f t="shared" si="35"/>
        <v>9.1127705353752537E-3</v>
      </c>
      <c r="R186" s="6">
        <v>13502020</v>
      </c>
      <c r="S186" s="6">
        <f t="shared" si="29"/>
        <v>16.418349861844892</v>
      </c>
    </row>
    <row r="187" spans="1:19" x14ac:dyDescent="0.2">
      <c r="A187" s="1">
        <v>43304</v>
      </c>
      <c r="B187" s="2">
        <v>4270</v>
      </c>
      <c r="C187" s="6">
        <f t="shared" si="24"/>
        <v>8.3593691062226707</v>
      </c>
      <c r="D187" s="6">
        <f t="shared" si="30"/>
        <v>-7.0011954589830339E-3</v>
      </c>
      <c r="E187" s="6">
        <f t="shared" si="31"/>
        <v>-6.9767441860465115E-3</v>
      </c>
      <c r="F187" s="6">
        <v>2478634</v>
      </c>
      <c r="G187" s="6">
        <f t="shared" si="25"/>
        <v>14.723218159939952</v>
      </c>
      <c r="H187" s="2">
        <v>0.17749999999999999</v>
      </c>
      <c r="I187" s="6">
        <f t="shared" si="26"/>
        <v>-1.7287846700666667</v>
      </c>
      <c r="J187" s="6">
        <f t="shared" si="32"/>
        <v>8.4866138773185273E-3</v>
      </c>
      <c r="K187" s="6">
        <f t="shared" si="33"/>
        <v>8.5227272727272808E-3</v>
      </c>
      <c r="L187" s="6">
        <v>4820000</v>
      </c>
      <c r="M187" s="6">
        <f t="shared" si="27"/>
        <v>15.388284486026784</v>
      </c>
      <c r="N187" s="2">
        <v>163.63999999999999</v>
      </c>
      <c r="O187" s="6">
        <f t="shared" si="28"/>
        <v>5.097668893061198</v>
      </c>
      <c r="P187" s="6">
        <f t="shared" si="34"/>
        <v>2.5875785986848143E-2</v>
      </c>
      <c r="Q187" s="6">
        <f t="shared" si="35"/>
        <v>2.6213470462811854E-2</v>
      </c>
      <c r="R187" s="6">
        <v>9027400</v>
      </c>
      <c r="S187" s="6">
        <f t="shared" si="29"/>
        <v>16.015774954808482</v>
      </c>
    </row>
    <row r="188" spans="1:19" x14ac:dyDescent="0.2">
      <c r="A188" s="1">
        <v>43311</v>
      </c>
      <c r="B188" s="2">
        <v>4205</v>
      </c>
      <c r="C188" s="6">
        <f t="shared" si="24"/>
        <v>8.3440295724070488</v>
      </c>
      <c r="D188" s="6">
        <f t="shared" si="30"/>
        <v>-1.533953381562192E-2</v>
      </c>
      <c r="E188" s="6">
        <f t="shared" si="31"/>
        <v>-1.5222482435597189E-2</v>
      </c>
      <c r="F188" s="6">
        <v>1568235</v>
      </c>
      <c r="G188" s="6">
        <f t="shared" si="25"/>
        <v>14.265461341111717</v>
      </c>
      <c r="H188" s="2">
        <v>0.18049999999999999</v>
      </c>
      <c r="I188" s="6">
        <f t="shared" si="26"/>
        <v>-1.7120245012092015</v>
      </c>
      <c r="J188" s="6">
        <f t="shared" si="32"/>
        <v>1.676016885746523E-2</v>
      </c>
      <c r="K188" s="6">
        <f t="shared" si="33"/>
        <v>1.6901408450704241E-2</v>
      </c>
      <c r="L188" s="6">
        <v>3650000</v>
      </c>
      <c r="M188" s="6">
        <f t="shared" si="27"/>
        <v>15.110237725558674</v>
      </c>
      <c r="N188" s="2">
        <v>163.12</v>
      </c>
      <c r="O188" s="6">
        <f t="shared" si="28"/>
        <v>5.0944861262662</v>
      </c>
      <c r="P188" s="6">
        <f t="shared" si="34"/>
        <v>-3.1827667949979599E-3</v>
      </c>
      <c r="Q188" s="6">
        <f t="shared" si="35"/>
        <v>-3.1777071620629543E-3</v>
      </c>
      <c r="R188" s="6">
        <v>10812300</v>
      </c>
      <c r="S188" s="6">
        <f t="shared" si="29"/>
        <v>16.196194932941371</v>
      </c>
    </row>
    <row r="189" spans="1:19" x14ac:dyDescent="0.2">
      <c r="A189" s="1">
        <v>43318</v>
      </c>
      <c r="B189" s="2">
        <v>4033</v>
      </c>
      <c r="C189" s="6">
        <f t="shared" si="24"/>
        <v>8.3022657948733674</v>
      </c>
      <c r="D189" s="6">
        <f t="shared" si="30"/>
        <v>-4.1763777533681434E-2</v>
      </c>
      <c r="E189" s="6">
        <f t="shared" si="31"/>
        <v>-4.0903686087990485E-2</v>
      </c>
      <c r="F189" s="6">
        <v>1833228</v>
      </c>
      <c r="G189" s="6">
        <f t="shared" si="25"/>
        <v>14.42158890533856</v>
      </c>
      <c r="H189" s="2">
        <v>0.17649999999999999</v>
      </c>
      <c r="I189" s="6">
        <f t="shared" si="26"/>
        <v>-1.7344344026087857</v>
      </c>
      <c r="J189" s="6">
        <f t="shared" si="32"/>
        <v>-2.2409901399584209E-2</v>
      </c>
      <c r="K189" s="6">
        <f t="shared" si="33"/>
        <v>-2.2160664819944619E-2</v>
      </c>
      <c r="L189" s="6">
        <v>8380000</v>
      </c>
      <c r="M189" s="6">
        <f t="shared" si="27"/>
        <v>15.941358472458266</v>
      </c>
      <c r="N189" s="2">
        <v>152</v>
      </c>
      <c r="O189" s="6">
        <f t="shared" si="28"/>
        <v>5.0238805208462765</v>
      </c>
      <c r="P189" s="6">
        <f t="shared" si="34"/>
        <v>-7.0605605419923556E-2</v>
      </c>
      <c r="Q189" s="6">
        <f t="shared" si="35"/>
        <v>-6.8170671897989241E-2</v>
      </c>
      <c r="R189" s="6">
        <v>13878710</v>
      </c>
      <c r="S189" s="6">
        <f t="shared" si="29"/>
        <v>16.445866569242522</v>
      </c>
    </row>
    <row r="190" spans="1:19" x14ac:dyDescent="0.2">
      <c r="A190" s="1">
        <v>43325</v>
      </c>
      <c r="B190" s="2">
        <v>4033</v>
      </c>
      <c r="C190" s="6">
        <f t="shared" si="24"/>
        <v>8.3022657948733674</v>
      </c>
      <c r="D190" s="6">
        <f t="shared" si="30"/>
        <v>0</v>
      </c>
      <c r="E190" s="6">
        <f t="shared" si="31"/>
        <v>0</v>
      </c>
      <c r="F190" s="6">
        <v>1546616</v>
      </c>
      <c r="G190" s="6">
        <f t="shared" si="25"/>
        <v>14.251579876377063</v>
      </c>
      <c r="H190" s="2">
        <v>0.17399999999999999</v>
      </c>
      <c r="I190" s="6">
        <f t="shared" si="26"/>
        <v>-1.7486999797676082</v>
      </c>
      <c r="J190" s="6">
        <f t="shared" si="32"/>
        <v>-1.4265577158822484E-2</v>
      </c>
      <c r="K190" s="6">
        <f t="shared" si="33"/>
        <v>-1.4164305949008513E-2</v>
      </c>
      <c r="L190" s="6">
        <v>7530000</v>
      </c>
      <c r="M190" s="6">
        <f t="shared" si="27"/>
        <v>15.834405599776076</v>
      </c>
      <c r="N190" s="2">
        <v>155.16</v>
      </c>
      <c r="O190" s="6">
        <f t="shared" si="28"/>
        <v>5.0444568425717664</v>
      </c>
      <c r="P190" s="6">
        <f t="shared" si="34"/>
        <v>2.0576321725489954E-2</v>
      </c>
      <c r="Q190" s="6">
        <f t="shared" si="35"/>
        <v>2.0789473684210504E-2</v>
      </c>
      <c r="R190" s="6">
        <v>16434300</v>
      </c>
      <c r="S190" s="6">
        <f t="shared" si="29"/>
        <v>16.614881172144184</v>
      </c>
    </row>
    <row r="191" spans="1:19" x14ac:dyDescent="0.2">
      <c r="A191" s="1">
        <v>43332</v>
      </c>
      <c r="B191" s="2">
        <v>4141</v>
      </c>
      <c r="C191" s="6">
        <f t="shared" si="24"/>
        <v>8.3286925835455676</v>
      </c>
      <c r="D191" s="6">
        <f t="shared" si="30"/>
        <v>2.6426788672200274E-2</v>
      </c>
      <c r="E191" s="6">
        <f t="shared" si="31"/>
        <v>2.6779072650632285E-2</v>
      </c>
      <c r="F191" s="6">
        <v>2153464</v>
      </c>
      <c r="G191" s="6">
        <f t="shared" si="25"/>
        <v>14.582588266364201</v>
      </c>
      <c r="H191" s="2">
        <v>0.17249999999999999</v>
      </c>
      <c r="I191" s="6">
        <f t="shared" si="26"/>
        <v>-1.7573580425107227</v>
      </c>
      <c r="J191" s="6">
        <f t="shared" si="32"/>
        <v>-8.6580627431145363E-3</v>
      </c>
      <c r="K191" s="6">
        <f t="shared" si="33"/>
        <v>-8.6206896551724223E-3</v>
      </c>
      <c r="L191" s="6">
        <v>6800000</v>
      </c>
      <c r="M191" s="6">
        <f t="shared" si="27"/>
        <v>15.732433170146335</v>
      </c>
      <c r="N191" s="2">
        <v>159.5</v>
      </c>
      <c r="O191" s="6">
        <f t="shared" si="28"/>
        <v>5.072043922224899</v>
      </c>
      <c r="P191" s="6">
        <f t="shared" si="34"/>
        <v>2.7587079653132562E-2</v>
      </c>
      <c r="Q191" s="6">
        <f t="shared" si="35"/>
        <v>2.7971126579015234E-2</v>
      </c>
      <c r="R191" s="6">
        <v>10149230</v>
      </c>
      <c r="S191" s="6">
        <f t="shared" si="29"/>
        <v>16.132908398505432</v>
      </c>
    </row>
    <row r="192" spans="1:19" x14ac:dyDescent="0.2">
      <c r="A192" s="1">
        <v>43339</v>
      </c>
      <c r="B192" s="2">
        <v>4057</v>
      </c>
      <c r="C192" s="6">
        <f t="shared" si="24"/>
        <v>8.3081990632064464</v>
      </c>
      <c r="D192" s="6">
        <f t="shared" si="30"/>
        <v>-2.0493520339121218E-2</v>
      </c>
      <c r="E192" s="6">
        <f t="shared" si="31"/>
        <v>-2.0284955324800773E-2</v>
      </c>
      <c r="F192" s="6">
        <v>826541</v>
      </c>
      <c r="G192" s="6">
        <f t="shared" si="25"/>
        <v>13.6250048017884</v>
      </c>
      <c r="H192" s="2">
        <v>0.16450000000000001</v>
      </c>
      <c r="I192" s="6">
        <f t="shared" si="26"/>
        <v>-1.8048447087767103</v>
      </c>
      <c r="J192" s="6">
        <f t="shared" si="32"/>
        <v>-4.7486666265987632E-2</v>
      </c>
      <c r="K192" s="6">
        <f t="shared" si="33"/>
        <v>-4.6376811594202781E-2</v>
      </c>
      <c r="L192" s="6">
        <v>23540000</v>
      </c>
      <c r="M192" s="6">
        <f t="shared" si="27"/>
        <v>16.974211659796406</v>
      </c>
      <c r="N192" s="2">
        <v>165.66</v>
      </c>
      <c r="O192" s="6">
        <f t="shared" si="28"/>
        <v>5.1099374951701177</v>
      </c>
      <c r="P192" s="6">
        <f t="shared" si="34"/>
        <v>3.7893572945218779E-2</v>
      </c>
      <c r="Q192" s="6">
        <f t="shared" si="35"/>
        <v>3.8620689655172395E-2</v>
      </c>
      <c r="R192" s="6">
        <v>12939430</v>
      </c>
      <c r="S192" s="6">
        <f t="shared" si="29"/>
        <v>16.37578979660778</v>
      </c>
    </row>
    <row r="193" spans="1:19" x14ac:dyDescent="0.2">
      <c r="A193" s="1">
        <v>43346</v>
      </c>
      <c r="B193" s="2">
        <v>4049</v>
      </c>
      <c r="C193" s="6">
        <f t="shared" si="24"/>
        <v>8.3062252160321606</v>
      </c>
      <c r="D193" s="6">
        <f t="shared" si="30"/>
        <v>-1.9738471742858366E-3</v>
      </c>
      <c r="E193" s="6">
        <f t="shared" si="31"/>
        <v>-1.9719004190288389E-3</v>
      </c>
      <c r="F193" s="6">
        <v>1430951</v>
      </c>
      <c r="G193" s="6">
        <f t="shared" si="25"/>
        <v>14.173849816163365</v>
      </c>
      <c r="H193" s="2">
        <v>0.16</v>
      </c>
      <c r="I193" s="6">
        <f t="shared" si="26"/>
        <v>-1.8325814637483102</v>
      </c>
      <c r="J193" s="6">
        <f t="shared" si="32"/>
        <v>-2.7736754971599886E-2</v>
      </c>
      <c r="K193" s="6">
        <f t="shared" si="33"/>
        <v>-2.7355623100303976E-2</v>
      </c>
      <c r="L193" s="6">
        <v>6040000</v>
      </c>
      <c r="M193" s="6">
        <f t="shared" si="27"/>
        <v>15.613914569910998</v>
      </c>
      <c r="N193" s="2">
        <v>165.94</v>
      </c>
      <c r="O193" s="6">
        <f t="shared" si="28"/>
        <v>5.1116262772361392</v>
      </c>
      <c r="P193" s="6">
        <f t="shared" si="34"/>
        <v>1.6887820660214103E-3</v>
      </c>
      <c r="Q193" s="6">
        <f t="shared" si="35"/>
        <v>1.6902088615236095E-3</v>
      </c>
      <c r="R193" s="6">
        <v>8553530</v>
      </c>
      <c r="S193" s="6">
        <f t="shared" si="29"/>
        <v>15.961854621204511</v>
      </c>
    </row>
    <row r="194" spans="1:19" x14ac:dyDescent="0.2">
      <c r="A194" s="1">
        <v>43353</v>
      </c>
      <c r="B194" s="2">
        <v>4163</v>
      </c>
      <c r="C194" s="6">
        <f t="shared" ref="C194:C257" si="36">LN(B194)</f>
        <v>8.3339912471949749</v>
      </c>
      <c r="D194" s="6">
        <f t="shared" si="30"/>
        <v>2.7766031162814286E-2</v>
      </c>
      <c r="E194" s="6">
        <f t="shared" si="31"/>
        <v>2.8155100024697455E-2</v>
      </c>
      <c r="F194" s="6">
        <v>1221203</v>
      </c>
      <c r="G194" s="6">
        <f t="shared" si="25"/>
        <v>14.015346996439908</v>
      </c>
      <c r="H194" s="2">
        <v>0.16350000000000001</v>
      </c>
      <c r="I194" s="6">
        <f t="shared" si="26"/>
        <v>-1.810942288644829</v>
      </c>
      <c r="J194" s="6">
        <f t="shared" si="32"/>
        <v>2.1639175103481234E-2</v>
      </c>
      <c r="K194" s="6">
        <f t="shared" si="33"/>
        <v>2.1875000000000019E-2</v>
      </c>
      <c r="L194" s="6">
        <v>9590000</v>
      </c>
      <c r="M194" s="6">
        <f t="shared" si="27"/>
        <v>16.076231446859619</v>
      </c>
      <c r="N194" s="2">
        <v>170.2</v>
      </c>
      <c r="O194" s="6">
        <f t="shared" si="28"/>
        <v>5.136974216139274</v>
      </c>
      <c r="P194" s="6">
        <f t="shared" si="34"/>
        <v>2.5347938903134803E-2</v>
      </c>
      <c r="Q194" s="6">
        <f t="shared" si="35"/>
        <v>2.5671929613113119E-2</v>
      </c>
      <c r="R194" s="6">
        <v>9504760</v>
      </c>
      <c r="S194" s="6">
        <f t="shared" si="29"/>
        <v>16.067303283717393</v>
      </c>
    </row>
    <row r="195" spans="1:19" x14ac:dyDescent="0.2">
      <c r="A195" s="1">
        <v>43360</v>
      </c>
      <c r="B195" s="2">
        <v>4190</v>
      </c>
      <c r="C195" s="6">
        <f t="shared" si="36"/>
        <v>8.3404560129161833</v>
      </c>
      <c r="D195" s="6">
        <f t="shared" si="30"/>
        <v>6.4647657212084653E-3</v>
      </c>
      <c r="E195" s="6">
        <f t="shared" si="31"/>
        <v>6.4857074225318284E-3</v>
      </c>
      <c r="F195" s="6">
        <v>1876868</v>
      </c>
      <c r="G195" s="6">
        <f t="shared" ref="G195:G258" si="37">LN(F195)</f>
        <v>14.445114988109047</v>
      </c>
      <c r="H195" s="2">
        <v>0.16350000000000001</v>
      </c>
      <c r="I195" s="6">
        <f t="shared" ref="I195:I258" si="38">LN(H195)</f>
        <v>-1.810942288644829</v>
      </c>
      <c r="J195" s="6">
        <f t="shared" si="32"/>
        <v>0</v>
      </c>
      <c r="K195" s="6">
        <f t="shared" si="33"/>
        <v>0</v>
      </c>
      <c r="L195" s="6">
        <v>12700000</v>
      </c>
      <c r="M195" s="6">
        <f t="shared" ref="M195:M258" si="39">LN(L195)</f>
        <v>16.35711255142882</v>
      </c>
      <c r="N195" s="2">
        <v>177.82</v>
      </c>
      <c r="O195" s="6">
        <f t="shared" ref="O195:O258" si="40">LN(N195)</f>
        <v>5.180771802692993</v>
      </c>
      <c r="P195" s="6">
        <f t="shared" si="34"/>
        <v>4.3797586553719015E-2</v>
      </c>
      <c r="Q195" s="6">
        <f t="shared" si="35"/>
        <v>4.4770857814336103E-2</v>
      </c>
      <c r="R195" s="6">
        <v>17728470</v>
      </c>
      <c r="S195" s="6">
        <f t="shared" ref="S195:S258" si="41">LN(R195)</f>
        <v>16.690682379910569</v>
      </c>
    </row>
    <row r="196" spans="1:19" x14ac:dyDescent="0.2">
      <c r="A196" s="1">
        <v>43367</v>
      </c>
      <c r="B196" s="2">
        <v>3835</v>
      </c>
      <c r="C196" s="6">
        <f t="shared" si="36"/>
        <v>8.2519247138013565</v>
      </c>
      <c r="D196" s="6">
        <f t="shared" ref="D196:D259" si="42">C196-C195</f>
        <v>-8.8531299114826822E-2</v>
      </c>
      <c r="E196" s="6">
        <f t="shared" ref="E196:E259" si="43">(B196-B195)/B195</f>
        <v>-8.4725536992840092E-2</v>
      </c>
      <c r="F196" s="6">
        <v>3195321</v>
      </c>
      <c r="G196" s="6">
        <f t="shared" si="37"/>
        <v>14.977198110230621</v>
      </c>
      <c r="H196" s="2">
        <v>0.16800000000000001</v>
      </c>
      <c r="I196" s="6">
        <f t="shared" si="38"/>
        <v>-1.7837912995788781</v>
      </c>
      <c r="J196" s="6">
        <f t="shared" ref="J196:J259" si="44">I196-I195</f>
        <v>2.7150989065950926E-2</v>
      </c>
      <c r="K196" s="6">
        <f t="shared" ref="K196:K259" si="45">(H196-H195)/H195</f>
        <v>2.7522935779816536E-2</v>
      </c>
      <c r="L196" s="6">
        <v>6530000</v>
      </c>
      <c r="M196" s="6">
        <f t="shared" si="39"/>
        <v>15.691917501252615</v>
      </c>
      <c r="N196" s="2">
        <v>177.9</v>
      </c>
      <c r="O196" s="6">
        <f t="shared" si="40"/>
        <v>5.1812215946717899</v>
      </c>
      <c r="P196" s="6">
        <f t="shared" ref="P196:P259" si="46">O196-O195</f>
        <v>4.4979197879690958E-4</v>
      </c>
      <c r="Q196" s="6">
        <f t="shared" ref="Q196:Q259" si="47">(N196-N195)/N195</f>
        <v>4.4989315037685586E-4</v>
      </c>
      <c r="R196" s="6">
        <v>12311660</v>
      </c>
      <c r="S196" s="6">
        <f t="shared" si="41"/>
        <v>16.32605733878491</v>
      </c>
    </row>
    <row r="197" spans="1:19" x14ac:dyDescent="0.2">
      <c r="A197" s="1">
        <v>43374</v>
      </c>
      <c r="B197" s="2">
        <v>3830</v>
      </c>
      <c r="C197" s="6">
        <f t="shared" si="36"/>
        <v>8.2506200821746916</v>
      </c>
      <c r="D197" s="6">
        <f t="shared" si="42"/>
        <v>-1.3046316266649427E-3</v>
      </c>
      <c r="E197" s="6">
        <f t="shared" si="43"/>
        <v>-1.3037809647979139E-3</v>
      </c>
      <c r="F197" s="6">
        <v>2113786</v>
      </c>
      <c r="G197" s="6">
        <f t="shared" si="37"/>
        <v>14.563991210392297</v>
      </c>
      <c r="H197" s="2">
        <v>0.16800000000000001</v>
      </c>
      <c r="I197" s="6">
        <f t="shared" si="38"/>
        <v>-1.7837912995788781</v>
      </c>
      <c r="J197" s="6">
        <f t="shared" si="44"/>
        <v>0</v>
      </c>
      <c r="K197" s="6">
        <f t="shared" si="45"/>
        <v>0</v>
      </c>
      <c r="L197" s="6">
        <v>3990000</v>
      </c>
      <c r="M197" s="6">
        <f t="shared" si="39"/>
        <v>15.199301788866046</v>
      </c>
      <c r="N197" s="2">
        <v>178.1</v>
      </c>
      <c r="O197" s="6">
        <f t="shared" si="40"/>
        <v>5.1823451902956164</v>
      </c>
      <c r="P197" s="6">
        <f t="shared" si="46"/>
        <v>1.1235956238264677E-3</v>
      </c>
      <c r="Q197" s="6">
        <f t="shared" si="47"/>
        <v>1.1242270938728984E-3</v>
      </c>
      <c r="R197" s="6">
        <v>12358860</v>
      </c>
      <c r="S197" s="6">
        <f t="shared" si="41"/>
        <v>16.329883772730383</v>
      </c>
    </row>
    <row r="198" spans="1:19" x14ac:dyDescent="0.2">
      <c r="A198" s="1">
        <v>43381</v>
      </c>
      <c r="B198" s="2">
        <v>3490</v>
      </c>
      <c r="C198" s="6">
        <f t="shared" si="36"/>
        <v>8.157657015196472</v>
      </c>
      <c r="D198" s="6">
        <f t="shared" si="42"/>
        <v>-9.2963066978219544E-2</v>
      </c>
      <c r="E198" s="6">
        <f t="shared" si="43"/>
        <v>-8.877284595300261E-2</v>
      </c>
      <c r="F198" s="6">
        <v>3486632</v>
      </c>
      <c r="G198" s="6">
        <f t="shared" si="37"/>
        <v>15.06444678524489</v>
      </c>
      <c r="H198" s="2">
        <v>0.17449999999999999</v>
      </c>
      <c r="I198" s="6">
        <f t="shared" si="38"/>
        <v>-1.7458305373396552</v>
      </c>
      <c r="J198" s="6">
        <f t="shared" si="44"/>
        <v>3.7960762239222845E-2</v>
      </c>
      <c r="K198" s="6">
        <f t="shared" si="45"/>
        <v>3.869047619047606E-2</v>
      </c>
      <c r="L198" s="6">
        <v>42500000</v>
      </c>
      <c r="M198" s="6">
        <f t="shared" si="39"/>
        <v>17.565014633894645</v>
      </c>
      <c r="N198" s="2">
        <v>168.26</v>
      </c>
      <c r="O198" s="6">
        <f t="shared" si="40"/>
        <v>5.1255104021226678</v>
      </c>
      <c r="P198" s="6">
        <f t="shared" si="46"/>
        <v>-5.6834788172948514E-2</v>
      </c>
      <c r="Q198" s="6">
        <f t="shared" si="47"/>
        <v>-5.5249859629421694E-2</v>
      </c>
      <c r="R198" s="6">
        <v>13974110</v>
      </c>
      <c r="S198" s="6">
        <f t="shared" si="41"/>
        <v>16.452716889825393</v>
      </c>
    </row>
    <row r="199" spans="1:19" x14ac:dyDescent="0.2">
      <c r="A199" s="1">
        <v>43388</v>
      </c>
      <c r="B199" s="2">
        <v>3580</v>
      </c>
      <c r="C199" s="6">
        <f t="shared" si="36"/>
        <v>8.1831180793947453</v>
      </c>
      <c r="D199" s="6">
        <f t="shared" si="42"/>
        <v>2.546106419827332E-2</v>
      </c>
      <c r="E199" s="6">
        <f t="shared" si="43"/>
        <v>2.5787965616045846E-2</v>
      </c>
      <c r="F199" s="6">
        <v>2353409</v>
      </c>
      <c r="G199" s="6">
        <f t="shared" si="37"/>
        <v>14.671375473258923</v>
      </c>
      <c r="H199" s="2">
        <v>0.17499999999999999</v>
      </c>
      <c r="I199" s="6">
        <f t="shared" si="38"/>
        <v>-1.742969305058623</v>
      </c>
      <c r="J199" s="6">
        <f t="shared" si="44"/>
        <v>2.8612322810321889E-3</v>
      </c>
      <c r="K199" s="6">
        <f t="shared" si="45"/>
        <v>2.8653295128939858E-3</v>
      </c>
      <c r="L199" s="6">
        <v>15300000</v>
      </c>
      <c r="M199" s="6">
        <f t="shared" si="39"/>
        <v>16.543363386362664</v>
      </c>
      <c r="N199" s="2">
        <v>160.4</v>
      </c>
      <c r="O199" s="6">
        <f t="shared" si="40"/>
        <v>5.0776706954324142</v>
      </c>
      <c r="P199" s="6">
        <f t="shared" si="46"/>
        <v>-4.7839706690253614E-2</v>
      </c>
      <c r="Q199" s="6">
        <f t="shared" si="47"/>
        <v>-4.6713419707595301E-2</v>
      </c>
      <c r="R199" s="6">
        <v>13706210</v>
      </c>
      <c r="S199" s="6">
        <f t="shared" si="41"/>
        <v>16.433359572767422</v>
      </c>
    </row>
    <row r="200" spans="1:19" x14ac:dyDescent="0.2">
      <c r="A200" s="1">
        <v>43395</v>
      </c>
      <c r="B200" s="2">
        <v>3461</v>
      </c>
      <c r="C200" s="6">
        <f t="shared" si="36"/>
        <v>8.1493128436353448</v>
      </c>
      <c r="D200" s="6">
        <f t="shared" si="42"/>
        <v>-3.3805235759400531E-2</v>
      </c>
      <c r="E200" s="6">
        <f t="shared" si="43"/>
        <v>-3.324022346368715E-2</v>
      </c>
      <c r="F200" s="6">
        <v>2012471</v>
      </c>
      <c r="G200" s="6">
        <f t="shared" si="37"/>
        <v>14.514873878233143</v>
      </c>
      <c r="H200" s="2">
        <v>0.17749999999999999</v>
      </c>
      <c r="I200" s="6">
        <f t="shared" si="38"/>
        <v>-1.7287846700666667</v>
      </c>
      <c r="J200" s="6">
        <f t="shared" si="44"/>
        <v>1.4184634991956324E-2</v>
      </c>
      <c r="K200" s="6">
        <f t="shared" si="45"/>
        <v>1.4285714285714299E-2</v>
      </c>
      <c r="L200" s="6">
        <v>7620000</v>
      </c>
      <c r="M200" s="6">
        <f t="shared" si="39"/>
        <v>15.846286927662829</v>
      </c>
      <c r="N200" s="2">
        <v>158.72</v>
      </c>
      <c r="O200" s="6">
        <f t="shared" si="40"/>
        <v>5.067141643536563</v>
      </c>
      <c r="P200" s="6">
        <f t="shared" si="46"/>
        <v>-1.0529051895851183E-2</v>
      </c>
      <c r="Q200" s="6">
        <f t="shared" si="47"/>
        <v>-1.0473815461346675E-2</v>
      </c>
      <c r="R200" s="6">
        <v>18409950</v>
      </c>
      <c r="S200" s="6">
        <f t="shared" si="41"/>
        <v>16.72840183729031</v>
      </c>
    </row>
    <row r="201" spans="1:19" x14ac:dyDescent="0.2">
      <c r="A201" s="1">
        <v>43402</v>
      </c>
      <c r="B201" s="2">
        <v>3660</v>
      </c>
      <c r="C201" s="6">
        <f t="shared" si="36"/>
        <v>8.2052184263954118</v>
      </c>
      <c r="D201" s="6">
        <f t="shared" si="42"/>
        <v>5.5905582760066963E-2</v>
      </c>
      <c r="E201" s="6">
        <f t="shared" si="43"/>
        <v>5.7497832996243857E-2</v>
      </c>
      <c r="F201" s="6">
        <v>1988622</v>
      </c>
      <c r="G201" s="6">
        <f t="shared" si="37"/>
        <v>14.502952494526355</v>
      </c>
      <c r="H201" s="2">
        <v>0.1754</v>
      </c>
      <c r="I201" s="6">
        <f t="shared" si="38"/>
        <v>-1.7406861990440543</v>
      </c>
      <c r="J201" s="6">
        <f t="shared" si="44"/>
        <v>-1.190152897738761E-2</v>
      </c>
      <c r="K201" s="6">
        <f t="shared" si="45"/>
        <v>-1.1830985915492906E-2</v>
      </c>
      <c r="L201" s="6">
        <v>3840000</v>
      </c>
      <c r="M201" s="6">
        <f t="shared" si="39"/>
        <v>15.160982924563909</v>
      </c>
      <c r="N201" s="2">
        <v>157.94</v>
      </c>
      <c r="O201" s="6">
        <f t="shared" si="40"/>
        <v>5.0622152140694352</v>
      </c>
      <c r="P201" s="6">
        <f t="shared" si="46"/>
        <v>-4.9264294671278464E-3</v>
      </c>
      <c r="Q201" s="6">
        <f t="shared" si="47"/>
        <v>-4.9143145161290392E-3</v>
      </c>
      <c r="R201" s="6">
        <v>14184290</v>
      </c>
      <c r="S201" s="6">
        <f t="shared" si="41"/>
        <v>16.467645572099649</v>
      </c>
    </row>
    <row r="202" spans="1:19" x14ac:dyDescent="0.2">
      <c r="A202" s="1">
        <v>43409</v>
      </c>
      <c r="B202" s="2">
        <v>3700</v>
      </c>
      <c r="C202" s="6">
        <f t="shared" si="36"/>
        <v>8.2160880986323157</v>
      </c>
      <c r="D202" s="6">
        <f t="shared" si="42"/>
        <v>1.0869672236903938E-2</v>
      </c>
      <c r="E202" s="6">
        <f t="shared" si="43"/>
        <v>1.092896174863388E-2</v>
      </c>
      <c r="F202" s="6">
        <v>1343578</v>
      </c>
      <c r="G202" s="6">
        <f t="shared" si="37"/>
        <v>14.11084676266541</v>
      </c>
      <c r="H202" s="2">
        <v>0.17480000000000001</v>
      </c>
      <c r="I202" s="6">
        <f t="shared" si="38"/>
        <v>-1.744112815760702</v>
      </c>
      <c r="J202" s="6">
        <f t="shared" si="44"/>
        <v>-3.4266167166476791E-3</v>
      </c>
      <c r="K202" s="6">
        <f t="shared" si="45"/>
        <v>-3.420752565564364E-3</v>
      </c>
      <c r="L202" s="6">
        <v>6360000</v>
      </c>
      <c r="M202" s="6">
        <f t="shared" si="39"/>
        <v>15.665538935316304</v>
      </c>
      <c r="N202" s="2">
        <v>161.74</v>
      </c>
      <c r="O202" s="6">
        <f t="shared" si="40"/>
        <v>5.0859901076676763</v>
      </c>
      <c r="P202" s="6">
        <f t="shared" si="46"/>
        <v>2.3774893598241142E-2</v>
      </c>
      <c r="Q202" s="6">
        <f t="shared" si="47"/>
        <v>2.4059769532734022E-2</v>
      </c>
      <c r="R202" s="6">
        <v>15179750</v>
      </c>
      <c r="S202" s="6">
        <f t="shared" si="41"/>
        <v>16.535472860757935</v>
      </c>
    </row>
    <row r="203" spans="1:19" x14ac:dyDescent="0.2">
      <c r="A203" s="1">
        <v>43416</v>
      </c>
      <c r="B203" s="2">
        <v>3478</v>
      </c>
      <c r="C203" s="6">
        <f t="shared" si="36"/>
        <v>8.1542126949142286</v>
      </c>
      <c r="D203" s="6">
        <f t="shared" si="42"/>
        <v>-6.1875403718087085E-2</v>
      </c>
      <c r="E203" s="6">
        <f t="shared" si="43"/>
        <v>-0.06</v>
      </c>
      <c r="F203" s="6">
        <v>1316252</v>
      </c>
      <c r="G203" s="6">
        <f t="shared" si="37"/>
        <v>14.090298861897354</v>
      </c>
      <c r="H203" s="2">
        <v>0.17419999999999999</v>
      </c>
      <c r="I203" s="6">
        <f t="shared" si="38"/>
        <v>-1.7475512145637346</v>
      </c>
      <c r="J203" s="6">
        <f t="shared" si="44"/>
        <v>-3.4383988030326496E-3</v>
      </c>
      <c r="K203" s="6">
        <f t="shared" si="45"/>
        <v>-3.4324942791762996E-3</v>
      </c>
      <c r="L203" s="6">
        <v>4030000</v>
      </c>
      <c r="M203" s="6">
        <f t="shared" si="39"/>
        <v>15.209276933922865</v>
      </c>
      <c r="N203" s="2">
        <v>164.26</v>
      </c>
      <c r="O203" s="6">
        <f t="shared" si="40"/>
        <v>5.1014505383120463</v>
      </c>
      <c r="P203" s="6">
        <f t="shared" si="46"/>
        <v>1.5460430644369971E-2</v>
      </c>
      <c r="Q203" s="6">
        <f t="shared" si="47"/>
        <v>1.5580561394831098E-2</v>
      </c>
      <c r="R203" s="6">
        <v>12862080</v>
      </c>
      <c r="S203" s="6">
        <f t="shared" si="41"/>
        <v>16.369794005530096</v>
      </c>
    </row>
    <row r="204" spans="1:19" x14ac:dyDescent="0.2">
      <c r="A204" s="1">
        <v>43423</v>
      </c>
      <c r="B204" s="2">
        <v>3461</v>
      </c>
      <c r="C204" s="6">
        <f t="shared" si="36"/>
        <v>8.1493128436353448</v>
      </c>
      <c r="D204" s="6">
        <f t="shared" si="42"/>
        <v>-4.8998512788838156E-3</v>
      </c>
      <c r="E204" s="6">
        <f t="shared" si="43"/>
        <v>-4.8878665899942499E-3</v>
      </c>
      <c r="F204" s="6">
        <v>951098</v>
      </c>
      <c r="G204" s="6">
        <f t="shared" si="37"/>
        <v>13.765372385639962</v>
      </c>
      <c r="H204" s="2">
        <v>0.17299999999999999</v>
      </c>
      <c r="I204" s="6">
        <f t="shared" si="38"/>
        <v>-1.7544636844843582</v>
      </c>
      <c r="J204" s="6">
        <f t="shared" si="44"/>
        <v>-6.912469920623554E-3</v>
      </c>
      <c r="K204" s="6">
        <f t="shared" si="45"/>
        <v>-6.888633754305434E-3</v>
      </c>
      <c r="L204" s="6">
        <v>3350000</v>
      </c>
      <c r="M204" s="6">
        <f t="shared" si="39"/>
        <v>15.02447090380125</v>
      </c>
      <c r="N204" s="2">
        <v>164.86</v>
      </c>
      <c r="O204" s="6">
        <f t="shared" si="40"/>
        <v>5.1050966288850814</v>
      </c>
      <c r="P204" s="6">
        <f t="shared" si="46"/>
        <v>3.6460905730351101E-3</v>
      </c>
      <c r="Q204" s="6">
        <f t="shared" si="47"/>
        <v>3.6527456471449091E-3</v>
      </c>
      <c r="R204" s="6">
        <v>12989390</v>
      </c>
      <c r="S204" s="6">
        <f t="shared" si="41"/>
        <v>16.379643428344782</v>
      </c>
    </row>
    <row r="205" spans="1:19" x14ac:dyDescent="0.2">
      <c r="A205" s="1">
        <v>43430</v>
      </c>
      <c r="B205" s="2">
        <v>3500</v>
      </c>
      <c r="C205" s="6">
        <f t="shared" si="36"/>
        <v>8.1605182474775049</v>
      </c>
      <c r="D205" s="6">
        <f t="shared" si="42"/>
        <v>1.1205403842160067E-2</v>
      </c>
      <c r="E205" s="6">
        <f t="shared" si="43"/>
        <v>1.1268419531927188E-2</v>
      </c>
      <c r="F205" s="6">
        <v>1445444</v>
      </c>
      <c r="G205" s="6">
        <f t="shared" si="37"/>
        <v>14.183927098767992</v>
      </c>
      <c r="H205" s="2">
        <v>0.18060000000000001</v>
      </c>
      <c r="I205" s="6">
        <f t="shared" si="38"/>
        <v>-1.7114706379992519</v>
      </c>
      <c r="J205" s="6">
        <f t="shared" si="44"/>
        <v>4.2993046485106268E-2</v>
      </c>
      <c r="K205" s="6">
        <f t="shared" si="45"/>
        <v>4.3930635838150427E-2</v>
      </c>
      <c r="L205" s="6">
        <v>6690000</v>
      </c>
      <c r="M205" s="6">
        <f t="shared" si="39"/>
        <v>15.716124432104412</v>
      </c>
      <c r="N205" s="2">
        <v>158.36000000000001</v>
      </c>
      <c r="O205" s="6">
        <f t="shared" si="40"/>
        <v>5.0648709222379296</v>
      </c>
      <c r="P205" s="6">
        <f t="shared" si="46"/>
        <v>-4.022570664715186E-2</v>
      </c>
      <c r="Q205" s="6">
        <f t="shared" si="47"/>
        <v>-3.9427392939463783E-2</v>
      </c>
      <c r="R205" s="6">
        <v>18450550</v>
      </c>
      <c r="S205" s="6">
        <f t="shared" si="41"/>
        <v>16.730604738304596</v>
      </c>
    </row>
    <row r="206" spans="1:19" x14ac:dyDescent="0.2">
      <c r="A206" s="1">
        <v>43437</v>
      </c>
      <c r="B206" s="2">
        <v>3719</v>
      </c>
      <c r="C206" s="6">
        <f t="shared" si="36"/>
        <v>8.2212100939250696</v>
      </c>
      <c r="D206" s="6">
        <f t="shared" si="42"/>
        <v>6.0691846447564757E-2</v>
      </c>
      <c r="E206" s="6">
        <f t="shared" si="43"/>
        <v>6.257142857142857E-2</v>
      </c>
      <c r="F206" s="6">
        <v>1958143</v>
      </c>
      <c r="G206" s="6">
        <f t="shared" si="37"/>
        <v>14.487507133113626</v>
      </c>
      <c r="H206" s="2">
        <v>0.1804</v>
      </c>
      <c r="I206" s="6">
        <f t="shared" si="38"/>
        <v>-1.7125786713536137</v>
      </c>
      <c r="J206" s="6">
        <f t="shared" si="44"/>
        <v>-1.1080333543618259E-3</v>
      </c>
      <c r="K206" s="6">
        <f t="shared" si="45"/>
        <v>-1.1074197120709065E-3</v>
      </c>
      <c r="L206" s="6">
        <v>4440000</v>
      </c>
      <c r="M206" s="6">
        <f t="shared" si="39"/>
        <v>15.306164934408407</v>
      </c>
      <c r="N206" s="2">
        <v>158.36000000000001</v>
      </c>
      <c r="O206" s="6">
        <f t="shared" si="40"/>
        <v>5.0648709222379296</v>
      </c>
      <c r="P206" s="6">
        <f t="shared" si="46"/>
        <v>0</v>
      </c>
      <c r="Q206" s="6">
        <f t="shared" si="47"/>
        <v>0</v>
      </c>
      <c r="R206" s="6">
        <v>17784250</v>
      </c>
      <c r="S206" s="6">
        <f t="shared" si="41"/>
        <v>16.69382379210721</v>
      </c>
    </row>
    <row r="207" spans="1:19" x14ac:dyDescent="0.2">
      <c r="A207" s="1">
        <v>43444</v>
      </c>
      <c r="B207" s="2">
        <v>3644</v>
      </c>
      <c r="C207" s="6">
        <f t="shared" si="36"/>
        <v>8.200837258379849</v>
      </c>
      <c r="D207" s="6">
        <f t="shared" si="42"/>
        <v>-2.0372835545220624E-2</v>
      </c>
      <c r="E207" s="6">
        <f t="shared" si="43"/>
        <v>-2.0166711481581071E-2</v>
      </c>
      <c r="F207" s="6">
        <v>1025707</v>
      </c>
      <c r="G207" s="6">
        <f t="shared" si="37"/>
        <v>13.8408926888798</v>
      </c>
      <c r="H207" s="2">
        <v>0.17699999999999999</v>
      </c>
      <c r="I207" s="6">
        <f t="shared" si="38"/>
        <v>-1.731605546408308</v>
      </c>
      <c r="J207" s="6">
        <f t="shared" si="44"/>
        <v>-1.9026875054694248E-2</v>
      </c>
      <c r="K207" s="6">
        <f t="shared" si="45"/>
        <v>-1.8847006651884778E-2</v>
      </c>
      <c r="L207" s="6">
        <v>3550000</v>
      </c>
      <c r="M207" s="6">
        <f t="shared" si="39"/>
        <v>15.082458161451598</v>
      </c>
      <c r="N207" s="2">
        <v>151.63999999999999</v>
      </c>
      <c r="O207" s="6">
        <f t="shared" si="40"/>
        <v>5.021509290648134</v>
      </c>
      <c r="P207" s="6">
        <f t="shared" si="46"/>
        <v>-4.3361631589795557E-2</v>
      </c>
      <c r="Q207" s="6">
        <f t="shared" si="47"/>
        <v>-4.2434958322808962E-2</v>
      </c>
      <c r="R207" s="6">
        <v>14822160</v>
      </c>
      <c r="S207" s="6">
        <f t="shared" si="41"/>
        <v>16.511633916199717</v>
      </c>
    </row>
    <row r="208" spans="1:19" x14ac:dyDescent="0.2">
      <c r="A208" s="1">
        <v>43451</v>
      </c>
      <c r="B208" s="2">
        <v>3537</v>
      </c>
      <c r="C208" s="6">
        <f t="shared" si="36"/>
        <v>8.1710341892054803</v>
      </c>
      <c r="D208" s="6">
        <f t="shared" si="42"/>
        <v>-2.9803069174368702E-2</v>
      </c>
      <c r="E208" s="6">
        <f t="shared" si="43"/>
        <v>-2.9363336992316136E-2</v>
      </c>
      <c r="F208" s="6">
        <v>1335392</v>
      </c>
      <c r="G208" s="6">
        <f t="shared" si="37"/>
        <v>14.104735439673568</v>
      </c>
      <c r="H208" s="2">
        <v>0.17560000000000001</v>
      </c>
      <c r="I208" s="6">
        <f t="shared" si="38"/>
        <v>-1.7395465977811206</v>
      </c>
      <c r="J208" s="6">
        <f t="shared" si="44"/>
        <v>-7.9410513728126464E-3</v>
      </c>
      <c r="K208" s="6">
        <f t="shared" si="45"/>
        <v>-7.9096045197739242E-3</v>
      </c>
      <c r="L208" s="6">
        <v>3450000</v>
      </c>
      <c r="M208" s="6">
        <f t="shared" si="39"/>
        <v>15.053884789007542</v>
      </c>
      <c r="N208" s="2">
        <v>151.91999999999999</v>
      </c>
      <c r="O208" s="6">
        <f t="shared" si="40"/>
        <v>5.0233540665040302</v>
      </c>
      <c r="P208" s="6">
        <f t="shared" si="46"/>
        <v>1.8447758558961524E-3</v>
      </c>
      <c r="Q208" s="6">
        <f t="shared" si="47"/>
        <v>1.8464785017145949E-3</v>
      </c>
      <c r="R208" s="6">
        <v>15962700</v>
      </c>
      <c r="S208" s="6">
        <f t="shared" si="41"/>
        <v>16.585765308610142</v>
      </c>
    </row>
    <row r="209" spans="1:19" x14ac:dyDescent="0.2">
      <c r="A209" s="1">
        <v>43458</v>
      </c>
      <c r="B209" s="2">
        <v>3511.5</v>
      </c>
      <c r="C209" s="6">
        <f t="shared" si="36"/>
        <v>8.1637985755990758</v>
      </c>
      <c r="D209" s="6">
        <f t="shared" si="42"/>
        <v>-7.2356136064044563E-3</v>
      </c>
      <c r="E209" s="6">
        <f t="shared" si="43"/>
        <v>-7.2094995759117899E-3</v>
      </c>
      <c r="F209" s="6">
        <v>915068</v>
      </c>
      <c r="G209" s="6">
        <f t="shared" si="37"/>
        <v>13.726753658436182</v>
      </c>
      <c r="H209" s="2">
        <v>0.17419999999999999</v>
      </c>
      <c r="I209" s="6">
        <f t="shared" si="38"/>
        <v>-1.7475512145637346</v>
      </c>
      <c r="J209" s="6">
        <f t="shared" si="44"/>
        <v>-8.0046167826139936E-3</v>
      </c>
      <c r="K209" s="6">
        <f t="shared" si="45"/>
        <v>-7.9726651480638514E-3</v>
      </c>
      <c r="L209" s="6">
        <v>9570000</v>
      </c>
      <c r="M209" s="6">
        <f t="shared" si="39"/>
        <v>16.074143763429138</v>
      </c>
      <c r="N209" s="2">
        <v>157.41999999999999</v>
      </c>
      <c r="O209" s="6">
        <f t="shared" si="40"/>
        <v>5.0589173927143039</v>
      </c>
      <c r="P209" s="6">
        <f t="shared" si="46"/>
        <v>3.5563326210273694E-2</v>
      </c>
      <c r="Q209" s="6">
        <f t="shared" si="47"/>
        <v>3.6203264876250661E-2</v>
      </c>
      <c r="R209" s="6">
        <v>9101360</v>
      </c>
      <c r="S209" s="6">
        <f t="shared" si="41"/>
        <v>16.023934410869909</v>
      </c>
    </row>
    <row r="210" spans="1:19" x14ac:dyDescent="0.2">
      <c r="A210" s="1">
        <v>43465</v>
      </c>
      <c r="B210" s="2">
        <v>3600</v>
      </c>
      <c r="C210" s="6">
        <f t="shared" si="36"/>
        <v>8.1886891244442008</v>
      </c>
      <c r="D210" s="6">
        <f t="shared" si="42"/>
        <v>2.4890548845124982E-2</v>
      </c>
      <c r="E210" s="6">
        <f t="shared" si="43"/>
        <v>2.5202904741563434E-2</v>
      </c>
      <c r="F210" s="6">
        <v>480928</v>
      </c>
      <c r="G210" s="6">
        <f t="shared" si="37"/>
        <v>13.083472849733822</v>
      </c>
      <c r="H210" s="2">
        <v>0.17860000000000001</v>
      </c>
      <c r="I210" s="6">
        <f t="shared" si="38"/>
        <v>-1.7226066105397384</v>
      </c>
      <c r="J210" s="6">
        <f t="shared" si="44"/>
        <v>2.4944604023996231E-2</v>
      </c>
      <c r="K210" s="6">
        <f t="shared" si="45"/>
        <v>2.5258323765786541E-2</v>
      </c>
      <c r="L210" s="6">
        <v>1860000</v>
      </c>
      <c r="M210" s="6">
        <f t="shared" si="39"/>
        <v>14.436087045689384</v>
      </c>
      <c r="N210" s="2">
        <v>155.68</v>
      </c>
      <c r="O210" s="6">
        <f t="shared" si="40"/>
        <v>5.0478026184376947</v>
      </c>
      <c r="P210" s="6">
        <f t="shared" si="46"/>
        <v>-1.1114774276609118E-2</v>
      </c>
      <c r="Q210" s="6">
        <f t="shared" si="47"/>
        <v>-1.105323338838763E-2</v>
      </c>
      <c r="R210" s="6">
        <v>5814020</v>
      </c>
      <c r="S210" s="6">
        <f t="shared" si="41"/>
        <v>15.575782800067522</v>
      </c>
    </row>
    <row r="211" spans="1:19" x14ac:dyDescent="0.2">
      <c r="A211" s="1">
        <v>43472</v>
      </c>
      <c r="B211" s="2">
        <v>3827</v>
      </c>
      <c r="C211" s="6">
        <f t="shared" si="36"/>
        <v>8.2498364854257016</v>
      </c>
      <c r="D211" s="6">
        <f t="shared" si="42"/>
        <v>6.1147360981500753E-2</v>
      </c>
      <c r="E211" s="6">
        <f t="shared" si="43"/>
        <v>6.3055555555555559E-2</v>
      </c>
      <c r="F211" s="6">
        <v>1279888</v>
      </c>
      <c r="G211" s="6">
        <f t="shared" si="37"/>
        <v>14.062283132067451</v>
      </c>
      <c r="H211" s="2">
        <v>0.19</v>
      </c>
      <c r="I211" s="6">
        <f t="shared" si="38"/>
        <v>-1.6607312068216509</v>
      </c>
      <c r="J211" s="6">
        <f t="shared" si="44"/>
        <v>6.1875403718087529E-2</v>
      </c>
      <c r="K211" s="6">
        <f t="shared" si="45"/>
        <v>6.382978723404252E-2</v>
      </c>
      <c r="L211" s="6">
        <v>7780000</v>
      </c>
      <c r="M211" s="6">
        <f t="shared" si="39"/>
        <v>15.867066896154574</v>
      </c>
      <c r="N211" s="2">
        <v>154.5</v>
      </c>
      <c r="O211" s="6">
        <f t="shared" si="40"/>
        <v>5.0401940963378005</v>
      </c>
      <c r="P211" s="6">
        <f t="shared" si="46"/>
        <v>-7.608522099894266E-3</v>
      </c>
      <c r="Q211" s="6">
        <f t="shared" si="47"/>
        <v>-7.5796505652621195E-3</v>
      </c>
      <c r="R211" s="6">
        <v>12089160</v>
      </c>
      <c r="S211" s="6">
        <f t="shared" si="41"/>
        <v>16.307819741269014</v>
      </c>
    </row>
    <row r="212" spans="1:19" x14ac:dyDescent="0.2">
      <c r="A212" s="1">
        <v>43479</v>
      </c>
      <c r="B212" s="2">
        <v>4152</v>
      </c>
      <c r="C212" s="6">
        <f t="shared" si="36"/>
        <v>8.3313454248457237</v>
      </c>
      <c r="D212" s="6">
        <f t="shared" si="42"/>
        <v>8.1508939420022131E-2</v>
      </c>
      <c r="E212" s="6">
        <f t="shared" si="43"/>
        <v>8.4922916122288999E-2</v>
      </c>
      <c r="F212" s="6">
        <v>2587082</v>
      </c>
      <c r="G212" s="6">
        <f t="shared" si="37"/>
        <v>14.766041157612099</v>
      </c>
      <c r="H212" s="2">
        <v>0.19120000000000001</v>
      </c>
      <c r="I212" s="6">
        <f t="shared" si="38"/>
        <v>-1.6544352783648362</v>
      </c>
      <c r="J212" s="6">
        <f t="shared" si="44"/>
        <v>6.2959284568147034E-3</v>
      </c>
      <c r="K212" s="6">
        <f t="shared" si="45"/>
        <v>6.3157894736842451E-3</v>
      </c>
      <c r="L212" s="6">
        <v>7850000</v>
      </c>
      <c r="M212" s="6">
        <f t="shared" si="39"/>
        <v>15.876024089758591</v>
      </c>
      <c r="N212" s="2">
        <v>152.13999999999999</v>
      </c>
      <c r="O212" s="6">
        <f t="shared" si="40"/>
        <v>5.0248011495691554</v>
      </c>
      <c r="P212" s="6">
        <f t="shared" si="46"/>
        <v>-1.539294676864511E-2</v>
      </c>
      <c r="Q212" s="6">
        <f t="shared" si="47"/>
        <v>-1.5275080906148956E-2</v>
      </c>
      <c r="R212" s="6">
        <v>13205500</v>
      </c>
      <c r="S212" s="6">
        <f t="shared" si="41"/>
        <v>16.396143967441816</v>
      </c>
    </row>
    <row r="213" spans="1:19" x14ac:dyDescent="0.2">
      <c r="A213" s="1">
        <v>43486</v>
      </c>
      <c r="B213" s="2">
        <v>4191</v>
      </c>
      <c r="C213" s="6">
        <f t="shared" si="36"/>
        <v>8.340694647925071</v>
      </c>
      <c r="D213" s="6">
        <f t="shared" si="42"/>
        <v>9.3492230793472686E-3</v>
      </c>
      <c r="E213" s="6">
        <f t="shared" si="43"/>
        <v>9.3930635838150294E-3</v>
      </c>
      <c r="F213" s="6">
        <v>2897621</v>
      </c>
      <c r="G213" s="6">
        <f t="shared" si="37"/>
        <v>14.879400613462163</v>
      </c>
      <c r="H213" s="2">
        <v>0.20200000000000001</v>
      </c>
      <c r="I213" s="6">
        <f t="shared" si="38"/>
        <v>-1.5994875815809322</v>
      </c>
      <c r="J213" s="6">
        <f t="shared" si="44"/>
        <v>5.4947696783903988E-2</v>
      </c>
      <c r="K213" s="6">
        <f t="shared" si="45"/>
        <v>5.648535564853558E-2</v>
      </c>
      <c r="L213" s="6">
        <v>11250000</v>
      </c>
      <c r="M213" s="6">
        <f t="shared" si="39"/>
        <v>16.235878686614704</v>
      </c>
      <c r="N213" s="2">
        <v>148.82</v>
      </c>
      <c r="O213" s="6">
        <f t="shared" si="40"/>
        <v>5.0027375219691148</v>
      </c>
      <c r="P213" s="6">
        <f t="shared" si="46"/>
        <v>-2.2063627600040547E-2</v>
      </c>
      <c r="Q213" s="6">
        <f t="shared" si="47"/>
        <v>-2.1822006047061873E-2</v>
      </c>
      <c r="R213" s="6">
        <v>18067820</v>
      </c>
      <c r="S213" s="6">
        <f t="shared" si="41"/>
        <v>16.709643013342607</v>
      </c>
    </row>
    <row r="214" spans="1:19" x14ac:dyDescent="0.2">
      <c r="A214" s="1">
        <v>43493</v>
      </c>
      <c r="B214" s="2">
        <v>4133</v>
      </c>
      <c r="C214" s="6">
        <f t="shared" si="36"/>
        <v>8.3267588145117326</v>
      </c>
      <c r="D214" s="6">
        <f t="shared" si="42"/>
        <v>-1.3935833413338372E-2</v>
      </c>
      <c r="E214" s="6">
        <f t="shared" si="43"/>
        <v>-1.3839179193509903E-2</v>
      </c>
      <c r="F214" s="6">
        <v>1235912</v>
      </c>
      <c r="G214" s="6">
        <f t="shared" si="37"/>
        <v>14.027319717054114</v>
      </c>
      <c r="H214" s="2">
        <v>0.19980000000000001</v>
      </c>
      <c r="I214" s="6">
        <f t="shared" si="38"/>
        <v>-1.6104384127676838</v>
      </c>
      <c r="J214" s="6">
        <f t="shared" si="44"/>
        <v>-1.0950831186751664E-2</v>
      </c>
      <c r="K214" s="6">
        <f t="shared" si="45"/>
        <v>-1.0891089108910927E-2</v>
      </c>
      <c r="L214" s="6">
        <v>4090000</v>
      </c>
      <c r="M214" s="6">
        <f t="shared" si="39"/>
        <v>15.224055528018985</v>
      </c>
      <c r="N214" s="2">
        <v>157.19999999999999</v>
      </c>
      <c r="O214" s="6">
        <f t="shared" si="40"/>
        <v>5.0575188799951061</v>
      </c>
      <c r="P214" s="6">
        <f t="shared" si="46"/>
        <v>5.4781358025991267E-2</v>
      </c>
      <c r="Q214" s="6">
        <f t="shared" si="47"/>
        <v>5.6309635801639536E-2</v>
      </c>
      <c r="R214" s="6">
        <v>21009820</v>
      </c>
      <c r="S214" s="6">
        <f t="shared" si="41"/>
        <v>16.860500505435603</v>
      </c>
    </row>
    <row r="215" spans="1:19" x14ac:dyDescent="0.2">
      <c r="A215" s="1">
        <v>43500</v>
      </c>
      <c r="B215" s="2">
        <v>4039.5</v>
      </c>
      <c r="C215" s="6">
        <f t="shared" si="36"/>
        <v>8.3038762009197633</v>
      </c>
      <c r="D215" s="6">
        <f t="shared" si="42"/>
        <v>-2.2882613591969303E-2</v>
      </c>
      <c r="E215" s="6">
        <f t="shared" si="43"/>
        <v>-2.2622792160658118E-2</v>
      </c>
      <c r="F215" s="6">
        <v>1822156</v>
      </c>
      <c r="G215" s="6">
        <f t="shared" si="37"/>
        <v>14.415530973334425</v>
      </c>
      <c r="H215" s="2">
        <v>0.2084</v>
      </c>
      <c r="I215" s="6">
        <f t="shared" si="38"/>
        <v>-1.5682959691029252</v>
      </c>
      <c r="J215" s="6">
        <f t="shared" si="44"/>
        <v>4.2142443664758611E-2</v>
      </c>
      <c r="K215" s="6">
        <f t="shared" si="45"/>
        <v>4.3043043043043024E-2</v>
      </c>
      <c r="L215" s="6">
        <v>8340000</v>
      </c>
      <c r="M215" s="6">
        <f t="shared" si="39"/>
        <v>15.93657377433493</v>
      </c>
      <c r="N215" s="2">
        <v>157.34</v>
      </c>
      <c r="O215" s="6">
        <f t="shared" si="40"/>
        <v>5.0584090689010965</v>
      </c>
      <c r="P215" s="6">
        <f t="shared" si="46"/>
        <v>8.901889059904633E-4</v>
      </c>
      <c r="Q215" s="6">
        <f t="shared" si="47"/>
        <v>8.9058524173037394E-4</v>
      </c>
      <c r="R215" s="6">
        <v>16734770</v>
      </c>
      <c r="S215" s="6">
        <f t="shared" si="41"/>
        <v>16.632999148882089</v>
      </c>
    </row>
    <row r="216" spans="1:19" x14ac:dyDescent="0.2">
      <c r="A216" s="1">
        <v>43507</v>
      </c>
      <c r="B216" s="2">
        <v>3896</v>
      </c>
      <c r="C216" s="6">
        <f t="shared" si="36"/>
        <v>8.2677056647624259</v>
      </c>
      <c r="D216" s="6">
        <f t="shared" si="42"/>
        <v>-3.6170536157337452E-2</v>
      </c>
      <c r="E216" s="6">
        <f t="shared" si="43"/>
        <v>-3.5524198539423193E-2</v>
      </c>
      <c r="F216" s="6">
        <v>1965953</v>
      </c>
      <c r="G216" s="6">
        <f t="shared" si="37"/>
        <v>14.491487672994534</v>
      </c>
      <c r="H216" s="2">
        <v>0.20180000000000001</v>
      </c>
      <c r="I216" s="6">
        <f t="shared" si="38"/>
        <v>-1.6004781710626284</v>
      </c>
      <c r="J216" s="6">
        <f t="shared" si="44"/>
        <v>-3.2182201959703116E-2</v>
      </c>
      <c r="K216" s="6">
        <f t="shared" si="45"/>
        <v>-3.1669865642994219E-2</v>
      </c>
      <c r="L216" s="6">
        <v>14730000</v>
      </c>
      <c r="M216" s="6">
        <f t="shared" si="39"/>
        <v>16.505396788438812</v>
      </c>
      <c r="N216" s="2">
        <v>157.24</v>
      </c>
      <c r="O216" s="6">
        <f t="shared" si="40"/>
        <v>5.0577733005536594</v>
      </c>
      <c r="P216" s="6">
        <f t="shared" si="46"/>
        <v>-6.3576834743717114E-4</v>
      </c>
      <c r="Q216" s="6">
        <f t="shared" si="47"/>
        <v>-6.3556628956396542E-4</v>
      </c>
      <c r="R216" s="6">
        <v>14036000</v>
      </c>
      <c r="S216" s="6">
        <f t="shared" si="41"/>
        <v>16.457136015685244</v>
      </c>
    </row>
    <row r="217" spans="1:19" x14ac:dyDescent="0.2">
      <c r="A217" s="1">
        <v>43514</v>
      </c>
      <c r="B217" s="2">
        <v>3962.5</v>
      </c>
      <c r="C217" s="6">
        <f t="shared" si="36"/>
        <v>8.2846304181855359</v>
      </c>
      <c r="D217" s="6">
        <f t="shared" si="42"/>
        <v>1.6924753423110062E-2</v>
      </c>
      <c r="E217" s="6">
        <f t="shared" si="43"/>
        <v>1.7068788501026694E-2</v>
      </c>
      <c r="F217" s="6">
        <v>1180671</v>
      </c>
      <c r="G217" s="6">
        <f t="shared" si="37"/>
        <v>13.981593478892872</v>
      </c>
      <c r="H217" s="2">
        <v>0.2</v>
      </c>
      <c r="I217" s="6">
        <f t="shared" si="38"/>
        <v>-1.6094379124341003</v>
      </c>
      <c r="J217" s="6">
        <f t="shared" si="44"/>
        <v>-8.9597413714719298E-3</v>
      </c>
      <c r="K217" s="6">
        <f t="shared" si="45"/>
        <v>-8.91972249752228E-3</v>
      </c>
      <c r="L217" s="6">
        <v>5650000</v>
      </c>
      <c r="M217" s="6">
        <f t="shared" si="39"/>
        <v>15.547166103122624</v>
      </c>
      <c r="N217" s="2">
        <v>158.5</v>
      </c>
      <c r="O217" s="6">
        <f t="shared" si="40"/>
        <v>5.0657545933173349</v>
      </c>
      <c r="P217" s="6">
        <f t="shared" si="46"/>
        <v>7.9812927636755404E-3</v>
      </c>
      <c r="Q217" s="6">
        <f t="shared" si="47"/>
        <v>8.013228186212102E-3</v>
      </c>
      <c r="R217" s="6">
        <v>11640510</v>
      </c>
      <c r="S217" s="6">
        <f t="shared" si="41"/>
        <v>16.270001813740731</v>
      </c>
    </row>
    <row r="218" spans="1:19" x14ac:dyDescent="0.2">
      <c r="A218" s="1">
        <v>43521</v>
      </c>
      <c r="B218" s="2">
        <v>3904</v>
      </c>
      <c r="C218" s="6">
        <f t="shared" si="36"/>
        <v>8.2697569475329828</v>
      </c>
      <c r="D218" s="6">
        <f t="shared" si="42"/>
        <v>-1.4873470652553067E-2</v>
      </c>
      <c r="E218" s="6">
        <f t="shared" si="43"/>
        <v>-1.4763406940063091E-2</v>
      </c>
      <c r="F218" s="6">
        <v>1208799</v>
      </c>
      <c r="G218" s="6">
        <f t="shared" si="37"/>
        <v>14.005137862673614</v>
      </c>
      <c r="H218" s="2">
        <v>0.2026</v>
      </c>
      <c r="I218" s="6">
        <f t="shared" si="38"/>
        <v>-1.596521687167554</v>
      </c>
      <c r="J218" s="6">
        <f t="shared" si="44"/>
        <v>1.2916225266546233E-2</v>
      </c>
      <c r="K218" s="6">
        <f t="shared" si="45"/>
        <v>1.2999999999999956E-2</v>
      </c>
      <c r="L218" s="6">
        <v>4940000</v>
      </c>
      <c r="M218" s="6">
        <f t="shared" si="39"/>
        <v>15.412875889164106</v>
      </c>
      <c r="N218" s="2">
        <v>157.74</v>
      </c>
      <c r="O218" s="6">
        <f t="shared" si="40"/>
        <v>5.0609481079698453</v>
      </c>
      <c r="P218" s="6">
        <f t="shared" si="46"/>
        <v>-4.8064853474896196E-3</v>
      </c>
      <c r="Q218" s="6">
        <f t="shared" si="47"/>
        <v>-4.7949526813879555E-3</v>
      </c>
      <c r="R218" s="6">
        <v>10928660</v>
      </c>
      <c r="S218" s="6">
        <f t="shared" si="41"/>
        <v>16.206899254283773</v>
      </c>
    </row>
    <row r="219" spans="1:19" x14ac:dyDescent="0.2">
      <c r="A219" s="1">
        <v>43528</v>
      </c>
      <c r="B219" s="2">
        <v>3850</v>
      </c>
      <c r="C219" s="6">
        <f t="shared" si="36"/>
        <v>8.2558284272818305</v>
      </c>
      <c r="D219" s="6">
        <f t="shared" si="42"/>
        <v>-1.3928520251152321E-2</v>
      </c>
      <c r="E219" s="6">
        <f t="shared" si="43"/>
        <v>-1.3831967213114754E-2</v>
      </c>
      <c r="F219" s="6">
        <v>817936</v>
      </c>
      <c r="G219" s="6">
        <f t="shared" si="37"/>
        <v>13.614539372915205</v>
      </c>
      <c r="H219" s="2">
        <v>0.2014</v>
      </c>
      <c r="I219" s="6">
        <f t="shared" si="38"/>
        <v>-1.6024622986976751</v>
      </c>
      <c r="J219" s="6">
        <f t="shared" si="44"/>
        <v>-5.9406115301210427E-3</v>
      </c>
      <c r="K219" s="6">
        <f t="shared" si="45"/>
        <v>-5.9230009871668642E-3</v>
      </c>
      <c r="L219" s="6">
        <v>3820000</v>
      </c>
      <c r="M219" s="6">
        <f t="shared" si="39"/>
        <v>15.155760980582757</v>
      </c>
      <c r="N219" s="2">
        <v>165.5</v>
      </c>
      <c r="O219" s="6">
        <f t="shared" si="40"/>
        <v>5.1089711948171175</v>
      </c>
      <c r="P219" s="6">
        <f t="shared" si="46"/>
        <v>4.8023086847272189E-2</v>
      </c>
      <c r="Q219" s="6">
        <f t="shared" si="47"/>
        <v>4.9194877646760435E-2</v>
      </c>
      <c r="R219" s="6">
        <v>19416170</v>
      </c>
      <c r="S219" s="6">
        <f t="shared" si="41"/>
        <v>16.781616782015675</v>
      </c>
    </row>
    <row r="220" spans="1:19" x14ac:dyDescent="0.2">
      <c r="A220" s="1">
        <v>43535</v>
      </c>
      <c r="B220" s="2">
        <v>3776.5</v>
      </c>
      <c r="C220" s="6">
        <f t="shared" si="36"/>
        <v>8.2365529337535026</v>
      </c>
      <c r="D220" s="6">
        <f t="shared" si="42"/>
        <v>-1.9275493528327914E-2</v>
      </c>
      <c r="E220" s="6">
        <f t="shared" si="43"/>
        <v>-1.9090909090909092E-2</v>
      </c>
      <c r="F220" s="6">
        <v>1142921</v>
      </c>
      <c r="G220" s="6">
        <f t="shared" si="37"/>
        <v>13.949097824027847</v>
      </c>
      <c r="H220" s="2">
        <v>0.219</v>
      </c>
      <c r="I220" s="6">
        <f t="shared" si="38"/>
        <v>-1.5186835491656363</v>
      </c>
      <c r="J220" s="6">
        <f t="shared" si="44"/>
        <v>8.3778749532038788E-2</v>
      </c>
      <c r="K220" s="6">
        <f t="shared" si="45"/>
        <v>8.7388282025819289E-2</v>
      </c>
      <c r="L220" s="6">
        <v>30110000</v>
      </c>
      <c r="M220" s="6">
        <f t="shared" si="39"/>
        <v>17.220367900457916</v>
      </c>
      <c r="N220" s="2">
        <v>167.7</v>
      </c>
      <c r="O220" s="6">
        <f t="shared" si="40"/>
        <v>5.1221766688291632</v>
      </c>
      <c r="P220" s="6">
        <f t="shared" si="46"/>
        <v>1.3205474012045748E-2</v>
      </c>
      <c r="Q220" s="6">
        <f t="shared" si="47"/>
        <v>1.3293051359516547E-2</v>
      </c>
      <c r="R220" s="6">
        <v>17355370</v>
      </c>
      <c r="S220" s="6">
        <f t="shared" si="41"/>
        <v>16.669412526555231</v>
      </c>
    </row>
    <row r="221" spans="1:19" x14ac:dyDescent="0.2">
      <c r="A221" s="1">
        <v>43542</v>
      </c>
      <c r="B221" s="2">
        <v>3688</v>
      </c>
      <c r="C221" s="6">
        <f t="shared" si="36"/>
        <v>8.2128395846764839</v>
      </c>
      <c r="D221" s="6">
        <f t="shared" si="42"/>
        <v>-2.3713349077018719E-2</v>
      </c>
      <c r="E221" s="6">
        <f t="shared" si="43"/>
        <v>-2.3434396928372833E-2</v>
      </c>
      <c r="F221" s="6">
        <v>1106449</v>
      </c>
      <c r="G221" s="6">
        <f t="shared" si="37"/>
        <v>13.9166663461322</v>
      </c>
      <c r="H221" s="2">
        <v>0.21299999999999999</v>
      </c>
      <c r="I221" s="6">
        <f t="shared" si="38"/>
        <v>-1.546463113272712</v>
      </c>
      <c r="J221" s="6">
        <f t="shared" si="44"/>
        <v>-2.7779564107075716E-2</v>
      </c>
      <c r="K221" s="6">
        <f t="shared" si="45"/>
        <v>-2.7397260273972626E-2</v>
      </c>
      <c r="L221" s="6">
        <v>41710000</v>
      </c>
      <c r="M221" s="6">
        <f t="shared" si="39"/>
        <v>17.546251466173128</v>
      </c>
      <c r="N221" s="2">
        <v>166.7</v>
      </c>
      <c r="O221" s="6">
        <f t="shared" si="40"/>
        <v>5.1161957897567483</v>
      </c>
      <c r="P221" s="6">
        <f t="shared" si="46"/>
        <v>-5.9808790724149574E-3</v>
      </c>
      <c r="Q221" s="6">
        <f t="shared" si="47"/>
        <v>-5.9630292188431726E-3</v>
      </c>
      <c r="R221" s="6">
        <v>17654040</v>
      </c>
      <c r="S221" s="6">
        <f t="shared" si="41"/>
        <v>16.68647521033521</v>
      </c>
    </row>
    <row r="222" spans="1:19" x14ac:dyDescent="0.2">
      <c r="A222" s="1">
        <v>43549</v>
      </c>
      <c r="B222" s="2">
        <v>3640</v>
      </c>
      <c r="C222" s="6">
        <f t="shared" si="36"/>
        <v>8.1997389606307856</v>
      </c>
      <c r="D222" s="6">
        <f t="shared" si="42"/>
        <v>-1.3100624045698339E-2</v>
      </c>
      <c r="E222" s="6">
        <f t="shared" si="43"/>
        <v>-1.3015184381778741E-2</v>
      </c>
      <c r="F222" s="6">
        <v>1447180</v>
      </c>
      <c r="G222" s="6">
        <f t="shared" si="37"/>
        <v>14.185127393177789</v>
      </c>
      <c r="H222" s="2">
        <v>0.2122</v>
      </c>
      <c r="I222" s="6">
        <f t="shared" si="38"/>
        <v>-1.5502260528022542</v>
      </c>
      <c r="J222" s="6">
        <f t="shared" si="44"/>
        <v>-3.7629395295422086E-3</v>
      </c>
      <c r="K222" s="6">
        <f t="shared" si="45"/>
        <v>-3.7558685446009163E-3</v>
      </c>
      <c r="L222" s="6">
        <v>26090000</v>
      </c>
      <c r="M222" s="6">
        <f t="shared" si="39"/>
        <v>17.077062657112911</v>
      </c>
      <c r="N222" s="2">
        <v>170.5</v>
      </c>
      <c r="O222" s="6">
        <f t="shared" si="40"/>
        <v>5.1387352967235715</v>
      </c>
      <c r="P222" s="6">
        <f t="shared" si="46"/>
        <v>2.2539506966823275E-2</v>
      </c>
      <c r="Q222" s="6">
        <f t="shared" si="47"/>
        <v>2.2795440911817705E-2</v>
      </c>
      <c r="R222" s="6">
        <v>12533190</v>
      </c>
      <c r="S222" s="6">
        <f t="shared" si="41"/>
        <v>16.343890883456407</v>
      </c>
    </row>
    <row r="223" spans="1:19" x14ac:dyDescent="0.2">
      <c r="A223" s="1">
        <v>43556</v>
      </c>
      <c r="B223" s="2">
        <v>3610</v>
      </c>
      <c r="C223" s="6">
        <f t="shared" si="36"/>
        <v>8.1914630513269273</v>
      </c>
      <c r="D223" s="6">
        <f t="shared" si="42"/>
        <v>-8.2759093038582421E-3</v>
      </c>
      <c r="E223" s="6">
        <f t="shared" si="43"/>
        <v>-8.241758241758242E-3</v>
      </c>
      <c r="F223" s="6">
        <v>1372002</v>
      </c>
      <c r="G223" s="6">
        <f t="shared" si="37"/>
        <v>14.131781544992853</v>
      </c>
      <c r="H223" s="2">
        <v>0.2112</v>
      </c>
      <c r="I223" s="6">
        <f t="shared" si="38"/>
        <v>-1.5549497271500305</v>
      </c>
      <c r="J223" s="6">
        <f t="shared" si="44"/>
        <v>-4.7236743477763188E-3</v>
      </c>
      <c r="K223" s="6">
        <f t="shared" si="45"/>
        <v>-4.7125353440150841E-3</v>
      </c>
      <c r="L223" s="6">
        <v>20090000</v>
      </c>
      <c r="M223" s="6">
        <f t="shared" si="39"/>
        <v>16.815732736791116</v>
      </c>
      <c r="N223" s="2">
        <v>173.98</v>
      </c>
      <c r="O223" s="6">
        <f t="shared" si="40"/>
        <v>5.1589403500793942</v>
      </c>
      <c r="P223" s="6">
        <f t="shared" si="46"/>
        <v>2.0205053355822677E-2</v>
      </c>
      <c r="Q223" s="6">
        <f t="shared" si="47"/>
        <v>2.0410557184750672E-2</v>
      </c>
      <c r="R223" s="6">
        <v>11372480</v>
      </c>
      <c r="S223" s="6">
        <f t="shared" si="41"/>
        <v>16.24670695979648</v>
      </c>
    </row>
    <row r="224" spans="1:19" x14ac:dyDescent="0.2">
      <c r="A224" s="1">
        <v>43563</v>
      </c>
      <c r="B224" s="2">
        <v>3550.5</v>
      </c>
      <c r="C224" s="6">
        <f t="shared" si="36"/>
        <v>8.1748437176221476</v>
      </c>
      <c r="D224" s="6">
        <f t="shared" si="42"/>
        <v>-1.6619333704779748E-2</v>
      </c>
      <c r="E224" s="6">
        <f t="shared" si="43"/>
        <v>-1.6481994459833796E-2</v>
      </c>
      <c r="F224" s="6">
        <v>1072518</v>
      </c>
      <c r="G224" s="6">
        <f t="shared" si="37"/>
        <v>13.885519712860257</v>
      </c>
      <c r="H224" s="2">
        <v>0.22159999999999999</v>
      </c>
      <c r="I224" s="6">
        <f t="shared" si="38"/>
        <v>-1.5068813241090084</v>
      </c>
      <c r="J224" s="6">
        <f t="shared" si="44"/>
        <v>4.8068403041022112E-2</v>
      </c>
      <c r="K224" s="6">
        <f t="shared" si="45"/>
        <v>4.9242424242424206E-2</v>
      </c>
      <c r="L224" s="6">
        <v>23980000</v>
      </c>
      <c r="M224" s="6">
        <f t="shared" si="39"/>
        <v>16.992730707563641</v>
      </c>
      <c r="N224" s="2">
        <v>172.34</v>
      </c>
      <c r="O224" s="6">
        <f t="shared" si="40"/>
        <v>5.1494692698116209</v>
      </c>
      <c r="P224" s="6">
        <f t="shared" si="46"/>
        <v>-9.4710802677733241E-3</v>
      </c>
      <c r="Q224" s="6">
        <f t="shared" si="47"/>
        <v>-9.4263708472237407E-3</v>
      </c>
      <c r="R224" s="6">
        <v>16390050</v>
      </c>
      <c r="S224" s="6">
        <f t="shared" si="41"/>
        <v>16.612185001355993</v>
      </c>
    </row>
    <row r="225" spans="1:19" x14ac:dyDescent="0.2">
      <c r="A225" s="1">
        <v>43570</v>
      </c>
      <c r="B225" s="2">
        <v>3597</v>
      </c>
      <c r="C225" s="6">
        <f t="shared" si="36"/>
        <v>8.1878554436956232</v>
      </c>
      <c r="D225" s="6">
        <f t="shared" si="42"/>
        <v>1.3011726073475671E-2</v>
      </c>
      <c r="E225" s="6">
        <f t="shared" si="43"/>
        <v>1.309674693705112E-2</v>
      </c>
      <c r="F225" s="6">
        <v>1007864</v>
      </c>
      <c r="G225" s="6">
        <f t="shared" si="37"/>
        <v>13.823343797875923</v>
      </c>
      <c r="H225" s="2">
        <v>0.2248</v>
      </c>
      <c r="I225" s="6">
        <f t="shared" si="38"/>
        <v>-1.4925441609626011</v>
      </c>
      <c r="J225" s="6">
        <f t="shared" si="44"/>
        <v>1.4337163146407317E-2</v>
      </c>
      <c r="K225" s="6">
        <f t="shared" si="45"/>
        <v>1.4440433212996429E-2</v>
      </c>
      <c r="L225" s="6">
        <v>20820000</v>
      </c>
      <c r="M225" s="6">
        <f t="shared" si="39"/>
        <v>16.851424621151097</v>
      </c>
      <c r="N225" s="2">
        <v>174.3</v>
      </c>
      <c r="O225" s="6">
        <f t="shared" si="40"/>
        <v>5.1607779525259749</v>
      </c>
      <c r="P225" s="6">
        <f t="shared" si="46"/>
        <v>1.1308682714354035E-2</v>
      </c>
      <c r="Q225" s="6">
        <f t="shared" si="47"/>
        <v>1.1372867587327423E-2</v>
      </c>
      <c r="R225" s="6">
        <v>8722300</v>
      </c>
      <c r="S225" s="6">
        <f t="shared" si="41"/>
        <v>15.981393522574113</v>
      </c>
    </row>
    <row r="226" spans="1:19" x14ac:dyDescent="0.2">
      <c r="A226" s="1">
        <v>43577</v>
      </c>
      <c r="B226" s="2">
        <v>3590</v>
      </c>
      <c r="C226" s="6">
        <f t="shared" si="36"/>
        <v>8.1859074814823245</v>
      </c>
      <c r="D226" s="6">
        <f t="shared" si="42"/>
        <v>-1.9479622132987373E-3</v>
      </c>
      <c r="E226" s="6">
        <f t="shared" si="43"/>
        <v>-1.9460661662496525E-3</v>
      </c>
      <c r="F226" s="6">
        <v>1183822</v>
      </c>
      <c r="G226" s="6">
        <f t="shared" si="37"/>
        <v>13.984258745286384</v>
      </c>
      <c r="H226" s="2">
        <v>0.22739999999999999</v>
      </c>
      <c r="I226" s="6">
        <f t="shared" si="38"/>
        <v>-1.4810446976657015</v>
      </c>
      <c r="J226" s="6">
        <f t="shared" si="44"/>
        <v>1.1499463296899659E-2</v>
      </c>
      <c r="K226" s="6">
        <f t="shared" si="45"/>
        <v>1.1565836298932345E-2</v>
      </c>
      <c r="L226" s="6">
        <v>23640000</v>
      </c>
      <c r="M226" s="6">
        <f t="shared" si="39"/>
        <v>16.978450750502173</v>
      </c>
      <c r="N226" s="2">
        <v>174.4</v>
      </c>
      <c r="O226" s="6">
        <f t="shared" si="40"/>
        <v>5.1613515114748791</v>
      </c>
      <c r="P226" s="6">
        <f t="shared" si="46"/>
        <v>5.73558948904207E-4</v>
      </c>
      <c r="Q226" s="6">
        <f t="shared" si="47"/>
        <v>5.7372346528969766E-4</v>
      </c>
      <c r="R226" s="6">
        <v>14668660</v>
      </c>
      <c r="S226" s="6">
        <f t="shared" si="41"/>
        <v>16.50122380307053</v>
      </c>
    </row>
    <row r="227" spans="1:19" x14ac:dyDescent="0.2">
      <c r="A227" s="1">
        <v>43584</v>
      </c>
      <c r="B227" s="2">
        <v>3795</v>
      </c>
      <c r="C227" s="6">
        <f t="shared" si="36"/>
        <v>8.2414396898297309</v>
      </c>
      <c r="D227" s="6">
        <f t="shared" si="42"/>
        <v>5.5532208347406353E-2</v>
      </c>
      <c r="E227" s="6">
        <f t="shared" si="43"/>
        <v>5.7103064066852366E-2</v>
      </c>
      <c r="F227" s="6">
        <v>1503628</v>
      </c>
      <c r="G227" s="6">
        <f t="shared" si="37"/>
        <v>14.223391412472703</v>
      </c>
      <c r="H227" s="2">
        <v>0.22600000000000001</v>
      </c>
      <c r="I227" s="6">
        <f t="shared" si="38"/>
        <v>-1.487220279709851</v>
      </c>
      <c r="J227" s="6">
        <f t="shared" si="44"/>
        <v>-6.1755820441495857E-3</v>
      </c>
      <c r="K227" s="6">
        <f t="shared" si="45"/>
        <v>-6.1565523306947433E-3</v>
      </c>
      <c r="L227" s="6">
        <v>16040000</v>
      </c>
      <c r="M227" s="6">
        <f t="shared" si="39"/>
        <v>16.590596160402644</v>
      </c>
      <c r="N227" s="2">
        <v>169.5</v>
      </c>
      <c r="O227" s="6">
        <f t="shared" si="40"/>
        <v>5.1328529268205045</v>
      </c>
      <c r="P227" s="6">
        <f t="shared" si="46"/>
        <v>-2.8498584654374604E-2</v>
      </c>
      <c r="Q227" s="6">
        <f t="shared" si="47"/>
        <v>-2.8096330275229391E-2</v>
      </c>
      <c r="R227" s="6">
        <v>15499530</v>
      </c>
      <c r="S227" s="6">
        <f t="shared" si="41"/>
        <v>16.556320258849091</v>
      </c>
    </row>
    <row r="228" spans="1:19" x14ac:dyDescent="0.2">
      <c r="A228" s="1">
        <v>43591</v>
      </c>
      <c r="B228" s="2">
        <v>3710</v>
      </c>
      <c r="C228" s="6">
        <f t="shared" si="36"/>
        <v>8.2187871556014809</v>
      </c>
      <c r="D228" s="6">
        <f t="shared" si="42"/>
        <v>-2.2652534228249976E-2</v>
      </c>
      <c r="E228" s="6">
        <f t="shared" si="43"/>
        <v>-2.2397891963109356E-2</v>
      </c>
      <c r="F228" s="6">
        <v>1071865</v>
      </c>
      <c r="G228" s="6">
        <f t="shared" si="37"/>
        <v>13.884910679846858</v>
      </c>
      <c r="H228" s="2">
        <v>0.2225</v>
      </c>
      <c r="I228" s="6">
        <f t="shared" si="38"/>
        <v>-1.5028281773758421</v>
      </c>
      <c r="J228" s="6">
        <f t="shared" si="44"/>
        <v>-1.5607897665991022E-2</v>
      </c>
      <c r="K228" s="6">
        <f t="shared" si="45"/>
        <v>-1.5486725663716828E-2</v>
      </c>
      <c r="L228" s="6">
        <v>43670000</v>
      </c>
      <c r="M228" s="6">
        <f t="shared" si="39"/>
        <v>17.592171925461745</v>
      </c>
      <c r="N228" s="2">
        <v>162.58000000000001</v>
      </c>
      <c r="O228" s="6">
        <f t="shared" si="40"/>
        <v>5.0911701883184266</v>
      </c>
      <c r="P228" s="6">
        <f t="shared" si="46"/>
        <v>-4.1682738502077932E-2</v>
      </c>
      <c r="Q228" s="6">
        <f t="shared" si="47"/>
        <v>-4.0825958702064825E-2</v>
      </c>
      <c r="R228" s="6">
        <v>12957990</v>
      </c>
      <c r="S228" s="6">
        <f t="shared" si="41"/>
        <v>16.37722314426771</v>
      </c>
    </row>
    <row r="229" spans="1:19" x14ac:dyDescent="0.2">
      <c r="A229" s="1">
        <v>43598</v>
      </c>
      <c r="B229" s="2">
        <v>3700</v>
      </c>
      <c r="C229" s="6">
        <f t="shared" si="36"/>
        <v>8.2160880986323157</v>
      </c>
      <c r="D229" s="6">
        <f t="shared" si="42"/>
        <v>-2.69905696916517E-3</v>
      </c>
      <c r="E229" s="6">
        <f t="shared" si="43"/>
        <v>-2.6954177897574125E-3</v>
      </c>
      <c r="F229" s="6">
        <v>1122391</v>
      </c>
      <c r="G229" s="6">
        <f t="shared" si="37"/>
        <v>13.930971789206522</v>
      </c>
      <c r="H229" s="2">
        <v>0.18</v>
      </c>
      <c r="I229" s="6">
        <f t="shared" si="38"/>
        <v>-1.7147984280919266</v>
      </c>
      <c r="J229" s="6">
        <f t="shared" si="44"/>
        <v>-0.21197025071608455</v>
      </c>
      <c r="K229" s="6">
        <f t="shared" si="45"/>
        <v>-0.19101123595505623</v>
      </c>
      <c r="L229" s="6">
        <v>47170000</v>
      </c>
      <c r="M229" s="6">
        <f t="shared" si="39"/>
        <v>17.669268655260446</v>
      </c>
      <c r="N229" s="2">
        <v>156.41999999999999</v>
      </c>
      <c r="O229" s="6">
        <f t="shared" si="40"/>
        <v>5.0525446971734649</v>
      </c>
      <c r="P229" s="6">
        <f t="shared" si="46"/>
        <v>-3.8625491144961721E-2</v>
      </c>
      <c r="Q229" s="6">
        <f t="shared" si="47"/>
        <v>-3.7889039242219369E-2</v>
      </c>
      <c r="R229" s="6">
        <v>14576400</v>
      </c>
      <c r="S229" s="6">
        <f t="shared" si="41"/>
        <v>16.494914340476363</v>
      </c>
    </row>
    <row r="230" spans="1:19" x14ac:dyDescent="0.2">
      <c r="A230" s="1">
        <v>43605</v>
      </c>
      <c r="B230" s="2">
        <v>3565</v>
      </c>
      <c r="C230" s="6">
        <f t="shared" si="36"/>
        <v>8.1789193328483965</v>
      </c>
      <c r="D230" s="6">
        <f t="shared" si="42"/>
        <v>-3.7168765783919255E-2</v>
      </c>
      <c r="E230" s="6">
        <f t="shared" si="43"/>
        <v>-3.6486486486486489E-2</v>
      </c>
      <c r="F230" s="6">
        <v>1070182</v>
      </c>
      <c r="G230" s="6">
        <f t="shared" si="37"/>
        <v>13.883339285431781</v>
      </c>
      <c r="H230" s="2">
        <v>0.17649999999999999</v>
      </c>
      <c r="I230" s="6">
        <f t="shared" si="38"/>
        <v>-1.7344344026087857</v>
      </c>
      <c r="J230" s="6">
        <f t="shared" si="44"/>
        <v>-1.9635974516859056E-2</v>
      </c>
      <c r="K230" s="6">
        <f t="shared" si="45"/>
        <v>-1.9444444444444462E-2</v>
      </c>
      <c r="L230" s="6">
        <v>15520000</v>
      </c>
      <c r="M230" s="6">
        <f t="shared" si="39"/>
        <v>16.557640072719348</v>
      </c>
      <c r="N230" s="2">
        <v>164</v>
      </c>
      <c r="O230" s="6">
        <f t="shared" si="40"/>
        <v>5.0998664278241987</v>
      </c>
      <c r="P230" s="6">
        <f t="shared" si="46"/>
        <v>4.7321730650733862E-2</v>
      </c>
      <c r="Q230" s="6">
        <f t="shared" si="47"/>
        <v>4.8459276307377654E-2</v>
      </c>
      <c r="R230" s="6">
        <v>17641070</v>
      </c>
      <c r="S230" s="6">
        <f t="shared" si="41"/>
        <v>16.685740264299692</v>
      </c>
    </row>
    <row r="231" spans="1:19" x14ac:dyDescent="0.2">
      <c r="A231" s="1">
        <v>43612</v>
      </c>
      <c r="B231" s="2">
        <v>3738.5</v>
      </c>
      <c r="C231" s="6">
        <f t="shared" si="36"/>
        <v>8.2264397404399698</v>
      </c>
      <c r="D231" s="6">
        <f t="shared" si="42"/>
        <v>4.7520407591573388E-2</v>
      </c>
      <c r="E231" s="6">
        <f t="shared" si="43"/>
        <v>4.866760168302945E-2</v>
      </c>
      <c r="F231" s="6">
        <v>900804</v>
      </c>
      <c r="G231" s="6">
        <f t="shared" si="37"/>
        <v>13.71104297685504</v>
      </c>
      <c r="H231" s="2">
        <v>0.17449999999999999</v>
      </c>
      <c r="I231" s="6">
        <f t="shared" si="38"/>
        <v>-1.7458305373396552</v>
      </c>
      <c r="J231" s="6">
        <f t="shared" si="44"/>
        <v>-1.1396134730869534E-2</v>
      </c>
      <c r="K231" s="6">
        <f t="shared" si="45"/>
        <v>-1.133144475920681E-2</v>
      </c>
      <c r="L231" s="6">
        <v>38100000</v>
      </c>
      <c r="M231" s="6">
        <f t="shared" si="39"/>
        <v>17.455724840096931</v>
      </c>
      <c r="N231" s="2">
        <v>172.32</v>
      </c>
      <c r="O231" s="6">
        <f t="shared" si="40"/>
        <v>5.1493532134080784</v>
      </c>
      <c r="P231" s="6">
        <f t="shared" si="46"/>
        <v>4.9486785583879644E-2</v>
      </c>
      <c r="Q231" s="6">
        <f t="shared" si="47"/>
        <v>5.0731707317073133E-2</v>
      </c>
      <c r="R231" s="6">
        <v>18979650</v>
      </c>
      <c r="S231" s="6">
        <f t="shared" si="41"/>
        <v>16.758877910512382</v>
      </c>
    </row>
    <row r="232" spans="1:19" x14ac:dyDescent="0.2">
      <c r="A232" s="1">
        <v>43619</v>
      </c>
      <c r="B232" s="2">
        <v>3820</v>
      </c>
      <c r="C232" s="6">
        <f t="shared" si="36"/>
        <v>8.2480057016006203</v>
      </c>
      <c r="D232" s="6">
        <f t="shared" si="42"/>
        <v>2.156596116065046E-2</v>
      </c>
      <c r="E232" s="6">
        <f t="shared" si="43"/>
        <v>2.1800187240872008E-2</v>
      </c>
      <c r="F232" s="6">
        <v>1310473</v>
      </c>
      <c r="G232" s="6">
        <f t="shared" si="37"/>
        <v>14.085898698710007</v>
      </c>
      <c r="H232" s="2">
        <v>0.182</v>
      </c>
      <c r="I232" s="6">
        <f t="shared" si="38"/>
        <v>-1.7037485919053417</v>
      </c>
      <c r="J232" s="6">
        <f t="shared" si="44"/>
        <v>4.2081945434313539E-2</v>
      </c>
      <c r="K232" s="6">
        <f t="shared" si="45"/>
        <v>4.2979942693409781E-2</v>
      </c>
      <c r="L232" s="6">
        <v>64570000</v>
      </c>
      <c r="M232" s="6">
        <f t="shared" si="39"/>
        <v>17.983260464602651</v>
      </c>
      <c r="N232" s="2">
        <v>172.52</v>
      </c>
      <c r="O232" s="6">
        <f t="shared" si="40"/>
        <v>5.1505131717796422</v>
      </c>
      <c r="P232" s="6">
        <f t="shared" si="46"/>
        <v>1.1599583715637962E-3</v>
      </c>
      <c r="Q232" s="6">
        <f t="shared" si="47"/>
        <v>1.1606313834727081E-3</v>
      </c>
      <c r="R232" s="6">
        <v>12011450</v>
      </c>
      <c r="S232" s="6">
        <f t="shared" si="41"/>
        <v>16.301370919491287</v>
      </c>
    </row>
    <row r="233" spans="1:19" x14ac:dyDescent="0.2">
      <c r="A233" s="1">
        <v>43626</v>
      </c>
      <c r="B233" s="2">
        <v>3650</v>
      </c>
      <c r="C233" s="6">
        <f t="shared" si="36"/>
        <v>8.2024824465765374</v>
      </c>
      <c r="D233" s="6">
        <f t="shared" si="42"/>
        <v>-4.5523255024082943E-2</v>
      </c>
      <c r="E233" s="6">
        <f t="shared" si="43"/>
        <v>-4.4502617801047119E-2</v>
      </c>
      <c r="F233" s="6">
        <v>1177587</v>
      </c>
      <c r="G233" s="6">
        <f t="shared" si="37"/>
        <v>13.978977987493641</v>
      </c>
      <c r="H233" s="2">
        <v>0.1825</v>
      </c>
      <c r="I233" s="6">
        <f t="shared" si="38"/>
        <v>-1.701005105959591</v>
      </c>
      <c r="J233" s="6">
        <f t="shared" si="44"/>
        <v>2.7434859457506899E-3</v>
      </c>
      <c r="K233" s="6">
        <f t="shared" si="45"/>
        <v>2.7472527472527496E-3</v>
      </c>
      <c r="L233" s="6">
        <v>11950000</v>
      </c>
      <c r="M233" s="6">
        <f t="shared" si="39"/>
        <v>16.296241836341792</v>
      </c>
      <c r="N233" s="2">
        <v>183.2</v>
      </c>
      <c r="O233" s="6">
        <f t="shared" si="40"/>
        <v>5.2105784522400302</v>
      </c>
      <c r="P233" s="6">
        <f t="shared" si="46"/>
        <v>6.006528046038806E-2</v>
      </c>
      <c r="Q233" s="6">
        <f t="shared" si="47"/>
        <v>6.1905865986552157E-2</v>
      </c>
      <c r="R233" s="6">
        <v>16414600</v>
      </c>
      <c r="S233" s="6">
        <f t="shared" si="41"/>
        <v>16.613681740664788</v>
      </c>
    </row>
    <row r="234" spans="1:19" x14ac:dyDescent="0.2">
      <c r="A234" s="1">
        <v>43633</v>
      </c>
      <c r="B234" s="2">
        <v>3753</v>
      </c>
      <c r="C234" s="6">
        <f t="shared" si="36"/>
        <v>8.2303107991350206</v>
      </c>
      <c r="D234" s="6">
        <f t="shared" si="42"/>
        <v>2.782835255848326E-2</v>
      </c>
      <c r="E234" s="6">
        <f t="shared" si="43"/>
        <v>2.8219178082191782E-2</v>
      </c>
      <c r="F234" s="6">
        <v>1272304</v>
      </c>
      <c r="G234" s="6">
        <f t="shared" si="37"/>
        <v>14.056339988038449</v>
      </c>
      <c r="H234" s="2">
        <v>0.17949999999999999</v>
      </c>
      <c r="I234" s="6">
        <f t="shared" si="38"/>
        <v>-1.7175800710538036</v>
      </c>
      <c r="J234" s="6">
        <f t="shared" si="44"/>
        <v>-1.6574965094212635E-2</v>
      </c>
      <c r="K234" s="6">
        <f t="shared" si="45"/>
        <v>-1.6438356164383577E-2</v>
      </c>
      <c r="L234" s="6">
        <v>18590000</v>
      </c>
      <c r="M234" s="6">
        <f t="shared" si="39"/>
        <v>16.738134359697625</v>
      </c>
      <c r="N234" s="2">
        <v>171.7</v>
      </c>
      <c r="O234" s="6">
        <f t="shared" si="40"/>
        <v>5.1457487679034299</v>
      </c>
      <c r="P234" s="6">
        <f t="shared" si="46"/>
        <v>-6.4829684336600302E-2</v>
      </c>
      <c r="Q234" s="6">
        <f t="shared" si="47"/>
        <v>-6.2772925764192147E-2</v>
      </c>
      <c r="R234" s="6">
        <v>30260040</v>
      </c>
      <c r="S234" s="6">
        <f t="shared" si="41"/>
        <v>17.225338588200675</v>
      </c>
    </row>
    <row r="235" spans="1:19" x14ac:dyDescent="0.2">
      <c r="A235" s="1">
        <v>43640</v>
      </c>
      <c r="B235" s="2">
        <v>3735</v>
      </c>
      <c r="C235" s="6">
        <f t="shared" si="36"/>
        <v>8.2255030975669179</v>
      </c>
      <c r="D235" s="6">
        <f t="shared" si="42"/>
        <v>-4.8077015681027291E-3</v>
      </c>
      <c r="E235" s="6">
        <f t="shared" si="43"/>
        <v>-4.7961630695443642E-3</v>
      </c>
      <c r="F235" s="6">
        <v>1899056</v>
      </c>
      <c r="G235" s="6">
        <f t="shared" si="37"/>
        <v>14.456867478564469</v>
      </c>
      <c r="H235" s="2">
        <v>0.1835</v>
      </c>
      <c r="I235" s="6">
        <f t="shared" si="38"/>
        <v>-1.695540611487512</v>
      </c>
      <c r="J235" s="6">
        <f t="shared" si="44"/>
        <v>2.2039459566291608E-2</v>
      </c>
      <c r="K235" s="6">
        <f t="shared" si="45"/>
        <v>2.2284122562674116E-2</v>
      </c>
      <c r="L235" s="6">
        <v>23960000</v>
      </c>
      <c r="M235" s="6">
        <f t="shared" si="39"/>
        <v>16.991896331211521</v>
      </c>
      <c r="N235" s="2">
        <v>159.69999999999999</v>
      </c>
      <c r="O235" s="6">
        <f t="shared" si="40"/>
        <v>5.0732970552209666</v>
      </c>
      <c r="P235" s="6">
        <f t="shared" si="46"/>
        <v>-7.245171268246331E-2</v>
      </c>
      <c r="Q235" s="6">
        <f t="shared" si="47"/>
        <v>-6.9889341875364011E-2</v>
      </c>
      <c r="R235" s="6">
        <v>46089740</v>
      </c>
      <c r="S235" s="6">
        <f t="shared" si="41"/>
        <v>17.646100923543873</v>
      </c>
    </row>
    <row r="236" spans="1:19" x14ac:dyDescent="0.2">
      <c r="A236" s="1">
        <v>43647</v>
      </c>
      <c r="B236" s="2">
        <v>3832.5</v>
      </c>
      <c r="C236" s="6">
        <f t="shared" si="36"/>
        <v>8.2512726107459695</v>
      </c>
      <c r="D236" s="6">
        <f t="shared" si="42"/>
        <v>2.5769513179051629E-2</v>
      </c>
      <c r="E236" s="6">
        <f t="shared" si="43"/>
        <v>2.6104417670682729E-2</v>
      </c>
      <c r="F236" s="6">
        <v>984822</v>
      </c>
      <c r="G236" s="6">
        <f t="shared" si="37"/>
        <v>13.800216193164189</v>
      </c>
      <c r="H236" s="2">
        <v>0.193</v>
      </c>
      <c r="I236" s="6">
        <f t="shared" si="38"/>
        <v>-1.6450650900772514</v>
      </c>
      <c r="J236" s="6">
        <f t="shared" si="44"/>
        <v>5.0475521410260571E-2</v>
      </c>
      <c r="K236" s="6">
        <f t="shared" si="45"/>
        <v>5.1771117166212584E-2</v>
      </c>
      <c r="L236" s="6">
        <v>20640000</v>
      </c>
      <c r="M236" s="6">
        <f t="shared" si="39"/>
        <v>16.842741498577634</v>
      </c>
      <c r="N236" s="2">
        <v>156.82</v>
      </c>
      <c r="O236" s="6">
        <f t="shared" si="40"/>
        <v>5.0550986508027762</v>
      </c>
      <c r="P236" s="6">
        <f t="shared" si="46"/>
        <v>-1.8198404418190428E-2</v>
      </c>
      <c r="Q236" s="6">
        <f t="shared" si="47"/>
        <v>-1.8033813400125207E-2</v>
      </c>
      <c r="R236" s="6">
        <v>35396420</v>
      </c>
      <c r="S236" s="6">
        <f t="shared" si="41"/>
        <v>17.382121243046523</v>
      </c>
    </row>
    <row r="237" spans="1:19" x14ac:dyDescent="0.2">
      <c r="A237" s="1">
        <v>43654</v>
      </c>
      <c r="B237" s="2">
        <v>3863.5</v>
      </c>
      <c r="C237" s="6">
        <f t="shared" si="36"/>
        <v>8.2593287873736383</v>
      </c>
      <c r="D237" s="6">
        <f t="shared" si="42"/>
        <v>8.0561766276687763E-3</v>
      </c>
      <c r="E237" s="6">
        <f t="shared" si="43"/>
        <v>8.0887149380300064E-3</v>
      </c>
      <c r="F237" s="6">
        <v>1558344</v>
      </c>
      <c r="G237" s="6">
        <f t="shared" si="37"/>
        <v>14.259134276933175</v>
      </c>
      <c r="H237" s="2">
        <v>0.1895</v>
      </c>
      <c r="I237" s="6">
        <f t="shared" si="38"/>
        <v>-1.6633662544596559</v>
      </c>
      <c r="J237" s="6">
        <f t="shared" si="44"/>
        <v>-1.8301164382404478E-2</v>
      </c>
      <c r="K237" s="6">
        <f t="shared" si="45"/>
        <v>-1.8134715025906752E-2</v>
      </c>
      <c r="L237" s="6">
        <v>21100000</v>
      </c>
      <c r="M237" s="6">
        <f t="shared" si="39"/>
        <v>16.864783598446294</v>
      </c>
      <c r="N237" s="2">
        <v>151.91999999999999</v>
      </c>
      <c r="O237" s="6">
        <f t="shared" si="40"/>
        <v>5.0233540665040302</v>
      </c>
      <c r="P237" s="6">
        <f t="shared" si="46"/>
        <v>-3.1744584298746048E-2</v>
      </c>
      <c r="Q237" s="6">
        <f t="shared" si="47"/>
        <v>-3.1246014538961905E-2</v>
      </c>
      <c r="R237" s="6">
        <v>33972450</v>
      </c>
      <c r="S237" s="6">
        <f t="shared" si="41"/>
        <v>17.341060459997063</v>
      </c>
    </row>
    <row r="238" spans="1:19" x14ac:dyDescent="0.2">
      <c r="A238" s="1">
        <v>43661</v>
      </c>
      <c r="B238" s="2">
        <v>3820</v>
      </c>
      <c r="C238" s="6">
        <f t="shared" si="36"/>
        <v>8.2480057016006203</v>
      </c>
      <c r="D238" s="6">
        <f t="shared" si="42"/>
        <v>-1.1323085773017993E-2</v>
      </c>
      <c r="E238" s="6">
        <f t="shared" si="43"/>
        <v>-1.1259220913679306E-2</v>
      </c>
      <c r="F238" s="6">
        <v>1071218</v>
      </c>
      <c r="G238" s="6">
        <f t="shared" si="37"/>
        <v>13.884306876802686</v>
      </c>
      <c r="H238" s="2">
        <v>0.1925</v>
      </c>
      <c r="I238" s="6">
        <f t="shared" si="38"/>
        <v>-1.647659125254298</v>
      </c>
      <c r="J238" s="6">
        <f t="shared" si="44"/>
        <v>1.5707129205357884E-2</v>
      </c>
      <c r="K238" s="6">
        <f t="shared" si="45"/>
        <v>1.5831134564643815E-2</v>
      </c>
      <c r="L238" s="6">
        <v>12860000</v>
      </c>
      <c r="M238" s="6">
        <f t="shared" si="39"/>
        <v>16.369632276773746</v>
      </c>
      <c r="N238" s="2">
        <v>155.54</v>
      </c>
      <c r="O238" s="6">
        <f t="shared" si="40"/>
        <v>5.0469029332667974</v>
      </c>
      <c r="P238" s="6">
        <f t="shared" si="46"/>
        <v>2.354886676276724E-2</v>
      </c>
      <c r="Q238" s="6">
        <f t="shared" si="47"/>
        <v>2.3828330700368647E-2</v>
      </c>
      <c r="R238" s="6">
        <v>27300340</v>
      </c>
      <c r="S238" s="6">
        <f t="shared" si="41"/>
        <v>17.12240971429009</v>
      </c>
    </row>
    <row r="239" spans="1:19" x14ac:dyDescent="0.2">
      <c r="A239" s="1">
        <v>43668</v>
      </c>
      <c r="B239" s="2">
        <v>3780</v>
      </c>
      <c r="C239" s="6">
        <f t="shared" si="36"/>
        <v>8.237479288613633</v>
      </c>
      <c r="D239" s="6">
        <f t="shared" si="42"/>
        <v>-1.052641298698731E-2</v>
      </c>
      <c r="E239" s="6">
        <f t="shared" si="43"/>
        <v>-1.0471204188481676E-2</v>
      </c>
      <c r="F239" s="6">
        <v>1286419</v>
      </c>
      <c r="G239" s="6">
        <f t="shared" si="37"/>
        <v>14.067372947198262</v>
      </c>
      <c r="H239" s="2">
        <v>0.1885</v>
      </c>
      <c r="I239" s="6">
        <f t="shared" si="38"/>
        <v>-1.6686572720940716</v>
      </c>
      <c r="J239" s="6">
        <f t="shared" si="44"/>
        <v>-2.0998146839773524E-2</v>
      </c>
      <c r="K239" s="6">
        <f t="shared" si="45"/>
        <v>-2.0779220779220797E-2</v>
      </c>
      <c r="L239" s="6">
        <v>13400000</v>
      </c>
      <c r="M239" s="6">
        <f t="shared" si="39"/>
        <v>16.410765264921139</v>
      </c>
      <c r="N239" s="2">
        <v>151.80000000000001</v>
      </c>
      <c r="O239" s="6">
        <f t="shared" si="40"/>
        <v>5.0225638649615298</v>
      </c>
      <c r="P239" s="6">
        <f t="shared" si="46"/>
        <v>-2.4339068305267553E-2</v>
      </c>
      <c r="Q239" s="6">
        <f t="shared" si="47"/>
        <v>-2.4045261669023921E-2</v>
      </c>
      <c r="R239" s="6">
        <v>16039440</v>
      </c>
      <c r="S239" s="6">
        <f t="shared" si="41"/>
        <v>16.590561247074977</v>
      </c>
    </row>
    <row r="240" spans="1:19" x14ac:dyDescent="0.2">
      <c r="A240" s="1">
        <v>43675</v>
      </c>
      <c r="B240" s="2">
        <v>3690</v>
      </c>
      <c r="C240" s="6">
        <f t="shared" si="36"/>
        <v>8.2133817370345721</v>
      </c>
      <c r="D240" s="6">
        <f t="shared" si="42"/>
        <v>-2.4097551579060905E-2</v>
      </c>
      <c r="E240" s="6">
        <f t="shared" si="43"/>
        <v>-2.3809523809523808E-2</v>
      </c>
      <c r="F240" s="6">
        <v>910703</v>
      </c>
      <c r="G240" s="6">
        <f t="shared" si="37"/>
        <v>13.721972107719804</v>
      </c>
      <c r="H240" s="2">
        <v>0.1855</v>
      </c>
      <c r="I240" s="6">
        <f t="shared" si="38"/>
        <v>-1.6847003969346472</v>
      </c>
      <c r="J240" s="6">
        <f t="shared" si="44"/>
        <v>-1.6043124840575684E-2</v>
      </c>
      <c r="K240" s="6">
        <f t="shared" si="45"/>
        <v>-1.5915119363395239E-2</v>
      </c>
      <c r="L240" s="6">
        <v>13650000</v>
      </c>
      <c r="M240" s="6">
        <f t="shared" si="39"/>
        <v>16.429250079595242</v>
      </c>
      <c r="N240" s="2">
        <v>147.22</v>
      </c>
      <c r="O240" s="6">
        <f t="shared" si="40"/>
        <v>4.9919280666305594</v>
      </c>
      <c r="P240" s="6">
        <f t="shared" si="46"/>
        <v>-3.063579833097041E-2</v>
      </c>
      <c r="Q240" s="6">
        <f t="shared" si="47"/>
        <v>-3.0171277997365034E-2</v>
      </c>
      <c r="R240" s="6">
        <v>27171000</v>
      </c>
      <c r="S240" s="6">
        <f t="shared" si="41"/>
        <v>17.117660786025194</v>
      </c>
    </row>
    <row r="241" spans="1:19" x14ac:dyDescent="0.2">
      <c r="A241" s="1">
        <v>43682</v>
      </c>
      <c r="B241" s="2">
        <v>3545</v>
      </c>
      <c r="C241" s="6">
        <f t="shared" si="36"/>
        <v>8.173293438966228</v>
      </c>
      <c r="D241" s="6">
        <f t="shared" si="42"/>
        <v>-4.008829806834413E-2</v>
      </c>
      <c r="E241" s="6">
        <f t="shared" si="43"/>
        <v>-3.9295392953929538E-2</v>
      </c>
      <c r="F241" s="6">
        <v>1099656</v>
      </c>
      <c r="G241" s="6">
        <f t="shared" si="37"/>
        <v>13.9105079615865</v>
      </c>
      <c r="H241" s="2">
        <v>0.1835</v>
      </c>
      <c r="I241" s="6">
        <f t="shared" si="38"/>
        <v>-1.695540611487512</v>
      </c>
      <c r="J241" s="6">
        <f t="shared" si="44"/>
        <v>-1.0840214552864769E-2</v>
      </c>
      <c r="K241" s="6">
        <f t="shared" si="45"/>
        <v>-1.0781671159029659E-2</v>
      </c>
      <c r="L241" s="6">
        <v>9530000</v>
      </c>
      <c r="M241" s="6">
        <f t="shared" si="39"/>
        <v>16.069955275630385</v>
      </c>
      <c r="N241" s="2">
        <v>142.46</v>
      </c>
      <c r="O241" s="6">
        <f t="shared" si="40"/>
        <v>4.9590612585502081</v>
      </c>
      <c r="P241" s="6">
        <f t="shared" si="46"/>
        <v>-3.2866808080351362E-2</v>
      </c>
      <c r="Q241" s="6">
        <f t="shared" si="47"/>
        <v>-3.2332563510392549E-2</v>
      </c>
      <c r="R241" s="6">
        <v>21052470</v>
      </c>
      <c r="S241" s="6">
        <f t="shared" si="41"/>
        <v>16.862528450876361</v>
      </c>
    </row>
    <row r="242" spans="1:19" x14ac:dyDescent="0.2">
      <c r="A242" s="1">
        <v>43689</v>
      </c>
      <c r="B242" s="2">
        <v>3601</v>
      </c>
      <c r="C242" s="6">
        <f t="shared" si="36"/>
        <v>8.1889668636488757</v>
      </c>
      <c r="D242" s="6">
        <f t="shared" si="42"/>
        <v>1.5673424682647763E-2</v>
      </c>
      <c r="E242" s="6">
        <f t="shared" si="43"/>
        <v>1.5796897038081806E-2</v>
      </c>
      <c r="F242" s="6">
        <v>1051718</v>
      </c>
      <c r="G242" s="6">
        <f t="shared" si="37"/>
        <v>13.865935575508562</v>
      </c>
      <c r="H242" s="2">
        <v>0.182</v>
      </c>
      <c r="I242" s="6">
        <f t="shared" si="38"/>
        <v>-1.7037485919053417</v>
      </c>
      <c r="J242" s="6">
        <f t="shared" si="44"/>
        <v>-8.2079804178296634E-3</v>
      </c>
      <c r="K242" s="6">
        <f t="shared" si="45"/>
        <v>-8.1743869209809344E-3</v>
      </c>
      <c r="L242" s="6">
        <v>7240000</v>
      </c>
      <c r="M242" s="6">
        <f t="shared" si="39"/>
        <v>15.7951317643619</v>
      </c>
      <c r="N242" s="2">
        <v>138.30000000000001</v>
      </c>
      <c r="O242" s="6">
        <f t="shared" si="40"/>
        <v>4.9294252386707127</v>
      </c>
      <c r="P242" s="6">
        <f t="shared" si="46"/>
        <v>-2.9636019879495379E-2</v>
      </c>
      <c r="Q242" s="6">
        <f t="shared" si="47"/>
        <v>-2.9201179278393909E-2</v>
      </c>
      <c r="R242" s="6">
        <v>24912860</v>
      </c>
      <c r="S242" s="6">
        <f t="shared" si="41"/>
        <v>17.030894693975799</v>
      </c>
    </row>
    <row r="243" spans="1:19" x14ac:dyDescent="0.2">
      <c r="A243" s="1">
        <v>43696</v>
      </c>
      <c r="B243" s="2">
        <v>3520.5</v>
      </c>
      <c r="C243" s="6">
        <f t="shared" si="36"/>
        <v>8.1663583039591874</v>
      </c>
      <c r="D243" s="6">
        <f t="shared" si="42"/>
        <v>-2.2608559689688335E-2</v>
      </c>
      <c r="E243" s="6">
        <f t="shared" si="43"/>
        <v>-2.2354901416273259E-2</v>
      </c>
      <c r="F243" s="6">
        <v>761687</v>
      </c>
      <c r="G243" s="6">
        <f t="shared" si="37"/>
        <v>13.543290989128456</v>
      </c>
      <c r="H243" s="2">
        <v>0.17799999999999999</v>
      </c>
      <c r="I243" s="6">
        <f t="shared" si="38"/>
        <v>-1.725971728690052</v>
      </c>
      <c r="J243" s="6">
        <f t="shared" si="44"/>
        <v>-2.2223136784710329E-2</v>
      </c>
      <c r="K243" s="6">
        <f t="shared" si="45"/>
        <v>-2.1978021978021997E-2</v>
      </c>
      <c r="L243" s="6">
        <v>12230000</v>
      </c>
      <c r="M243" s="6">
        <f t="shared" si="39"/>
        <v>16.319402507663355</v>
      </c>
      <c r="N243" s="2">
        <v>142.4</v>
      </c>
      <c r="O243" s="6">
        <f t="shared" si="40"/>
        <v>4.9586399989778753</v>
      </c>
      <c r="P243" s="6">
        <f t="shared" si="46"/>
        <v>2.9214760307162635E-2</v>
      </c>
      <c r="Q243" s="6">
        <f t="shared" si="47"/>
        <v>2.964569775849598E-2</v>
      </c>
      <c r="R243" s="6">
        <v>20404310</v>
      </c>
      <c r="S243" s="6">
        <f t="shared" si="41"/>
        <v>16.831256711008933</v>
      </c>
    </row>
    <row r="244" spans="1:19" x14ac:dyDescent="0.2">
      <c r="A244" s="1">
        <v>43703</v>
      </c>
      <c r="B244" s="2">
        <v>3690</v>
      </c>
      <c r="C244" s="6">
        <f t="shared" si="36"/>
        <v>8.2133817370345721</v>
      </c>
      <c r="D244" s="6">
        <f t="shared" si="42"/>
        <v>4.7023433075384702E-2</v>
      </c>
      <c r="E244" s="6">
        <f t="shared" si="43"/>
        <v>4.8146570089475926E-2</v>
      </c>
      <c r="F244" s="6">
        <v>918472</v>
      </c>
      <c r="G244" s="6">
        <f t="shared" si="37"/>
        <v>13.730466698687081</v>
      </c>
      <c r="H244" s="2">
        <v>0.182</v>
      </c>
      <c r="I244" s="6">
        <f t="shared" si="38"/>
        <v>-1.7037485919053417</v>
      </c>
      <c r="J244" s="6">
        <f t="shared" si="44"/>
        <v>2.2223136784710329E-2</v>
      </c>
      <c r="K244" s="6">
        <f t="shared" si="45"/>
        <v>2.2471910112359571E-2</v>
      </c>
      <c r="L244" s="6">
        <v>34720000</v>
      </c>
      <c r="M244" s="6">
        <f t="shared" si="39"/>
        <v>17.362826447756422</v>
      </c>
      <c r="N244" s="2">
        <v>148.84</v>
      </c>
      <c r="O244" s="6">
        <f t="shared" si="40"/>
        <v>5.0028719034784217</v>
      </c>
      <c r="P244" s="6">
        <f t="shared" si="46"/>
        <v>4.4231904500546371E-2</v>
      </c>
      <c r="Q244" s="6">
        <f t="shared" si="47"/>
        <v>4.5224719101123578E-2</v>
      </c>
      <c r="R244" s="6">
        <v>23937570</v>
      </c>
      <c r="S244" s="6">
        <f t="shared" si="41"/>
        <v>16.990959749182849</v>
      </c>
    </row>
    <row r="245" spans="1:19" x14ac:dyDescent="0.2">
      <c r="A245" s="1">
        <v>43710</v>
      </c>
      <c r="B245" s="2">
        <v>3574.5</v>
      </c>
      <c r="C245" s="6">
        <f t="shared" si="36"/>
        <v>8.1815805852069072</v>
      </c>
      <c r="D245" s="6">
        <f t="shared" si="42"/>
        <v>-3.1801151827664853E-2</v>
      </c>
      <c r="E245" s="6">
        <f t="shared" si="43"/>
        <v>-3.1300813008130084E-2</v>
      </c>
      <c r="F245" s="6">
        <v>1315352</v>
      </c>
      <c r="G245" s="6">
        <f t="shared" si="37"/>
        <v>14.089614868382306</v>
      </c>
      <c r="H245" s="2">
        <v>0.189</v>
      </c>
      <c r="I245" s="6">
        <f t="shared" si="38"/>
        <v>-1.6660082639224947</v>
      </c>
      <c r="J245" s="6">
        <f t="shared" si="44"/>
        <v>3.7740327982846988E-2</v>
      </c>
      <c r="K245" s="6">
        <f t="shared" si="45"/>
        <v>3.8461538461538498E-2</v>
      </c>
      <c r="L245" s="6">
        <v>20920000</v>
      </c>
      <c r="M245" s="6">
        <f t="shared" si="39"/>
        <v>16.856216197160997</v>
      </c>
      <c r="N245" s="2">
        <v>146.66</v>
      </c>
      <c r="O245" s="6">
        <f t="shared" si="40"/>
        <v>4.9881169826656535</v>
      </c>
      <c r="P245" s="6">
        <f t="shared" si="46"/>
        <v>-1.4754920812768191E-2</v>
      </c>
      <c r="Q245" s="6">
        <f t="shared" si="47"/>
        <v>-1.4646600376242991E-2</v>
      </c>
      <c r="R245" s="6">
        <v>25992560</v>
      </c>
      <c r="S245" s="6">
        <f t="shared" si="41"/>
        <v>17.073320901189778</v>
      </c>
    </row>
    <row r="246" spans="1:19" x14ac:dyDescent="0.2">
      <c r="A246" s="1">
        <v>43717</v>
      </c>
      <c r="B246" s="2">
        <v>3620</v>
      </c>
      <c r="C246" s="6">
        <f t="shared" si="36"/>
        <v>8.1942293048198174</v>
      </c>
      <c r="D246" s="6">
        <f t="shared" si="42"/>
        <v>1.2648719612910142E-2</v>
      </c>
      <c r="E246" s="6">
        <f t="shared" si="43"/>
        <v>1.2729053014407609E-2</v>
      </c>
      <c r="F246" s="6">
        <v>1784914</v>
      </c>
      <c r="G246" s="6">
        <f t="shared" si="37"/>
        <v>14.394880792763509</v>
      </c>
      <c r="H246" s="2">
        <v>0.19350000000000001</v>
      </c>
      <c r="I246" s="6">
        <f t="shared" si="38"/>
        <v>-1.6424777665123005</v>
      </c>
      <c r="J246" s="6">
        <f t="shared" si="44"/>
        <v>2.3530497410194195E-2</v>
      </c>
      <c r="K246" s="6">
        <f t="shared" si="45"/>
        <v>2.3809523809523829E-2</v>
      </c>
      <c r="L246" s="6">
        <v>14530000</v>
      </c>
      <c r="M246" s="6">
        <f t="shared" si="39"/>
        <v>16.491726035546467</v>
      </c>
      <c r="N246" s="2">
        <v>148.46</v>
      </c>
      <c r="O246" s="6">
        <f t="shared" si="40"/>
        <v>5.0003155616894013</v>
      </c>
      <c r="P246" s="6">
        <f t="shared" si="46"/>
        <v>1.2198579023747769E-2</v>
      </c>
      <c r="Q246" s="6">
        <f t="shared" si="47"/>
        <v>1.2273285149325047E-2</v>
      </c>
      <c r="R246" s="6">
        <v>23676620</v>
      </c>
      <c r="S246" s="6">
        <f t="shared" si="41"/>
        <v>16.979998621305771</v>
      </c>
    </row>
    <row r="247" spans="1:19" x14ac:dyDescent="0.2">
      <c r="A247" s="1">
        <v>43724</v>
      </c>
      <c r="B247" s="2">
        <v>3630</v>
      </c>
      <c r="C247" s="6">
        <f t="shared" si="36"/>
        <v>8.1969879272588972</v>
      </c>
      <c r="D247" s="6">
        <f t="shared" si="42"/>
        <v>2.7586224390798719E-3</v>
      </c>
      <c r="E247" s="6">
        <f t="shared" si="43"/>
        <v>2.7624309392265192E-3</v>
      </c>
      <c r="F247" s="6">
        <v>1388099</v>
      </c>
      <c r="G247" s="6">
        <f t="shared" si="37"/>
        <v>14.143445743153748</v>
      </c>
      <c r="H247" s="2">
        <v>0.19</v>
      </c>
      <c r="I247" s="6">
        <f t="shared" si="38"/>
        <v>-1.6607312068216509</v>
      </c>
      <c r="J247" s="6">
        <f t="shared" si="44"/>
        <v>-1.8253440309350388E-2</v>
      </c>
      <c r="K247" s="6">
        <f t="shared" si="45"/>
        <v>-1.8087855297157639E-2</v>
      </c>
      <c r="L247" s="6">
        <v>10320000</v>
      </c>
      <c r="M247" s="6">
        <f t="shared" si="39"/>
        <v>16.149594318017691</v>
      </c>
      <c r="N247" s="2">
        <v>144.69999999999999</v>
      </c>
      <c r="O247" s="6">
        <f t="shared" si="40"/>
        <v>4.974662633637438</v>
      </c>
      <c r="P247" s="6">
        <f t="shared" si="46"/>
        <v>-2.5652928051963286E-2</v>
      </c>
      <c r="Q247" s="6">
        <f t="shared" si="47"/>
        <v>-2.5326687323184827E-2</v>
      </c>
      <c r="R247" s="6">
        <v>35232540</v>
      </c>
      <c r="S247" s="6">
        <f t="shared" si="41"/>
        <v>17.377480645362564</v>
      </c>
    </row>
    <row r="248" spans="1:19" x14ac:dyDescent="0.2">
      <c r="A248" s="1">
        <v>43731</v>
      </c>
      <c r="B248" s="2">
        <v>3559.5</v>
      </c>
      <c r="C248" s="6">
        <f t="shared" si="36"/>
        <v>8.1773753645439271</v>
      </c>
      <c r="D248" s="6">
        <f t="shared" si="42"/>
        <v>-1.9612562714970139E-2</v>
      </c>
      <c r="E248" s="6">
        <f t="shared" si="43"/>
        <v>-1.9421487603305785E-2</v>
      </c>
      <c r="F248" s="6">
        <v>817261</v>
      </c>
      <c r="G248" s="6">
        <f t="shared" si="37"/>
        <v>13.613713784269507</v>
      </c>
      <c r="H248" s="2">
        <v>0.19</v>
      </c>
      <c r="I248" s="6">
        <f t="shared" si="38"/>
        <v>-1.6607312068216509</v>
      </c>
      <c r="J248" s="6">
        <f t="shared" si="44"/>
        <v>0</v>
      </c>
      <c r="K248" s="6">
        <f t="shared" si="45"/>
        <v>0</v>
      </c>
      <c r="L248" s="6">
        <v>5990000</v>
      </c>
      <c r="M248" s="6">
        <f t="shared" si="39"/>
        <v>15.605601970091632</v>
      </c>
      <c r="N248" s="2">
        <v>141.97999999999999</v>
      </c>
      <c r="O248" s="6">
        <f t="shared" si="40"/>
        <v>4.9556862026112398</v>
      </c>
      <c r="P248" s="6">
        <f t="shared" si="46"/>
        <v>-1.8976431026198171E-2</v>
      </c>
      <c r="Q248" s="6">
        <f t="shared" si="47"/>
        <v>-1.8797512093987553E-2</v>
      </c>
      <c r="R248" s="6">
        <v>22139250</v>
      </c>
      <c r="S248" s="6">
        <f t="shared" si="41"/>
        <v>16.91286260933223</v>
      </c>
    </row>
    <row r="249" spans="1:19" x14ac:dyDescent="0.2">
      <c r="A249" s="1">
        <v>43738</v>
      </c>
      <c r="B249" s="2">
        <v>3379.5</v>
      </c>
      <c r="C249" s="6">
        <f t="shared" si="36"/>
        <v>8.1254830485404081</v>
      </c>
      <c r="D249" s="6">
        <f t="shared" si="42"/>
        <v>-5.1892316003518957E-2</v>
      </c>
      <c r="E249" s="6">
        <f t="shared" si="43"/>
        <v>-5.0568900126422248E-2</v>
      </c>
      <c r="F249" s="6">
        <v>1157142</v>
      </c>
      <c r="G249" s="6">
        <f t="shared" si="37"/>
        <v>13.961463729846338</v>
      </c>
      <c r="H249" s="2">
        <v>0.1875</v>
      </c>
      <c r="I249" s="6">
        <f t="shared" si="38"/>
        <v>-1.6739764335716716</v>
      </c>
      <c r="J249" s="6">
        <f t="shared" si="44"/>
        <v>-1.3245226750020711E-2</v>
      </c>
      <c r="K249" s="6">
        <f t="shared" si="45"/>
        <v>-1.3157894736842117E-2</v>
      </c>
      <c r="L249" s="6">
        <v>10610000</v>
      </c>
      <c r="M249" s="6">
        <f t="shared" si="39"/>
        <v>16.177307510590165</v>
      </c>
      <c r="N249" s="2">
        <v>131.88</v>
      </c>
      <c r="O249" s="6">
        <f t="shared" si="40"/>
        <v>4.8818924182035301</v>
      </c>
      <c r="P249" s="6">
        <f t="shared" si="46"/>
        <v>-7.3793784407709673E-2</v>
      </c>
      <c r="Q249" s="6">
        <f t="shared" si="47"/>
        <v>-7.1136779828144772E-2</v>
      </c>
      <c r="R249" s="6">
        <v>39568710</v>
      </c>
      <c r="S249" s="6">
        <f t="shared" si="41"/>
        <v>17.49354921237531</v>
      </c>
    </row>
    <row r="250" spans="1:19" x14ac:dyDescent="0.2">
      <c r="A250" s="1">
        <v>43745</v>
      </c>
      <c r="B250" s="2">
        <v>3211.5</v>
      </c>
      <c r="C250" s="6">
        <f t="shared" si="36"/>
        <v>8.0744933966978465</v>
      </c>
      <c r="D250" s="6">
        <f t="shared" si="42"/>
        <v>-5.0989651842561656E-2</v>
      </c>
      <c r="E250" s="6">
        <f t="shared" si="43"/>
        <v>-4.9711495783399909E-2</v>
      </c>
      <c r="F250" s="6">
        <v>1818524</v>
      </c>
      <c r="G250" s="6">
        <f t="shared" si="37"/>
        <v>14.413535741012495</v>
      </c>
      <c r="H250" s="2">
        <v>0.1875</v>
      </c>
      <c r="I250" s="6">
        <f t="shared" si="38"/>
        <v>-1.6739764335716716</v>
      </c>
      <c r="J250" s="6">
        <f t="shared" si="44"/>
        <v>0</v>
      </c>
      <c r="K250" s="6">
        <f t="shared" si="45"/>
        <v>0</v>
      </c>
      <c r="L250" s="6">
        <v>8090000</v>
      </c>
      <c r="M250" s="6">
        <f t="shared" si="39"/>
        <v>15.906139289034675</v>
      </c>
      <c r="N250" s="2">
        <v>130.04</v>
      </c>
      <c r="O250" s="6">
        <f t="shared" si="40"/>
        <v>4.8678420954357042</v>
      </c>
      <c r="P250" s="6">
        <f t="shared" si="46"/>
        <v>-1.4050322767825918E-2</v>
      </c>
      <c r="Q250" s="6">
        <f t="shared" si="47"/>
        <v>-1.3952077646345189E-2</v>
      </c>
      <c r="R250" s="6">
        <v>32156630</v>
      </c>
      <c r="S250" s="6">
        <f t="shared" si="41"/>
        <v>17.28612920822712</v>
      </c>
    </row>
    <row r="251" spans="1:19" x14ac:dyDescent="0.2">
      <c r="A251" s="1">
        <v>43752</v>
      </c>
      <c r="B251" s="2">
        <v>3215</v>
      </c>
      <c r="C251" s="6">
        <f t="shared" si="36"/>
        <v>8.0755826366717205</v>
      </c>
      <c r="D251" s="6">
        <f t="shared" si="42"/>
        <v>1.0892399738740011E-3</v>
      </c>
      <c r="E251" s="6">
        <f t="shared" si="43"/>
        <v>1.089833411178577E-3</v>
      </c>
      <c r="F251" s="6">
        <v>1660663</v>
      </c>
      <c r="G251" s="6">
        <f t="shared" si="37"/>
        <v>14.322727478185101</v>
      </c>
      <c r="H251" s="2">
        <v>0.187</v>
      </c>
      <c r="I251" s="6">
        <f t="shared" si="38"/>
        <v>-1.6766466621275504</v>
      </c>
      <c r="J251" s="6">
        <f t="shared" si="44"/>
        <v>-2.6702285558788397E-3</v>
      </c>
      <c r="K251" s="6">
        <f t="shared" si="45"/>
        <v>-2.6666666666666692E-3</v>
      </c>
      <c r="L251" s="6">
        <v>10460000</v>
      </c>
      <c r="M251" s="6">
        <f t="shared" si="39"/>
        <v>16.16306901660105</v>
      </c>
      <c r="N251" s="2">
        <v>128.80000000000001</v>
      </c>
      <c r="O251" s="6">
        <f t="shared" si="40"/>
        <v>4.8582608136702534</v>
      </c>
      <c r="P251" s="6">
        <f t="shared" si="46"/>
        <v>-9.5812817654508109E-3</v>
      </c>
      <c r="Q251" s="6">
        <f t="shared" si="47"/>
        <v>-9.5355275299906245E-3</v>
      </c>
      <c r="R251" s="6">
        <v>30510320</v>
      </c>
      <c r="S251" s="6">
        <f t="shared" si="41"/>
        <v>17.233575545002321</v>
      </c>
    </row>
    <row r="252" spans="1:19" x14ac:dyDescent="0.2">
      <c r="A252" s="1">
        <v>43759</v>
      </c>
      <c r="B252" s="2">
        <v>3182</v>
      </c>
      <c r="C252" s="6">
        <f t="shared" si="36"/>
        <v>8.065265208897733</v>
      </c>
      <c r="D252" s="6">
        <f t="shared" si="42"/>
        <v>-1.0317427773987475E-2</v>
      </c>
      <c r="E252" s="6">
        <f t="shared" si="43"/>
        <v>-1.0264385692068429E-2</v>
      </c>
      <c r="F252" s="6">
        <v>1943615</v>
      </c>
      <c r="G252" s="6">
        <f t="shared" si="37"/>
        <v>14.480060199121478</v>
      </c>
      <c r="H252" s="2">
        <v>0.19</v>
      </c>
      <c r="I252" s="6">
        <f t="shared" si="38"/>
        <v>-1.6607312068216509</v>
      </c>
      <c r="J252" s="6">
        <f t="shared" si="44"/>
        <v>1.5915455305899551E-2</v>
      </c>
      <c r="K252" s="6">
        <f t="shared" si="45"/>
        <v>1.6042780748663117E-2</v>
      </c>
      <c r="L252" s="6">
        <v>17150000</v>
      </c>
      <c r="M252" s="6">
        <f t="shared" si="39"/>
        <v>16.657508731576222</v>
      </c>
      <c r="N252" s="2">
        <v>123.42</v>
      </c>
      <c r="O252" s="6">
        <f t="shared" si="40"/>
        <v>4.8155931728929211</v>
      </c>
      <c r="P252" s="6">
        <f t="shared" si="46"/>
        <v>-4.2667640777332316E-2</v>
      </c>
      <c r="Q252" s="6">
        <f t="shared" si="47"/>
        <v>-4.1770186335403796E-2</v>
      </c>
      <c r="R252" s="6">
        <v>34666900</v>
      </c>
      <c r="S252" s="6">
        <f t="shared" si="41"/>
        <v>17.361295899184118</v>
      </c>
    </row>
    <row r="253" spans="1:19" x14ac:dyDescent="0.2">
      <c r="A253" s="1">
        <v>43766</v>
      </c>
      <c r="B253" s="2">
        <v>3273.5</v>
      </c>
      <c r="C253" s="6">
        <f t="shared" si="36"/>
        <v>8.0936150278811461</v>
      </c>
      <c r="D253" s="6">
        <f t="shared" si="42"/>
        <v>2.8349818983413044E-2</v>
      </c>
      <c r="E253" s="6">
        <f t="shared" si="43"/>
        <v>2.8755499685732242E-2</v>
      </c>
      <c r="F253" s="6">
        <v>2175369</v>
      </c>
      <c r="G253" s="6">
        <f t="shared" si="37"/>
        <v>14.592708863287523</v>
      </c>
      <c r="H253" s="2">
        <v>0.19500000000000001</v>
      </c>
      <c r="I253" s="6">
        <f t="shared" si="38"/>
        <v>-1.6347557204183902</v>
      </c>
      <c r="J253" s="6">
        <f t="shared" si="44"/>
        <v>2.5975486403260639E-2</v>
      </c>
      <c r="K253" s="6">
        <f t="shared" si="45"/>
        <v>2.6315789473684233E-2</v>
      </c>
      <c r="L253" s="6">
        <v>14130000</v>
      </c>
      <c r="M253" s="6">
        <f t="shared" si="39"/>
        <v>16.46381075466071</v>
      </c>
      <c r="N253" s="2">
        <v>126.14</v>
      </c>
      <c r="O253" s="6">
        <f t="shared" si="40"/>
        <v>4.8373924012355047</v>
      </c>
      <c r="P253" s="6">
        <f t="shared" si="46"/>
        <v>2.1799228342583632E-2</v>
      </c>
      <c r="Q253" s="6">
        <f t="shared" si="47"/>
        <v>2.2038567493112938E-2</v>
      </c>
      <c r="R253" s="6">
        <v>31926500</v>
      </c>
      <c r="S253" s="6">
        <f t="shared" si="41"/>
        <v>17.27894694390049</v>
      </c>
    </row>
    <row r="254" spans="1:19" x14ac:dyDescent="0.2">
      <c r="A254" s="1">
        <v>43773</v>
      </c>
      <c r="B254" s="2">
        <v>3303</v>
      </c>
      <c r="C254" s="6">
        <f t="shared" si="36"/>
        <v>8.1025864253907898</v>
      </c>
      <c r="D254" s="6">
        <f t="shared" si="42"/>
        <v>8.9713975096437082E-3</v>
      </c>
      <c r="E254" s="6">
        <f t="shared" si="43"/>
        <v>9.011761111959676E-3</v>
      </c>
      <c r="F254" s="6">
        <v>1477460</v>
      </c>
      <c r="G254" s="6">
        <f t="shared" si="37"/>
        <v>14.205834955137879</v>
      </c>
      <c r="H254" s="2">
        <v>0.20050000000000001</v>
      </c>
      <c r="I254" s="6">
        <f t="shared" si="38"/>
        <v>-1.6069410322355131</v>
      </c>
      <c r="J254" s="6">
        <f t="shared" si="44"/>
        <v>2.7814688182877134E-2</v>
      </c>
      <c r="K254" s="6">
        <f t="shared" si="45"/>
        <v>2.820512820512823E-2</v>
      </c>
      <c r="L254" s="6">
        <v>17980000</v>
      </c>
      <c r="M254" s="6">
        <f t="shared" si="39"/>
        <v>16.704770587007747</v>
      </c>
      <c r="N254" s="2">
        <v>131.04</v>
      </c>
      <c r="O254" s="6">
        <f t="shared" si="40"/>
        <v>4.8755026201047595</v>
      </c>
      <c r="P254" s="6">
        <f t="shared" si="46"/>
        <v>3.8110218869254808E-2</v>
      </c>
      <c r="Q254" s="6">
        <f t="shared" si="47"/>
        <v>3.8845726970033231E-2</v>
      </c>
      <c r="R254" s="6">
        <v>30596780</v>
      </c>
      <c r="S254" s="6">
        <f t="shared" si="41"/>
        <v>17.236405332627506</v>
      </c>
    </row>
    <row r="255" spans="1:19" x14ac:dyDescent="0.2">
      <c r="A255" s="1">
        <v>43780</v>
      </c>
      <c r="B255" s="2">
        <v>3305.5</v>
      </c>
      <c r="C255" s="6">
        <f t="shared" si="36"/>
        <v>8.1033430267736328</v>
      </c>
      <c r="D255" s="6">
        <f t="shared" si="42"/>
        <v>7.5660138284305845E-4</v>
      </c>
      <c r="E255" s="6">
        <f t="shared" si="43"/>
        <v>7.5688767786860427E-4</v>
      </c>
      <c r="F255" s="6">
        <v>1051995</v>
      </c>
      <c r="G255" s="6">
        <f t="shared" si="37"/>
        <v>13.866198919416787</v>
      </c>
      <c r="H255" s="2">
        <v>0.20300000000000001</v>
      </c>
      <c r="I255" s="6">
        <f t="shared" si="38"/>
        <v>-1.5945492999403497</v>
      </c>
      <c r="J255" s="6">
        <f t="shared" si="44"/>
        <v>1.2391732295163438E-2</v>
      </c>
      <c r="K255" s="6">
        <f t="shared" si="45"/>
        <v>1.2468827930174575E-2</v>
      </c>
      <c r="L255" s="6">
        <v>17830000</v>
      </c>
      <c r="M255" s="6">
        <f t="shared" si="39"/>
        <v>16.696392989839325</v>
      </c>
      <c r="N255" s="2">
        <v>126.64</v>
      </c>
      <c r="O255" s="6">
        <f t="shared" si="40"/>
        <v>4.8413484155727566</v>
      </c>
      <c r="P255" s="6">
        <f t="shared" si="46"/>
        <v>-3.4154204532002908E-2</v>
      </c>
      <c r="Q255" s="6">
        <f t="shared" si="47"/>
        <v>-3.3577533577533514E-2</v>
      </c>
      <c r="R255" s="6">
        <v>25417960</v>
      </c>
      <c r="S255" s="6">
        <f t="shared" si="41"/>
        <v>17.050966568734978</v>
      </c>
    </row>
    <row r="256" spans="1:19" x14ac:dyDescent="0.2">
      <c r="A256" s="1">
        <v>43787</v>
      </c>
      <c r="B256" s="2">
        <v>3261</v>
      </c>
      <c r="C256" s="6">
        <f t="shared" si="36"/>
        <v>8.0897891757893188</v>
      </c>
      <c r="D256" s="6">
        <f t="shared" si="42"/>
        <v>-1.3553850984314053E-2</v>
      </c>
      <c r="E256" s="6">
        <f t="shared" si="43"/>
        <v>-1.3462411132960218E-2</v>
      </c>
      <c r="F256" s="6">
        <v>1092512</v>
      </c>
      <c r="G256" s="6">
        <f t="shared" si="37"/>
        <v>13.903990189873252</v>
      </c>
      <c r="H256" s="2">
        <v>0.20799999999999999</v>
      </c>
      <c r="I256" s="6">
        <f t="shared" si="38"/>
        <v>-1.5702171992808192</v>
      </c>
      <c r="J256" s="6">
        <f t="shared" si="44"/>
        <v>2.4332100659530509E-2</v>
      </c>
      <c r="K256" s="6">
        <f t="shared" si="45"/>
        <v>2.4630541871921065E-2</v>
      </c>
      <c r="L256" s="6">
        <v>25570000</v>
      </c>
      <c r="M256" s="6">
        <f t="shared" si="39"/>
        <v>17.056930347267368</v>
      </c>
      <c r="N256" s="2">
        <v>127.82</v>
      </c>
      <c r="O256" s="6">
        <f t="shared" si="40"/>
        <v>4.850623024222136</v>
      </c>
      <c r="P256" s="6">
        <f t="shared" si="46"/>
        <v>9.2746086493793456E-3</v>
      </c>
      <c r="Q256" s="6">
        <f t="shared" si="47"/>
        <v>9.3177511054958351E-3</v>
      </c>
      <c r="R256" s="6">
        <v>22383190</v>
      </c>
      <c r="S256" s="6">
        <f t="shared" si="41"/>
        <v>16.92382078867082</v>
      </c>
    </row>
    <row r="257" spans="1:19" x14ac:dyDescent="0.2">
      <c r="A257" s="1">
        <v>43794</v>
      </c>
      <c r="B257" s="2">
        <v>3283</v>
      </c>
      <c r="C257" s="6">
        <f t="shared" si="36"/>
        <v>8.0965129175015935</v>
      </c>
      <c r="D257" s="6">
        <f t="shared" si="42"/>
        <v>6.7237417122747445E-3</v>
      </c>
      <c r="E257" s="6">
        <f t="shared" si="43"/>
        <v>6.7463968107942347E-3</v>
      </c>
      <c r="F257" s="6">
        <v>948814</v>
      </c>
      <c r="G257" s="6">
        <f t="shared" si="37"/>
        <v>13.762968062597345</v>
      </c>
      <c r="H257" s="2">
        <v>0.20799999999999999</v>
      </c>
      <c r="I257" s="6">
        <f t="shared" si="38"/>
        <v>-1.5702171992808192</v>
      </c>
      <c r="J257" s="6">
        <f t="shared" si="44"/>
        <v>0</v>
      </c>
      <c r="K257" s="6">
        <f t="shared" si="45"/>
        <v>0</v>
      </c>
      <c r="L257" s="6">
        <v>10570000</v>
      </c>
      <c r="M257" s="6">
        <f t="shared" si="39"/>
        <v>16.17353035784642</v>
      </c>
      <c r="N257" s="2">
        <v>129.41999999999999</v>
      </c>
      <c r="O257" s="6">
        <f t="shared" si="40"/>
        <v>4.8630629296291197</v>
      </c>
      <c r="P257" s="6">
        <f t="shared" si="46"/>
        <v>1.2439905406983698E-2</v>
      </c>
      <c r="Q257" s="6">
        <f t="shared" si="47"/>
        <v>1.2517602879048618E-2</v>
      </c>
      <c r="R257" s="6">
        <v>28666750</v>
      </c>
      <c r="S257" s="6">
        <f t="shared" si="41"/>
        <v>17.171248472522191</v>
      </c>
    </row>
    <row r="258" spans="1:19" x14ac:dyDescent="0.2">
      <c r="A258" s="1">
        <v>43801</v>
      </c>
      <c r="B258" s="2">
        <v>3207</v>
      </c>
      <c r="C258" s="6">
        <f t="shared" ref="C258:C268" si="48">LN(B258)</f>
        <v>8.0730911996931543</v>
      </c>
      <c r="D258" s="6">
        <f t="shared" si="42"/>
        <v>-2.3421717808439269E-2</v>
      </c>
      <c r="E258" s="6">
        <f t="shared" si="43"/>
        <v>-2.3149558330795003E-2</v>
      </c>
      <c r="F258" s="6">
        <v>951760</v>
      </c>
      <c r="G258" s="6">
        <f t="shared" si="37"/>
        <v>13.766068181150407</v>
      </c>
      <c r="H258" s="2">
        <v>0.20599999999999999</v>
      </c>
      <c r="I258" s="6">
        <f t="shared" si="38"/>
        <v>-1.579879110192556</v>
      </c>
      <c r="J258" s="6">
        <f t="shared" si="44"/>
        <v>-9.6619109117368485E-3</v>
      </c>
      <c r="K258" s="6">
        <f t="shared" si="45"/>
        <v>-9.6153846153846246E-3</v>
      </c>
      <c r="L258" s="6">
        <v>15790000</v>
      </c>
      <c r="M258" s="6">
        <f t="shared" si="39"/>
        <v>16.574887386231826</v>
      </c>
      <c r="N258" s="2">
        <v>133</v>
      </c>
      <c r="O258" s="6">
        <f t="shared" si="40"/>
        <v>4.8903491282217537</v>
      </c>
      <c r="P258" s="6">
        <f t="shared" si="46"/>
        <v>2.7286198592634037E-2</v>
      </c>
      <c r="Q258" s="6">
        <f t="shared" si="47"/>
        <v>2.7661876062432492E-2</v>
      </c>
      <c r="R258" s="6">
        <v>42730480</v>
      </c>
      <c r="S258" s="6">
        <f t="shared" si="41"/>
        <v>17.570423040882648</v>
      </c>
    </row>
    <row r="259" spans="1:19" x14ac:dyDescent="0.2">
      <c r="A259" s="1">
        <v>43808</v>
      </c>
      <c r="B259" s="2">
        <v>3265.5</v>
      </c>
      <c r="C259" s="6">
        <f t="shared" si="48"/>
        <v>8.091168169342712</v>
      </c>
      <c r="D259" s="6">
        <f t="shared" si="42"/>
        <v>1.8076969649557739E-2</v>
      </c>
      <c r="E259" s="6">
        <f t="shared" si="43"/>
        <v>1.824134705332086E-2</v>
      </c>
      <c r="F259" s="6">
        <v>876852</v>
      </c>
      <c r="G259" s="6">
        <f t="shared" ref="G259:G268" si="49">LN(F259)</f>
        <v>13.684093499986666</v>
      </c>
      <c r="H259" s="2">
        <v>0.2135</v>
      </c>
      <c r="I259" s="6">
        <f t="shared" ref="I259:I268" si="50">LN(H259)</f>
        <v>-1.5441184463134578</v>
      </c>
      <c r="J259" s="6">
        <f t="shared" si="44"/>
        <v>3.5760663879098153E-2</v>
      </c>
      <c r="K259" s="6">
        <f t="shared" si="45"/>
        <v>3.6407766990291295E-2</v>
      </c>
      <c r="L259" s="6">
        <v>15780000</v>
      </c>
      <c r="M259" s="6">
        <f t="shared" ref="M259:M268" si="51">LN(L259)</f>
        <v>16.574253873382002</v>
      </c>
      <c r="N259" s="2">
        <v>137.9</v>
      </c>
      <c r="O259" s="6">
        <f t="shared" ref="O259:O268" si="52">LN(N259)</f>
        <v>4.926528784799256</v>
      </c>
      <c r="P259" s="6">
        <f t="shared" si="46"/>
        <v>3.6179656577502328E-2</v>
      </c>
      <c r="Q259" s="6">
        <f t="shared" si="47"/>
        <v>3.684210526315794E-2</v>
      </c>
      <c r="R259" s="6">
        <v>36861300</v>
      </c>
      <c r="S259" s="6">
        <f t="shared" ref="S259:S268" si="53">LN(R259)</f>
        <v>17.422672778167861</v>
      </c>
    </row>
    <row r="260" spans="1:19" x14ac:dyDescent="0.2">
      <c r="A260" s="1">
        <v>43815</v>
      </c>
      <c r="B260" s="2">
        <v>3297</v>
      </c>
      <c r="C260" s="6">
        <f t="shared" si="48"/>
        <v>8.1007682430717303</v>
      </c>
      <c r="D260" s="6">
        <f t="shared" ref="D260:D268" si="54">C260-C259</f>
        <v>9.6000737290182769E-3</v>
      </c>
      <c r="E260" s="6">
        <f t="shared" ref="E260:E268" si="55">(B260-B259)/B259</f>
        <v>9.6463022508038593E-3</v>
      </c>
      <c r="F260" s="6">
        <v>1684061</v>
      </c>
      <c r="G260" s="6">
        <f t="shared" si="49"/>
        <v>14.336718696406272</v>
      </c>
      <c r="H260" s="2">
        <v>0.2175</v>
      </c>
      <c r="I260" s="6">
        <f t="shared" si="50"/>
        <v>-1.5255564284533982</v>
      </c>
      <c r="J260" s="6">
        <f t="shared" ref="J260:J268" si="56">I260-I259</f>
        <v>1.8562017860059621E-2</v>
      </c>
      <c r="K260" s="6">
        <f t="shared" ref="K260:K268" si="57">(H260-H259)/H259</f>
        <v>1.8735362997658097E-2</v>
      </c>
      <c r="L260" s="6">
        <v>19540000</v>
      </c>
      <c r="M260" s="6">
        <f t="shared" si="51"/>
        <v>16.787974204578912</v>
      </c>
      <c r="N260" s="2">
        <v>142.46</v>
      </c>
      <c r="O260" s="6">
        <f t="shared" si="52"/>
        <v>4.9590612585502081</v>
      </c>
      <c r="P260" s="6">
        <f t="shared" ref="P260:P268" si="58">O260-O259</f>
        <v>3.2532473750952029E-2</v>
      </c>
      <c r="Q260" s="6">
        <f t="shared" ref="Q260:Q268" si="59">(N260-N259)/N259</f>
        <v>3.3067440174039175E-2</v>
      </c>
      <c r="R260" s="6">
        <v>38450650</v>
      </c>
      <c r="S260" s="6">
        <f t="shared" si="53"/>
        <v>17.464886158844561</v>
      </c>
    </row>
    <row r="261" spans="1:19" x14ac:dyDescent="0.2">
      <c r="A261" s="1">
        <v>43822</v>
      </c>
      <c r="B261" s="2">
        <v>3428</v>
      </c>
      <c r="C261" s="6">
        <f t="shared" si="48"/>
        <v>8.1397322797176699</v>
      </c>
      <c r="D261" s="6">
        <f t="shared" si="54"/>
        <v>3.8964036645939615E-2</v>
      </c>
      <c r="E261" s="6">
        <f t="shared" si="55"/>
        <v>3.9733090688504703E-2</v>
      </c>
      <c r="F261" s="6">
        <v>1896745</v>
      </c>
      <c r="G261" s="6">
        <f t="shared" si="49"/>
        <v>14.455649817108801</v>
      </c>
      <c r="H261" s="2">
        <v>0.22450000000000001</v>
      </c>
      <c r="I261" s="6">
        <f t="shared" si="50"/>
        <v>-1.4938795717998281</v>
      </c>
      <c r="J261" s="6">
        <f t="shared" si="56"/>
        <v>3.1676856653570118E-2</v>
      </c>
      <c r="K261" s="6">
        <f t="shared" si="57"/>
        <v>3.2183908045977039E-2</v>
      </c>
      <c r="L261" s="6">
        <v>27290000</v>
      </c>
      <c r="M261" s="6">
        <f t="shared" si="51"/>
        <v>17.122030892684521</v>
      </c>
      <c r="N261" s="2">
        <v>143.41999999999999</v>
      </c>
      <c r="O261" s="6">
        <f t="shared" si="52"/>
        <v>4.9657773884544287</v>
      </c>
      <c r="P261" s="6">
        <f t="shared" si="58"/>
        <v>6.7161299042206579E-3</v>
      </c>
      <c r="Q261" s="6">
        <f t="shared" si="59"/>
        <v>6.7387336796292255E-3</v>
      </c>
      <c r="R261" s="6">
        <v>12766160</v>
      </c>
      <c r="S261" s="6">
        <f t="shared" si="53"/>
        <v>16.362308478011155</v>
      </c>
    </row>
    <row r="262" spans="1:19" x14ac:dyDescent="0.2">
      <c r="A262" s="1">
        <v>43829</v>
      </c>
      <c r="B262" s="2">
        <v>3445.5</v>
      </c>
      <c r="C262" s="6">
        <f t="shared" si="48"/>
        <v>8.1448243107972633</v>
      </c>
      <c r="D262" s="6">
        <f t="shared" si="54"/>
        <v>5.0920310795934398E-3</v>
      </c>
      <c r="E262" s="6">
        <f t="shared" si="55"/>
        <v>5.1050175029171531E-3</v>
      </c>
      <c r="F262" s="6">
        <v>546263</v>
      </c>
      <c r="G262" s="6">
        <f t="shared" si="49"/>
        <v>13.210855823735756</v>
      </c>
      <c r="H262" s="2">
        <v>0.23949999999999999</v>
      </c>
      <c r="I262" s="6">
        <f t="shared" si="50"/>
        <v>-1.4292018621311671</v>
      </c>
      <c r="J262" s="6">
        <f t="shared" si="56"/>
        <v>6.4677709668661043E-2</v>
      </c>
      <c r="K262" s="6">
        <f t="shared" si="57"/>
        <v>6.6815144766146931E-2</v>
      </c>
      <c r="L262" s="6">
        <v>15800000</v>
      </c>
      <c r="M262" s="6">
        <f t="shared" si="51"/>
        <v>16.575520497997196</v>
      </c>
      <c r="N262" s="2">
        <v>144.5</v>
      </c>
      <c r="O262" s="6">
        <f t="shared" si="52"/>
        <v>4.9732795075524869</v>
      </c>
      <c r="P262" s="6">
        <f t="shared" si="58"/>
        <v>7.502119098058202E-3</v>
      </c>
      <c r="Q262" s="6">
        <f t="shared" si="59"/>
        <v>7.5303304978386037E-3</v>
      </c>
      <c r="R262" s="6">
        <v>8176110</v>
      </c>
      <c r="S262" s="6">
        <f t="shared" si="53"/>
        <v>15.91672704534686</v>
      </c>
    </row>
    <row r="263" spans="1:19" x14ac:dyDescent="0.2">
      <c r="A263" s="1">
        <v>43836</v>
      </c>
      <c r="B263" s="2">
        <v>3319.5</v>
      </c>
      <c r="C263" s="6">
        <f t="shared" si="48"/>
        <v>8.1075694481592144</v>
      </c>
      <c r="D263" s="6">
        <f t="shared" si="54"/>
        <v>-3.7254862638048891E-2</v>
      </c>
      <c r="E263" s="6">
        <f t="shared" si="55"/>
        <v>-3.6569438397910319E-2</v>
      </c>
      <c r="F263" s="6">
        <v>1552204</v>
      </c>
      <c r="G263" s="6">
        <f t="shared" si="49"/>
        <v>14.255186414386356</v>
      </c>
      <c r="H263" s="2">
        <v>0.26100000000000001</v>
      </c>
      <c r="I263" s="6">
        <f t="shared" si="50"/>
        <v>-1.3432348716594436</v>
      </c>
      <c r="J263" s="6">
        <f t="shared" si="56"/>
        <v>8.5966990471723514E-2</v>
      </c>
      <c r="K263" s="6">
        <f t="shared" si="57"/>
        <v>8.9770354906054367E-2</v>
      </c>
      <c r="L263" s="6">
        <v>72240000</v>
      </c>
      <c r="M263" s="6">
        <f t="shared" si="51"/>
        <v>18.095504467073003</v>
      </c>
      <c r="N263" s="2">
        <v>143.62</v>
      </c>
      <c r="O263" s="6">
        <f t="shared" si="52"/>
        <v>4.9671709226821719</v>
      </c>
      <c r="P263" s="6">
        <f t="shared" si="58"/>
        <v>-6.1085848703150702E-3</v>
      </c>
      <c r="Q263" s="6">
        <f t="shared" si="59"/>
        <v>-6.0899653979238442E-3</v>
      </c>
      <c r="R263" s="6">
        <v>35491790</v>
      </c>
      <c r="S263" s="6">
        <f t="shared" si="53"/>
        <v>17.384811960093533</v>
      </c>
    </row>
    <row r="264" spans="1:19" x14ac:dyDescent="0.2">
      <c r="A264" s="1">
        <v>43843</v>
      </c>
      <c r="B264" s="2">
        <v>3623</v>
      </c>
      <c r="C264" s="6">
        <f t="shared" si="48"/>
        <v>8.1950576908950765</v>
      </c>
      <c r="D264" s="6">
        <f t="shared" si="54"/>
        <v>8.7488242735862087E-2</v>
      </c>
      <c r="E264" s="6">
        <f t="shared" si="55"/>
        <v>9.1429432143395092E-2</v>
      </c>
      <c r="F264" s="6">
        <v>5181900</v>
      </c>
      <c r="G264" s="6">
        <f t="shared" si="49"/>
        <v>15.460682342349486</v>
      </c>
      <c r="H264" s="2">
        <v>0.35749999999999998</v>
      </c>
      <c r="I264" s="6">
        <f t="shared" si="50"/>
        <v>-1.0286199168480747</v>
      </c>
      <c r="J264" s="6">
        <f t="shared" si="56"/>
        <v>0.31461495481136881</v>
      </c>
      <c r="K264" s="6">
        <f t="shared" si="57"/>
        <v>0.36973180076628342</v>
      </c>
      <c r="L264" s="6">
        <v>493000000</v>
      </c>
      <c r="M264" s="6">
        <f t="shared" si="51"/>
        <v>20.016019732006963</v>
      </c>
      <c r="N264" s="2">
        <v>150.19999999999999</v>
      </c>
      <c r="O264" s="6">
        <f t="shared" si="52"/>
        <v>5.0119677393300339</v>
      </c>
      <c r="P264" s="6">
        <f t="shared" si="58"/>
        <v>4.4796816647862059E-2</v>
      </c>
      <c r="Q264" s="6">
        <f t="shared" si="59"/>
        <v>4.5815346052081769E-2</v>
      </c>
      <c r="R264" s="6">
        <v>36960140</v>
      </c>
      <c r="S264" s="6">
        <f t="shared" si="53"/>
        <v>17.425350592609373</v>
      </c>
    </row>
    <row r="265" spans="1:19" x14ac:dyDescent="0.2">
      <c r="A265" s="1">
        <v>43850</v>
      </c>
      <c r="B265" s="2">
        <v>3796</v>
      </c>
      <c r="C265" s="6">
        <f t="shared" si="48"/>
        <v>8.241703159729818</v>
      </c>
      <c r="D265" s="6">
        <f t="shared" si="54"/>
        <v>4.6645468834741521E-2</v>
      </c>
      <c r="E265" s="6">
        <f t="shared" si="55"/>
        <v>4.7750483025117307E-2</v>
      </c>
      <c r="F265" s="6">
        <v>5863352</v>
      </c>
      <c r="G265" s="6">
        <f t="shared" si="49"/>
        <v>15.584232011667625</v>
      </c>
      <c r="H265" s="2">
        <v>0.3175</v>
      </c>
      <c r="I265" s="6">
        <f t="shared" si="50"/>
        <v>-1.1472774606493907</v>
      </c>
      <c r="J265" s="6">
        <f t="shared" si="56"/>
        <v>-0.11865754380131599</v>
      </c>
      <c r="K265" s="6">
        <f t="shared" si="57"/>
        <v>-0.11188811188811183</v>
      </c>
      <c r="L265" s="6">
        <v>124300000</v>
      </c>
      <c r="M265" s="6">
        <f t="shared" si="51"/>
        <v>18.63820855648094</v>
      </c>
      <c r="N265" s="2">
        <v>145</v>
      </c>
      <c r="O265" s="6">
        <f t="shared" si="52"/>
        <v>4.9767337424205742</v>
      </c>
      <c r="P265" s="6">
        <f t="shared" si="58"/>
        <v>-3.5233996909459719E-2</v>
      </c>
      <c r="Q265" s="6">
        <f t="shared" si="59"/>
        <v>-3.4620505992010581E-2</v>
      </c>
      <c r="R265" s="6">
        <v>29124970</v>
      </c>
      <c r="S265" s="6">
        <f t="shared" si="53"/>
        <v>17.187106439806691</v>
      </c>
    </row>
    <row r="266" spans="1:19" x14ac:dyDescent="0.2">
      <c r="A266" s="1">
        <v>43857</v>
      </c>
      <c r="B266" s="2">
        <v>3727</v>
      </c>
      <c r="C266" s="6">
        <f t="shared" si="48"/>
        <v>8.2233588994792584</v>
      </c>
      <c r="D266" s="6">
        <f t="shared" si="54"/>
        <v>-1.8344260250559685E-2</v>
      </c>
      <c r="E266" s="6">
        <f t="shared" si="55"/>
        <v>-1.8177028451001054E-2</v>
      </c>
      <c r="F266" s="6">
        <v>3208152</v>
      </c>
      <c r="G266" s="6">
        <f t="shared" si="49"/>
        <v>14.981205628392207</v>
      </c>
      <c r="H266" s="2">
        <v>0.32200000000000001</v>
      </c>
      <c r="I266" s="6">
        <f t="shared" si="50"/>
        <v>-1.1332037334377287</v>
      </c>
      <c r="J266" s="6">
        <f t="shared" si="56"/>
        <v>1.4073727211662002E-2</v>
      </c>
      <c r="K266" s="6">
        <f t="shared" si="57"/>
        <v>1.4173228346456705E-2</v>
      </c>
      <c r="L266" s="6">
        <v>94830000</v>
      </c>
      <c r="M266" s="6">
        <f t="shared" si="51"/>
        <v>18.367596372859911</v>
      </c>
      <c r="N266" s="2">
        <v>138</v>
      </c>
      <c r="O266" s="6">
        <f t="shared" si="52"/>
        <v>4.9272536851572051</v>
      </c>
      <c r="P266" s="6">
        <f t="shared" si="58"/>
        <v>-4.9480057263369126E-2</v>
      </c>
      <c r="Q266" s="6">
        <f t="shared" si="59"/>
        <v>-4.8275862068965517E-2</v>
      </c>
      <c r="R266" s="6">
        <v>27805070</v>
      </c>
      <c r="S266" s="6">
        <f t="shared" si="53"/>
        <v>17.140728936133449</v>
      </c>
    </row>
    <row r="267" spans="1:19" x14ac:dyDescent="0.2">
      <c r="A267" s="1">
        <v>43864</v>
      </c>
      <c r="B267" s="2">
        <v>3640</v>
      </c>
      <c r="C267" s="6">
        <f t="shared" si="48"/>
        <v>8.1997389606307856</v>
      </c>
      <c r="D267" s="6">
        <f t="shared" si="54"/>
        <v>-2.3619938848472799E-2</v>
      </c>
      <c r="E267" s="6">
        <f t="shared" si="55"/>
        <v>-2.3343171451569628E-2</v>
      </c>
      <c r="F267" s="6">
        <v>4187306</v>
      </c>
      <c r="G267" s="6">
        <f t="shared" si="49"/>
        <v>15.247568125684058</v>
      </c>
      <c r="H267" s="2">
        <v>0.30649999999999999</v>
      </c>
      <c r="I267" s="6">
        <f t="shared" si="50"/>
        <v>-1.1825375236058711</v>
      </c>
      <c r="J267" s="6">
        <f t="shared" si="56"/>
        <v>-4.9333790168142322E-2</v>
      </c>
      <c r="K267" s="6">
        <f t="shared" si="57"/>
        <v>-4.8136645962732962E-2</v>
      </c>
      <c r="L267" s="6">
        <v>38690000</v>
      </c>
      <c r="M267" s="6">
        <f t="shared" si="51"/>
        <v>17.471091726676697</v>
      </c>
      <c r="N267" s="2">
        <v>139.97999999999999</v>
      </c>
      <c r="O267" s="6">
        <f t="shared" si="52"/>
        <v>4.9414995552613936</v>
      </c>
      <c r="P267" s="6">
        <f t="shared" si="58"/>
        <v>1.424587010418854E-2</v>
      </c>
      <c r="Q267" s="6">
        <f t="shared" si="59"/>
        <v>1.4347826086956448E-2</v>
      </c>
      <c r="R267" s="6">
        <v>34532840</v>
      </c>
      <c r="S267" s="6">
        <f t="shared" si="53"/>
        <v>17.35742131330522</v>
      </c>
    </row>
    <row r="268" spans="1:19" x14ac:dyDescent="0.2">
      <c r="A268" s="1">
        <v>43871</v>
      </c>
      <c r="B268" s="2">
        <v>3750</v>
      </c>
      <c r="C268" s="6">
        <f t="shared" si="48"/>
        <v>8.2295111189644565</v>
      </c>
      <c r="D268" s="6">
        <f t="shared" si="54"/>
        <v>2.9772158333670973E-2</v>
      </c>
      <c r="E268" s="6">
        <f t="shared" si="55"/>
        <v>3.021978021978022E-2</v>
      </c>
      <c r="F268" s="6">
        <v>3350859</v>
      </c>
      <c r="G268" s="6">
        <f t="shared" si="49"/>
        <v>15.024727288842243</v>
      </c>
      <c r="H268" s="2">
        <v>0.29299999999999998</v>
      </c>
      <c r="I268" s="6">
        <f t="shared" si="50"/>
        <v>-1.2275826699650698</v>
      </c>
      <c r="J268" s="6">
        <f t="shared" si="56"/>
        <v>-4.5045146359198762E-2</v>
      </c>
      <c r="K268" s="6">
        <f t="shared" si="57"/>
        <v>-4.404567699836872E-2</v>
      </c>
      <c r="L268" s="6">
        <v>35760000</v>
      </c>
      <c r="M268" s="6">
        <f t="shared" si="51"/>
        <v>17.392340508269587</v>
      </c>
      <c r="N268" s="2">
        <v>139.13999999999999</v>
      </c>
      <c r="O268" s="6">
        <f t="shared" si="52"/>
        <v>4.9354806204954951</v>
      </c>
      <c r="P268" s="6">
        <f t="shared" si="58"/>
        <v>-6.0189347658985426E-3</v>
      </c>
      <c r="Q268" s="6">
        <f t="shared" si="59"/>
        <v>-6.0008572653236425E-3</v>
      </c>
      <c r="R268" s="6">
        <v>33342100</v>
      </c>
      <c r="S268" s="6">
        <f t="shared" si="53"/>
        <v>17.322331420705819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4727-9116-8D41-953F-BE8C043582C5}">
  <sheetPr codeName="Лист10"/>
  <dimension ref="B1:P51"/>
  <sheetViews>
    <sheetView topLeftCell="B1" zoomScale="159" workbookViewId="0">
      <selection activeCell="J23" sqref="J23"/>
    </sheetView>
  </sheetViews>
  <sheetFormatPr baseColWidth="10" defaultRowHeight="16" x14ac:dyDescent="0.2"/>
  <cols>
    <col min="16" max="16" width="18" customWidth="1"/>
  </cols>
  <sheetData>
    <row r="1" spans="2:14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2:14" x14ac:dyDescent="0.2">
      <c r="B2" s="44">
        <v>7.3850465000000004E-2</v>
      </c>
      <c r="C2" s="44">
        <v>8.1604139999999995E-3</v>
      </c>
      <c r="D2" s="44">
        <v>-9.1324839999999997E-3</v>
      </c>
      <c r="E2" s="44">
        <v>5.8804447000000003E-2</v>
      </c>
      <c r="F2" s="44">
        <v>6.1147360999999997E-2</v>
      </c>
      <c r="G2" s="44">
        <v>-1.8344260000000001E-2</v>
      </c>
      <c r="J2" t="s">
        <v>149</v>
      </c>
    </row>
    <row r="3" spans="2:14" x14ac:dyDescent="0.2">
      <c r="B3" s="44">
        <v>3.4635497000000001E-2</v>
      </c>
      <c r="C3" s="44">
        <v>3.9916607E-2</v>
      </c>
      <c r="D3" s="44">
        <v>9.2927879999999997E-3</v>
      </c>
      <c r="E3" s="44">
        <v>-3.575689E-3</v>
      </c>
      <c r="F3" s="44">
        <v>8.1508939000000002E-2</v>
      </c>
      <c r="G3" s="44">
        <v>-2.3619939E-2</v>
      </c>
    </row>
    <row r="4" spans="2:14" x14ac:dyDescent="0.2">
      <c r="B4" s="44">
        <v>4.4780156000000002E-2</v>
      </c>
      <c r="C4" s="44">
        <v>-6.6046905000000003E-2</v>
      </c>
      <c r="D4" s="44">
        <v>1.7320861E-2</v>
      </c>
      <c r="E4" s="44">
        <v>-7.1127343999999995E-2</v>
      </c>
      <c r="F4" s="44">
        <v>9.3492230000000003E-3</v>
      </c>
      <c r="G4" s="44">
        <v>2.9772158E-2</v>
      </c>
      <c r="J4" t="s">
        <v>73</v>
      </c>
    </row>
    <row r="5" spans="2:14" x14ac:dyDescent="0.2">
      <c r="B5" s="44">
        <v>-3.7765446000000001E-2</v>
      </c>
      <c r="C5" s="44">
        <v>-7.3715037999999997E-2</v>
      </c>
      <c r="D5" s="44">
        <v>-3.2857165000000001E-2</v>
      </c>
      <c r="E5" s="44">
        <v>-9.5996460000000006E-2</v>
      </c>
      <c r="F5" s="44">
        <v>-1.3935833E-2</v>
      </c>
    </row>
    <row r="6" spans="2:14" ht="17" thickBot="1" x14ac:dyDescent="0.25">
      <c r="B6" s="44">
        <v>-4.2515385000000003E-2</v>
      </c>
      <c r="C6" s="44">
        <v>3.3918218E-2</v>
      </c>
      <c r="D6" s="44">
        <v>4.3107481000000003E-2</v>
      </c>
      <c r="E6" s="44">
        <v>-4.5536321999999997E-2</v>
      </c>
      <c r="F6" s="44">
        <v>-2.2882613999999999E-2</v>
      </c>
      <c r="J6" t="s">
        <v>74</v>
      </c>
    </row>
    <row r="7" spans="2:14" x14ac:dyDescent="0.2">
      <c r="B7" s="44">
        <v>3.7082859999999999E-3</v>
      </c>
      <c r="C7" s="44">
        <v>2.3312415E-2</v>
      </c>
      <c r="D7" s="44">
        <v>-3.0659187000000001E-2</v>
      </c>
      <c r="E7" s="44">
        <v>-7.2221873000000006E-2</v>
      </c>
      <c r="F7" s="44">
        <v>-3.6170536000000003E-2</v>
      </c>
      <c r="J7" s="11" t="s">
        <v>75</v>
      </c>
      <c r="K7" s="11" t="s">
        <v>31</v>
      </c>
      <c r="L7" s="11" t="s">
        <v>30</v>
      </c>
      <c r="M7" s="11" t="s">
        <v>19</v>
      </c>
      <c r="N7" s="11" t="s">
        <v>76</v>
      </c>
    </row>
    <row r="8" spans="2:14" x14ac:dyDescent="0.2">
      <c r="B8" s="44">
        <v>-9.1966872000000005E-2</v>
      </c>
      <c r="C8" s="44">
        <v>7.4328800000000002E-3</v>
      </c>
      <c r="D8" s="44">
        <v>-9.4537283E-2</v>
      </c>
      <c r="E8" s="44">
        <v>-1.6081931000000001E-2</v>
      </c>
      <c r="F8" s="44">
        <v>1.6924753000000001E-2</v>
      </c>
      <c r="J8" s="9">
        <v>2015</v>
      </c>
      <c r="K8" s="9">
        <v>47</v>
      </c>
      <c r="L8" s="9">
        <v>5.0346334999999992E-2</v>
      </c>
      <c r="M8" s="9">
        <v>1.0711986170212765E-3</v>
      </c>
      <c r="N8" s="9">
        <v>1.3255290935652384E-3</v>
      </c>
    </row>
    <row r="9" spans="2:14" x14ac:dyDescent="0.2">
      <c r="B9" s="44">
        <v>5.1776269999999999E-2</v>
      </c>
      <c r="C9" s="44">
        <v>2.1514182999999999E-2</v>
      </c>
      <c r="D9" s="44">
        <v>3.8893790999999997E-2</v>
      </c>
      <c r="E9" s="44">
        <v>1.1206251E-2</v>
      </c>
      <c r="F9" s="44">
        <v>-1.4873470999999999E-2</v>
      </c>
      <c r="J9" s="9">
        <v>2016</v>
      </c>
      <c r="K9" s="9">
        <v>46</v>
      </c>
      <c r="L9" s="9">
        <v>7.7645271999999987E-2</v>
      </c>
      <c r="M9" s="9">
        <v>1.6879406956521736E-3</v>
      </c>
      <c r="N9" s="9">
        <v>1.1612570834198999E-3</v>
      </c>
    </row>
    <row r="10" spans="2:14" x14ac:dyDescent="0.2">
      <c r="B10" s="44">
        <v>1.2581076E-2</v>
      </c>
      <c r="C10" s="44">
        <v>4.4850566000000001E-2</v>
      </c>
      <c r="D10" s="44">
        <v>-2.1822159999999998E-3</v>
      </c>
      <c r="E10" s="44">
        <v>-3.1376679999999997E-2</v>
      </c>
      <c r="F10" s="44">
        <v>-1.392852E-2</v>
      </c>
      <c r="J10" s="9">
        <v>2017</v>
      </c>
      <c r="K10" s="9">
        <v>48</v>
      </c>
      <c r="L10" s="9">
        <v>-0.30433082500000008</v>
      </c>
      <c r="M10" s="9">
        <v>-6.3402255208333353E-3</v>
      </c>
      <c r="N10" s="9">
        <v>1.3992978790562287E-3</v>
      </c>
    </row>
    <row r="11" spans="2:14" x14ac:dyDescent="0.2">
      <c r="B11" s="44">
        <v>6.6670916999999996E-2</v>
      </c>
      <c r="C11" s="44">
        <v>-4.6687114000000002E-2</v>
      </c>
      <c r="D11" s="44">
        <v>5.7825706999999997E-2</v>
      </c>
      <c r="E11" s="44">
        <v>-1.421473E-2</v>
      </c>
      <c r="F11" s="44">
        <v>-2.3713349000000002E-2</v>
      </c>
      <c r="J11" s="9">
        <v>2018</v>
      </c>
      <c r="K11" s="9">
        <v>48</v>
      </c>
      <c r="L11" s="9">
        <v>-0.59185741499999966</v>
      </c>
      <c r="M11" s="9">
        <v>-1.2330362812499994E-2</v>
      </c>
      <c r="N11" s="9">
        <v>1.334802912053567E-3</v>
      </c>
    </row>
    <row r="12" spans="2:14" x14ac:dyDescent="0.2">
      <c r="B12" s="44">
        <v>-1.6443915999999999E-2</v>
      </c>
      <c r="C12" s="44">
        <v>-3.8412216999999999E-2</v>
      </c>
      <c r="D12" s="44">
        <v>-3.6749542000000003E-2</v>
      </c>
      <c r="E12" s="44">
        <v>2.986987E-3</v>
      </c>
      <c r="F12" s="44">
        <v>-1.3100624E-2</v>
      </c>
      <c r="J12" s="9">
        <v>2019</v>
      </c>
      <c r="K12" s="9">
        <v>50</v>
      </c>
      <c r="L12" s="9">
        <v>-2.1890263999999982E-2</v>
      </c>
      <c r="M12" s="9">
        <v>-4.3780527999999963E-4</v>
      </c>
      <c r="N12" s="9">
        <v>8.5152600717425893E-4</v>
      </c>
    </row>
    <row r="13" spans="2:14" ht="17" thickBot="1" x14ac:dyDescent="0.25">
      <c r="B13" s="44">
        <v>2.6046709000000001E-2</v>
      </c>
      <c r="C13" s="44">
        <v>-1.4430264999999999E-2</v>
      </c>
      <c r="D13" s="44">
        <v>-9.564309E-3</v>
      </c>
      <c r="E13" s="44">
        <v>3.4028109999999999E-3</v>
      </c>
      <c r="F13" s="44">
        <v>-8.2759089999999997E-3</v>
      </c>
      <c r="J13" s="10">
        <v>2020</v>
      </c>
      <c r="K13" s="10">
        <v>3</v>
      </c>
      <c r="L13" s="10">
        <v>-1.2192041000000001E-2</v>
      </c>
      <c r="M13" s="10">
        <v>-4.0640136666666672E-3</v>
      </c>
      <c r="N13" s="10">
        <v>8.656230820198623E-4</v>
      </c>
    </row>
    <row r="14" spans="2:14" x14ac:dyDescent="0.2">
      <c r="B14" s="44">
        <v>-4.7100118000000003E-2</v>
      </c>
      <c r="C14" s="44">
        <v>-1.8385028000000001E-2</v>
      </c>
      <c r="D14" s="44">
        <v>1.8084062000000001E-2</v>
      </c>
      <c r="E14" s="44">
        <v>2.4122826999999999E-2</v>
      </c>
      <c r="F14" s="44">
        <v>-1.6619333999999999E-2</v>
      </c>
    </row>
    <row r="15" spans="2:14" x14ac:dyDescent="0.2">
      <c r="B15" s="44">
        <v>1.3289039999999999E-3</v>
      </c>
      <c r="C15" s="44">
        <v>1.5959608E-2</v>
      </c>
      <c r="D15" s="44">
        <v>-4.8339576000000002E-2</v>
      </c>
      <c r="E15" s="44">
        <v>5.7863360000000004E-3</v>
      </c>
      <c r="F15" s="44">
        <v>1.3011726E-2</v>
      </c>
    </row>
    <row r="16" spans="2:14" ht="17" thickBot="1" x14ac:dyDescent="0.25">
      <c r="B16" s="44">
        <v>6.794044E-3</v>
      </c>
      <c r="C16" s="44">
        <v>-6.2882880000000004E-3</v>
      </c>
      <c r="D16" s="44">
        <v>9.4157440000000002E-3</v>
      </c>
      <c r="E16" s="44">
        <v>1.8380479999999999E-3</v>
      </c>
      <c r="F16" s="44">
        <v>-1.9479619999999999E-3</v>
      </c>
      <c r="J16" t="s">
        <v>77</v>
      </c>
    </row>
    <row r="17" spans="2:16" x14ac:dyDescent="0.2">
      <c r="B17" s="44">
        <v>-3.1442390000000001E-2</v>
      </c>
      <c r="C17" s="44">
        <v>4.3067820000000003E-3</v>
      </c>
      <c r="D17" s="44">
        <v>-3.2951541000000001E-2</v>
      </c>
      <c r="E17" s="44">
        <v>1.9771917999999999E-2</v>
      </c>
      <c r="F17" s="44">
        <v>5.5532208E-2</v>
      </c>
      <c r="J17" s="11" t="s">
        <v>78</v>
      </c>
      <c r="K17" s="11" t="s">
        <v>79</v>
      </c>
      <c r="L17" s="11" t="s">
        <v>80</v>
      </c>
      <c r="M17" s="11" t="s">
        <v>81</v>
      </c>
      <c r="N17" s="11" t="s">
        <v>82</v>
      </c>
      <c r="O17" s="11" t="s">
        <v>83</v>
      </c>
      <c r="P17" s="11" t="s">
        <v>84</v>
      </c>
    </row>
    <row r="18" spans="2:16" x14ac:dyDescent="0.2">
      <c r="B18" s="44">
        <v>-4.7384619000000003E-2</v>
      </c>
      <c r="C18" s="44">
        <v>4.2183050999999999E-2</v>
      </c>
      <c r="D18" s="44">
        <v>1.4030554000000001E-2</v>
      </c>
      <c r="E18" s="44">
        <v>-1.8989138999999999E-2</v>
      </c>
      <c r="F18" s="44">
        <v>-2.2652533999999998E-2</v>
      </c>
      <c r="J18" s="9" t="s">
        <v>85</v>
      </c>
      <c r="K18" s="9">
        <v>6.8117496380892262E-3</v>
      </c>
      <c r="L18" s="9">
        <v>5</v>
      </c>
      <c r="M18" s="9">
        <v>1.3623499276178453E-3</v>
      </c>
      <c r="N18" s="9">
        <v>1.1273710889674111</v>
      </c>
      <c r="O18" s="228">
        <v>0.34647964503744122</v>
      </c>
      <c r="P18" s="9">
        <v>2.2522907302712851</v>
      </c>
    </row>
    <row r="19" spans="2:16" x14ac:dyDescent="0.2">
      <c r="B19" s="44">
        <v>1.6513704000000001E-2</v>
      </c>
      <c r="C19" s="44">
        <v>-3.3952551999999997E-2</v>
      </c>
      <c r="D19" s="44">
        <v>9.505243E-3</v>
      </c>
      <c r="E19" s="44">
        <v>-5.9231813000000001E-2</v>
      </c>
      <c r="F19" s="44">
        <v>-3.7168765999999999E-2</v>
      </c>
      <c r="J19" s="9" t="s">
        <v>86</v>
      </c>
      <c r="K19" s="9">
        <v>0.28518966475563529</v>
      </c>
      <c r="L19" s="9">
        <v>236</v>
      </c>
      <c r="M19" s="9">
        <v>1.2084307828628615E-3</v>
      </c>
      <c r="N19" s="9"/>
      <c r="O19" s="9"/>
      <c r="P19" s="9"/>
    </row>
    <row r="20" spans="2:16" x14ac:dyDescent="0.2">
      <c r="B20" s="44">
        <v>4.0803276999999999E-2</v>
      </c>
      <c r="C20" s="44">
        <v>-3.6845393999999997E-2</v>
      </c>
      <c r="D20" s="44">
        <v>2.7898804999999999E-2</v>
      </c>
      <c r="E20" s="44">
        <v>-2.2670995999999999E-2</v>
      </c>
      <c r="F20" s="44">
        <v>4.7520408E-2</v>
      </c>
      <c r="J20" s="9"/>
      <c r="K20" s="9"/>
      <c r="L20" s="9"/>
      <c r="M20" s="9"/>
      <c r="N20" s="9"/>
      <c r="O20" s="9"/>
      <c r="P20" s="9"/>
    </row>
    <row r="21" spans="2:16" ht="17" thickBot="1" x14ac:dyDescent="0.25">
      <c r="B21" s="44">
        <v>2.2652533999999998E-2</v>
      </c>
      <c r="C21" s="44">
        <v>-7.8547849999999995E-3</v>
      </c>
      <c r="D21" s="44">
        <v>-6.2776406000000007E-2</v>
      </c>
      <c r="E21" s="44">
        <v>-2.9737162000000001E-2</v>
      </c>
      <c r="F21" s="44">
        <v>2.1565961000000002E-2</v>
      </c>
      <c r="J21" s="10" t="s">
        <v>87</v>
      </c>
      <c r="K21" s="10">
        <v>0.29200141439372451</v>
      </c>
      <c r="L21" s="10">
        <v>241</v>
      </c>
      <c r="M21" s="10"/>
      <c r="N21" s="10"/>
      <c r="O21" s="10"/>
      <c r="P21" s="10"/>
    </row>
    <row r="22" spans="2:16" x14ac:dyDescent="0.2">
      <c r="B22" s="44">
        <v>2.5581277999999999E-2</v>
      </c>
      <c r="C22" s="44">
        <v>-5.5210731999999998E-2</v>
      </c>
      <c r="D22" s="44">
        <v>6.1187842999999999E-2</v>
      </c>
      <c r="E22" s="44">
        <v>6.1055579999999996E-3</v>
      </c>
      <c r="F22" s="44">
        <v>-4.5523254999999999E-2</v>
      </c>
    </row>
    <row r="23" spans="2:16" x14ac:dyDescent="0.2">
      <c r="B23" s="44">
        <v>-3.0335645000000001E-2</v>
      </c>
      <c r="C23" s="44">
        <v>1.7427736999999999E-2</v>
      </c>
      <c r="D23" s="44">
        <v>-2.4407080000000002E-3</v>
      </c>
      <c r="E23" s="44">
        <v>-1.0929071E-2</v>
      </c>
      <c r="F23" s="44">
        <v>2.7828353E-2</v>
      </c>
      <c r="J23" t="s">
        <v>148</v>
      </c>
    </row>
    <row r="24" spans="2:16" x14ac:dyDescent="0.2">
      <c r="B24" s="44">
        <v>5.9833000000000004E-3</v>
      </c>
      <c r="C24" s="44">
        <v>2.1366052E-2</v>
      </c>
      <c r="D24" s="44">
        <v>-1.4123924E-2</v>
      </c>
      <c r="E24" s="44">
        <v>-1.6844370000000001E-2</v>
      </c>
      <c r="F24" s="44">
        <v>-4.8077019999999996E-3</v>
      </c>
    </row>
    <row r="25" spans="2:16" x14ac:dyDescent="0.2">
      <c r="B25" s="44">
        <v>3.0327607999999999E-2</v>
      </c>
      <c r="C25" s="44">
        <v>-1.0198749999999999E-2</v>
      </c>
      <c r="D25" s="44">
        <v>-1.0834342E-2</v>
      </c>
      <c r="E25" s="44">
        <v>-3.9667840000000003E-2</v>
      </c>
      <c r="F25" s="44">
        <v>2.5769513000000001E-2</v>
      </c>
    </row>
    <row r="26" spans="2:16" x14ac:dyDescent="0.2">
      <c r="B26" s="44">
        <v>-8.5470609999999999E-3</v>
      </c>
      <c r="C26" s="44">
        <v>8.6388296000000003E-2</v>
      </c>
      <c r="D26" s="44">
        <v>1.4384068999999999E-2</v>
      </c>
      <c r="E26" s="44">
        <v>-7.001195E-3</v>
      </c>
      <c r="F26" s="44">
        <v>8.0561769999999994E-3</v>
      </c>
    </row>
    <row r="27" spans="2:16" x14ac:dyDescent="0.2">
      <c r="B27" s="44">
        <v>4.6129771999999999E-2</v>
      </c>
      <c r="C27" s="44">
        <v>4.5941093000000002E-2</v>
      </c>
      <c r="D27" s="44">
        <v>4.2774344999999998E-2</v>
      </c>
      <c r="E27" s="44">
        <v>-1.5339534E-2</v>
      </c>
      <c r="F27" s="44">
        <v>-1.1323086E-2</v>
      </c>
    </row>
    <row r="28" spans="2:16" x14ac:dyDescent="0.2">
      <c r="B28" s="44">
        <v>1.5937888000000001E-2</v>
      </c>
      <c r="C28" s="44">
        <v>1.0237408999999999E-2</v>
      </c>
      <c r="D28" s="44">
        <v>-3.2944156000000002E-2</v>
      </c>
      <c r="E28" s="44">
        <v>-4.1763778000000001E-2</v>
      </c>
      <c r="F28" s="44">
        <v>-1.0526413E-2</v>
      </c>
    </row>
    <row r="29" spans="2:16" x14ac:dyDescent="0.2">
      <c r="B29" s="44">
        <v>-2.0291613999999999E-2</v>
      </c>
      <c r="C29" s="44">
        <v>-5.1293294000000003E-2</v>
      </c>
      <c r="D29" s="44">
        <v>2.8820439E-2</v>
      </c>
      <c r="E29" s="44">
        <v>0</v>
      </c>
      <c r="F29" s="44">
        <v>-2.4097552000000001E-2</v>
      </c>
    </row>
    <row r="30" spans="2:16" x14ac:dyDescent="0.2">
      <c r="B30" s="44">
        <v>-2.3910832E-2</v>
      </c>
      <c r="C30" s="44">
        <v>1.1242607E-2</v>
      </c>
      <c r="D30" s="44">
        <v>-3.7791982000000002E-2</v>
      </c>
      <c r="E30" s="44">
        <v>2.6426788999999999E-2</v>
      </c>
      <c r="F30" s="44">
        <v>-4.0088298000000001E-2</v>
      </c>
    </row>
    <row r="31" spans="2:16" x14ac:dyDescent="0.2">
      <c r="B31" s="44">
        <v>2.5884679000000001E-2</v>
      </c>
      <c r="C31" s="44">
        <v>1.6061531E-2</v>
      </c>
      <c r="D31" s="44">
        <v>3.9616729999999998E-3</v>
      </c>
      <c r="E31" s="44">
        <v>-2.0493520000000001E-2</v>
      </c>
      <c r="F31" s="44">
        <v>1.5673425000000001E-2</v>
      </c>
    </row>
    <row r="32" spans="2:16" x14ac:dyDescent="0.2">
      <c r="B32" s="44">
        <v>-1.5149922999999999E-2</v>
      </c>
      <c r="C32" s="44">
        <v>0</v>
      </c>
      <c r="D32" s="44">
        <v>-2.4608149999999999E-3</v>
      </c>
      <c r="E32" s="44">
        <v>-1.9738469999999999E-3</v>
      </c>
      <c r="F32" s="44">
        <v>-2.260856E-2</v>
      </c>
    </row>
    <row r="33" spans="2:6" x14ac:dyDescent="0.2">
      <c r="B33" s="44">
        <v>-4.9854294E-2</v>
      </c>
      <c r="C33" s="44">
        <v>-2.6427329999999999E-2</v>
      </c>
      <c r="D33" s="44">
        <v>4.8509562999999999E-2</v>
      </c>
      <c r="E33" s="44">
        <v>2.7766031E-2</v>
      </c>
      <c r="F33" s="44">
        <v>4.7023433000000003E-2</v>
      </c>
    </row>
    <row r="34" spans="2:6" x14ac:dyDescent="0.2">
      <c r="B34" s="44">
        <v>1.2027337000000001E-2</v>
      </c>
      <c r="C34" s="44">
        <v>3.1724352999999997E-2</v>
      </c>
      <c r="D34" s="44">
        <v>7.7629820000000002E-2</v>
      </c>
      <c r="E34" s="44">
        <v>6.4647660000000003E-3</v>
      </c>
      <c r="F34" s="44">
        <v>-3.1801151999999999E-2</v>
      </c>
    </row>
    <row r="35" spans="2:6" x14ac:dyDescent="0.2">
      <c r="B35" s="44">
        <v>-2.0004086000000001E-2</v>
      </c>
      <c r="C35" s="44">
        <v>-1.9913954000000001E-2</v>
      </c>
      <c r="D35" s="44">
        <v>-5.9667740000000002E-3</v>
      </c>
      <c r="E35" s="44">
        <v>-8.8531298999999994E-2</v>
      </c>
      <c r="F35" s="44">
        <v>1.264872E-2</v>
      </c>
    </row>
    <row r="36" spans="2:6" x14ac:dyDescent="0.2">
      <c r="B36" s="44">
        <v>1.2783838E-2</v>
      </c>
      <c r="C36" s="44">
        <v>1.922893E-3</v>
      </c>
      <c r="D36" s="44">
        <v>-1.2426082E-2</v>
      </c>
      <c r="E36" s="44">
        <v>-1.304632E-3</v>
      </c>
      <c r="F36" s="44">
        <v>2.7586220000000001E-3</v>
      </c>
    </row>
    <row r="37" spans="2:6" x14ac:dyDescent="0.2">
      <c r="B37" s="44">
        <v>-1.962709E-3</v>
      </c>
      <c r="C37" s="44">
        <v>-2.5980541999999999E-2</v>
      </c>
      <c r="D37" s="44">
        <v>-1.3264463000000001E-2</v>
      </c>
      <c r="E37" s="44">
        <v>-9.2963066999999996E-2</v>
      </c>
      <c r="F37" s="44">
        <v>-1.9612563E-2</v>
      </c>
    </row>
    <row r="38" spans="2:6" x14ac:dyDescent="0.2">
      <c r="B38" s="44">
        <v>-1.7839918E-2</v>
      </c>
      <c r="C38" s="44">
        <v>3.6870981999999997E-2</v>
      </c>
      <c r="D38" s="44">
        <v>-1.5717416000000001E-2</v>
      </c>
      <c r="E38" s="44">
        <v>2.5461063999999999E-2</v>
      </c>
      <c r="F38" s="44">
        <v>-5.1892316000000001E-2</v>
      </c>
    </row>
    <row r="39" spans="2:6" x14ac:dyDescent="0.2">
      <c r="B39" s="44">
        <v>-3.2163931999999999E-2</v>
      </c>
      <c r="C39" s="44">
        <v>2.4672629999999999E-3</v>
      </c>
      <c r="D39" s="44">
        <v>-4.9627889999999996E-3</v>
      </c>
      <c r="E39" s="44">
        <v>-3.3805236000000002E-2</v>
      </c>
      <c r="F39" s="44">
        <v>-5.0989652000000003E-2</v>
      </c>
    </row>
    <row r="40" spans="2:6" x14ac:dyDescent="0.2">
      <c r="B40" s="44">
        <v>3.1816045000000001E-2</v>
      </c>
      <c r="C40" s="44">
        <v>-1.8268405000000001E-2</v>
      </c>
      <c r="D40" s="44">
        <v>-5.2079148999999998E-2</v>
      </c>
      <c r="E40" s="44">
        <v>5.5905583000000002E-2</v>
      </c>
      <c r="F40" s="44">
        <v>1.08924E-3</v>
      </c>
    </row>
    <row r="41" spans="2:6" x14ac:dyDescent="0.2">
      <c r="B41" s="44">
        <v>-2.6799910999999999E-2</v>
      </c>
      <c r="C41" s="44">
        <v>4.3538785000000003E-2</v>
      </c>
      <c r="D41" s="44">
        <v>-5.8397571000000002E-2</v>
      </c>
      <c r="E41" s="44">
        <v>1.0869672E-2</v>
      </c>
      <c r="F41" s="44">
        <v>-1.0317428E-2</v>
      </c>
    </row>
    <row r="42" spans="2:6" x14ac:dyDescent="0.2">
      <c r="B42" s="44">
        <v>5.4509169000000003E-2</v>
      </c>
      <c r="C42" s="44">
        <v>6.6439029999999996E-3</v>
      </c>
      <c r="D42" s="44">
        <v>-8.7405976999999996E-2</v>
      </c>
      <c r="E42" s="44">
        <v>-6.1875404000000002E-2</v>
      </c>
      <c r="F42" s="44">
        <v>2.8349818999999998E-2</v>
      </c>
    </row>
    <row r="43" spans="2:6" x14ac:dyDescent="0.2">
      <c r="B43" s="44">
        <v>1.6280991000000002E-2</v>
      </c>
      <c r="C43" s="44">
        <v>-6.7405169999999997E-3</v>
      </c>
      <c r="D43" s="44">
        <v>-2.9524972999999999E-2</v>
      </c>
      <c r="E43" s="44">
        <v>-4.8998510000000002E-3</v>
      </c>
      <c r="F43" s="44">
        <v>8.9713980000000002E-3</v>
      </c>
    </row>
    <row r="44" spans="2:6" x14ac:dyDescent="0.2">
      <c r="B44" s="44">
        <v>-1.7974614999999999E-2</v>
      </c>
      <c r="C44" s="44">
        <v>7.028383E-3</v>
      </c>
      <c r="D44" s="44">
        <v>-4.1402883000000001E-2</v>
      </c>
      <c r="E44" s="44">
        <v>1.1205404E-2</v>
      </c>
      <c r="F44" s="44">
        <v>7.5660099999999997E-4</v>
      </c>
    </row>
    <row r="45" spans="2:6" x14ac:dyDescent="0.2">
      <c r="B45" s="44">
        <v>-6.6580324999999996E-2</v>
      </c>
      <c r="C45" s="44">
        <v>2.8096253000000002E-2</v>
      </c>
      <c r="D45" s="44">
        <v>-4.5479898999999997E-2</v>
      </c>
      <c r="E45" s="44">
        <v>6.0691846000000001E-2</v>
      </c>
      <c r="F45" s="44">
        <v>-1.3553851E-2</v>
      </c>
    </row>
    <row r="46" spans="2:6" x14ac:dyDescent="0.2">
      <c r="B46" s="44">
        <v>-3.5311343000000002E-2</v>
      </c>
      <c r="C46" s="44">
        <v>-2.9536414E-2</v>
      </c>
      <c r="D46" s="44">
        <v>3.2586281000000002E-2</v>
      </c>
      <c r="E46" s="44">
        <v>-2.0372835999999998E-2</v>
      </c>
      <c r="F46" s="44">
        <v>6.7237419999999996E-3</v>
      </c>
    </row>
    <row r="47" spans="2:6" x14ac:dyDescent="0.2">
      <c r="B47" s="44">
        <v>7.1068190000000003E-3</v>
      </c>
      <c r="C47" s="44">
        <v>5.5320531999999999E-2</v>
      </c>
      <c r="D47" s="44">
        <v>-2.1449784999999999E-2</v>
      </c>
      <c r="E47" s="44">
        <v>-2.9803069000000001E-2</v>
      </c>
      <c r="F47" s="44">
        <v>-2.3421718000000001E-2</v>
      </c>
    </row>
    <row r="48" spans="2:6" x14ac:dyDescent="0.2">
      <c r="B48" s="44">
        <v>4.5180725999999997E-2</v>
      </c>
      <c r="D48" s="44">
        <v>-2.5273813999999999E-2</v>
      </c>
      <c r="E48" s="44">
        <v>-7.2356139999999996E-3</v>
      </c>
      <c r="F48" s="44">
        <v>1.8076970000000001E-2</v>
      </c>
    </row>
    <row r="49" spans="4:6" x14ac:dyDescent="0.2">
      <c r="D49" s="44">
        <v>1.4137317E-2</v>
      </c>
      <c r="E49" s="44">
        <v>2.4890549000000001E-2</v>
      </c>
      <c r="F49" s="44">
        <v>9.6000740000000001E-3</v>
      </c>
    </row>
    <row r="50" spans="4:6" x14ac:dyDescent="0.2">
      <c r="F50" s="44">
        <v>3.8964037E-2</v>
      </c>
    </row>
    <row r="51" spans="4:6" x14ac:dyDescent="0.2">
      <c r="F51" s="44">
        <v>5.0920310000000003E-3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C435-61F8-BB4E-A395-36CB7955AC2A}">
  <sheetPr codeName="Лист11"/>
  <dimension ref="A1:L244"/>
  <sheetViews>
    <sheetView topLeftCell="F1" zoomScale="108" zoomScaleNormal="108" workbookViewId="0">
      <selection activeCell="O1" sqref="O1"/>
    </sheetView>
  </sheetViews>
  <sheetFormatPr baseColWidth="10" defaultRowHeight="16" x14ac:dyDescent="0.2"/>
  <sheetData>
    <row r="1" spans="1:12" ht="17" thickBot="1" x14ac:dyDescent="0.25">
      <c r="A1" s="5"/>
      <c r="B1" s="235" t="s">
        <v>49</v>
      </c>
      <c r="C1" s="236"/>
      <c r="D1" s="237"/>
    </row>
    <row r="2" spans="1:12" x14ac:dyDescent="0.2">
      <c r="A2" s="1" t="s">
        <v>50</v>
      </c>
      <c r="B2" t="s">
        <v>9</v>
      </c>
      <c r="C2" t="s">
        <v>11</v>
      </c>
      <c r="D2" t="s">
        <v>16</v>
      </c>
    </row>
    <row r="3" spans="1:12" x14ac:dyDescent="0.2">
      <c r="A3" s="1">
        <v>42016</v>
      </c>
      <c r="B3">
        <v>7.3850465494397E-2</v>
      </c>
      <c r="C3">
        <v>2.0906684819313792E-2</v>
      </c>
      <c r="D3">
        <v>0.10874212587875309</v>
      </c>
      <c r="F3" t="s">
        <v>73</v>
      </c>
    </row>
    <row r="4" spans="1:12" x14ac:dyDescent="0.2">
      <c r="A4" s="1">
        <v>42023</v>
      </c>
      <c r="B4">
        <v>3.4635496662756893E-2</v>
      </c>
      <c r="C4">
        <v>2.0478531343540496E-2</v>
      </c>
      <c r="D4">
        <v>4.9041752320956533E-2</v>
      </c>
    </row>
    <row r="5" spans="1:12" ht="17" thickBot="1" x14ac:dyDescent="0.25">
      <c r="A5" s="1">
        <v>42037</v>
      </c>
      <c r="B5">
        <v>4.47801563178842E-2</v>
      </c>
      <c r="C5">
        <v>2.3770219333911768E-2</v>
      </c>
      <c r="D5">
        <v>-1.0380337962250685E-2</v>
      </c>
      <c r="F5" t="s">
        <v>74</v>
      </c>
    </row>
    <row r="6" spans="1:12" x14ac:dyDescent="0.2">
      <c r="A6" s="1">
        <v>42051</v>
      </c>
      <c r="B6">
        <v>-3.7765446037706596E-2</v>
      </c>
      <c r="C6">
        <v>1.6420730212327594E-2</v>
      </c>
      <c r="D6">
        <v>-3.7697210595753816E-2</v>
      </c>
      <c r="F6" s="11" t="s">
        <v>75</v>
      </c>
      <c r="G6" s="11" t="s">
        <v>31</v>
      </c>
      <c r="H6" s="11" t="s">
        <v>30</v>
      </c>
      <c r="I6" s="11" t="s">
        <v>19</v>
      </c>
      <c r="J6" s="11" t="s">
        <v>76</v>
      </c>
    </row>
    <row r="7" spans="1:12" x14ac:dyDescent="0.2">
      <c r="A7" s="1">
        <v>42058</v>
      </c>
      <c r="B7">
        <v>-4.2515385223095947E-2</v>
      </c>
      <c r="C7">
        <v>3.2520353863771945E-3</v>
      </c>
      <c r="D7">
        <v>-5.7500867868842676E-2</v>
      </c>
      <c r="F7" s="9" t="s">
        <v>9</v>
      </c>
      <c r="G7" s="9">
        <v>242</v>
      </c>
      <c r="H7" s="9">
        <v>-0.80227894038236158</v>
      </c>
      <c r="I7" s="9">
        <v>-3.3152022329849653E-3</v>
      </c>
      <c r="J7" s="9">
        <v>1.2116241262225844E-3</v>
      </c>
    </row>
    <row r="8" spans="1:12" x14ac:dyDescent="0.2">
      <c r="A8" s="1">
        <v>42065</v>
      </c>
      <c r="B8">
        <v>3.7082860789183769E-3</v>
      </c>
      <c r="C8">
        <v>-2.6317308317373334E-2</v>
      </c>
      <c r="D8">
        <v>6.1463008486937198E-3</v>
      </c>
      <c r="F8" s="9" t="s">
        <v>11</v>
      </c>
      <c r="G8" s="9">
        <v>242</v>
      </c>
      <c r="H8" s="9">
        <v>0.59945196792489908</v>
      </c>
      <c r="I8" s="9">
        <v>2.4770742476235498E-3</v>
      </c>
      <c r="J8" s="9">
        <v>5.6542625768991493E-4</v>
      </c>
    </row>
    <row r="9" spans="1:12" ht="17" thickBot="1" x14ac:dyDescent="0.25">
      <c r="A9" s="1">
        <v>42072</v>
      </c>
      <c r="B9">
        <v>-9.196687209747445E-2</v>
      </c>
      <c r="C9">
        <v>-1.3423020332140823E-2</v>
      </c>
      <c r="D9">
        <v>-4.7687830785714702E-2</v>
      </c>
      <c r="F9" s="10" t="s">
        <v>16</v>
      </c>
      <c r="G9" s="10">
        <v>242</v>
      </c>
      <c r="H9" s="10">
        <v>0.69683344937482961</v>
      </c>
      <c r="I9" s="10">
        <v>2.8794770635323539E-3</v>
      </c>
      <c r="J9" s="10">
        <v>1.3284791033732002E-3</v>
      </c>
    </row>
    <row r="10" spans="1:12" x14ac:dyDescent="0.2">
      <c r="A10" s="1">
        <v>42079</v>
      </c>
      <c r="B10">
        <v>5.1776269523720941E-2</v>
      </c>
      <c r="C10">
        <v>3.372684478639254E-3</v>
      </c>
      <c r="D10">
        <v>2.7596847087991705E-3</v>
      </c>
    </row>
    <row r="11" spans="1:12" x14ac:dyDescent="0.2">
      <c r="A11" s="1">
        <v>42086</v>
      </c>
      <c r="B11">
        <v>1.258107578221157E-2</v>
      </c>
      <c r="C11">
        <v>-5.1825067864585961E-2</v>
      </c>
      <c r="D11">
        <v>-6.493595958792131E-2</v>
      </c>
    </row>
    <row r="12" spans="1:12" ht="17" thickBot="1" x14ac:dyDescent="0.25">
      <c r="A12" s="1">
        <v>42093</v>
      </c>
      <c r="B12">
        <v>6.6670917100472238E-2</v>
      </c>
      <c r="C12">
        <v>3.5398267051240939E-3</v>
      </c>
      <c r="D12">
        <v>6.2561804666072973E-2</v>
      </c>
      <c r="F12" t="s">
        <v>77</v>
      </c>
    </row>
    <row r="13" spans="1:12" x14ac:dyDescent="0.2">
      <c r="A13" s="1">
        <v>42107</v>
      </c>
      <c r="B13">
        <v>-1.6443915792255126E-2</v>
      </c>
      <c r="C13">
        <v>0</v>
      </c>
      <c r="D13">
        <v>-2.7128667388252481E-2</v>
      </c>
      <c r="F13" s="11" t="s">
        <v>78</v>
      </c>
      <c r="G13" s="11" t="s">
        <v>79</v>
      </c>
      <c r="H13" s="11" t="s">
        <v>80</v>
      </c>
      <c r="I13" s="11" t="s">
        <v>81</v>
      </c>
      <c r="J13" s="11" t="s">
        <v>82</v>
      </c>
      <c r="K13" s="11" t="s">
        <v>83</v>
      </c>
      <c r="L13" s="11" t="s">
        <v>84</v>
      </c>
    </row>
    <row r="14" spans="1:12" x14ac:dyDescent="0.2">
      <c r="A14" s="1">
        <v>42114</v>
      </c>
      <c r="B14">
        <v>2.6046708938100238E-2</v>
      </c>
      <c r="C14">
        <v>-4.7024938644862901E-2</v>
      </c>
      <c r="D14">
        <v>-6.7876902186849719E-3</v>
      </c>
      <c r="F14" s="9" t="s">
        <v>85</v>
      </c>
      <c r="G14" s="9">
        <v>5.8149733462219411E-3</v>
      </c>
      <c r="H14" s="9">
        <v>2</v>
      </c>
      <c r="I14" s="9">
        <v>2.9074866731109705E-3</v>
      </c>
      <c r="J14" s="9">
        <v>2.8086869099274061</v>
      </c>
      <c r="K14" s="9">
        <v>6.0942041667542912E-2</v>
      </c>
      <c r="L14" s="9">
        <v>3.0081793737821392</v>
      </c>
    </row>
    <row r="15" spans="1:12" x14ac:dyDescent="0.2">
      <c r="A15" s="1">
        <v>42121</v>
      </c>
      <c r="B15">
        <v>-4.71001181359334E-2</v>
      </c>
      <c r="C15">
        <v>1.4706147389695667E-2</v>
      </c>
      <c r="D15">
        <v>1.0896882968817856E-2</v>
      </c>
      <c r="F15" s="9" t="s">
        <v>86</v>
      </c>
      <c r="G15" s="9">
        <v>0.74843260643585352</v>
      </c>
      <c r="H15" s="9">
        <v>723</v>
      </c>
      <c r="I15" s="9">
        <v>1.0351764957618997E-3</v>
      </c>
      <c r="J15" s="9"/>
      <c r="K15" s="9"/>
      <c r="L15" s="9"/>
    </row>
    <row r="16" spans="1:12" x14ac:dyDescent="0.2">
      <c r="A16" s="1">
        <v>42128</v>
      </c>
      <c r="B16">
        <v>1.3289038500534645E-3</v>
      </c>
      <c r="C16">
        <v>-2.214112587721373E-2</v>
      </c>
      <c r="D16">
        <v>1.0489606671019835E-2</v>
      </c>
      <c r="F16" s="9"/>
      <c r="G16" s="9"/>
      <c r="H16" s="9"/>
      <c r="I16" s="9"/>
      <c r="J16" s="9"/>
      <c r="K16" s="9"/>
      <c r="L16" s="9"/>
    </row>
    <row r="17" spans="1:12" ht="17" thickBot="1" x14ac:dyDescent="0.25">
      <c r="A17" s="1">
        <v>42135</v>
      </c>
      <c r="B17">
        <v>6.7940438687870142E-3</v>
      </c>
      <c r="C17">
        <v>-3.0305349495328926E-2</v>
      </c>
      <c r="D17">
        <v>4.3947539693643733E-2</v>
      </c>
      <c r="F17" s="10" t="s">
        <v>87</v>
      </c>
      <c r="G17" s="10">
        <v>0.75424757978207546</v>
      </c>
      <c r="H17" s="10">
        <v>725</v>
      </c>
      <c r="I17" s="10"/>
      <c r="J17" s="10"/>
      <c r="K17" s="10"/>
      <c r="L17" s="10"/>
    </row>
    <row r="18" spans="1:12" x14ac:dyDescent="0.2">
      <c r="A18" s="1">
        <v>42142</v>
      </c>
      <c r="B18">
        <v>-3.144239006398486E-2</v>
      </c>
      <c r="C18">
        <v>-5.9423420470800625E-2</v>
      </c>
      <c r="D18">
        <v>2.1541616403818686E-2</v>
      </c>
    </row>
    <row r="19" spans="1:12" x14ac:dyDescent="0.2">
      <c r="A19" s="1">
        <v>42149</v>
      </c>
      <c r="B19">
        <v>-4.7384618835907943E-2</v>
      </c>
      <c r="C19">
        <v>-4.5937095187025712E-2</v>
      </c>
      <c r="D19">
        <v>-9.136219546331148E-3</v>
      </c>
    </row>
    <row r="20" spans="1:12" x14ac:dyDescent="0.2">
      <c r="A20" s="1">
        <v>42156</v>
      </c>
      <c r="B20">
        <v>1.6513703882250041E-2</v>
      </c>
      <c r="C20">
        <v>0</v>
      </c>
      <c r="D20">
        <v>2.9691789807403168E-2</v>
      </c>
    </row>
    <row r="21" spans="1:12" x14ac:dyDescent="0.2">
      <c r="A21" s="1">
        <v>42163</v>
      </c>
      <c r="B21">
        <v>4.0803276516342635E-2</v>
      </c>
      <c r="C21">
        <v>-1.2903404835908017E-2</v>
      </c>
      <c r="D21">
        <v>-3.243527575315408E-2</v>
      </c>
    </row>
    <row r="22" spans="1:12" x14ac:dyDescent="0.2">
      <c r="A22" s="1">
        <v>42170</v>
      </c>
      <c r="B22">
        <v>2.2652534228249976E-2</v>
      </c>
      <c r="C22">
        <v>1.7167803622365696E-2</v>
      </c>
      <c r="D22">
        <v>8.888947417246662E-3</v>
      </c>
    </row>
    <row r="23" spans="1:12" x14ac:dyDescent="0.2">
      <c r="A23" s="1">
        <v>42177</v>
      </c>
      <c r="B23">
        <v>2.5581277884377585E-2</v>
      </c>
      <c r="C23">
        <v>1.2685159527315637E-2</v>
      </c>
      <c r="D23">
        <v>1.015924755344777E-2</v>
      </c>
    </row>
    <row r="24" spans="1:12" x14ac:dyDescent="0.2">
      <c r="A24" s="1">
        <v>42184</v>
      </c>
      <c r="B24">
        <v>-3.0335645001651201E-2</v>
      </c>
      <c r="C24">
        <v>-2.9852963149681333E-2</v>
      </c>
      <c r="D24">
        <v>4.0349752121793259E-3</v>
      </c>
    </row>
    <row r="25" spans="1:12" x14ac:dyDescent="0.2">
      <c r="A25" s="1">
        <v>42191</v>
      </c>
      <c r="B25">
        <v>5.9832998562114881E-3</v>
      </c>
      <c r="C25">
        <v>-4.3384015985981073E-3</v>
      </c>
      <c r="D25">
        <v>2.5837806989557954E-2</v>
      </c>
    </row>
    <row r="26" spans="1:12" x14ac:dyDescent="0.2">
      <c r="A26" s="1">
        <v>42198</v>
      </c>
      <c r="B26">
        <v>3.0327608335527501E-2</v>
      </c>
      <c r="C26">
        <v>0</v>
      </c>
      <c r="D26">
        <v>1.6990136740764328E-3</v>
      </c>
    </row>
    <row r="27" spans="1:12" x14ac:dyDescent="0.2">
      <c r="A27" s="1">
        <v>42205</v>
      </c>
      <c r="B27">
        <v>-8.5470605784578879E-3</v>
      </c>
      <c r="C27">
        <v>0</v>
      </c>
      <c r="D27">
        <v>1.7090006827554127E-2</v>
      </c>
    </row>
    <row r="28" spans="1:12" x14ac:dyDescent="0.2">
      <c r="A28" s="1">
        <v>42212</v>
      </c>
      <c r="B28">
        <v>4.6129771727500213E-2</v>
      </c>
      <c r="C28">
        <v>0</v>
      </c>
      <c r="D28">
        <v>1.6802839317068496E-2</v>
      </c>
    </row>
    <row r="29" spans="1:12" x14ac:dyDescent="0.2">
      <c r="A29" s="1">
        <v>42219</v>
      </c>
      <c r="B29">
        <v>1.5937888186291715E-2</v>
      </c>
      <c r="C29">
        <v>2.1506205220963803E-2</v>
      </c>
      <c r="D29">
        <v>9.0475610894067415E-3</v>
      </c>
    </row>
    <row r="30" spans="1:12" x14ac:dyDescent="0.2">
      <c r="A30" s="1">
        <v>42226</v>
      </c>
      <c r="B30">
        <v>-2.0291614207367914E-2</v>
      </c>
      <c r="C30">
        <v>3.3475929196389309E-2</v>
      </c>
      <c r="D30">
        <v>5.6894292008744074E-2</v>
      </c>
    </row>
    <row r="31" spans="1:12" x14ac:dyDescent="0.2">
      <c r="A31" s="1">
        <v>42233</v>
      </c>
      <c r="B31">
        <v>-2.3910832148555272E-2</v>
      </c>
      <c r="C31">
        <v>8.1967672041787232E-3</v>
      </c>
      <c r="D31">
        <v>-1.1290154984414436E-2</v>
      </c>
    </row>
    <row r="32" spans="1:12" x14ac:dyDescent="0.2">
      <c r="A32" s="1">
        <v>42240</v>
      </c>
      <c r="B32">
        <v>2.5884679322841109E-2</v>
      </c>
      <c r="C32">
        <v>4.7817874350492673E-2</v>
      </c>
      <c r="D32">
        <v>-6.2254370313793217E-2</v>
      </c>
    </row>
    <row r="33" spans="1:6" x14ac:dyDescent="0.2">
      <c r="A33" s="1">
        <v>42247</v>
      </c>
      <c r="B33">
        <v>-1.5149923438002588E-2</v>
      </c>
      <c r="C33">
        <v>3.0653741091002384E-2</v>
      </c>
      <c r="D33">
        <v>-1.6932164400337513E-2</v>
      </c>
    </row>
    <row r="34" spans="1:6" x14ac:dyDescent="0.2">
      <c r="A34" s="1">
        <v>42254</v>
      </c>
      <c r="B34">
        <v>-4.98542937180666E-2</v>
      </c>
      <c r="C34">
        <v>3.3398280401848224E-2</v>
      </c>
      <c r="D34">
        <v>3.3707483686586492E-2</v>
      </c>
    </row>
    <row r="35" spans="1:6" x14ac:dyDescent="0.2">
      <c r="A35" s="1">
        <v>42261</v>
      </c>
      <c r="B35">
        <v>1.2027336896423435E-2</v>
      </c>
      <c r="C35">
        <v>-7.3260400920729385E-3</v>
      </c>
      <c r="D35">
        <v>2.9091167704589971E-2</v>
      </c>
      <c r="F35" t="s">
        <v>88</v>
      </c>
    </row>
    <row r="36" spans="1:6" x14ac:dyDescent="0.2">
      <c r="A36" s="1">
        <v>42275</v>
      </c>
      <c r="B36">
        <v>-2.0004086436630431E-2</v>
      </c>
      <c r="C36">
        <v>-1.4925650216675468E-2</v>
      </c>
      <c r="D36">
        <v>-5.8889548482821574E-2</v>
      </c>
    </row>
    <row r="37" spans="1:6" x14ac:dyDescent="0.2">
      <c r="A37" s="1">
        <v>42282</v>
      </c>
      <c r="B37">
        <v>1.2783838463143127E-2</v>
      </c>
      <c r="C37">
        <v>1.8622512098001698E-2</v>
      </c>
      <c r="D37">
        <v>3.9275735299709069E-2</v>
      </c>
    </row>
    <row r="38" spans="1:6" x14ac:dyDescent="0.2">
      <c r="A38" s="1">
        <v>42289</v>
      </c>
      <c r="B38">
        <v>-1.9627091678486863E-3</v>
      </c>
      <c r="C38">
        <v>-7.4074412778617482E-3</v>
      </c>
      <c r="D38">
        <v>1.3745706631667076E-3</v>
      </c>
    </row>
    <row r="39" spans="1:6" x14ac:dyDescent="0.2">
      <c r="A39" s="1">
        <v>42296</v>
      </c>
      <c r="B39">
        <v>-1.7839918128331078E-2</v>
      </c>
      <c r="C39">
        <v>5.073551804139842E-2</v>
      </c>
      <c r="D39">
        <v>3.0174210248503641E-3</v>
      </c>
    </row>
    <row r="40" spans="1:6" x14ac:dyDescent="0.2">
      <c r="A40" s="1">
        <v>42303</v>
      </c>
      <c r="B40">
        <v>-3.2163931777139609E-2</v>
      </c>
      <c r="C40">
        <v>-2.867579997666625E-2</v>
      </c>
      <c r="D40">
        <v>6.8536271323774933E-2</v>
      </c>
    </row>
    <row r="41" spans="1:6" x14ac:dyDescent="0.2">
      <c r="A41" s="1">
        <v>42310</v>
      </c>
      <c r="B41">
        <v>3.1816045184658748E-2</v>
      </c>
      <c r="C41">
        <v>1.801850550267825E-2</v>
      </c>
      <c r="D41">
        <v>-3.8586643118435404E-2</v>
      </c>
    </row>
    <row r="42" spans="1:6" x14ac:dyDescent="0.2">
      <c r="A42" s="1">
        <v>42317</v>
      </c>
      <c r="B42">
        <v>-2.6799911413542432E-2</v>
      </c>
      <c r="C42">
        <v>0</v>
      </c>
      <c r="D42">
        <v>-5.6877001146379058E-2</v>
      </c>
    </row>
    <row r="43" spans="1:6" x14ac:dyDescent="0.2">
      <c r="A43" s="1">
        <v>42324</v>
      </c>
      <c r="B43">
        <v>5.4509168666923458E-2</v>
      </c>
      <c r="C43">
        <v>3.5091319811270116E-2</v>
      </c>
      <c r="D43">
        <v>1.2165430046925607E-2</v>
      </c>
    </row>
    <row r="44" spans="1:6" x14ac:dyDescent="0.2">
      <c r="A44" s="1">
        <v>42331</v>
      </c>
      <c r="B44">
        <v>1.6280990709134358E-2</v>
      </c>
      <c r="C44">
        <v>0</v>
      </c>
      <c r="D44">
        <v>-1.4983127036551025E-2</v>
      </c>
    </row>
    <row r="45" spans="1:6" x14ac:dyDescent="0.2">
      <c r="A45" s="1">
        <v>42338</v>
      </c>
      <c r="B45">
        <v>-1.7974614621456553E-2</v>
      </c>
      <c r="C45">
        <v>1.7094433359299943E-2</v>
      </c>
      <c r="D45">
        <v>-4.4868687148803765E-2</v>
      </c>
    </row>
    <row r="46" spans="1:6" x14ac:dyDescent="0.2">
      <c r="A46" s="1">
        <v>42345</v>
      </c>
      <c r="B46">
        <v>-6.6580325081567082E-2</v>
      </c>
      <c r="C46">
        <v>-4.5068285401706154E-2</v>
      </c>
      <c r="D46">
        <v>-4.3426090514944171E-2</v>
      </c>
    </row>
    <row r="47" spans="1:6" x14ac:dyDescent="0.2">
      <c r="A47" s="1">
        <v>42352</v>
      </c>
      <c r="B47">
        <v>-3.5311343238181081E-2</v>
      </c>
      <c r="C47">
        <v>2.7973852042406211E-2</v>
      </c>
      <c r="D47">
        <v>-8.7557905496286281E-2</v>
      </c>
    </row>
    <row r="48" spans="1:6" x14ac:dyDescent="0.2">
      <c r="A48" s="1">
        <v>42359</v>
      </c>
      <c r="B48">
        <v>7.1068187653438031E-3</v>
      </c>
      <c r="C48">
        <v>3.4423441909727792E-3</v>
      </c>
      <c r="D48">
        <v>3.9253060433686038E-2</v>
      </c>
    </row>
    <row r="49" spans="1:4" x14ac:dyDescent="0.2">
      <c r="A49" s="1">
        <v>42366</v>
      </c>
      <c r="B49">
        <v>4.5180725936258881E-2</v>
      </c>
      <c r="C49">
        <v>-2.7876369528254896E-2</v>
      </c>
      <c r="D49">
        <v>1.2376594535575158E-2</v>
      </c>
    </row>
    <row r="50" spans="1:4" x14ac:dyDescent="0.2">
      <c r="A50" s="1">
        <v>42373</v>
      </c>
      <c r="B50">
        <v>8.1604142753999298E-3</v>
      </c>
      <c r="C50">
        <v>1.4035318116383477E-2</v>
      </c>
      <c r="D50">
        <v>-2.9998195885394985E-2</v>
      </c>
    </row>
    <row r="51" spans="1:4" x14ac:dyDescent="0.2">
      <c r="A51" s="1">
        <v>42394</v>
      </c>
      <c r="B51">
        <v>3.991660740544134E-2</v>
      </c>
      <c r="C51">
        <v>3.4133006369458485E-2</v>
      </c>
      <c r="D51">
        <v>5.4915757596115E-2</v>
      </c>
    </row>
    <row r="52" spans="1:4" x14ac:dyDescent="0.2">
      <c r="A52" s="1">
        <v>42401</v>
      </c>
      <c r="B52">
        <v>-6.6046904552877095E-2</v>
      </c>
      <c r="C52">
        <v>-3.3613477027047978E-3</v>
      </c>
      <c r="D52">
        <v>8.0629734400108788E-2</v>
      </c>
    </row>
    <row r="53" spans="1:4" x14ac:dyDescent="0.2">
      <c r="A53" s="1">
        <v>42408</v>
      </c>
      <c r="B53">
        <v>-7.3715037822280394E-2</v>
      </c>
      <c r="C53">
        <v>-1.6978336534417826E-2</v>
      </c>
      <c r="D53">
        <v>2.7231468724760788E-2</v>
      </c>
    </row>
    <row r="54" spans="1:4" x14ac:dyDescent="0.2">
      <c r="A54" s="1">
        <v>42415</v>
      </c>
      <c r="B54">
        <v>3.3918218203460526E-2</v>
      </c>
      <c r="C54">
        <v>-1.3793322132335861E-2</v>
      </c>
      <c r="D54">
        <v>-3.8451022381060795E-3</v>
      </c>
    </row>
    <row r="55" spans="1:4" x14ac:dyDescent="0.2">
      <c r="A55" s="1">
        <v>42422</v>
      </c>
      <c r="B55">
        <v>2.3312415250810403E-2</v>
      </c>
      <c r="C55">
        <v>-2.8170876966696179E-2</v>
      </c>
      <c r="D55">
        <v>4.3931976204207857E-3</v>
      </c>
    </row>
    <row r="56" spans="1:4" x14ac:dyDescent="0.2">
      <c r="A56" s="1">
        <v>42429</v>
      </c>
      <c r="B56">
        <v>7.4328798714500266E-3</v>
      </c>
      <c r="C56">
        <v>0</v>
      </c>
      <c r="D56">
        <v>3.4732256772952219E-2</v>
      </c>
    </row>
    <row r="57" spans="1:4" x14ac:dyDescent="0.2">
      <c r="A57" s="1">
        <v>42436</v>
      </c>
      <c r="B57">
        <v>2.1514182915330693E-2</v>
      </c>
      <c r="C57">
        <v>0</v>
      </c>
      <c r="D57">
        <v>3.2926391700862645E-2</v>
      </c>
    </row>
    <row r="58" spans="1:4" x14ac:dyDescent="0.2">
      <c r="A58" s="1">
        <v>42443</v>
      </c>
      <c r="B58">
        <v>4.4850566165351324E-2</v>
      </c>
      <c r="C58">
        <v>2.8170876966696179E-2</v>
      </c>
      <c r="D58">
        <v>3.2992163784718365E-2</v>
      </c>
    </row>
    <row r="59" spans="1:4" x14ac:dyDescent="0.2">
      <c r="A59" s="1">
        <v>42450</v>
      </c>
      <c r="B59">
        <v>-4.6687113972652128E-2</v>
      </c>
      <c r="C59">
        <v>3.7483093254740529E-2</v>
      </c>
      <c r="D59">
        <v>1.6705952953250502E-2</v>
      </c>
    </row>
    <row r="60" spans="1:4" x14ac:dyDescent="0.2">
      <c r="A60" s="1">
        <v>42457</v>
      </c>
      <c r="B60">
        <v>-3.8412216545351541E-2</v>
      </c>
      <c r="C60">
        <v>-1.0084119066626096E-2</v>
      </c>
      <c r="D60">
        <v>4.9781615160781278E-2</v>
      </c>
    </row>
    <row r="61" spans="1:4" x14ac:dyDescent="0.2">
      <c r="A61" s="1">
        <v>42464</v>
      </c>
      <c r="B61">
        <v>-1.4430264829028872E-2</v>
      </c>
      <c r="C61">
        <v>6.7340321813440518E-3</v>
      </c>
      <c r="D61">
        <v>4.3211349142392663E-2</v>
      </c>
    </row>
    <row r="62" spans="1:4" x14ac:dyDescent="0.2">
      <c r="A62" s="1">
        <v>42471</v>
      </c>
      <c r="B62">
        <v>-1.8385027913987884E-2</v>
      </c>
      <c r="C62">
        <v>3.3500868852820442E-3</v>
      </c>
      <c r="D62">
        <v>-2.0975475986555026E-2</v>
      </c>
    </row>
    <row r="63" spans="1:4" x14ac:dyDescent="0.2">
      <c r="A63" s="1">
        <v>42478</v>
      </c>
      <c r="B63">
        <v>1.5959608340324394E-2</v>
      </c>
      <c r="C63">
        <v>6.1607809389490509E-2</v>
      </c>
      <c r="D63">
        <v>4.2063572117476689E-2</v>
      </c>
    </row>
    <row r="64" spans="1:4" x14ac:dyDescent="0.2">
      <c r="A64" s="1">
        <v>42499</v>
      </c>
      <c r="B64">
        <v>-6.2882881380179612E-3</v>
      </c>
      <c r="C64">
        <v>-1.7331456351640018E-2</v>
      </c>
      <c r="D64">
        <v>-4.041545642562383E-2</v>
      </c>
    </row>
    <row r="65" spans="1:4" x14ac:dyDescent="0.2">
      <c r="A65" s="1">
        <v>42506</v>
      </c>
      <c r="B65">
        <v>4.3067815451571789E-3</v>
      </c>
      <c r="C65">
        <v>-1.0544913176614878E-2</v>
      </c>
      <c r="D65">
        <v>1.5774507253832226E-2</v>
      </c>
    </row>
    <row r="66" spans="1:4" x14ac:dyDescent="0.2">
      <c r="A66" s="1">
        <v>42513</v>
      </c>
      <c r="B66">
        <v>4.2183051333141819E-2</v>
      </c>
      <c r="C66">
        <v>-2.142939145589895E-2</v>
      </c>
      <c r="D66">
        <v>4.9301661078589021E-3</v>
      </c>
    </row>
    <row r="67" spans="1:4" x14ac:dyDescent="0.2">
      <c r="A67" s="1">
        <v>42520</v>
      </c>
      <c r="B67">
        <v>-3.3952552196625518E-2</v>
      </c>
      <c r="C67">
        <v>7.1942756340270808E-3</v>
      </c>
      <c r="D67">
        <v>-5.9710227356132073E-2</v>
      </c>
    </row>
    <row r="68" spans="1:4" x14ac:dyDescent="0.2">
      <c r="A68" s="1">
        <v>42527</v>
      </c>
      <c r="B68">
        <v>-3.6845394381387564E-2</v>
      </c>
      <c r="C68">
        <v>3.5778213478838694E-3</v>
      </c>
      <c r="D68">
        <v>-3.478061606479077E-2</v>
      </c>
    </row>
    <row r="69" spans="1:4" x14ac:dyDescent="0.2">
      <c r="A69" s="1">
        <v>42534</v>
      </c>
      <c r="B69">
        <v>-7.8547845365193325E-3</v>
      </c>
      <c r="C69">
        <v>3.5650661644961446E-3</v>
      </c>
      <c r="D69">
        <v>2.7920595398627235E-2</v>
      </c>
    </row>
    <row r="70" spans="1:4" x14ac:dyDescent="0.2">
      <c r="A70" s="1">
        <v>42541</v>
      </c>
      <c r="B70">
        <v>-5.5210731972355376E-2</v>
      </c>
      <c r="C70">
        <v>-2.5226562945675379E-2</v>
      </c>
      <c r="D70">
        <v>1.441376842793396E-2</v>
      </c>
    </row>
    <row r="71" spans="1:4" x14ac:dyDescent="0.2">
      <c r="A71" s="1">
        <v>42555</v>
      </c>
      <c r="B71">
        <v>1.74277365929143E-2</v>
      </c>
      <c r="C71">
        <v>3.6367644170874902E-2</v>
      </c>
      <c r="D71">
        <v>9.7492152524267794E-3</v>
      </c>
    </row>
    <row r="72" spans="1:4" x14ac:dyDescent="0.2">
      <c r="A72" s="1">
        <v>42562</v>
      </c>
      <c r="B72">
        <v>2.1366051534174701E-2</v>
      </c>
      <c r="C72">
        <v>-7.1684894786123721E-3</v>
      </c>
      <c r="D72">
        <v>6.7145449062463669E-2</v>
      </c>
    </row>
    <row r="73" spans="1:4" x14ac:dyDescent="0.2">
      <c r="A73" s="1">
        <v>42569</v>
      </c>
      <c r="B73">
        <v>-1.0198749826255238E-2</v>
      </c>
      <c r="C73">
        <v>7.1684894786123721E-3</v>
      </c>
      <c r="D73">
        <v>-5.5331158386184853E-4</v>
      </c>
    </row>
    <row r="74" spans="1:4" x14ac:dyDescent="0.2">
      <c r="A74" s="1">
        <v>42576</v>
      </c>
      <c r="B74">
        <v>8.6388296280523136E-2</v>
      </c>
      <c r="C74">
        <v>4.8790164169431938E-2</v>
      </c>
      <c r="D74">
        <v>5.3344543133638567E-2</v>
      </c>
    </row>
    <row r="75" spans="1:4" x14ac:dyDescent="0.2">
      <c r="A75" s="1">
        <v>42583</v>
      </c>
      <c r="B75">
        <v>4.5941092860378063E-2</v>
      </c>
      <c r="C75">
        <v>3.3955890011381218E-3</v>
      </c>
      <c r="D75">
        <v>-2.4110349564145928E-2</v>
      </c>
    </row>
    <row r="76" spans="1:4" x14ac:dyDescent="0.2">
      <c r="A76" s="1">
        <v>42590</v>
      </c>
      <c r="B76">
        <v>1.0237409093221572E-2</v>
      </c>
      <c r="C76">
        <v>3.3336420267591871E-2</v>
      </c>
      <c r="D76">
        <v>-1.135208688134437E-2</v>
      </c>
    </row>
    <row r="77" spans="1:4" x14ac:dyDescent="0.2">
      <c r="A77" s="1">
        <v>42597</v>
      </c>
      <c r="B77">
        <v>-5.1293294387551924E-2</v>
      </c>
      <c r="C77">
        <v>-1.9868203216725222E-2</v>
      </c>
      <c r="D77">
        <v>7.9060356572027146E-3</v>
      </c>
    </row>
    <row r="78" spans="1:4" x14ac:dyDescent="0.2">
      <c r="A78" s="1">
        <v>42604</v>
      </c>
      <c r="B78">
        <v>1.1242607271519489E-2</v>
      </c>
      <c r="C78">
        <v>-2.3689771122404668E-2</v>
      </c>
      <c r="D78">
        <v>-1.3029500290333118E-2</v>
      </c>
    </row>
    <row r="79" spans="1:4" x14ac:dyDescent="0.2">
      <c r="A79" s="1">
        <v>42611</v>
      </c>
      <c r="B79">
        <v>1.6061530746009467E-2</v>
      </c>
      <c r="C79">
        <v>-1.0327114155849637E-2</v>
      </c>
      <c r="D79">
        <v>7.6473483816474896E-4</v>
      </c>
    </row>
    <row r="80" spans="1:4" x14ac:dyDescent="0.2">
      <c r="A80" s="1">
        <v>42618</v>
      </c>
      <c r="B80">
        <v>0</v>
      </c>
      <c r="C80">
        <v>5.0601013293789743E-2</v>
      </c>
      <c r="D80">
        <v>2.1817397112808834E-3</v>
      </c>
    </row>
    <row r="81" spans="1:4" x14ac:dyDescent="0.2">
      <c r="A81" s="1">
        <v>42625</v>
      </c>
      <c r="B81">
        <v>-2.6427329543993849E-2</v>
      </c>
      <c r="C81">
        <v>1.6313575491523569E-2</v>
      </c>
      <c r="D81">
        <v>-0.10358228579765605</v>
      </c>
    </row>
    <row r="82" spans="1:4" x14ac:dyDescent="0.2">
      <c r="A82" s="1">
        <v>42632</v>
      </c>
      <c r="B82">
        <v>3.1724352901862929E-2</v>
      </c>
      <c r="C82">
        <v>-9.7561749453645152E-3</v>
      </c>
      <c r="D82">
        <v>5.4219875546800189E-2</v>
      </c>
    </row>
    <row r="83" spans="1:4" x14ac:dyDescent="0.2">
      <c r="A83" s="1">
        <v>42639</v>
      </c>
      <c r="B83">
        <v>-1.9913954247511967E-2</v>
      </c>
      <c r="C83">
        <v>6.5146810211935691E-3</v>
      </c>
      <c r="D83">
        <v>-5.1805581761830588E-2</v>
      </c>
    </row>
    <row r="84" spans="1:4" x14ac:dyDescent="0.2">
      <c r="A84" s="1">
        <v>42646</v>
      </c>
      <c r="B84">
        <v>1.9228926221064313E-3</v>
      </c>
      <c r="C84">
        <v>-3.9740328649514156E-2</v>
      </c>
      <c r="D84">
        <v>4.0870220991775064E-2</v>
      </c>
    </row>
    <row r="85" spans="1:4" x14ac:dyDescent="0.2">
      <c r="A85" s="1">
        <v>42653</v>
      </c>
      <c r="B85">
        <v>-2.5980541797745005E-2</v>
      </c>
      <c r="C85">
        <v>2.6668247082161534E-2</v>
      </c>
      <c r="D85">
        <v>7.3801072976227289E-3</v>
      </c>
    </row>
    <row r="86" spans="1:4" x14ac:dyDescent="0.2">
      <c r="A86" s="1">
        <v>42660</v>
      </c>
      <c r="B86">
        <v>3.6870981873574848E-2</v>
      </c>
      <c r="C86">
        <v>-1.3245226750020711E-2</v>
      </c>
      <c r="D86">
        <v>7.6681348556570939E-3</v>
      </c>
    </row>
    <row r="87" spans="1:4" x14ac:dyDescent="0.2">
      <c r="A87" s="1">
        <v>42667</v>
      </c>
      <c r="B87">
        <v>2.4672625915105328E-3</v>
      </c>
      <c r="C87">
        <v>-3.3389012655147265E-3</v>
      </c>
      <c r="D87">
        <v>8.8226767013524388E-2</v>
      </c>
    </row>
    <row r="88" spans="1:4" x14ac:dyDescent="0.2">
      <c r="A88" s="1">
        <v>42674</v>
      </c>
      <c r="B88">
        <v>-1.8268405328619508E-2</v>
      </c>
      <c r="C88">
        <v>1.3289232118682826E-2</v>
      </c>
      <c r="D88">
        <v>3.990299199097791E-2</v>
      </c>
    </row>
    <row r="89" spans="1:4" x14ac:dyDescent="0.2">
      <c r="A89" s="1">
        <v>42688</v>
      </c>
      <c r="B89">
        <v>4.3538785059716645E-2</v>
      </c>
      <c r="C89">
        <v>5.0093945318915534E-2</v>
      </c>
      <c r="D89">
        <v>-1.5890392335184522E-2</v>
      </c>
    </row>
    <row r="90" spans="1:4" x14ac:dyDescent="0.2">
      <c r="A90" s="1">
        <v>42695</v>
      </c>
      <c r="B90">
        <v>6.6439029236082803E-3</v>
      </c>
      <c r="C90">
        <v>0</v>
      </c>
      <c r="D90">
        <v>3.312491539544915E-2</v>
      </c>
    </row>
    <row r="91" spans="1:4" x14ac:dyDescent="0.2">
      <c r="A91" s="1">
        <v>42702</v>
      </c>
      <c r="B91">
        <v>-6.7405166138438943E-3</v>
      </c>
      <c r="C91">
        <v>3.2520353863771945E-3</v>
      </c>
      <c r="D91">
        <v>-3.7463316994046814E-2</v>
      </c>
    </row>
    <row r="92" spans="1:4" x14ac:dyDescent="0.2">
      <c r="A92" s="1">
        <v>42709</v>
      </c>
      <c r="B92">
        <v>7.0283830458084395E-3</v>
      </c>
      <c r="C92">
        <v>6.4725145056174771E-3</v>
      </c>
      <c r="D92">
        <v>-1.7544309650909362E-2</v>
      </c>
    </row>
    <row r="93" spans="1:4" x14ac:dyDescent="0.2">
      <c r="A93" s="1">
        <v>42716</v>
      </c>
      <c r="B93">
        <v>2.8096252885470463E-2</v>
      </c>
      <c r="C93">
        <v>-9.7245498919946716E-3</v>
      </c>
      <c r="D93">
        <v>1.9108303366185631E-2</v>
      </c>
    </row>
    <row r="94" spans="1:4" x14ac:dyDescent="0.2">
      <c r="A94" s="1">
        <v>42723</v>
      </c>
      <c r="B94">
        <v>-2.9536414432451252E-2</v>
      </c>
      <c r="C94">
        <v>-3.2626456348163746E-3</v>
      </c>
      <c r="D94">
        <v>-3.2650919464779271E-2</v>
      </c>
    </row>
    <row r="95" spans="1:4" x14ac:dyDescent="0.2">
      <c r="A95" s="1">
        <v>42730</v>
      </c>
      <c r="B95">
        <v>5.5320531588165522E-2</v>
      </c>
      <c r="C95">
        <v>-9.8522964430116655E-3</v>
      </c>
      <c r="D95">
        <v>3.0912997581397761E-2</v>
      </c>
    </row>
    <row r="96" spans="1:4" x14ac:dyDescent="0.2">
      <c r="A96" s="1">
        <v>42737</v>
      </c>
      <c r="B96">
        <v>-9.1324835632722312E-3</v>
      </c>
      <c r="C96">
        <v>2.9270382300113251E-2</v>
      </c>
      <c r="D96">
        <v>-2.5010109499618238E-2</v>
      </c>
    </row>
    <row r="97" spans="1:4" x14ac:dyDescent="0.2">
      <c r="A97" s="1">
        <v>42751</v>
      </c>
      <c r="B97">
        <v>9.2927875754593714E-3</v>
      </c>
      <c r="C97">
        <v>1.5798116876591051E-2</v>
      </c>
      <c r="D97">
        <v>-3.0793696991400665E-2</v>
      </c>
    </row>
    <row r="98" spans="1:4" x14ac:dyDescent="0.2">
      <c r="A98" s="1">
        <v>42758</v>
      </c>
      <c r="B98">
        <v>1.7320860942630745E-2</v>
      </c>
      <c r="C98">
        <v>-3.1397200046676677E-3</v>
      </c>
      <c r="D98">
        <v>5.9982704601710068E-2</v>
      </c>
    </row>
    <row r="99" spans="1:4" x14ac:dyDescent="0.2">
      <c r="A99" s="1">
        <v>42765</v>
      </c>
      <c r="B99">
        <v>-3.2857165157773593E-2</v>
      </c>
      <c r="C99">
        <v>3.0962225603966997E-2</v>
      </c>
      <c r="D99">
        <v>2.0255788100490335E-2</v>
      </c>
    </row>
    <row r="100" spans="1:4" x14ac:dyDescent="0.2">
      <c r="A100" s="1">
        <v>42772</v>
      </c>
      <c r="B100">
        <v>4.3107481013942461E-2</v>
      </c>
      <c r="C100">
        <v>-3.0534374868904646E-3</v>
      </c>
      <c r="D100">
        <v>1.7465513826172341E-2</v>
      </c>
    </row>
    <row r="101" spans="1:4" x14ac:dyDescent="0.2">
      <c r="A101" s="1">
        <v>42779</v>
      </c>
      <c r="B101">
        <v>-3.065918748737495E-2</v>
      </c>
      <c r="C101">
        <v>-1.2307847674596806E-2</v>
      </c>
      <c r="D101">
        <v>1.391867893353016E-2</v>
      </c>
    </row>
    <row r="102" spans="1:4" x14ac:dyDescent="0.2">
      <c r="A102" s="1">
        <v>42786</v>
      </c>
      <c r="B102">
        <v>-9.4537282689977076E-2</v>
      </c>
      <c r="C102">
        <v>3.0911925696728293E-3</v>
      </c>
      <c r="D102">
        <v>-5.5328281134333857E-2</v>
      </c>
    </row>
    <row r="103" spans="1:4" x14ac:dyDescent="0.2">
      <c r="A103" s="1">
        <v>42793</v>
      </c>
      <c r="B103">
        <v>3.8893791121273225E-2</v>
      </c>
      <c r="C103">
        <v>-6.1919702479211747E-3</v>
      </c>
      <c r="D103">
        <v>-4.2750179219812168E-2</v>
      </c>
    </row>
    <row r="104" spans="1:4" x14ac:dyDescent="0.2">
      <c r="A104" s="1">
        <v>42800</v>
      </c>
      <c r="B104">
        <v>-2.1822158141588943E-3</v>
      </c>
      <c r="C104">
        <v>0</v>
      </c>
      <c r="D104">
        <v>-3.1523061975758715E-2</v>
      </c>
    </row>
    <row r="105" spans="1:4" x14ac:dyDescent="0.2">
      <c r="A105" s="1">
        <v>42807</v>
      </c>
      <c r="B105">
        <v>5.7825707382862745E-2</v>
      </c>
      <c r="C105">
        <v>2.7566829832654793E-2</v>
      </c>
      <c r="D105">
        <v>5.5099444244166129E-2</v>
      </c>
    </row>
    <row r="106" spans="1:4" x14ac:dyDescent="0.2">
      <c r="A106" s="1">
        <v>42814</v>
      </c>
      <c r="B106">
        <v>-3.674954220874227E-2</v>
      </c>
      <c r="C106">
        <v>-2.7566829832654793E-2</v>
      </c>
      <c r="D106">
        <v>-1.9280689247833216E-2</v>
      </c>
    </row>
    <row r="107" spans="1:4" x14ac:dyDescent="0.2">
      <c r="A107" s="1">
        <v>42821</v>
      </c>
      <c r="B107">
        <v>-9.5643091124628654E-3</v>
      </c>
      <c r="C107">
        <v>3.1007776782483454E-3</v>
      </c>
      <c r="D107">
        <v>1.0040512622541797E-2</v>
      </c>
    </row>
    <row r="108" spans="1:4" x14ac:dyDescent="0.2">
      <c r="A108" s="1">
        <v>42828</v>
      </c>
      <c r="B108">
        <v>1.808406245723404E-2</v>
      </c>
      <c r="C108">
        <v>0</v>
      </c>
      <c r="D108">
        <v>-2.0182860480969289E-2</v>
      </c>
    </row>
    <row r="109" spans="1:4" x14ac:dyDescent="0.2">
      <c r="A109" s="1">
        <v>42835</v>
      </c>
      <c r="B109">
        <v>-4.8339576409844653E-2</v>
      </c>
      <c r="C109">
        <v>-9.3313274288844283E-3</v>
      </c>
      <c r="D109">
        <v>-6.1769842057984192E-2</v>
      </c>
    </row>
    <row r="110" spans="1:4" x14ac:dyDescent="0.2">
      <c r="A110" s="1">
        <v>42842</v>
      </c>
      <c r="B110">
        <v>9.4157438915232206E-3</v>
      </c>
      <c r="C110">
        <v>-2.8528083614538069E-2</v>
      </c>
      <c r="D110">
        <v>-2.7828221106326545E-2</v>
      </c>
    </row>
    <row r="111" spans="1:4" x14ac:dyDescent="0.2">
      <c r="A111" s="1">
        <v>42849</v>
      </c>
      <c r="B111">
        <v>-3.2951541154115915E-2</v>
      </c>
      <c r="C111">
        <v>5.3220696204909768E-2</v>
      </c>
      <c r="D111">
        <v>6.1233856085848082E-2</v>
      </c>
    </row>
    <row r="112" spans="1:4" x14ac:dyDescent="0.2">
      <c r="A112" s="1">
        <v>42856</v>
      </c>
      <c r="B112">
        <v>1.4030553765165266E-2</v>
      </c>
      <c r="C112">
        <v>9.1047669929191777E-3</v>
      </c>
      <c r="D112">
        <v>-7.0783568333423474E-3</v>
      </c>
    </row>
    <row r="113" spans="1:4" x14ac:dyDescent="0.2">
      <c r="A113" s="1">
        <v>42863</v>
      </c>
      <c r="B113">
        <v>9.5052434974274291E-3</v>
      </c>
      <c r="C113">
        <v>-2.4466052154406448E-2</v>
      </c>
      <c r="D113">
        <v>-3.0269401418727249E-2</v>
      </c>
    </row>
    <row r="114" spans="1:4" x14ac:dyDescent="0.2">
      <c r="A114" s="1">
        <v>42877</v>
      </c>
      <c r="B114">
        <v>2.7898805138056204E-2</v>
      </c>
      <c r="C114">
        <v>-1.3559529785632352E-2</v>
      </c>
      <c r="D114">
        <v>-4.5977092486291227E-3</v>
      </c>
    </row>
    <row r="115" spans="1:4" x14ac:dyDescent="0.2">
      <c r="A115" s="1">
        <v>42884</v>
      </c>
      <c r="B115">
        <v>-6.2776406144172014E-2</v>
      </c>
      <c r="C115">
        <v>-6.8493418455746191E-3</v>
      </c>
      <c r="D115">
        <v>9.2123451932035749E-4</v>
      </c>
    </row>
    <row r="116" spans="1:4" x14ac:dyDescent="0.2">
      <c r="A116" s="1">
        <v>42891</v>
      </c>
      <c r="B116">
        <v>6.1187843459034497E-2</v>
      </c>
      <c r="C116">
        <v>3.3786997577383238E-2</v>
      </c>
      <c r="D116">
        <v>5.4180765261397923E-3</v>
      </c>
    </row>
    <row r="117" spans="1:4" x14ac:dyDescent="0.2">
      <c r="A117" s="1">
        <v>42898</v>
      </c>
      <c r="B117">
        <v>-2.4407079553991906E-3</v>
      </c>
      <c r="C117">
        <v>-3.3277900926746984E-3</v>
      </c>
      <c r="D117">
        <v>-5.8846050552175733E-2</v>
      </c>
    </row>
    <row r="118" spans="1:4" x14ac:dyDescent="0.2">
      <c r="A118" s="1">
        <v>42905</v>
      </c>
      <c r="B118">
        <v>-1.4123924067005689E-2</v>
      </c>
      <c r="C118">
        <v>-5.1293294387550592E-2</v>
      </c>
      <c r="D118">
        <v>3.8585400988107033E-2</v>
      </c>
    </row>
    <row r="119" spans="1:4" x14ac:dyDescent="0.2">
      <c r="A119" s="1">
        <v>42912</v>
      </c>
      <c r="B119">
        <v>-1.0834342165709998E-2</v>
      </c>
      <c r="C119">
        <v>3.502630551202035E-3</v>
      </c>
      <c r="D119">
        <v>7.7739554215542128E-2</v>
      </c>
    </row>
    <row r="120" spans="1:4" x14ac:dyDescent="0.2">
      <c r="A120" s="1">
        <v>42919</v>
      </c>
      <c r="B120">
        <v>1.4384068907121517E-2</v>
      </c>
      <c r="C120">
        <v>-7.0175726586465537E-3</v>
      </c>
      <c r="D120">
        <v>4.1247325584652828E-2</v>
      </c>
    </row>
    <row r="121" spans="1:4" x14ac:dyDescent="0.2">
      <c r="A121" s="1">
        <v>42926</v>
      </c>
      <c r="B121">
        <v>4.2774344932826835E-2</v>
      </c>
      <c r="C121">
        <v>1.0507977598415152E-2</v>
      </c>
      <c r="D121">
        <v>2.9996936697840759E-2</v>
      </c>
    </row>
    <row r="122" spans="1:4" x14ac:dyDescent="0.2">
      <c r="A122" s="1">
        <v>42933</v>
      </c>
      <c r="B122">
        <v>-3.2944155719354384E-2</v>
      </c>
      <c r="C122">
        <v>0</v>
      </c>
      <c r="D122">
        <v>-1.3698080382100741E-3</v>
      </c>
    </row>
    <row r="123" spans="1:4" x14ac:dyDescent="0.2">
      <c r="A123" s="1">
        <v>42940</v>
      </c>
      <c r="B123">
        <v>2.8820438535491988E-2</v>
      </c>
      <c r="C123">
        <v>0</v>
      </c>
      <c r="D123">
        <v>-3.635045805632231E-3</v>
      </c>
    </row>
    <row r="124" spans="1:4" x14ac:dyDescent="0.2">
      <c r="A124" s="1">
        <v>42947</v>
      </c>
      <c r="B124">
        <v>-3.7791982209466113E-2</v>
      </c>
      <c r="C124">
        <v>2.7493140580198583E-2</v>
      </c>
      <c r="D124">
        <v>4.1064742427746381E-2</v>
      </c>
    </row>
    <row r="125" spans="1:4" x14ac:dyDescent="0.2">
      <c r="A125" s="1">
        <v>42954</v>
      </c>
      <c r="B125">
        <v>3.9616733650049696E-3</v>
      </c>
      <c r="C125">
        <v>-2.0548668227387656E-2</v>
      </c>
      <c r="D125">
        <v>3.472968764081763E-2</v>
      </c>
    </row>
    <row r="126" spans="1:4" x14ac:dyDescent="0.2">
      <c r="A126" s="1">
        <v>42961</v>
      </c>
      <c r="B126">
        <v>-2.4608154503376056E-3</v>
      </c>
      <c r="C126">
        <v>-3.4662079764862241E-3</v>
      </c>
      <c r="D126">
        <v>-4.4564297034632716E-2</v>
      </c>
    </row>
    <row r="127" spans="1:4" x14ac:dyDescent="0.2">
      <c r="A127" s="1">
        <v>42968</v>
      </c>
      <c r="B127">
        <v>4.8509562659994288E-2</v>
      </c>
      <c r="C127">
        <v>0</v>
      </c>
      <c r="D127">
        <v>1.1758712600125065E-3</v>
      </c>
    </row>
    <row r="128" spans="1:4" x14ac:dyDescent="0.2">
      <c r="A128" s="1">
        <v>42975</v>
      </c>
      <c r="B128">
        <v>7.7629819959634361E-2</v>
      </c>
      <c r="C128">
        <v>-6.9686693160933011E-3</v>
      </c>
      <c r="D128">
        <v>6.9525477981676076E-2</v>
      </c>
    </row>
    <row r="129" spans="1:4" x14ac:dyDescent="0.2">
      <c r="A129" s="1">
        <v>42982</v>
      </c>
      <c r="B129">
        <v>-5.9667743441274013E-3</v>
      </c>
      <c r="C129">
        <v>6.9686693160933011E-3</v>
      </c>
      <c r="D129">
        <v>-4.049317334120861E-2</v>
      </c>
    </row>
    <row r="130" spans="1:4" x14ac:dyDescent="0.2">
      <c r="A130" s="1">
        <v>42989</v>
      </c>
      <c r="B130">
        <v>-1.2426082273353956E-2</v>
      </c>
      <c r="C130">
        <v>6.9204428445739374E-3</v>
      </c>
      <c r="D130">
        <v>-4.3473355277257042E-3</v>
      </c>
    </row>
    <row r="131" spans="1:4" x14ac:dyDescent="0.2">
      <c r="A131" s="1">
        <v>42996</v>
      </c>
      <c r="B131">
        <v>-1.3264463253211289E-2</v>
      </c>
      <c r="C131">
        <v>-3.4542348680877133E-3</v>
      </c>
      <c r="D131">
        <v>-1.6803231795031515E-2</v>
      </c>
    </row>
    <row r="132" spans="1:4" x14ac:dyDescent="0.2">
      <c r="A132" s="1">
        <v>43003</v>
      </c>
      <c r="B132">
        <v>-1.5717415895409204E-2</v>
      </c>
      <c r="C132">
        <v>2.0548668227387656E-2</v>
      </c>
      <c r="D132">
        <v>2.7900943746535845E-2</v>
      </c>
    </row>
    <row r="133" spans="1:4" x14ac:dyDescent="0.2">
      <c r="A133" s="1">
        <v>43010</v>
      </c>
      <c r="B133">
        <v>-4.9627893421284597E-3</v>
      </c>
      <c r="C133">
        <v>-1.0221554071538019E-2</v>
      </c>
      <c r="D133">
        <v>4.2039787745652646E-2</v>
      </c>
    </row>
    <row r="134" spans="1:4" x14ac:dyDescent="0.2">
      <c r="A134" s="1">
        <v>43017</v>
      </c>
      <c r="B134">
        <v>-5.2079149044889306E-2</v>
      </c>
      <c r="C134">
        <v>1.0221554071538019E-2</v>
      </c>
      <c r="D134">
        <v>-3.6687141998188011E-2</v>
      </c>
    </row>
    <row r="135" spans="1:4" x14ac:dyDescent="0.2">
      <c r="A135" s="1">
        <v>43031</v>
      </c>
      <c r="B135">
        <v>-5.8397571371497037E-2</v>
      </c>
      <c r="C135">
        <v>3.4423441909727792E-3</v>
      </c>
      <c r="D135">
        <v>3.3837814781558784E-2</v>
      </c>
    </row>
    <row r="136" spans="1:4" x14ac:dyDescent="0.2">
      <c r="A136" s="1">
        <v>43038</v>
      </c>
      <c r="B136">
        <v>-8.7405976617061398E-2</v>
      </c>
      <c r="C136">
        <v>1.0256500167189042E-2</v>
      </c>
      <c r="D136">
        <v>-2.8422294891161215E-2</v>
      </c>
    </row>
    <row r="137" spans="1:4" x14ac:dyDescent="0.2">
      <c r="A137" s="1">
        <v>43045</v>
      </c>
      <c r="B137">
        <v>-2.9524973314426717E-2</v>
      </c>
      <c r="C137">
        <v>6.7796869853786745E-3</v>
      </c>
      <c r="D137">
        <v>-4.8038523126452404E-3</v>
      </c>
    </row>
    <row r="138" spans="1:4" x14ac:dyDescent="0.2">
      <c r="A138" s="1">
        <v>43052</v>
      </c>
      <c r="B138">
        <v>-4.140288329639219E-2</v>
      </c>
      <c r="C138">
        <v>-1.7036187152567717E-2</v>
      </c>
      <c r="D138">
        <v>1.1777804167992123E-2</v>
      </c>
    </row>
    <row r="139" spans="1:4" x14ac:dyDescent="0.2">
      <c r="A139" s="1">
        <v>43066</v>
      </c>
      <c r="B139">
        <v>-4.5479899335035157E-2</v>
      </c>
      <c r="C139">
        <v>-5.2817555839414387E-2</v>
      </c>
      <c r="D139">
        <v>-1.4863644960999345E-2</v>
      </c>
    </row>
    <row r="140" spans="1:4" x14ac:dyDescent="0.2">
      <c r="A140" s="1">
        <v>43073</v>
      </c>
      <c r="B140">
        <v>3.2586281198025091E-2</v>
      </c>
      <c r="C140">
        <v>-1.3652089168327164E-2</v>
      </c>
      <c r="D140">
        <v>6.4240903516410874E-2</v>
      </c>
    </row>
    <row r="141" spans="1:4" x14ac:dyDescent="0.2">
      <c r="A141" s="1">
        <v>43080</v>
      </c>
      <c r="B141">
        <v>-2.1449784642040726E-2</v>
      </c>
      <c r="C141">
        <v>1.0256500167189042E-2</v>
      </c>
      <c r="D141">
        <v>2.2008651593853124E-2</v>
      </c>
    </row>
    <row r="142" spans="1:4" x14ac:dyDescent="0.2">
      <c r="A142" s="1">
        <v>43087</v>
      </c>
      <c r="B142">
        <v>-2.5273814055443822E-2</v>
      </c>
      <c r="C142">
        <v>-2.0619287202735759E-2</v>
      </c>
      <c r="D142">
        <v>3.1550545538141961E-2</v>
      </c>
    </row>
    <row r="143" spans="1:4" x14ac:dyDescent="0.2">
      <c r="A143" s="1">
        <v>43094</v>
      </c>
      <c r="B143">
        <v>1.4137317499459456E-2</v>
      </c>
      <c r="C143">
        <v>0</v>
      </c>
      <c r="D143">
        <v>4.9026381734371682E-3</v>
      </c>
    </row>
    <row r="144" spans="1:4" x14ac:dyDescent="0.2">
      <c r="A144" s="1">
        <v>43101</v>
      </c>
      <c r="B144">
        <v>5.8804447097234203E-2</v>
      </c>
      <c r="C144">
        <v>2.7398974188114433E-2</v>
      </c>
      <c r="D144">
        <v>-5.1757129976355287E-3</v>
      </c>
    </row>
    <row r="145" spans="1:4" x14ac:dyDescent="0.2">
      <c r="A145" s="1">
        <v>43108</v>
      </c>
      <c r="B145">
        <v>-3.5756891494500564E-3</v>
      </c>
      <c r="C145">
        <v>3.3225647628320587E-2</v>
      </c>
      <c r="D145">
        <v>4.7534360794612596E-2</v>
      </c>
    </row>
    <row r="146" spans="1:4" x14ac:dyDescent="0.2">
      <c r="A146" s="1">
        <v>43115</v>
      </c>
      <c r="B146">
        <v>-7.112734401558285E-2</v>
      </c>
      <c r="C146">
        <v>-9.8522964430116655E-3</v>
      </c>
      <c r="D146">
        <v>8.8157698062207857E-3</v>
      </c>
    </row>
    <row r="147" spans="1:4" x14ac:dyDescent="0.2">
      <c r="A147" s="1">
        <v>43129</v>
      </c>
      <c r="B147">
        <v>-9.5996459652827326E-2</v>
      </c>
      <c r="C147">
        <v>3.6010437523033012E-2</v>
      </c>
      <c r="D147">
        <v>-5.1932887258911542E-2</v>
      </c>
    </row>
    <row r="148" spans="1:4" x14ac:dyDescent="0.2">
      <c r="A148" s="1">
        <v>43136</v>
      </c>
      <c r="B148">
        <v>-4.55363221652334E-2</v>
      </c>
      <c r="C148">
        <v>-2.9365894804364467E-2</v>
      </c>
      <c r="D148">
        <v>-5.767376569977678E-2</v>
      </c>
    </row>
    <row r="149" spans="1:4" x14ac:dyDescent="0.2">
      <c r="A149" s="1">
        <v>43143</v>
      </c>
      <c r="B149">
        <v>-7.2221872782195717E-2</v>
      </c>
      <c r="C149">
        <v>1.6420730212327594E-2</v>
      </c>
      <c r="D149">
        <v>7.8664447689662964E-2</v>
      </c>
    </row>
    <row r="150" spans="1:4" x14ac:dyDescent="0.2">
      <c r="A150" s="1">
        <v>43157</v>
      </c>
      <c r="B150">
        <v>-1.6081931219300571E-2</v>
      </c>
      <c r="C150">
        <v>-1.9355442952956103E-2</v>
      </c>
      <c r="D150">
        <v>-2.8055490132206096E-2</v>
      </c>
    </row>
    <row r="151" spans="1:4" x14ac:dyDescent="0.2">
      <c r="A151" s="1">
        <v>43164</v>
      </c>
      <c r="B151">
        <v>1.120625115581575E-2</v>
      </c>
      <c r="C151">
        <v>-3.6488293263136962E-2</v>
      </c>
      <c r="D151">
        <v>7.5862432793876167E-3</v>
      </c>
    </row>
    <row r="152" spans="1:4" x14ac:dyDescent="0.2">
      <c r="A152" s="1">
        <v>43171</v>
      </c>
      <c r="B152">
        <v>-3.1376680365152509E-2</v>
      </c>
      <c r="C152">
        <v>1.3423020332140823E-2</v>
      </c>
      <c r="D152">
        <v>4.9918251200803176E-2</v>
      </c>
    </row>
    <row r="153" spans="1:4" x14ac:dyDescent="0.2">
      <c r="A153" s="1">
        <v>43185</v>
      </c>
      <c r="B153">
        <v>-1.4214729639626E-2</v>
      </c>
      <c r="C153">
        <v>-2.8243212313395105E-2</v>
      </c>
      <c r="D153">
        <v>-3.4519247041473911E-2</v>
      </c>
    </row>
    <row r="154" spans="1:4" x14ac:dyDescent="0.2">
      <c r="A154" s="1">
        <v>43192</v>
      </c>
      <c r="B154">
        <v>2.9869874992769496E-3</v>
      </c>
      <c r="C154">
        <v>2.3167059281534508E-2</v>
      </c>
      <c r="D154">
        <v>4.7096346198580719E-2</v>
      </c>
    </row>
    <row r="155" spans="1:4" x14ac:dyDescent="0.2">
      <c r="A155" s="1">
        <v>43199</v>
      </c>
      <c r="B155">
        <v>3.4028105994945435E-3</v>
      </c>
      <c r="C155">
        <v>-1.5384918839479456E-2</v>
      </c>
      <c r="D155">
        <v>-2.2250775136136269E-2</v>
      </c>
    </row>
    <row r="156" spans="1:4" x14ac:dyDescent="0.2">
      <c r="A156" s="1">
        <v>43206</v>
      </c>
      <c r="B156">
        <v>2.4122826762623006E-2</v>
      </c>
      <c r="C156">
        <v>4.7928466571950823E-2</v>
      </c>
      <c r="D156">
        <v>3.1449132682503489E-2</v>
      </c>
    </row>
    <row r="157" spans="1:4" x14ac:dyDescent="0.2">
      <c r="A157" s="1">
        <v>43213</v>
      </c>
      <c r="B157">
        <v>5.7863356321288251E-3</v>
      </c>
      <c r="C157">
        <v>0</v>
      </c>
      <c r="D157">
        <v>7.3877394225595694E-2</v>
      </c>
    </row>
    <row r="158" spans="1:4" x14ac:dyDescent="0.2">
      <c r="A158" s="1">
        <v>43227</v>
      </c>
      <c r="B158">
        <v>1.8380481024848905E-3</v>
      </c>
      <c r="C158">
        <v>-3.4367643504207956E-2</v>
      </c>
      <c r="D158">
        <v>2.618219372310282E-2</v>
      </c>
    </row>
    <row r="159" spans="1:4" x14ac:dyDescent="0.2">
      <c r="A159" s="1">
        <v>43241</v>
      </c>
      <c r="B159">
        <v>1.9771917594983535E-2</v>
      </c>
      <c r="C159">
        <v>-5.8651194523979822E-3</v>
      </c>
      <c r="D159">
        <v>2.1515299524503817E-3</v>
      </c>
    </row>
    <row r="160" spans="1:4" x14ac:dyDescent="0.2">
      <c r="A160" s="1">
        <v>43248</v>
      </c>
      <c r="B160">
        <v>-1.898913869004204E-2</v>
      </c>
      <c r="C160">
        <v>2.6126304592219984E-2</v>
      </c>
      <c r="D160">
        <v>-5.2331964898586492E-3</v>
      </c>
    </row>
    <row r="161" spans="1:4" x14ac:dyDescent="0.2">
      <c r="A161" s="1">
        <v>43255</v>
      </c>
      <c r="B161">
        <v>-5.9231812882554635E-2</v>
      </c>
      <c r="C161">
        <v>-2.0261185139822002E-2</v>
      </c>
      <c r="D161">
        <v>5.5644923411893643E-2</v>
      </c>
    </row>
    <row r="162" spans="1:4" x14ac:dyDescent="0.2">
      <c r="A162" s="1">
        <v>43262</v>
      </c>
      <c r="B162">
        <v>-2.267099616435253E-2</v>
      </c>
      <c r="C162">
        <v>1.4514042884254064E-2</v>
      </c>
      <c r="D162">
        <v>-1.5890164852060629E-2</v>
      </c>
    </row>
    <row r="163" spans="1:4" x14ac:dyDescent="0.2">
      <c r="A163" s="1">
        <v>43269</v>
      </c>
      <c r="B163">
        <v>-2.9737162095761605E-2</v>
      </c>
      <c r="C163">
        <v>-2.3324672566408911E-2</v>
      </c>
      <c r="D163">
        <v>-6.6402985822371363E-2</v>
      </c>
    </row>
    <row r="164" spans="1:4" x14ac:dyDescent="0.2">
      <c r="A164" s="1">
        <v>43276</v>
      </c>
      <c r="B164">
        <v>6.1055575624848757E-3</v>
      </c>
      <c r="C164">
        <v>1.7544309650909362E-2</v>
      </c>
      <c r="D164">
        <v>-3.8120773108227368E-2</v>
      </c>
    </row>
    <row r="165" spans="1:4" x14ac:dyDescent="0.2">
      <c r="A165" s="1">
        <v>43283</v>
      </c>
      <c r="B165">
        <v>-1.0929070532190721E-2</v>
      </c>
      <c r="C165">
        <v>2.8943580263645075E-3</v>
      </c>
      <c r="D165">
        <v>1.5876979162229965E-2</v>
      </c>
    </row>
    <row r="166" spans="1:4" x14ac:dyDescent="0.2">
      <c r="A166" s="1">
        <v>43290</v>
      </c>
      <c r="B166">
        <v>-1.6844369894920774E-2</v>
      </c>
      <c r="C166">
        <v>2.5679014417691493E-2</v>
      </c>
      <c r="D166">
        <v>2.4017293270738982E-2</v>
      </c>
    </row>
    <row r="167" spans="1:4" x14ac:dyDescent="0.2">
      <c r="A167" s="1">
        <v>43297</v>
      </c>
      <c r="B167">
        <v>-3.9667840368421636E-2</v>
      </c>
      <c r="C167">
        <v>-8.4866138773185273E-3</v>
      </c>
      <c r="D167">
        <v>9.0714997797629593E-3</v>
      </c>
    </row>
    <row r="168" spans="1:4" x14ac:dyDescent="0.2">
      <c r="A168" s="1">
        <v>43304</v>
      </c>
      <c r="B168">
        <v>-7.0011954589830339E-3</v>
      </c>
      <c r="C168">
        <v>8.4866138773185273E-3</v>
      </c>
      <c r="D168">
        <v>2.5875785986848143E-2</v>
      </c>
    </row>
    <row r="169" spans="1:4" x14ac:dyDescent="0.2">
      <c r="A169" s="1">
        <v>43311</v>
      </c>
      <c r="B169">
        <v>-1.533953381562192E-2</v>
      </c>
      <c r="C169">
        <v>1.676016885746523E-2</v>
      </c>
      <c r="D169">
        <v>-3.1827667949979599E-3</v>
      </c>
    </row>
    <row r="170" spans="1:4" x14ac:dyDescent="0.2">
      <c r="A170" s="1">
        <v>43318</v>
      </c>
      <c r="B170">
        <v>-4.1763777533681434E-2</v>
      </c>
      <c r="C170">
        <v>-2.2409901399584209E-2</v>
      </c>
      <c r="D170">
        <v>-7.0605605419923556E-2</v>
      </c>
    </row>
    <row r="171" spans="1:4" x14ac:dyDescent="0.2">
      <c r="A171" s="1">
        <v>43325</v>
      </c>
      <c r="B171">
        <v>0</v>
      </c>
      <c r="C171">
        <v>-1.4265577158822484E-2</v>
      </c>
      <c r="D171">
        <v>2.0576321725489954E-2</v>
      </c>
    </row>
    <row r="172" spans="1:4" x14ac:dyDescent="0.2">
      <c r="A172" s="1">
        <v>43332</v>
      </c>
      <c r="B172">
        <v>2.6426788672200274E-2</v>
      </c>
      <c r="C172">
        <v>-8.6580627431145363E-3</v>
      </c>
      <c r="D172">
        <v>2.7587079653132562E-2</v>
      </c>
    </row>
    <row r="173" spans="1:4" x14ac:dyDescent="0.2">
      <c r="A173" s="1">
        <v>43339</v>
      </c>
      <c r="B173">
        <v>-2.0493520339121218E-2</v>
      </c>
      <c r="C173">
        <v>-4.7486666265987632E-2</v>
      </c>
      <c r="D173">
        <v>3.7893572945218779E-2</v>
      </c>
    </row>
    <row r="174" spans="1:4" x14ac:dyDescent="0.2">
      <c r="A174" s="1">
        <v>43346</v>
      </c>
      <c r="B174">
        <v>-1.9738471742858366E-3</v>
      </c>
      <c r="C174">
        <v>-2.7736754971599886E-2</v>
      </c>
      <c r="D174">
        <v>1.6887820660214103E-3</v>
      </c>
    </row>
    <row r="175" spans="1:4" x14ac:dyDescent="0.2">
      <c r="A175" s="1">
        <v>43353</v>
      </c>
      <c r="B175">
        <v>2.7766031162814286E-2</v>
      </c>
      <c r="C175">
        <v>2.1639175103481234E-2</v>
      </c>
      <c r="D175">
        <v>2.5347938903134803E-2</v>
      </c>
    </row>
    <row r="176" spans="1:4" x14ac:dyDescent="0.2">
      <c r="A176" s="1">
        <v>43360</v>
      </c>
      <c r="B176">
        <v>6.4647657212084653E-3</v>
      </c>
      <c r="C176">
        <v>0</v>
      </c>
      <c r="D176">
        <v>4.3797586553719015E-2</v>
      </c>
    </row>
    <row r="177" spans="1:4" x14ac:dyDescent="0.2">
      <c r="A177" s="1">
        <v>43367</v>
      </c>
      <c r="B177">
        <v>-8.8531299114826822E-2</v>
      </c>
      <c r="C177">
        <v>2.7150989065950926E-2</v>
      </c>
      <c r="D177">
        <v>4.4979197879690958E-4</v>
      </c>
    </row>
    <row r="178" spans="1:4" x14ac:dyDescent="0.2">
      <c r="A178" s="1">
        <v>43374</v>
      </c>
      <c r="B178">
        <v>-1.3046316266649427E-3</v>
      </c>
      <c r="C178">
        <v>0</v>
      </c>
      <c r="D178">
        <v>1.1235956238264677E-3</v>
      </c>
    </row>
    <row r="179" spans="1:4" x14ac:dyDescent="0.2">
      <c r="A179" s="1">
        <v>43381</v>
      </c>
      <c r="B179">
        <v>-9.2963066978219544E-2</v>
      </c>
      <c r="C179">
        <v>3.7960762239222845E-2</v>
      </c>
      <c r="D179">
        <v>-5.6834788172948514E-2</v>
      </c>
    </row>
    <row r="180" spans="1:4" x14ac:dyDescent="0.2">
      <c r="A180" s="1">
        <v>43388</v>
      </c>
      <c r="B180">
        <v>2.546106419827332E-2</v>
      </c>
      <c r="C180">
        <v>2.8612322810321889E-3</v>
      </c>
      <c r="D180">
        <v>-4.7839706690253614E-2</v>
      </c>
    </row>
    <row r="181" spans="1:4" x14ac:dyDescent="0.2">
      <c r="A181" s="1">
        <v>43395</v>
      </c>
      <c r="B181">
        <v>-3.3805235759400531E-2</v>
      </c>
      <c r="C181">
        <v>1.4184634991956324E-2</v>
      </c>
      <c r="D181">
        <v>-1.0529051895851183E-2</v>
      </c>
    </row>
    <row r="182" spans="1:4" x14ac:dyDescent="0.2">
      <c r="A182" s="1">
        <v>43402</v>
      </c>
      <c r="B182">
        <v>5.5905582760066963E-2</v>
      </c>
      <c r="C182">
        <v>-1.190152897738761E-2</v>
      </c>
      <c r="D182">
        <v>-4.9264294671278464E-3</v>
      </c>
    </row>
    <row r="183" spans="1:4" x14ac:dyDescent="0.2">
      <c r="A183" s="1">
        <v>43409</v>
      </c>
      <c r="B183">
        <v>1.0869672236903938E-2</v>
      </c>
      <c r="C183">
        <v>-3.4266167166476791E-3</v>
      </c>
      <c r="D183">
        <v>2.3774893598241142E-2</v>
      </c>
    </row>
    <row r="184" spans="1:4" x14ac:dyDescent="0.2">
      <c r="A184" s="1">
        <v>43416</v>
      </c>
      <c r="B184">
        <v>-6.1875403718087085E-2</v>
      </c>
      <c r="C184">
        <v>-3.4383988030326496E-3</v>
      </c>
      <c r="D184">
        <v>1.5460430644369971E-2</v>
      </c>
    </row>
    <row r="185" spans="1:4" x14ac:dyDescent="0.2">
      <c r="A185" s="1">
        <v>43423</v>
      </c>
      <c r="B185">
        <v>-4.8998512788838156E-3</v>
      </c>
      <c r="C185">
        <v>-6.912469920623554E-3</v>
      </c>
      <c r="D185">
        <v>3.6460905730351101E-3</v>
      </c>
    </row>
    <row r="186" spans="1:4" x14ac:dyDescent="0.2">
      <c r="A186" s="1">
        <v>43430</v>
      </c>
      <c r="B186">
        <v>1.1205403842160067E-2</v>
      </c>
      <c r="C186">
        <v>4.2993046485106268E-2</v>
      </c>
      <c r="D186">
        <v>-4.022570664715186E-2</v>
      </c>
    </row>
    <row r="187" spans="1:4" x14ac:dyDescent="0.2">
      <c r="A187" s="1">
        <v>43437</v>
      </c>
      <c r="B187">
        <v>6.0691846447564757E-2</v>
      </c>
      <c r="C187">
        <v>-1.1080333543618259E-3</v>
      </c>
      <c r="D187">
        <v>0</v>
      </c>
    </row>
    <row r="188" spans="1:4" x14ac:dyDescent="0.2">
      <c r="A188" s="1">
        <v>43444</v>
      </c>
      <c r="B188">
        <v>-2.0372835545220624E-2</v>
      </c>
      <c r="C188">
        <v>-1.9026875054694248E-2</v>
      </c>
      <c r="D188">
        <v>-4.3361631589795557E-2</v>
      </c>
    </row>
    <row r="189" spans="1:4" x14ac:dyDescent="0.2">
      <c r="A189" s="1">
        <v>43451</v>
      </c>
      <c r="B189">
        <v>-2.9803069174368702E-2</v>
      </c>
      <c r="C189">
        <v>-7.9410513728126464E-3</v>
      </c>
      <c r="D189">
        <v>1.8447758558961524E-3</v>
      </c>
    </row>
    <row r="190" spans="1:4" x14ac:dyDescent="0.2">
      <c r="A190" s="1">
        <v>43458</v>
      </c>
      <c r="B190">
        <v>-7.2356136064044563E-3</v>
      </c>
      <c r="C190">
        <v>-8.0046167826139936E-3</v>
      </c>
      <c r="D190">
        <v>3.5563326210273694E-2</v>
      </c>
    </row>
    <row r="191" spans="1:4" x14ac:dyDescent="0.2">
      <c r="A191" s="1">
        <v>43465</v>
      </c>
      <c r="B191">
        <v>2.4890548845124982E-2</v>
      </c>
      <c r="C191">
        <v>2.4944604023996231E-2</v>
      </c>
      <c r="D191">
        <v>-1.1114774276609118E-2</v>
      </c>
    </row>
    <row r="192" spans="1:4" x14ac:dyDescent="0.2">
      <c r="A192" s="1">
        <v>43472</v>
      </c>
      <c r="B192">
        <v>6.1147360981500753E-2</v>
      </c>
      <c r="C192">
        <v>6.1875403718087529E-2</v>
      </c>
      <c r="D192">
        <v>-7.608522099894266E-3</v>
      </c>
    </row>
    <row r="193" spans="1:4" x14ac:dyDescent="0.2">
      <c r="A193" s="1">
        <v>43479</v>
      </c>
      <c r="B193">
        <v>8.1508939420022131E-2</v>
      </c>
      <c r="C193">
        <v>6.2959284568147034E-3</v>
      </c>
      <c r="D193">
        <v>-1.539294676864511E-2</v>
      </c>
    </row>
    <row r="194" spans="1:4" x14ac:dyDescent="0.2">
      <c r="A194" s="1">
        <v>43486</v>
      </c>
      <c r="B194">
        <v>9.3492230793472686E-3</v>
      </c>
      <c r="C194">
        <v>5.4947696783903988E-2</v>
      </c>
      <c r="D194">
        <v>-2.2063627600040547E-2</v>
      </c>
    </row>
    <row r="195" spans="1:4" x14ac:dyDescent="0.2">
      <c r="A195" s="1">
        <v>43493</v>
      </c>
      <c r="B195">
        <v>-1.3935833413338372E-2</v>
      </c>
      <c r="C195">
        <v>-1.0950831186751664E-2</v>
      </c>
      <c r="D195">
        <v>5.4781358025991267E-2</v>
      </c>
    </row>
    <row r="196" spans="1:4" x14ac:dyDescent="0.2">
      <c r="A196" s="1">
        <v>43500</v>
      </c>
      <c r="B196">
        <v>-2.2882613591969303E-2</v>
      </c>
      <c r="C196">
        <v>4.2142443664758611E-2</v>
      </c>
      <c r="D196">
        <v>8.901889059904633E-4</v>
      </c>
    </row>
    <row r="197" spans="1:4" x14ac:dyDescent="0.2">
      <c r="A197" s="1">
        <v>43507</v>
      </c>
      <c r="B197">
        <v>-3.6170536157337452E-2</v>
      </c>
      <c r="C197">
        <v>-3.2182201959703116E-2</v>
      </c>
      <c r="D197">
        <v>-6.3576834743717114E-4</v>
      </c>
    </row>
    <row r="198" spans="1:4" x14ac:dyDescent="0.2">
      <c r="A198" s="1">
        <v>43514</v>
      </c>
      <c r="B198">
        <v>1.6924753423110062E-2</v>
      </c>
      <c r="C198">
        <v>-8.9597413714719298E-3</v>
      </c>
      <c r="D198">
        <v>7.9812927636755404E-3</v>
      </c>
    </row>
    <row r="199" spans="1:4" x14ac:dyDescent="0.2">
      <c r="A199" s="1">
        <v>43521</v>
      </c>
      <c r="B199">
        <v>-1.4873470652553067E-2</v>
      </c>
      <c r="C199">
        <v>1.2916225266546233E-2</v>
      </c>
      <c r="D199">
        <v>-4.8064853474896196E-3</v>
      </c>
    </row>
    <row r="200" spans="1:4" x14ac:dyDescent="0.2">
      <c r="A200" s="1">
        <v>43528</v>
      </c>
      <c r="B200">
        <v>-1.3928520251152321E-2</v>
      </c>
      <c r="C200">
        <v>-5.9406115301210427E-3</v>
      </c>
      <c r="D200">
        <v>4.8023086847272189E-2</v>
      </c>
    </row>
    <row r="201" spans="1:4" x14ac:dyDescent="0.2">
      <c r="A201" s="1">
        <v>43542</v>
      </c>
      <c r="B201">
        <v>-2.3713349077018719E-2</v>
      </c>
      <c r="C201">
        <v>-2.7779564107075716E-2</v>
      </c>
      <c r="D201">
        <v>-5.9808790724149574E-3</v>
      </c>
    </row>
    <row r="202" spans="1:4" x14ac:dyDescent="0.2">
      <c r="A202" s="1">
        <v>43549</v>
      </c>
      <c r="B202">
        <v>-1.3100624045698339E-2</v>
      </c>
      <c r="C202">
        <v>-3.7629395295422086E-3</v>
      </c>
      <c r="D202">
        <v>2.2539506966823275E-2</v>
      </c>
    </row>
    <row r="203" spans="1:4" x14ac:dyDescent="0.2">
      <c r="A203" s="1">
        <v>43556</v>
      </c>
      <c r="B203">
        <v>-8.2759093038582421E-3</v>
      </c>
      <c r="C203">
        <v>-4.7236743477763188E-3</v>
      </c>
      <c r="D203">
        <v>2.0205053355822677E-2</v>
      </c>
    </row>
    <row r="204" spans="1:4" x14ac:dyDescent="0.2">
      <c r="A204" s="1">
        <v>43563</v>
      </c>
      <c r="B204">
        <v>-1.6619333704779748E-2</v>
      </c>
      <c r="C204">
        <v>4.8068403041022112E-2</v>
      </c>
      <c r="D204">
        <v>-9.4710802677733241E-3</v>
      </c>
    </row>
    <row r="205" spans="1:4" x14ac:dyDescent="0.2">
      <c r="A205" s="1">
        <v>43570</v>
      </c>
      <c r="B205">
        <v>1.3011726073475671E-2</v>
      </c>
      <c r="C205">
        <v>1.4337163146407317E-2</v>
      </c>
      <c r="D205">
        <v>1.1308682714354035E-2</v>
      </c>
    </row>
    <row r="206" spans="1:4" x14ac:dyDescent="0.2">
      <c r="A206" s="1">
        <v>43577</v>
      </c>
      <c r="B206">
        <v>-1.9479622132987373E-3</v>
      </c>
      <c r="C206">
        <v>1.1499463296899659E-2</v>
      </c>
      <c r="D206">
        <v>5.73558948904207E-4</v>
      </c>
    </row>
    <row r="207" spans="1:4" x14ac:dyDescent="0.2">
      <c r="A207" s="1">
        <v>43584</v>
      </c>
      <c r="B207">
        <v>5.5532208347406353E-2</v>
      </c>
      <c r="C207">
        <v>-6.1755820441495857E-3</v>
      </c>
      <c r="D207">
        <v>-2.8498584654374604E-2</v>
      </c>
    </row>
    <row r="208" spans="1:4" x14ac:dyDescent="0.2">
      <c r="A208" s="1">
        <v>43591</v>
      </c>
      <c r="B208">
        <v>-2.2652534228249976E-2</v>
      </c>
      <c r="C208">
        <v>-1.5607897665991022E-2</v>
      </c>
      <c r="D208">
        <v>-4.1682738502077932E-2</v>
      </c>
    </row>
    <row r="209" spans="1:4" x14ac:dyDescent="0.2">
      <c r="A209" s="1">
        <v>43605</v>
      </c>
      <c r="B209">
        <v>-3.7168765783919255E-2</v>
      </c>
      <c r="C209">
        <v>-1.9635974516859056E-2</v>
      </c>
      <c r="D209">
        <v>4.7321730650733862E-2</v>
      </c>
    </row>
    <row r="210" spans="1:4" x14ac:dyDescent="0.2">
      <c r="A210" s="1">
        <v>43612</v>
      </c>
      <c r="B210">
        <v>4.7520407591573388E-2</v>
      </c>
      <c r="C210">
        <v>-1.1396134730869534E-2</v>
      </c>
      <c r="D210">
        <v>4.9486785583879644E-2</v>
      </c>
    </row>
    <row r="211" spans="1:4" x14ac:dyDescent="0.2">
      <c r="A211" s="1">
        <v>43619</v>
      </c>
      <c r="B211">
        <v>2.156596116065046E-2</v>
      </c>
      <c r="C211">
        <v>4.2081945434313539E-2</v>
      </c>
      <c r="D211">
        <v>1.1599583715637962E-3</v>
      </c>
    </row>
    <row r="212" spans="1:4" x14ac:dyDescent="0.2">
      <c r="A212" s="1">
        <v>43626</v>
      </c>
      <c r="B212">
        <v>-4.5523255024082943E-2</v>
      </c>
      <c r="C212">
        <v>2.7434859457506899E-3</v>
      </c>
      <c r="D212">
        <v>6.006528046038806E-2</v>
      </c>
    </row>
    <row r="213" spans="1:4" x14ac:dyDescent="0.2">
      <c r="A213" s="1">
        <v>43633</v>
      </c>
      <c r="B213">
        <v>2.782835255848326E-2</v>
      </c>
      <c r="C213">
        <v>-1.6574965094212635E-2</v>
      </c>
      <c r="D213">
        <v>-6.4829684336600302E-2</v>
      </c>
    </row>
    <row r="214" spans="1:4" x14ac:dyDescent="0.2">
      <c r="A214" s="1">
        <v>43640</v>
      </c>
      <c r="B214">
        <v>-4.8077015681027291E-3</v>
      </c>
      <c r="C214">
        <v>2.2039459566291608E-2</v>
      </c>
      <c r="D214">
        <v>-7.245171268246331E-2</v>
      </c>
    </row>
    <row r="215" spans="1:4" x14ac:dyDescent="0.2">
      <c r="A215" s="1">
        <v>43647</v>
      </c>
      <c r="B215">
        <v>2.5769513179051629E-2</v>
      </c>
      <c r="C215">
        <v>5.0475521410260571E-2</v>
      </c>
      <c r="D215">
        <v>-1.8198404418190428E-2</v>
      </c>
    </row>
    <row r="216" spans="1:4" x14ac:dyDescent="0.2">
      <c r="A216" s="1">
        <v>43654</v>
      </c>
      <c r="B216">
        <v>8.0561766276687763E-3</v>
      </c>
      <c r="C216">
        <v>-1.8301164382404478E-2</v>
      </c>
      <c r="D216">
        <v>-3.1744584298746048E-2</v>
      </c>
    </row>
    <row r="217" spans="1:4" x14ac:dyDescent="0.2">
      <c r="A217" s="1">
        <v>43661</v>
      </c>
      <c r="B217">
        <v>-1.1323085773017993E-2</v>
      </c>
      <c r="C217">
        <v>1.5707129205357884E-2</v>
      </c>
      <c r="D217">
        <v>2.354886676276724E-2</v>
      </c>
    </row>
    <row r="218" spans="1:4" x14ac:dyDescent="0.2">
      <c r="A218" s="1">
        <v>43668</v>
      </c>
      <c r="B218">
        <v>-1.052641298698731E-2</v>
      </c>
      <c r="C218">
        <v>-2.0998146839773524E-2</v>
      </c>
      <c r="D218">
        <v>-2.4339068305267553E-2</v>
      </c>
    </row>
    <row r="219" spans="1:4" x14ac:dyDescent="0.2">
      <c r="A219" s="1">
        <v>43675</v>
      </c>
      <c r="B219">
        <v>-2.4097551579060905E-2</v>
      </c>
      <c r="C219">
        <v>-1.6043124840575684E-2</v>
      </c>
      <c r="D219">
        <v>-3.063579833097041E-2</v>
      </c>
    </row>
    <row r="220" spans="1:4" x14ac:dyDescent="0.2">
      <c r="A220" s="1">
        <v>43682</v>
      </c>
      <c r="B220">
        <v>-4.008829806834413E-2</v>
      </c>
      <c r="C220">
        <v>-1.0840214552864769E-2</v>
      </c>
      <c r="D220">
        <v>-3.2866808080351362E-2</v>
      </c>
    </row>
    <row r="221" spans="1:4" x14ac:dyDescent="0.2">
      <c r="A221" s="1">
        <v>43689</v>
      </c>
      <c r="B221">
        <v>1.5673424682647763E-2</v>
      </c>
      <c r="C221">
        <v>-8.2079804178296634E-3</v>
      </c>
      <c r="D221">
        <v>-2.9636019879495379E-2</v>
      </c>
    </row>
    <row r="222" spans="1:4" x14ac:dyDescent="0.2">
      <c r="A222" s="1">
        <v>43696</v>
      </c>
      <c r="B222">
        <v>-2.2608559689688335E-2</v>
      </c>
      <c r="C222">
        <v>-2.2223136784710329E-2</v>
      </c>
      <c r="D222">
        <v>2.9214760307162635E-2</v>
      </c>
    </row>
    <row r="223" spans="1:4" x14ac:dyDescent="0.2">
      <c r="A223" s="1">
        <v>43703</v>
      </c>
      <c r="B223">
        <v>4.7023433075384702E-2</v>
      </c>
      <c r="C223">
        <v>2.2223136784710329E-2</v>
      </c>
      <c r="D223">
        <v>4.4231904500546371E-2</v>
      </c>
    </row>
    <row r="224" spans="1:4" x14ac:dyDescent="0.2">
      <c r="A224" s="1">
        <v>43710</v>
      </c>
      <c r="B224">
        <v>-3.1801151827664853E-2</v>
      </c>
      <c r="C224">
        <v>3.7740327982846988E-2</v>
      </c>
      <c r="D224">
        <v>-1.4754920812768191E-2</v>
      </c>
    </row>
    <row r="225" spans="1:4" x14ac:dyDescent="0.2">
      <c r="A225" s="1">
        <v>43717</v>
      </c>
      <c r="B225">
        <v>1.2648719612910142E-2</v>
      </c>
      <c r="C225">
        <v>2.3530497410194195E-2</v>
      </c>
      <c r="D225">
        <v>1.2198579023747769E-2</v>
      </c>
    </row>
    <row r="226" spans="1:4" x14ac:dyDescent="0.2">
      <c r="A226" s="1">
        <v>43724</v>
      </c>
      <c r="B226">
        <v>2.7586224390798719E-3</v>
      </c>
      <c r="C226">
        <v>-1.8253440309350388E-2</v>
      </c>
      <c r="D226">
        <v>-2.5652928051963286E-2</v>
      </c>
    </row>
    <row r="227" spans="1:4" x14ac:dyDescent="0.2">
      <c r="A227" s="1">
        <v>43731</v>
      </c>
      <c r="B227">
        <v>-1.9612562714970139E-2</v>
      </c>
      <c r="C227">
        <v>0</v>
      </c>
      <c r="D227">
        <v>-1.8976431026198171E-2</v>
      </c>
    </row>
    <row r="228" spans="1:4" x14ac:dyDescent="0.2">
      <c r="A228" s="1">
        <v>43738</v>
      </c>
      <c r="B228">
        <v>-5.1892316003518957E-2</v>
      </c>
      <c r="C228">
        <v>-1.3245226750020711E-2</v>
      </c>
      <c r="D228">
        <v>-7.3793784407709673E-2</v>
      </c>
    </row>
    <row r="229" spans="1:4" x14ac:dyDescent="0.2">
      <c r="A229" s="1">
        <v>43745</v>
      </c>
      <c r="B229">
        <v>-5.0989651842561656E-2</v>
      </c>
      <c r="C229">
        <v>0</v>
      </c>
      <c r="D229">
        <v>-1.4050322767825918E-2</v>
      </c>
    </row>
    <row r="230" spans="1:4" x14ac:dyDescent="0.2">
      <c r="A230" s="1">
        <v>43752</v>
      </c>
      <c r="B230">
        <v>1.0892399738740011E-3</v>
      </c>
      <c r="C230">
        <v>-2.6702285558788397E-3</v>
      </c>
      <c r="D230">
        <v>-9.5812817654508109E-3</v>
      </c>
    </row>
    <row r="231" spans="1:4" x14ac:dyDescent="0.2">
      <c r="A231" s="1">
        <v>43759</v>
      </c>
      <c r="B231">
        <v>-1.0317427773987475E-2</v>
      </c>
      <c r="C231">
        <v>1.5915455305899551E-2</v>
      </c>
      <c r="D231">
        <v>-4.2667640777332316E-2</v>
      </c>
    </row>
    <row r="232" spans="1:4" x14ac:dyDescent="0.2">
      <c r="A232" s="1">
        <v>43766</v>
      </c>
      <c r="B232">
        <v>2.8349818983413044E-2</v>
      </c>
      <c r="C232">
        <v>2.5975486403260639E-2</v>
      </c>
      <c r="D232">
        <v>2.1799228342583632E-2</v>
      </c>
    </row>
    <row r="233" spans="1:4" x14ac:dyDescent="0.2">
      <c r="A233" s="1">
        <v>43773</v>
      </c>
      <c r="B233">
        <v>8.9713975096437082E-3</v>
      </c>
      <c r="C233">
        <v>2.7814688182877134E-2</v>
      </c>
      <c r="D233">
        <v>3.8110218869254808E-2</v>
      </c>
    </row>
    <row r="234" spans="1:4" x14ac:dyDescent="0.2">
      <c r="A234" s="1">
        <v>43780</v>
      </c>
      <c r="B234">
        <v>7.5660138284305845E-4</v>
      </c>
      <c r="C234">
        <v>1.2391732295163438E-2</v>
      </c>
      <c r="D234">
        <v>-3.4154204532002908E-2</v>
      </c>
    </row>
    <row r="235" spans="1:4" x14ac:dyDescent="0.2">
      <c r="A235" s="1">
        <v>43787</v>
      </c>
      <c r="B235">
        <v>-1.3553850984314053E-2</v>
      </c>
      <c r="C235">
        <v>2.4332100659530509E-2</v>
      </c>
      <c r="D235">
        <v>9.2746086493793456E-3</v>
      </c>
    </row>
    <row r="236" spans="1:4" x14ac:dyDescent="0.2">
      <c r="A236" s="1">
        <v>43794</v>
      </c>
      <c r="B236">
        <v>6.7237417122747445E-3</v>
      </c>
      <c r="C236">
        <v>0</v>
      </c>
      <c r="D236">
        <v>1.2439905406983698E-2</v>
      </c>
    </row>
    <row r="237" spans="1:4" x14ac:dyDescent="0.2">
      <c r="A237" s="1">
        <v>43801</v>
      </c>
      <c r="B237">
        <v>-2.3421717808439269E-2</v>
      </c>
      <c r="C237">
        <v>-9.6619109117368485E-3</v>
      </c>
      <c r="D237">
        <v>2.7286198592634037E-2</v>
      </c>
    </row>
    <row r="238" spans="1:4" x14ac:dyDescent="0.2">
      <c r="A238" s="1">
        <v>43808</v>
      </c>
      <c r="B238">
        <v>1.8076969649557739E-2</v>
      </c>
      <c r="C238">
        <v>3.5760663879098153E-2</v>
      </c>
      <c r="D238">
        <v>3.6179656577502328E-2</v>
      </c>
    </row>
    <row r="239" spans="1:4" x14ac:dyDescent="0.2">
      <c r="A239" s="1">
        <v>43815</v>
      </c>
      <c r="B239">
        <v>9.6000737290182769E-3</v>
      </c>
      <c r="C239">
        <v>1.8562017860059621E-2</v>
      </c>
      <c r="D239">
        <v>3.2532473750952029E-2</v>
      </c>
    </row>
    <row r="240" spans="1:4" x14ac:dyDescent="0.2">
      <c r="A240" s="1">
        <v>43822</v>
      </c>
      <c r="B240">
        <v>3.8964036645939615E-2</v>
      </c>
      <c r="C240">
        <v>3.1676856653570118E-2</v>
      </c>
      <c r="D240">
        <v>6.7161299042206579E-3</v>
      </c>
    </row>
    <row r="241" spans="1:4" x14ac:dyDescent="0.2">
      <c r="A241" s="1">
        <v>43829</v>
      </c>
      <c r="B241">
        <v>5.0920310795934398E-3</v>
      </c>
      <c r="C241">
        <v>6.4677709668661043E-2</v>
      </c>
      <c r="D241">
        <v>7.502119098058202E-3</v>
      </c>
    </row>
    <row r="242" spans="1:4" x14ac:dyDescent="0.2">
      <c r="A242" s="1">
        <v>43857</v>
      </c>
      <c r="B242">
        <v>-1.8344260250559685E-2</v>
      </c>
      <c r="C242">
        <v>1.4073727211662002E-2</v>
      </c>
      <c r="D242">
        <v>-4.9480057263369126E-2</v>
      </c>
    </row>
    <row r="243" spans="1:4" x14ac:dyDescent="0.2">
      <c r="A243" s="1">
        <v>43864</v>
      </c>
      <c r="B243">
        <v>-2.3619938848472799E-2</v>
      </c>
      <c r="C243">
        <v>-4.9333790168142322E-2</v>
      </c>
      <c r="D243">
        <v>1.424587010418854E-2</v>
      </c>
    </row>
    <row r="244" spans="1:4" x14ac:dyDescent="0.2">
      <c r="A244" s="1">
        <v>43871</v>
      </c>
      <c r="B244">
        <v>2.9772158333670973E-2</v>
      </c>
      <c r="C244">
        <v>-4.5045146359198762E-2</v>
      </c>
      <c r="D244">
        <v>-6.0189347658985426E-3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9563-8921-A64C-9BC2-BC3433736B2B}">
  <sheetPr codeName="Лист12"/>
  <dimension ref="A1:N243"/>
  <sheetViews>
    <sheetView zoomScale="106" workbookViewId="0">
      <selection activeCell="F16" sqref="F16:J18"/>
    </sheetView>
  </sheetViews>
  <sheetFormatPr baseColWidth="10" defaultColWidth="8.83203125" defaultRowHeight="15" x14ac:dyDescent="0.2"/>
  <cols>
    <col min="1" max="1" width="15.33203125" style="192" customWidth="1"/>
    <col min="2" max="2" width="20.33203125" style="192" customWidth="1"/>
    <col min="3" max="3" width="19.1640625" style="192" customWidth="1"/>
    <col min="4" max="4" width="22" style="192" customWidth="1"/>
    <col min="5" max="5" width="9.1640625" style="192" customWidth="1"/>
    <col min="6" max="6" width="7.83203125" style="192" customWidth="1"/>
    <col min="7" max="7" width="21.33203125" style="192" customWidth="1"/>
    <col min="8" max="8" width="20" style="192" customWidth="1"/>
    <col min="9" max="9" width="21.6640625" style="192" customWidth="1"/>
    <col min="10" max="10" width="20.6640625" style="192" customWidth="1"/>
    <col min="11" max="16384" width="8.83203125" style="192"/>
  </cols>
  <sheetData>
    <row r="1" spans="1:14" ht="17" thickBot="1" x14ac:dyDescent="0.25">
      <c r="A1" s="164" t="s">
        <v>50</v>
      </c>
      <c r="B1" s="161" t="s">
        <v>9</v>
      </c>
      <c r="C1" s="162" t="s">
        <v>11</v>
      </c>
      <c r="D1" s="163" t="s">
        <v>16</v>
      </c>
      <c r="E1" s="303" t="s">
        <v>107</v>
      </c>
      <c r="F1" s="304"/>
    </row>
    <row r="2" spans="1:14" ht="16" x14ac:dyDescent="0.2">
      <c r="A2" s="130">
        <v>42016</v>
      </c>
      <c r="B2" s="2">
        <v>7.3850465494397E-2</v>
      </c>
      <c r="C2" s="24">
        <v>2.0906684819313792E-2</v>
      </c>
      <c r="D2" s="24">
        <v>0.10874212587875309</v>
      </c>
      <c r="E2" s="305" t="s">
        <v>171</v>
      </c>
      <c r="F2" s="306"/>
    </row>
    <row r="3" spans="1:14" ht="16" x14ac:dyDescent="0.2">
      <c r="A3" s="130">
        <v>42023</v>
      </c>
      <c r="B3" s="2">
        <v>3.4635496662756893E-2</v>
      </c>
      <c r="C3" s="24">
        <v>2.0478531343540496E-2</v>
      </c>
      <c r="D3" s="24">
        <v>4.9041752320956533E-2</v>
      </c>
      <c r="E3" s="307" t="s">
        <v>172</v>
      </c>
      <c r="F3" s="308"/>
    </row>
    <row r="4" spans="1:14" ht="17" thickBot="1" x14ac:dyDescent="0.25">
      <c r="A4" s="130">
        <v>42037</v>
      </c>
      <c r="B4" s="2">
        <v>4.47801563178842E-2</v>
      </c>
      <c r="C4" s="24">
        <v>2.3770219333911768E-2</v>
      </c>
      <c r="D4" s="24">
        <v>-1.0380337962250685E-2</v>
      </c>
      <c r="E4" s="208" t="s">
        <v>110</v>
      </c>
      <c r="F4" s="209">
        <f>COUNT(A:A)</f>
        <v>242</v>
      </c>
    </row>
    <row r="5" spans="1:14" ht="17" thickBot="1" x14ac:dyDescent="0.25">
      <c r="A5" s="130">
        <v>42051</v>
      </c>
      <c r="B5" s="2">
        <v>-3.7765446037706596E-2</v>
      </c>
      <c r="C5" s="24">
        <v>1.6420730212327594E-2</v>
      </c>
      <c r="D5" s="24">
        <v>-3.7697210595753816E-2</v>
      </c>
      <c r="H5" s="213">
        <v>1</v>
      </c>
      <c r="I5" s="214">
        <v>2</v>
      </c>
      <c r="J5" s="215">
        <v>3</v>
      </c>
      <c r="L5" s="227"/>
      <c r="M5" s="227"/>
      <c r="N5" s="227"/>
    </row>
    <row r="6" spans="1:14" ht="17" thickBot="1" x14ac:dyDescent="0.25">
      <c r="A6" s="130">
        <v>42058</v>
      </c>
      <c r="B6" s="2">
        <v>-4.2515385223095947E-2</v>
      </c>
      <c r="C6" s="24">
        <v>3.2520353863771945E-3</v>
      </c>
      <c r="D6" s="24">
        <v>-5.7500867868842676E-2</v>
      </c>
      <c r="G6" s="35"/>
      <c r="H6" s="11" t="s">
        <v>9</v>
      </c>
      <c r="I6" s="11" t="s">
        <v>11</v>
      </c>
      <c r="J6" s="13" t="s">
        <v>16</v>
      </c>
      <c r="L6" s="227"/>
      <c r="M6" s="227"/>
      <c r="N6" s="227"/>
    </row>
    <row r="7" spans="1:14" ht="16" x14ac:dyDescent="0.2">
      <c r="A7" s="130">
        <v>42065</v>
      </c>
      <c r="B7" s="2">
        <v>3.7082860789183769E-3</v>
      </c>
      <c r="C7" s="24">
        <v>-2.6317308317373334E-2</v>
      </c>
      <c r="D7" s="24">
        <v>6.1463008486937198E-3</v>
      </c>
      <c r="F7" s="210">
        <v>1</v>
      </c>
      <c r="G7" s="14" t="s">
        <v>9</v>
      </c>
      <c r="H7" s="9">
        <v>1</v>
      </c>
      <c r="I7" s="9"/>
      <c r="J7" s="15"/>
      <c r="L7" s="227"/>
      <c r="M7" s="227"/>
      <c r="N7" s="227"/>
    </row>
    <row r="8" spans="1:14" ht="16" x14ac:dyDescent="0.2">
      <c r="A8" s="130">
        <v>42072</v>
      </c>
      <c r="B8" s="2">
        <v>-9.196687209747445E-2</v>
      </c>
      <c r="C8" s="24">
        <v>-1.3423020332140823E-2</v>
      </c>
      <c r="D8" s="24">
        <v>-4.7687830785714702E-2</v>
      </c>
      <c r="F8" s="211">
        <v>2</v>
      </c>
      <c r="G8" s="14" t="s">
        <v>11</v>
      </c>
      <c r="H8" s="9">
        <v>0.14371068100224199</v>
      </c>
      <c r="I8" s="9">
        <v>1</v>
      </c>
      <c r="J8" s="15"/>
    </row>
    <row r="9" spans="1:14" ht="17" thickBot="1" x14ac:dyDescent="0.25">
      <c r="A9" s="130">
        <v>42079</v>
      </c>
      <c r="B9" s="2">
        <v>5.1776269523720941E-2</v>
      </c>
      <c r="C9" s="24">
        <v>3.372684478639254E-3</v>
      </c>
      <c r="D9" s="24">
        <v>2.7596847087991705E-3</v>
      </c>
      <c r="F9" s="212">
        <v>3</v>
      </c>
      <c r="G9" s="16" t="s">
        <v>16</v>
      </c>
      <c r="H9" s="10">
        <v>0.2080929853258891</v>
      </c>
      <c r="I9" s="10">
        <v>4.3031688446945555E-2</v>
      </c>
      <c r="J9" s="17">
        <v>1</v>
      </c>
    </row>
    <row r="10" spans="1:14" ht="17" thickBot="1" x14ac:dyDescent="0.25">
      <c r="A10" s="130">
        <v>42086</v>
      </c>
      <c r="B10" s="2">
        <v>1.258107578221157E-2</v>
      </c>
      <c r="C10" s="24">
        <v>-5.1825067864585961E-2</v>
      </c>
      <c r="D10" s="24">
        <v>-6.493595958792131E-2</v>
      </c>
    </row>
    <row r="11" spans="1:14" ht="17" thickBot="1" x14ac:dyDescent="0.25">
      <c r="A11" s="130">
        <v>42093</v>
      </c>
      <c r="B11" s="2">
        <v>6.6670917100472238E-2</v>
      </c>
      <c r="C11" s="24">
        <v>3.5398267051240939E-3</v>
      </c>
      <c r="D11" s="24">
        <v>6.2561804666072973E-2</v>
      </c>
      <c r="G11" s="223" t="s">
        <v>173</v>
      </c>
      <c r="H11" s="224" t="s">
        <v>72</v>
      </c>
      <c r="I11" s="224" t="s">
        <v>174</v>
      </c>
      <c r="J11" s="225" t="s">
        <v>175</v>
      </c>
    </row>
    <row r="12" spans="1:14" ht="16" x14ac:dyDescent="0.2">
      <c r="A12" s="130">
        <v>42107</v>
      </c>
      <c r="B12" s="2">
        <v>-1.6443915792255126E-2</v>
      </c>
      <c r="C12" s="24">
        <v>0</v>
      </c>
      <c r="D12" s="24">
        <v>-2.7128667388252481E-2</v>
      </c>
      <c r="F12" s="220" t="s">
        <v>176</v>
      </c>
      <c r="G12" s="226">
        <f>H8</f>
        <v>0.14371068100224199</v>
      </c>
      <c r="H12" s="216">
        <f>G12/SQRT(1-G12^2)*SQRT($F$4-2)</f>
        <v>2.2497088477541762</v>
      </c>
      <c r="I12" s="216">
        <f>_xlfn.T.INV.2T(0.05,$F$4-2)</f>
        <v>1.9698976350766919</v>
      </c>
      <c r="J12" s="217">
        <f>_xlfn.T.INV.2T(0.01,$F$4-2)</f>
        <v>2.5964691819668162</v>
      </c>
    </row>
    <row r="13" spans="1:14" ht="16" x14ac:dyDescent="0.2">
      <c r="A13" s="130">
        <v>42114</v>
      </c>
      <c r="B13" s="2">
        <v>2.6046708938100238E-2</v>
      </c>
      <c r="C13" s="24">
        <v>-4.7024938644862901E-2</v>
      </c>
      <c r="D13" s="24">
        <v>-6.7876902186849719E-3</v>
      </c>
      <c r="F13" s="221" t="s">
        <v>177</v>
      </c>
      <c r="G13" s="199">
        <f>H9</f>
        <v>0.2080929853258891</v>
      </c>
      <c r="H13" s="193">
        <f t="shared" ref="H13:H14" si="0">G13/SQRT(1-G13^2)*SQRT($F$4-2)</f>
        <v>3.2959133479566405</v>
      </c>
      <c r="I13" s="193">
        <f t="shared" ref="I13:I14" si="1">_xlfn.T.INV.2T(0.05,$F$4-2)</f>
        <v>1.9698976350766919</v>
      </c>
      <c r="J13" s="218">
        <f t="shared" ref="J13:J14" si="2">_xlfn.T.INV.2T(0.01,$F$4-2)</f>
        <v>2.5964691819668162</v>
      </c>
    </row>
    <row r="14" spans="1:14" ht="17" thickBot="1" x14ac:dyDescent="0.25">
      <c r="A14" s="130">
        <v>42121</v>
      </c>
      <c r="B14" s="2">
        <v>-4.71001181359334E-2</v>
      </c>
      <c r="C14" s="24">
        <v>1.4706147389695667E-2</v>
      </c>
      <c r="D14" s="24">
        <v>1.0896882968817856E-2</v>
      </c>
      <c r="F14" s="222" t="s">
        <v>178</v>
      </c>
      <c r="G14" s="198">
        <f>I9</f>
        <v>4.3031688446945555E-2</v>
      </c>
      <c r="H14" s="197">
        <f t="shared" si="0"/>
        <v>0.66726213050617522</v>
      </c>
      <c r="I14" s="197">
        <f t="shared" si="1"/>
        <v>1.9698976350766919</v>
      </c>
      <c r="J14" s="219">
        <f t="shared" si="2"/>
        <v>2.5964691819668162</v>
      </c>
    </row>
    <row r="15" spans="1:14" ht="16" x14ac:dyDescent="0.2">
      <c r="A15" s="130">
        <v>42128</v>
      </c>
      <c r="B15" s="2">
        <v>1.3289038500534645E-3</v>
      </c>
      <c r="C15" s="24">
        <v>-2.214112587721373E-2</v>
      </c>
      <c r="D15" s="24">
        <v>1.0489606671019835E-2</v>
      </c>
    </row>
    <row r="16" spans="1:14" ht="16" x14ac:dyDescent="0.2">
      <c r="A16" s="130">
        <v>42135</v>
      </c>
      <c r="B16" s="2">
        <v>6.7940438687870142E-3</v>
      </c>
      <c r="C16" s="24">
        <v>-3.0305349495328926E-2</v>
      </c>
      <c r="D16" s="24">
        <v>4.3947539693643733E-2</v>
      </c>
      <c r="F16" s="309" t="s">
        <v>151</v>
      </c>
      <c r="G16" s="310" t="s">
        <v>181</v>
      </c>
      <c r="H16" s="310"/>
      <c r="I16" s="310"/>
      <c r="J16" s="310"/>
    </row>
    <row r="17" spans="1:10" ht="16" x14ac:dyDescent="0.2">
      <c r="A17" s="130">
        <v>42142</v>
      </c>
      <c r="B17" s="2">
        <v>-3.144239006398486E-2</v>
      </c>
      <c r="C17" s="24">
        <v>-5.9423420470800625E-2</v>
      </c>
      <c r="D17" s="24">
        <v>2.1541616403818686E-2</v>
      </c>
      <c r="F17" s="309"/>
      <c r="G17" s="310" t="s">
        <v>180</v>
      </c>
      <c r="H17" s="310"/>
      <c r="I17" s="310"/>
      <c r="J17" s="310"/>
    </row>
    <row r="18" spans="1:10" ht="16" x14ac:dyDescent="0.2">
      <c r="A18" s="130">
        <v>42149</v>
      </c>
      <c r="B18" s="2">
        <v>-4.7384618835907943E-2</v>
      </c>
      <c r="C18" s="24">
        <v>-4.5937095187025712E-2</v>
      </c>
      <c r="D18" s="24">
        <v>-9.136219546331148E-3</v>
      </c>
      <c r="F18" s="309"/>
      <c r="G18" s="310" t="s">
        <v>179</v>
      </c>
      <c r="H18" s="310"/>
      <c r="I18" s="310"/>
      <c r="J18" s="310"/>
    </row>
    <row r="19" spans="1:10" ht="16" x14ac:dyDescent="0.2">
      <c r="A19" s="130">
        <v>42156</v>
      </c>
      <c r="B19" s="2">
        <v>1.6513703882250041E-2</v>
      </c>
      <c r="C19" s="24">
        <v>0</v>
      </c>
      <c r="D19" s="24">
        <v>2.9691789807403168E-2</v>
      </c>
    </row>
    <row r="20" spans="1:10" ht="16" x14ac:dyDescent="0.2">
      <c r="A20" s="130">
        <v>42163</v>
      </c>
      <c r="B20" s="2">
        <v>4.0803276516342635E-2</v>
      </c>
      <c r="C20" s="24">
        <v>-1.2903404835908017E-2</v>
      </c>
      <c r="D20" s="24">
        <v>-3.243527575315408E-2</v>
      </c>
    </row>
    <row r="21" spans="1:10" ht="16" x14ac:dyDescent="0.2">
      <c r="A21" s="130">
        <v>42170</v>
      </c>
      <c r="B21" s="2">
        <v>2.2652534228249976E-2</v>
      </c>
      <c r="C21" s="24">
        <v>1.7167803622365696E-2</v>
      </c>
      <c r="D21" s="24">
        <v>8.888947417246662E-3</v>
      </c>
    </row>
    <row r="22" spans="1:10" ht="16" x14ac:dyDescent="0.2">
      <c r="A22" s="130">
        <v>42177</v>
      </c>
      <c r="B22" s="2">
        <v>2.5581277884377585E-2</v>
      </c>
      <c r="C22" s="24">
        <v>1.2685159527315637E-2</v>
      </c>
      <c r="D22" s="24">
        <v>1.015924755344777E-2</v>
      </c>
    </row>
    <row r="23" spans="1:10" ht="16" x14ac:dyDescent="0.2">
      <c r="A23" s="130">
        <v>42184</v>
      </c>
      <c r="B23" s="2">
        <v>-3.0335645001651201E-2</v>
      </c>
      <c r="C23" s="24">
        <v>-2.9852963149681333E-2</v>
      </c>
      <c r="D23" s="24">
        <v>4.0349752121793259E-3</v>
      </c>
    </row>
    <row r="24" spans="1:10" ht="16" x14ac:dyDescent="0.2">
      <c r="A24" s="130">
        <v>42191</v>
      </c>
      <c r="B24" s="2">
        <v>5.9832998562114881E-3</v>
      </c>
      <c r="C24" s="24">
        <v>-4.3384015985981073E-3</v>
      </c>
      <c r="D24" s="24">
        <v>2.5837806989557954E-2</v>
      </c>
    </row>
    <row r="25" spans="1:10" ht="16" x14ac:dyDescent="0.2">
      <c r="A25" s="130">
        <v>42198</v>
      </c>
      <c r="B25" s="2">
        <v>3.0327608335527501E-2</v>
      </c>
      <c r="C25" s="24">
        <v>0</v>
      </c>
      <c r="D25" s="24">
        <v>1.6990136740764328E-3</v>
      </c>
    </row>
    <row r="26" spans="1:10" ht="16" x14ac:dyDescent="0.2">
      <c r="A26" s="130">
        <v>42205</v>
      </c>
      <c r="B26" s="2">
        <v>-8.5470605784578879E-3</v>
      </c>
      <c r="C26" s="24">
        <v>0</v>
      </c>
      <c r="D26" s="24">
        <v>1.7090006827554127E-2</v>
      </c>
    </row>
    <row r="27" spans="1:10" ht="16" x14ac:dyDescent="0.2">
      <c r="A27" s="130">
        <v>42212</v>
      </c>
      <c r="B27" s="2">
        <v>4.6129771727500213E-2</v>
      </c>
      <c r="C27" s="24">
        <v>0</v>
      </c>
      <c r="D27" s="24">
        <v>1.6802839317068496E-2</v>
      </c>
    </row>
    <row r="28" spans="1:10" ht="16" x14ac:dyDescent="0.2">
      <c r="A28" s="130">
        <v>42219</v>
      </c>
      <c r="B28" s="2">
        <v>1.5937888186291715E-2</v>
      </c>
      <c r="C28" s="24">
        <v>2.1506205220963803E-2</v>
      </c>
      <c r="D28" s="24">
        <v>9.0475610894067415E-3</v>
      </c>
    </row>
    <row r="29" spans="1:10" ht="16" x14ac:dyDescent="0.2">
      <c r="A29" s="130">
        <v>42226</v>
      </c>
      <c r="B29" s="2">
        <v>-2.0291614207367914E-2</v>
      </c>
      <c r="C29" s="24">
        <v>3.3475929196389309E-2</v>
      </c>
      <c r="D29" s="24">
        <v>5.6894292008744074E-2</v>
      </c>
    </row>
    <row r="30" spans="1:10" ht="16" x14ac:dyDescent="0.2">
      <c r="A30" s="130">
        <v>42233</v>
      </c>
      <c r="B30" s="2">
        <v>-2.3910832148555272E-2</v>
      </c>
      <c r="C30" s="24">
        <v>8.1967672041787232E-3</v>
      </c>
      <c r="D30" s="24">
        <v>-1.1290154984414436E-2</v>
      </c>
    </row>
    <row r="31" spans="1:10" ht="16" x14ac:dyDescent="0.2">
      <c r="A31" s="130">
        <v>42240</v>
      </c>
      <c r="B31" s="2">
        <v>2.5884679322841109E-2</v>
      </c>
      <c r="C31" s="24">
        <v>4.7817874350492673E-2</v>
      </c>
      <c r="D31" s="24">
        <v>-6.2254370313793217E-2</v>
      </c>
    </row>
    <row r="32" spans="1:10" ht="16" x14ac:dyDescent="0.2">
      <c r="A32" s="130">
        <v>42247</v>
      </c>
      <c r="B32" s="2">
        <v>-1.5149923438002588E-2</v>
      </c>
      <c r="C32" s="24">
        <v>3.0653741091002384E-2</v>
      </c>
      <c r="D32" s="24">
        <v>-1.6932164400337513E-2</v>
      </c>
    </row>
    <row r="33" spans="1:4" ht="16" x14ac:dyDescent="0.2">
      <c r="A33" s="130">
        <v>42254</v>
      </c>
      <c r="B33" s="2">
        <v>-4.98542937180666E-2</v>
      </c>
      <c r="C33" s="24">
        <v>3.3398280401848224E-2</v>
      </c>
      <c r="D33" s="24">
        <v>3.3707483686586492E-2</v>
      </c>
    </row>
    <row r="34" spans="1:4" ht="16" x14ac:dyDescent="0.2">
      <c r="A34" s="130">
        <v>42261</v>
      </c>
      <c r="B34" s="2">
        <v>1.2027336896423435E-2</v>
      </c>
      <c r="C34" s="24">
        <v>-7.3260400920729385E-3</v>
      </c>
      <c r="D34" s="24">
        <v>2.9091167704589971E-2</v>
      </c>
    </row>
    <row r="35" spans="1:4" ht="16" x14ac:dyDescent="0.2">
      <c r="A35" s="130">
        <v>42275</v>
      </c>
      <c r="B35" s="2">
        <v>-2.0004086436630431E-2</v>
      </c>
      <c r="C35" s="24">
        <v>-1.4925650216675468E-2</v>
      </c>
      <c r="D35" s="24">
        <v>-5.8889548482821574E-2</v>
      </c>
    </row>
    <row r="36" spans="1:4" ht="16" x14ac:dyDescent="0.2">
      <c r="A36" s="130">
        <v>42282</v>
      </c>
      <c r="B36" s="2">
        <v>1.2783838463143127E-2</v>
      </c>
      <c r="C36" s="24">
        <v>1.8622512098001698E-2</v>
      </c>
      <c r="D36" s="24">
        <v>3.9275735299709069E-2</v>
      </c>
    </row>
    <row r="37" spans="1:4" ht="16" x14ac:dyDescent="0.2">
      <c r="A37" s="130">
        <v>42289</v>
      </c>
      <c r="B37" s="2">
        <v>-1.9627091678486863E-3</v>
      </c>
      <c r="C37" s="24">
        <v>-7.4074412778617482E-3</v>
      </c>
      <c r="D37" s="24">
        <v>1.3745706631667076E-3</v>
      </c>
    </row>
    <row r="38" spans="1:4" ht="16" x14ac:dyDescent="0.2">
      <c r="A38" s="130">
        <v>42296</v>
      </c>
      <c r="B38" s="2">
        <v>-1.7839918128331078E-2</v>
      </c>
      <c r="C38" s="24">
        <v>5.073551804139842E-2</v>
      </c>
      <c r="D38" s="24">
        <v>3.0174210248503641E-3</v>
      </c>
    </row>
    <row r="39" spans="1:4" ht="16" x14ac:dyDescent="0.2">
      <c r="A39" s="130">
        <v>42303</v>
      </c>
      <c r="B39" s="2">
        <v>-3.2163931777139609E-2</v>
      </c>
      <c r="C39" s="24">
        <v>-2.867579997666625E-2</v>
      </c>
      <c r="D39" s="24">
        <v>6.8536271323774933E-2</v>
      </c>
    </row>
    <row r="40" spans="1:4" ht="16" x14ac:dyDescent="0.2">
      <c r="A40" s="130">
        <v>42310</v>
      </c>
      <c r="B40" s="2">
        <v>3.1816045184658748E-2</v>
      </c>
      <c r="C40" s="24">
        <v>1.801850550267825E-2</v>
      </c>
      <c r="D40" s="24">
        <v>-3.8586643118435404E-2</v>
      </c>
    </row>
    <row r="41" spans="1:4" ht="16" x14ac:dyDescent="0.2">
      <c r="A41" s="130">
        <v>42317</v>
      </c>
      <c r="B41" s="2">
        <v>-2.6799911413542432E-2</v>
      </c>
      <c r="C41" s="24">
        <v>0</v>
      </c>
      <c r="D41" s="24">
        <v>-5.6877001146379058E-2</v>
      </c>
    </row>
    <row r="42" spans="1:4" ht="16" x14ac:dyDescent="0.2">
      <c r="A42" s="130">
        <v>42324</v>
      </c>
      <c r="B42" s="2">
        <v>5.4509168666923458E-2</v>
      </c>
      <c r="C42" s="24">
        <v>3.5091319811270116E-2</v>
      </c>
      <c r="D42" s="24">
        <v>1.2165430046925607E-2</v>
      </c>
    </row>
    <row r="43" spans="1:4" ht="16" x14ac:dyDescent="0.2">
      <c r="A43" s="130">
        <v>42331</v>
      </c>
      <c r="B43" s="2">
        <v>1.6280990709134358E-2</v>
      </c>
      <c r="C43" s="24">
        <v>0</v>
      </c>
      <c r="D43" s="24">
        <v>-1.4983127036551025E-2</v>
      </c>
    </row>
    <row r="44" spans="1:4" ht="16" x14ac:dyDescent="0.2">
      <c r="A44" s="130">
        <v>42338</v>
      </c>
      <c r="B44" s="2">
        <v>-1.7974614621456553E-2</v>
      </c>
      <c r="C44" s="24">
        <v>1.7094433359299943E-2</v>
      </c>
      <c r="D44" s="24">
        <v>-4.4868687148803765E-2</v>
      </c>
    </row>
    <row r="45" spans="1:4" ht="16" x14ac:dyDescent="0.2">
      <c r="A45" s="130">
        <v>42345</v>
      </c>
      <c r="B45" s="2">
        <v>-6.6580325081567082E-2</v>
      </c>
      <c r="C45" s="24">
        <v>-4.5068285401706154E-2</v>
      </c>
      <c r="D45" s="24">
        <v>-4.3426090514944171E-2</v>
      </c>
    </row>
    <row r="46" spans="1:4" ht="16" x14ac:dyDescent="0.2">
      <c r="A46" s="130">
        <v>42352</v>
      </c>
      <c r="B46" s="2">
        <v>-3.5311343238181081E-2</v>
      </c>
      <c r="C46" s="24">
        <v>2.7973852042406211E-2</v>
      </c>
      <c r="D46" s="24">
        <v>-8.7557905496286281E-2</v>
      </c>
    </row>
    <row r="47" spans="1:4" ht="16" x14ac:dyDescent="0.2">
      <c r="A47" s="130">
        <v>42359</v>
      </c>
      <c r="B47" s="2">
        <v>7.1068187653438031E-3</v>
      </c>
      <c r="C47" s="24">
        <v>3.4423441909727792E-3</v>
      </c>
      <c r="D47" s="24">
        <v>3.9253060433686038E-2</v>
      </c>
    </row>
    <row r="48" spans="1:4" ht="16" x14ac:dyDescent="0.2">
      <c r="A48" s="130">
        <v>42366</v>
      </c>
      <c r="B48" s="2">
        <v>4.5180725936258881E-2</v>
      </c>
      <c r="C48" s="24">
        <v>-2.7876369528254896E-2</v>
      </c>
      <c r="D48" s="24">
        <v>1.2376594535575158E-2</v>
      </c>
    </row>
    <row r="49" spans="1:4" ht="16" x14ac:dyDescent="0.2">
      <c r="A49" s="130">
        <v>42373</v>
      </c>
      <c r="B49" s="2">
        <v>8.1604142753999298E-3</v>
      </c>
      <c r="C49" s="24">
        <v>1.4035318116383477E-2</v>
      </c>
      <c r="D49" s="24">
        <v>-2.9998195885394985E-2</v>
      </c>
    </row>
    <row r="50" spans="1:4" ht="16" x14ac:dyDescent="0.2">
      <c r="A50" s="130">
        <v>42394</v>
      </c>
      <c r="B50" s="2">
        <v>3.991660740544134E-2</v>
      </c>
      <c r="C50" s="24">
        <v>3.4133006369458485E-2</v>
      </c>
      <c r="D50" s="24">
        <v>5.4915757596115E-2</v>
      </c>
    </row>
    <row r="51" spans="1:4" ht="16" x14ac:dyDescent="0.2">
      <c r="A51" s="130">
        <v>42401</v>
      </c>
      <c r="B51" s="2">
        <v>-6.6046904552877095E-2</v>
      </c>
      <c r="C51" s="24">
        <v>-3.3613477027047978E-3</v>
      </c>
      <c r="D51" s="24">
        <v>8.0629734400108788E-2</v>
      </c>
    </row>
    <row r="52" spans="1:4" ht="16" x14ac:dyDescent="0.2">
      <c r="A52" s="130">
        <v>42408</v>
      </c>
      <c r="B52" s="2">
        <v>-7.3715037822280394E-2</v>
      </c>
      <c r="C52" s="24">
        <v>-1.6978336534417826E-2</v>
      </c>
      <c r="D52" s="24">
        <v>2.7231468724760788E-2</v>
      </c>
    </row>
    <row r="53" spans="1:4" ht="16" x14ac:dyDescent="0.2">
      <c r="A53" s="130">
        <v>42415</v>
      </c>
      <c r="B53" s="2">
        <v>3.3918218203460526E-2</v>
      </c>
      <c r="C53" s="24">
        <v>-1.3793322132335861E-2</v>
      </c>
      <c r="D53" s="24">
        <v>-3.8451022381060795E-3</v>
      </c>
    </row>
    <row r="54" spans="1:4" ht="16" x14ac:dyDescent="0.2">
      <c r="A54" s="130">
        <v>42422</v>
      </c>
      <c r="B54" s="2">
        <v>2.3312415250810403E-2</v>
      </c>
      <c r="C54" s="24">
        <v>-2.8170876966696179E-2</v>
      </c>
      <c r="D54" s="24">
        <v>4.3931976204207857E-3</v>
      </c>
    </row>
    <row r="55" spans="1:4" ht="16" x14ac:dyDescent="0.2">
      <c r="A55" s="130">
        <v>42429</v>
      </c>
      <c r="B55" s="2">
        <v>7.4328798714500266E-3</v>
      </c>
      <c r="C55" s="24">
        <v>0</v>
      </c>
      <c r="D55" s="24">
        <v>3.4732256772952219E-2</v>
      </c>
    </row>
    <row r="56" spans="1:4" ht="16" x14ac:dyDescent="0.2">
      <c r="A56" s="130">
        <v>42436</v>
      </c>
      <c r="B56" s="2">
        <v>2.1514182915330693E-2</v>
      </c>
      <c r="C56" s="24">
        <v>0</v>
      </c>
      <c r="D56" s="24">
        <v>3.2926391700862645E-2</v>
      </c>
    </row>
    <row r="57" spans="1:4" ht="16" x14ac:dyDescent="0.2">
      <c r="A57" s="130">
        <v>42443</v>
      </c>
      <c r="B57" s="2">
        <v>4.4850566165351324E-2</v>
      </c>
      <c r="C57" s="24">
        <v>2.8170876966696179E-2</v>
      </c>
      <c r="D57" s="24">
        <v>3.2992163784718365E-2</v>
      </c>
    </row>
    <row r="58" spans="1:4" ht="16" x14ac:dyDescent="0.2">
      <c r="A58" s="130">
        <v>42450</v>
      </c>
      <c r="B58" s="2">
        <v>-4.6687113972652128E-2</v>
      </c>
      <c r="C58" s="24">
        <v>3.7483093254740529E-2</v>
      </c>
      <c r="D58" s="24">
        <v>1.6705952953250502E-2</v>
      </c>
    </row>
    <row r="59" spans="1:4" ht="16" x14ac:dyDescent="0.2">
      <c r="A59" s="130">
        <v>42457</v>
      </c>
      <c r="B59" s="2">
        <v>-3.8412216545351541E-2</v>
      </c>
      <c r="C59" s="24">
        <v>-1.0084119066626096E-2</v>
      </c>
      <c r="D59" s="24">
        <v>4.9781615160781278E-2</v>
      </c>
    </row>
    <row r="60" spans="1:4" ht="16" x14ac:dyDescent="0.2">
      <c r="A60" s="130">
        <v>42464</v>
      </c>
      <c r="B60" s="2">
        <v>-1.4430264829028872E-2</v>
      </c>
      <c r="C60" s="24">
        <v>6.7340321813440518E-3</v>
      </c>
      <c r="D60" s="24">
        <v>4.3211349142392663E-2</v>
      </c>
    </row>
    <row r="61" spans="1:4" ht="16" x14ac:dyDescent="0.2">
      <c r="A61" s="130">
        <v>42471</v>
      </c>
      <c r="B61" s="2">
        <v>-1.8385027913987884E-2</v>
      </c>
      <c r="C61" s="24">
        <v>3.3500868852820442E-3</v>
      </c>
      <c r="D61" s="24">
        <v>-2.0975475986555026E-2</v>
      </c>
    </row>
    <row r="62" spans="1:4" ht="16" x14ac:dyDescent="0.2">
      <c r="A62" s="130">
        <v>42478</v>
      </c>
      <c r="B62" s="2">
        <v>1.5959608340324394E-2</v>
      </c>
      <c r="C62" s="24">
        <v>6.1607809389490509E-2</v>
      </c>
      <c r="D62" s="24">
        <v>4.2063572117476689E-2</v>
      </c>
    </row>
    <row r="63" spans="1:4" ht="16" x14ac:dyDescent="0.2">
      <c r="A63" s="130">
        <v>42499</v>
      </c>
      <c r="B63" s="2">
        <v>-6.2882881380179612E-3</v>
      </c>
      <c r="C63" s="24">
        <v>-1.7331456351640018E-2</v>
      </c>
      <c r="D63" s="24">
        <v>-4.041545642562383E-2</v>
      </c>
    </row>
    <row r="64" spans="1:4" ht="16" x14ac:dyDescent="0.2">
      <c r="A64" s="130">
        <v>42506</v>
      </c>
      <c r="B64" s="2">
        <v>4.3067815451571789E-3</v>
      </c>
      <c r="C64" s="24">
        <v>-1.0544913176614878E-2</v>
      </c>
      <c r="D64" s="24">
        <v>1.5774507253832226E-2</v>
      </c>
    </row>
    <row r="65" spans="1:4" ht="16" x14ac:dyDescent="0.2">
      <c r="A65" s="130">
        <v>42513</v>
      </c>
      <c r="B65" s="2">
        <v>4.2183051333141819E-2</v>
      </c>
      <c r="C65" s="24">
        <v>-2.142939145589895E-2</v>
      </c>
      <c r="D65" s="24">
        <v>4.9301661078589021E-3</v>
      </c>
    </row>
    <row r="66" spans="1:4" ht="16" x14ac:dyDescent="0.2">
      <c r="A66" s="130">
        <v>42520</v>
      </c>
      <c r="B66" s="2">
        <v>-3.3952552196625518E-2</v>
      </c>
      <c r="C66" s="24">
        <v>7.1942756340270808E-3</v>
      </c>
      <c r="D66" s="24">
        <v>-5.9710227356132073E-2</v>
      </c>
    </row>
    <row r="67" spans="1:4" ht="16" x14ac:dyDescent="0.2">
      <c r="A67" s="130">
        <v>42527</v>
      </c>
      <c r="B67" s="2">
        <v>-3.6845394381387564E-2</v>
      </c>
      <c r="C67" s="24">
        <v>3.5778213478838694E-3</v>
      </c>
      <c r="D67" s="24">
        <v>-3.478061606479077E-2</v>
      </c>
    </row>
    <row r="68" spans="1:4" ht="16" x14ac:dyDescent="0.2">
      <c r="A68" s="130">
        <v>42534</v>
      </c>
      <c r="B68" s="2">
        <v>-7.8547845365193325E-3</v>
      </c>
      <c r="C68" s="24">
        <v>3.5650661644961446E-3</v>
      </c>
      <c r="D68" s="24">
        <v>2.7920595398627235E-2</v>
      </c>
    </row>
    <row r="69" spans="1:4" ht="16" x14ac:dyDescent="0.2">
      <c r="A69" s="130">
        <v>42541</v>
      </c>
      <c r="B69" s="2">
        <v>-5.5210731972355376E-2</v>
      </c>
      <c r="C69" s="24">
        <v>-2.5226562945675379E-2</v>
      </c>
      <c r="D69" s="24">
        <v>1.441376842793396E-2</v>
      </c>
    </row>
    <row r="70" spans="1:4" ht="16" x14ac:dyDescent="0.2">
      <c r="A70" s="130">
        <v>42555</v>
      </c>
      <c r="B70" s="2">
        <v>1.74277365929143E-2</v>
      </c>
      <c r="C70" s="24">
        <v>3.6367644170874902E-2</v>
      </c>
      <c r="D70" s="24">
        <v>9.7492152524267794E-3</v>
      </c>
    </row>
    <row r="71" spans="1:4" ht="16" x14ac:dyDescent="0.2">
      <c r="A71" s="130">
        <v>42562</v>
      </c>
      <c r="B71" s="2">
        <v>2.1366051534174701E-2</v>
      </c>
      <c r="C71" s="24">
        <v>-7.1684894786123721E-3</v>
      </c>
      <c r="D71" s="24">
        <v>6.7145449062463669E-2</v>
      </c>
    </row>
    <row r="72" spans="1:4" ht="16" x14ac:dyDescent="0.2">
      <c r="A72" s="130">
        <v>42569</v>
      </c>
      <c r="B72" s="2">
        <v>-1.0198749826255238E-2</v>
      </c>
      <c r="C72" s="24">
        <v>7.1684894786123721E-3</v>
      </c>
      <c r="D72" s="24">
        <v>-5.5331158386184853E-4</v>
      </c>
    </row>
    <row r="73" spans="1:4" ht="16" x14ac:dyDescent="0.2">
      <c r="A73" s="130">
        <v>42576</v>
      </c>
      <c r="B73" s="2">
        <v>8.6388296280523136E-2</v>
      </c>
      <c r="C73" s="24">
        <v>4.8790164169431938E-2</v>
      </c>
      <c r="D73" s="24">
        <v>5.3344543133638567E-2</v>
      </c>
    </row>
    <row r="74" spans="1:4" ht="16" x14ac:dyDescent="0.2">
      <c r="A74" s="130">
        <v>42583</v>
      </c>
      <c r="B74" s="2">
        <v>4.5941092860378063E-2</v>
      </c>
      <c r="C74" s="24">
        <v>3.3955890011381218E-3</v>
      </c>
      <c r="D74" s="24">
        <v>-2.4110349564145928E-2</v>
      </c>
    </row>
    <row r="75" spans="1:4" ht="16" x14ac:dyDescent="0.2">
      <c r="A75" s="130">
        <v>42590</v>
      </c>
      <c r="B75" s="2">
        <v>1.0237409093221572E-2</v>
      </c>
      <c r="C75" s="24">
        <v>3.3336420267591871E-2</v>
      </c>
      <c r="D75" s="24">
        <v>-1.135208688134437E-2</v>
      </c>
    </row>
    <row r="76" spans="1:4" ht="16" x14ac:dyDescent="0.2">
      <c r="A76" s="130">
        <v>42597</v>
      </c>
      <c r="B76" s="2">
        <v>-5.1293294387551924E-2</v>
      </c>
      <c r="C76" s="24">
        <v>-1.9868203216725222E-2</v>
      </c>
      <c r="D76" s="24">
        <v>7.9060356572027146E-3</v>
      </c>
    </row>
    <row r="77" spans="1:4" ht="16" x14ac:dyDescent="0.2">
      <c r="A77" s="130">
        <v>42604</v>
      </c>
      <c r="B77" s="2">
        <v>1.1242607271519489E-2</v>
      </c>
      <c r="C77" s="24">
        <v>-2.3689771122404668E-2</v>
      </c>
      <c r="D77" s="24">
        <v>-1.3029500290333118E-2</v>
      </c>
    </row>
    <row r="78" spans="1:4" ht="16" x14ac:dyDescent="0.2">
      <c r="A78" s="130">
        <v>42611</v>
      </c>
      <c r="B78" s="2">
        <v>1.6061530746009467E-2</v>
      </c>
      <c r="C78" s="24">
        <v>-1.0327114155849637E-2</v>
      </c>
      <c r="D78" s="24">
        <v>7.6473483816474896E-4</v>
      </c>
    </row>
    <row r="79" spans="1:4" ht="16" x14ac:dyDescent="0.2">
      <c r="A79" s="130">
        <v>42618</v>
      </c>
      <c r="B79" s="2">
        <v>0</v>
      </c>
      <c r="C79" s="24">
        <v>5.0601013293789743E-2</v>
      </c>
      <c r="D79" s="24">
        <v>2.1817397112808834E-3</v>
      </c>
    </row>
    <row r="80" spans="1:4" ht="16" x14ac:dyDescent="0.2">
      <c r="A80" s="130">
        <v>42625</v>
      </c>
      <c r="B80" s="2">
        <v>-2.6427329543993849E-2</v>
      </c>
      <c r="C80" s="24">
        <v>1.6313575491523569E-2</v>
      </c>
      <c r="D80" s="24">
        <v>-0.10358228579765605</v>
      </c>
    </row>
    <row r="81" spans="1:4" ht="16" x14ac:dyDescent="0.2">
      <c r="A81" s="130">
        <v>42632</v>
      </c>
      <c r="B81" s="2">
        <v>3.1724352901862929E-2</v>
      </c>
      <c r="C81" s="24">
        <v>-9.7561749453645152E-3</v>
      </c>
      <c r="D81" s="24">
        <v>5.4219875546800189E-2</v>
      </c>
    </row>
    <row r="82" spans="1:4" ht="16" x14ac:dyDescent="0.2">
      <c r="A82" s="130">
        <v>42639</v>
      </c>
      <c r="B82" s="2">
        <v>-1.9913954247511967E-2</v>
      </c>
      <c r="C82" s="24">
        <v>6.5146810211935691E-3</v>
      </c>
      <c r="D82" s="24">
        <v>-5.1805581761830588E-2</v>
      </c>
    </row>
    <row r="83" spans="1:4" ht="16" x14ac:dyDescent="0.2">
      <c r="A83" s="130">
        <v>42646</v>
      </c>
      <c r="B83" s="2">
        <v>1.9228926221064313E-3</v>
      </c>
      <c r="C83" s="24">
        <v>-3.9740328649514156E-2</v>
      </c>
      <c r="D83" s="24">
        <v>4.0870220991775064E-2</v>
      </c>
    </row>
    <row r="84" spans="1:4" ht="16" x14ac:dyDescent="0.2">
      <c r="A84" s="130">
        <v>42653</v>
      </c>
      <c r="B84" s="2">
        <v>-2.5980541797745005E-2</v>
      </c>
      <c r="C84" s="24">
        <v>2.6668247082161534E-2</v>
      </c>
      <c r="D84" s="24">
        <v>7.3801072976227289E-3</v>
      </c>
    </row>
    <row r="85" spans="1:4" ht="16" x14ac:dyDescent="0.2">
      <c r="A85" s="130">
        <v>42660</v>
      </c>
      <c r="B85" s="2">
        <v>3.6870981873574848E-2</v>
      </c>
      <c r="C85" s="24">
        <v>-1.3245226750020711E-2</v>
      </c>
      <c r="D85" s="24">
        <v>7.6681348556570939E-3</v>
      </c>
    </row>
    <row r="86" spans="1:4" ht="16" x14ac:dyDescent="0.2">
      <c r="A86" s="130">
        <v>42667</v>
      </c>
      <c r="B86" s="2">
        <v>2.4672625915105328E-3</v>
      </c>
      <c r="C86" s="24">
        <v>-3.3389012655147265E-3</v>
      </c>
      <c r="D86" s="24">
        <v>8.8226767013524388E-2</v>
      </c>
    </row>
    <row r="87" spans="1:4" ht="16" x14ac:dyDescent="0.2">
      <c r="A87" s="130">
        <v>42674</v>
      </c>
      <c r="B87" s="2">
        <v>-1.8268405328619508E-2</v>
      </c>
      <c r="C87" s="24">
        <v>1.3289232118682826E-2</v>
      </c>
      <c r="D87" s="24">
        <v>3.990299199097791E-2</v>
      </c>
    </row>
    <row r="88" spans="1:4" ht="16" x14ac:dyDescent="0.2">
      <c r="A88" s="130">
        <v>42688</v>
      </c>
      <c r="B88" s="2">
        <v>4.3538785059716645E-2</v>
      </c>
      <c r="C88" s="24">
        <v>5.0093945318915534E-2</v>
      </c>
      <c r="D88" s="24">
        <v>-1.5890392335184522E-2</v>
      </c>
    </row>
    <row r="89" spans="1:4" ht="16" x14ac:dyDescent="0.2">
      <c r="A89" s="130">
        <v>42695</v>
      </c>
      <c r="B89" s="2">
        <v>6.6439029236082803E-3</v>
      </c>
      <c r="C89" s="24">
        <v>0</v>
      </c>
      <c r="D89" s="24">
        <v>3.312491539544915E-2</v>
      </c>
    </row>
    <row r="90" spans="1:4" ht="16" x14ac:dyDescent="0.2">
      <c r="A90" s="130">
        <v>42702</v>
      </c>
      <c r="B90" s="2">
        <v>-6.7405166138438943E-3</v>
      </c>
      <c r="C90" s="24">
        <v>3.2520353863771945E-3</v>
      </c>
      <c r="D90" s="24">
        <v>-3.7463316994046814E-2</v>
      </c>
    </row>
    <row r="91" spans="1:4" ht="16" x14ac:dyDescent="0.2">
      <c r="A91" s="130">
        <v>42709</v>
      </c>
      <c r="B91" s="2">
        <v>7.0283830458084395E-3</v>
      </c>
      <c r="C91" s="24">
        <v>6.4725145056174771E-3</v>
      </c>
      <c r="D91" s="24">
        <v>-1.7544309650909362E-2</v>
      </c>
    </row>
    <row r="92" spans="1:4" ht="16" x14ac:dyDescent="0.2">
      <c r="A92" s="130">
        <v>42716</v>
      </c>
      <c r="B92" s="2">
        <v>2.8096252885470463E-2</v>
      </c>
      <c r="C92" s="24">
        <v>-9.7245498919946716E-3</v>
      </c>
      <c r="D92" s="24">
        <v>1.9108303366185631E-2</v>
      </c>
    </row>
    <row r="93" spans="1:4" ht="16" x14ac:dyDescent="0.2">
      <c r="A93" s="130">
        <v>42723</v>
      </c>
      <c r="B93" s="2">
        <v>-2.9536414432451252E-2</v>
      </c>
      <c r="C93" s="24">
        <v>-3.2626456348163746E-3</v>
      </c>
      <c r="D93" s="24">
        <v>-3.2650919464779271E-2</v>
      </c>
    </row>
    <row r="94" spans="1:4" ht="16" x14ac:dyDescent="0.2">
      <c r="A94" s="130">
        <v>42730</v>
      </c>
      <c r="B94" s="2">
        <v>5.5320531588165522E-2</v>
      </c>
      <c r="C94" s="24">
        <v>-9.8522964430116655E-3</v>
      </c>
      <c r="D94" s="24">
        <v>3.0912997581397761E-2</v>
      </c>
    </row>
    <row r="95" spans="1:4" ht="16" x14ac:dyDescent="0.2">
      <c r="A95" s="130">
        <v>42737</v>
      </c>
      <c r="B95" s="2">
        <v>-9.1324835632722312E-3</v>
      </c>
      <c r="C95" s="24">
        <v>2.9270382300113251E-2</v>
      </c>
      <c r="D95" s="24">
        <v>-2.5010109499618238E-2</v>
      </c>
    </row>
    <row r="96" spans="1:4" ht="16" x14ac:dyDescent="0.2">
      <c r="A96" s="130">
        <v>42751</v>
      </c>
      <c r="B96" s="2">
        <v>9.2927875754593714E-3</v>
      </c>
      <c r="C96" s="24">
        <v>1.5798116876591051E-2</v>
      </c>
      <c r="D96" s="24">
        <v>-3.0793696991400665E-2</v>
      </c>
    </row>
    <row r="97" spans="1:4" ht="16" x14ac:dyDescent="0.2">
      <c r="A97" s="130">
        <v>42758</v>
      </c>
      <c r="B97" s="2">
        <v>1.7320860942630745E-2</v>
      </c>
      <c r="C97" s="24">
        <v>-3.1397200046676677E-3</v>
      </c>
      <c r="D97" s="24">
        <v>5.9982704601710068E-2</v>
      </c>
    </row>
    <row r="98" spans="1:4" ht="16" x14ac:dyDescent="0.2">
      <c r="A98" s="130">
        <v>42765</v>
      </c>
      <c r="B98" s="2">
        <v>-3.2857165157773593E-2</v>
      </c>
      <c r="C98" s="24">
        <v>3.0962225603966997E-2</v>
      </c>
      <c r="D98" s="24">
        <v>2.0255788100490335E-2</v>
      </c>
    </row>
    <row r="99" spans="1:4" ht="16" x14ac:dyDescent="0.2">
      <c r="A99" s="130">
        <v>42772</v>
      </c>
      <c r="B99" s="2">
        <v>4.3107481013942461E-2</v>
      </c>
      <c r="C99" s="24">
        <v>-3.0534374868904646E-3</v>
      </c>
      <c r="D99" s="24">
        <v>1.7465513826172341E-2</v>
      </c>
    </row>
    <row r="100" spans="1:4" ht="16" x14ac:dyDescent="0.2">
      <c r="A100" s="130">
        <v>42779</v>
      </c>
      <c r="B100" s="2">
        <v>-3.065918748737495E-2</v>
      </c>
      <c r="C100" s="24">
        <v>-1.2307847674596806E-2</v>
      </c>
      <c r="D100" s="24">
        <v>1.391867893353016E-2</v>
      </c>
    </row>
    <row r="101" spans="1:4" ht="16" x14ac:dyDescent="0.2">
      <c r="A101" s="130">
        <v>42786</v>
      </c>
      <c r="B101" s="2">
        <v>-9.4537282689977076E-2</v>
      </c>
      <c r="C101" s="24">
        <v>3.0911925696728293E-3</v>
      </c>
      <c r="D101" s="24">
        <v>-5.5328281134333857E-2</v>
      </c>
    </row>
    <row r="102" spans="1:4" ht="16" x14ac:dyDescent="0.2">
      <c r="A102" s="130">
        <v>42793</v>
      </c>
      <c r="B102" s="2">
        <v>3.8893791121273225E-2</v>
      </c>
      <c r="C102" s="24">
        <v>-6.1919702479211747E-3</v>
      </c>
      <c r="D102" s="24">
        <v>-4.2750179219812168E-2</v>
      </c>
    </row>
    <row r="103" spans="1:4" ht="16" x14ac:dyDescent="0.2">
      <c r="A103" s="130">
        <v>42800</v>
      </c>
      <c r="B103" s="2">
        <v>-2.1822158141588943E-3</v>
      </c>
      <c r="C103" s="24">
        <v>0</v>
      </c>
      <c r="D103" s="24">
        <v>-3.1523061975758715E-2</v>
      </c>
    </row>
    <row r="104" spans="1:4" ht="16" x14ac:dyDescent="0.2">
      <c r="A104" s="130">
        <v>42807</v>
      </c>
      <c r="B104" s="2">
        <v>5.7825707382862745E-2</v>
      </c>
      <c r="C104" s="24">
        <v>2.7566829832654793E-2</v>
      </c>
      <c r="D104" s="24">
        <v>5.5099444244166129E-2</v>
      </c>
    </row>
    <row r="105" spans="1:4" ht="16" x14ac:dyDescent="0.2">
      <c r="A105" s="130">
        <v>42814</v>
      </c>
      <c r="B105" s="2">
        <v>-3.674954220874227E-2</v>
      </c>
      <c r="C105" s="24">
        <v>-2.7566829832654793E-2</v>
      </c>
      <c r="D105" s="24">
        <v>-1.9280689247833216E-2</v>
      </c>
    </row>
    <row r="106" spans="1:4" ht="16" x14ac:dyDescent="0.2">
      <c r="A106" s="130">
        <v>42821</v>
      </c>
      <c r="B106" s="2">
        <v>-9.5643091124628654E-3</v>
      </c>
      <c r="C106" s="24">
        <v>3.1007776782483454E-3</v>
      </c>
      <c r="D106" s="24">
        <v>1.0040512622541797E-2</v>
      </c>
    </row>
    <row r="107" spans="1:4" ht="16" x14ac:dyDescent="0.2">
      <c r="A107" s="130">
        <v>42828</v>
      </c>
      <c r="B107" s="2">
        <v>1.808406245723404E-2</v>
      </c>
      <c r="C107" s="24">
        <v>0</v>
      </c>
      <c r="D107" s="24">
        <v>-2.0182860480969289E-2</v>
      </c>
    </row>
    <row r="108" spans="1:4" ht="16" x14ac:dyDescent="0.2">
      <c r="A108" s="130">
        <v>42835</v>
      </c>
      <c r="B108" s="2">
        <v>-4.8339576409844653E-2</v>
      </c>
      <c r="C108" s="24">
        <v>-9.3313274288844283E-3</v>
      </c>
      <c r="D108" s="24">
        <v>-6.1769842057984192E-2</v>
      </c>
    </row>
    <row r="109" spans="1:4" ht="16" x14ac:dyDescent="0.2">
      <c r="A109" s="130">
        <v>42842</v>
      </c>
      <c r="B109" s="2">
        <v>9.4157438915232206E-3</v>
      </c>
      <c r="C109" s="24">
        <v>-2.8528083614538069E-2</v>
      </c>
      <c r="D109" s="24">
        <v>-2.7828221106326545E-2</v>
      </c>
    </row>
    <row r="110" spans="1:4" ht="16" x14ac:dyDescent="0.2">
      <c r="A110" s="130">
        <v>42849</v>
      </c>
      <c r="B110" s="2">
        <v>-3.2951541154115915E-2</v>
      </c>
      <c r="C110" s="24">
        <v>5.3220696204909768E-2</v>
      </c>
      <c r="D110" s="24">
        <v>6.1233856085848082E-2</v>
      </c>
    </row>
    <row r="111" spans="1:4" ht="16" x14ac:dyDescent="0.2">
      <c r="A111" s="130">
        <v>42856</v>
      </c>
      <c r="B111" s="2">
        <v>1.4030553765165266E-2</v>
      </c>
      <c r="C111" s="24">
        <v>9.1047669929191777E-3</v>
      </c>
      <c r="D111" s="24">
        <v>-7.0783568333423474E-3</v>
      </c>
    </row>
    <row r="112" spans="1:4" ht="16" x14ac:dyDescent="0.2">
      <c r="A112" s="130">
        <v>42863</v>
      </c>
      <c r="B112" s="2">
        <v>9.5052434974274291E-3</v>
      </c>
      <c r="C112" s="24">
        <v>-2.4466052154406448E-2</v>
      </c>
      <c r="D112" s="24">
        <v>-3.0269401418727249E-2</v>
      </c>
    </row>
    <row r="113" spans="1:4" ht="16" x14ac:dyDescent="0.2">
      <c r="A113" s="130">
        <v>42877</v>
      </c>
      <c r="B113" s="2">
        <v>2.7898805138056204E-2</v>
      </c>
      <c r="C113" s="24">
        <v>-1.3559529785632352E-2</v>
      </c>
      <c r="D113" s="24">
        <v>-4.5977092486291227E-3</v>
      </c>
    </row>
    <row r="114" spans="1:4" ht="16" x14ac:dyDescent="0.2">
      <c r="A114" s="130">
        <v>42884</v>
      </c>
      <c r="B114" s="2">
        <v>-6.2776406144172014E-2</v>
      </c>
      <c r="C114" s="24">
        <v>-6.8493418455746191E-3</v>
      </c>
      <c r="D114" s="24">
        <v>9.2123451932035749E-4</v>
      </c>
    </row>
    <row r="115" spans="1:4" ht="16" x14ac:dyDescent="0.2">
      <c r="A115" s="130">
        <v>42891</v>
      </c>
      <c r="B115" s="2">
        <v>6.1187843459034497E-2</v>
      </c>
      <c r="C115" s="24">
        <v>3.3786997577383238E-2</v>
      </c>
      <c r="D115" s="24">
        <v>5.4180765261397923E-3</v>
      </c>
    </row>
    <row r="116" spans="1:4" ht="16" x14ac:dyDescent="0.2">
      <c r="A116" s="130">
        <v>42898</v>
      </c>
      <c r="B116" s="2">
        <v>-2.4407079553991906E-3</v>
      </c>
      <c r="C116" s="24">
        <v>-3.3277900926746984E-3</v>
      </c>
      <c r="D116" s="24">
        <v>-5.8846050552175733E-2</v>
      </c>
    </row>
    <row r="117" spans="1:4" ht="16" x14ac:dyDescent="0.2">
      <c r="A117" s="130">
        <v>42905</v>
      </c>
      <c r="B117" s="2">
        <v>-1.4123924067005689E-2</v>
      </c>
      <c r="C117" s="24">
        <v>-5.1293294387550592E-2</v>
      </c>
      <c r="D117" s="24">
        <v>3.8585400988107033E-2</v>
      </c>
    </row>
    <row r="118" spans="1:4" ht="16" x14ac:dyDescent="0.2">
      <c r="A118" s="130">
        <v>42912</v>
      </c>
      <c r="B118" s="2">
        <v>-1.0834342165709998E-2</v>
      </c>
      <c r="C118" s="24">
        <v>3.502630551202035E-3</v>
      </c>
      <c r="D118" s="24">
        <v>7.7739554215542128E-2</v>
      </c>
    </row>
    <row r="119" spans="1:4" ht="16" x14ac:dyDescent="0.2">
      <c r="A119" s="130">
        <v>42919</v>
      </c>
      <c r="B119" s="2">
        <v>1.4384068907121517E-2</v>
      </c>
      <c r="C119" s="24">
        <v>-7.0175726586465537E-3</v>
      </c>
      <c r="D119" s="24">
        <v>4.1247325584652828E-2</v>
      </c>
    </row>
    <row r="120" spans="1:4" ht="16" x14ac:dyDescent="0.2">
      <c r="A120" s="130">
        <v>42926</v>
      </c>
      <c r="B120" s="2">
        <v>4.2774344932826835E-2</v>
      </c>
      <c r="C120" s="24">
        <v>1.0507977598415152E-2</v>
      </c>
      <c r="D120" s="24">
        <v>2.9996936697840759E-2</v>
      </c>
    </row>
    <row r="121" spans="1:4" ht="16" x14ac:dyDescent="0.2">
      <c r="A121" s="130">
        <v>42933</v>
      </c>
      <c r="B121" s="2">
        <v>-3.2944155719354384E-2</v>
      </c>
      <c r="C121" s="24">
        <v>0</v>
      </c>
      <c r="D121" s="24">
        <v>-1.3698080382100741E-3</v>
      </c>
    </row>
    <row r="122" spans="1:4" ht="16" x14ac:dyDescent="0.2">
      <c r="A122" s="130">
        <v>42940</v>
      </c>
      <c r="B122" s="2">
        <v>2.8820438535491988E-2</v>
      </c>
      <c r="C122" s="24">
        <v>0</v>
      </c>
      <c r="D122" s="24">
        <v>-3.635045805632231E-3</v>
      </c>
    </row>
    <row r="123" spans="1:4" ht="16" x14ac:dyDescent="0.2">
      <c r="A123" s="130">
        <v>42947</v>
      </c>
      <c r="B123" s="2">
        <v>-3.7791982209466113E-2</v>
      </c>
      <c r="C123" s="24">
        <v>2.7493140580198583E-2</v>
      </c>
      <c r="D123" s="24">
        <v>4.1064742427746381E-2</v>
      </c>
    </row>
    <row r="124" spans="1:4" ht="16" x14ac:dyDescent="0.2">
      <c r="A124" s="130">
        <v>42954</v>
      </c>
      <c r="B124" s="2">
        <v>3.9616733650049696E-3</v>
      </c>
      <c r="C124" s="24">
        <v>-2.0548668227387656E-2</v>
      </c>
      <c r="D124" s="24">
        <v>3.472968764081763E-2</v>
      </c>
    </row>
    <row r="125" spans="1:4" ht="16" x14ac:dyDescent="0.2">
      <c r="A125" s="130">
        <v>42961</v>
      </c>
      <c r="B125" s="2">
        <v>-2.4608154503376056E-3</v>
      </c>
      <c r="C125" s="24">
        <v>-3.4662079764862241E-3</v>
      </c>
      <c r="D125" s="24">
        <v>-4.4564297034632716E-2</v>
      </c>
    </row>
    <row r="126" spans="1:4" ht="16" x14ac:dyDescent="0.2">
      <c r="A126" s="130">
        <v>42968</v>
      </c>
      <c r="B126" s="2">
        <v>4.8509562659994288E-2</v>
      </c>
      <c r="C126" s="24">
        <v>0</v>
      </c>
      <c r="D126" s="24">
        <v>1.1758712600125065E-3</v>
      </c>
    </row>
    <row r="127" spans="1:4" ht="16" x14ac:dyDescent="0.2">
      <c r="A127" s="130">
        <v>42975</v>
      </c>
      <c r="B127" s="2">
        <v>7.7629819959634361E-2</v>
      </c>
      <c r="C127" s="24">
        <v>-6.9686693160933011E-3</v>
      </c>
      <c r="D127" s="24">
        <v>6.9525477981676076E-2</v>
      </c>
    </row>
    <row r="128" spans="1:4" ht="16" x14ac:dyDescent="0.2">
      <c r="A128" s="130">
        <v>42982</v>
      </c>
      <c r="B128" s="2">
        <v>-5.9667743441274013E-3</v>
      </c>
      <c r="C128" s="24">
        <v>6.9686693160933011E-3</v>
      </c>
      <c r="D128" s="24">
        <v>-4.049317334120861E-2</v>
      </c>
    </row>
    <row r="129" spans="1:4" ht="16" x14ac:dyDescent="0.2">
      <c r="A129" s="130">
        <v>42989</v>
      </c>
      <c r="B129" s="2">
        <v>-1.2426082273353956E-2</v>
      </c>
      <c r="C129" s="24">
        <v>6.9204428445739374E-3</v>
      </c>
      <c r="D129" s="24">
        <v>-4.3473355277257042E-3</v>
      </c>
    </row>
    <row r="130" spans="1:4" ht="16" x14ac:dyDescent="0.2">
      <c r="A130" s="130">
        <v>42996</v>
      </c>
      <c r="B130" s="2">
        <v>-1.3264463253211289E-2</v>
      </c>
      <c r="C130" s="24">
        <v>-3.4542348680877133E-3</v>
      </c>
      <c r="D130" s="24">
        <v>-1.6803231795031515E-2</v>
      </c>
    </row>
    <row r="131" spans="1:4" ht="16" x14ac:dyDescent="0.2">
      <c r="A131" s="130">
        <v>43003</v>
      </c>
      <c r="B131" s="2">
        <v>-1.5717415895409204E-2</v>
      </c>
      <c r="C131" s="24">
        <v>2.0548668227387656E-2</v>
      </c>
      <c r="D131" s="24">
        <v>2.7900943746535845E-2</v>
      </c>
    </row>
    <row r="132" spans="1:4" ht="16" x14ac:dyDescent="0.2">
      <c r="A132" s="130">
        <v>43010</v>
      </c>
      <c r="B132" s="2">
        <v>-4.9627893421284597E-3</v>
      </c>
      <c r="C132" s="24">
        <v>-1.0221554071538019E-2</v>
      </c>
      <c r="D132" s="24">
        <v>4.2039787745652646E-2</v>
      </c>
    </row>
    <row r="133" spans="1:4" ht="16" x14ac:dyDescent="0.2">
      <c r="A133" s="130">
        <v>43017</v>
      </c>
      <c r="B133" s="2">
        <v>-5.2079149044889306E-2</v>
      </c>
      <c r="C133" s="24">
        <v>1.0221554071538019E-2</v>
      </c>
      <c r="D133" s="24">
        <v>-3.6687141998188011E-2</v>
      </c>
    </row>
    <row r="134" spans="1:4" ht="16" x14ac:dyDescent="0.2">
      <c r="A134" s="130">
        <v>43031</v>
      </c>
      <c r="B134" s="2">
        <v>-5.8397571371497037E-2</v>
      </c>
      <c r="C134" s="24">
        <v>3.4423441909727792E-3</v>
      </c>
      <c r="D134" s="24">
        <v>3.3837814781558784E-2</v>
      </c>
    </row>
    <row r="135" spans="1:4" ht="16" x14ac:dyDescent="0.2">
      <c r="A135" s="130">
        <v>43038</v>
      </c>
      <c r="B135" s="2">
        <v>-8.7405976617061398E-2</v>
      </c>
      <c r="C135" s="24">
        <v>1.0256500167189042E-2</v>
      </c>
      <c r="D135" s="24">
        <v>-2.8422294891161215E-2</v>
      </c>
    </row>
    <row r="136" spans="1:4" ht="16" x14ac:dyDescent="0.2">
      <c r="A136" s="130">
        <v>43045</v>
      </c>
      <c r="B136" s="2">
        <v>-2.9524973314426717E-2</v>
      </c>
      <c r="C136" s="24">
        <v>6.7796869853786745E-3</v>
      </c>
      <c r="D136" s="24">
        <v>-4.8038523126452404E-3</v>
      </c>
    </row>
    <row r="137" spans="1:4" ht="16" x14ac:dyDescent="0.2">
      <c r="A137" s="130">
        <v>43052</v>
      </c>
      <c r="B137" s="2">
        <v>-4.140288329639219E-2</v>
      </c>
      <c r="C137" s="24">
        <v>-1.7036187152567717E-2</v>
      </c>
      <c r="D137" s="24">
        <v>1.1777804167992123E-2</v>
      </c>
    </row>
    <row r="138" spans="1:4" ht="16" x14ac:dyDescent="0.2">
      <c r="A138" s="130">
        <v>43066</v>
      </c>
      <c r="B138" s="2">
        <v>-4.5479899335035157E-2</v>
      </c>
      <c r="C138" s="24">
        <v>-5.2817555839414387E-2</v>
      </c>
      <c r="D138" s="24">
        <v>-1.4863644960999345E-2</v>
      </c>
    </row>
    <row r="139" spans="1:4" ht="16" x14ac:dyDescent="0.2">
      <c r="A139" s="130">
        <v>43073</v>
      </c>
      <c r="B139" s="2">
        <v>3.2586281198025091E-2</v>
      </c>
      <c r="C139" s="24">
        <v>-1.3652089168327164E-2</v>
      </c>
      <c r="D139" s="24">
        <v>6.4240903516410874E-2</v>
      </c>
    </row>
    <row r="140" spans="1:4" ht="16" x14ac:dyDescent="0.2">
      <c r="A140" s="130">
        <v>43080</v>
      </c>
      <c r="B140" s="2">
        <v>-2.1449784642040726E-2</v>
      </c>
      <c r="C140" s="24">
        <v>1.0256500167189042E-2</v>
      </c>
      <c r="D140" s="24">
        <v>2.2008651593853124E-2</v>
      </c>
    </row>
    <row r="141" spans="1:4" ht="16" x14ac:dyDescent="0.2">
      <c r="A141" s="130">
        <v>43087</v>
      </c>
      <c r="B141" s="2">
        <v>-2.5273814055443822E-2</v>
      </c>
      <c r="C141" s="24">
        <v>-2.0619287202735759E-2</v>
      </c>
      <c r="D141" s="24">
        <v>3.1550545538141961E-2</v>
      </c>
    </row>
    <row r="142" spans="1:4" ht="16" x14ac:dyDescent="0.2">
      <c r="A142" s="130">
        <v>43094</v>
      </c>
      <c r="B142" s="2">
        <v>1.4137317499459456E-2</v>
      </c>
      <c r="C142" s="24">
        <v>0</v>
      </c>
      <c r="D142" s="24">
        <v>4.9026381734371682E-3</v>
      </c>
    </row>
    <row r="143" spans="1:4" ht="16" x14ac:dyDescent="0.2">
      <c r="A143" s="130">
        <v>43101</v>
      </c>
      <c r="B143" s="2">
        <v>5.8804447097234203E-2</v>
      </c>
      <c r="C143" s="24">
        <v>2.7398974188114433E-2</v>
      </c>
      <c r="D143" s="24">
        <v>-5.1757129976355287E-3</v>
      </c>
    </row>
    <row r="144" spans="1:4" ht="16" x14ac:dyDescent="0.2">
      <c r="A144" s="130">
        <v>43108</v>
      </c>
      <c r="B144" s="2">
        <v>-3.5756891494500564E-3</v>
      </c>
      <c r="C144" s="24">
        <v>3.3225647628320587E-2</v>
      </c>
      <c r="D144" s="24">
        <v>4.7534360794612596E-2</v>
      </c>
    </row>
    <row r="145" spans="1:4" ht="16" x14ac:dyDescent="0.2">
      <c r="A145" s="130">
        <v>43115</v>
      </c>
      <c r="B145" s="2">
        <v>-7.112734401558285E-2</v>
      </c>
      <c r="C145" s="24">
        <v>-9.8522964430116655E-3</v>
      </c>
      <c r="D145" s="24">
        <v>8.8157698062207857E-3</v>
      </c>
    </row>
    <row r="146" spans="1:4" ht="16" x14ac:dyDescent="0.2">
      <c r="A146" s="130">
        <v>43129</v>
      </c>
      <c r="B146" s="2">
        <v>-9.5996459652827326E-2</v>
      </c>
      <c r="C146" s="24">
        <v>3.6010437523033012E-2</v>
      </c>
      <c r="D146" s="24">
        <v>-5.1932887258911542E-2</v>
      </c>
    </row>
    <row r="147" spans="1:4" ht="16" x14ac:dyDescent="0.2">
      <c r="A147" s="130">
        <v>43136</v>
      </c>
      <c r="B147" s="2">
        <v>-4.55363221652334E-2</v>
      </c>
      <c r="C147" s="24">
        <v>-2.9365894804364467E-2</v>
      </c>
      <c r="D147" s="24">
        <v>-5.767376569977678E-2</v>
      </c>
    </row>
    <row r="148" spans="1:4" ht="16" x14ac:dyDescent="0.2">
      <c r="A148" s="130">
        <v>43143</v>
      </c>
      <c r="B148" s="2">
        <v>-7.2221872782195717E-2</v>
      </c>
      <c r="C148" s="24">
        <v>1.6420730212327594E-2</v>
      </c>
      <c r="D148" s="24">
        <v>7.8664447689662964E-2</v>
      </c>
    </row>
    <row r="149" spans="1:4" ht="16" x14ac:dyDescent="0.2">
      <c r="A149" s="130">
        <v>43157</v>
      </c>
      <c r="B149" s="2">
        <v>-1.6081931219300571E-2</v>
      </c>
      <c r="C149" s="24">
        <v>-1.9355442952956103E-2</v>
      </c>
      <c r="D149" s="24">
        <v>-2.8055490132206096E-2</v>
      </c>
    </row>
    <row r="150" spans="1:4" ht="16" x14ac:dyDescent="0.2">
      <c r="A150" s="130">
        <v>43164</v>
      </c>
      <c r="B150" s="2">
        <v>1.120625115581575E-2</v>
      </c>
      <c r="C150" s="24">
        <v>-3.6488293263136962E-2</v>
      </c>
      <c r="D150" s="24">
        <v>7.5862432793876167E-3</v>
      </c>
    </row>
    <row r="151" spans="1:4" ht="16" x14ac:dyDescent="0.2">
      <c r="A151" s="130">
        <v>43171</v>
      </c>
      <c r="B151" s="2">
        <v>-3.1376680365152509E-2</v>
      </c>
      <c r="C151" s="24">
        <v>1.3423020332140823E-2</v>
      </c>
      <c r="D151" s="24">
        <v>4.9918251200803176E-2</v>
      </c>
    </row>
    <row r="152" spans="1:4" ht="16" x14ac:dyDescent="0.2">
      <c r="A152" s="130">
        <v>43185</v>
      </c>
      <c r="B152" s="2">
        <v>-1.4214729639626E-2</v>
      </c>
      <c r="C152" s="24">
        <v>-2.8243212313395105E-2</v>
      </c>
      <c r="D152" s="24">
        <v>-3.4519247041473911E-2</v>
      </c>
    </row>
    <row r="153" spans="1:4" ht="16" x14ac:dyDescent="0.2">
      <c r="A153" s="130">
        <v>43192</v>
      </c>
      <c r="B153" s="2">
        <v>2.9869874992769496E-3</v>
      </c>
      <c r="C153" s="24">
        <v>2.3167059281534508E-2</v>
      </c>
      <c r="D153" s="24">
        <v>4.7096346198580719E-2</v>
      </c>
    </row>
    <row r="154" spans="1:4" ht="16" x14ac:dyDescent="0.2">
      <c r="A154" s="130">
        <v>43199</v>
      </c>
      <c r="B154" s="2">
        <v>3.4028105994945435E-3</v>
      </c>
      <c r="C154" s="24">
        <v>-1.5384918839479456E-2</v>
      </c>
      <c r="D154" s="24">
        <v>-2.2250775136136269E-2</v>
      </c>
    </row>
    <row r="155" spans="1:4" ht="16" x14ac:dyDescent="0.2">
      <c r="A155" s="130">
        <v>43206</v>
      </c>
      <c r="B155" s="2">
        <v>2.4122826762623006E-2</v>
      </c>
      <c r="C155" s="24">
        <v>4.7928466571950823E-2</v>
      </c>
      <c r="D155" s="24">
        <v>3.1449132682503489E-2</v>
      </c>
    </row>
    <row r="156" spans="1:4" ht="16" x14ac:dyDescent="0.2">
      <c r="A156" s="130">
        <v>43213</v>
      </c>
      <c r="B156" s="2">
        <v>5.7863356321288251E-3</v>
      </c>
      <c r="C156" s="24">
        <v>0</v>
      </c>
      <c r="D156" s="24">
        <v>7.3877394225595694E-2</v>
      </c>
    </row>
    <row r="157" spans="1:4" ht="16" x14ac:dyDescent="0.2">
      <c r="A157" s="130">
        <v>43227</v>
      </c>
      <c r="B157" s="2">
        <v>1.8380481024848905E-3</v>
      </c>
      <c r="C157" s="24">
        <v>-3.4367643504207956E-2</v>
      </c>
      <c r="D157" s="24">
        <v>2.618219372310282E-2</v>
      </c>
    </row>
    <row r="158" spans="1:4" ht="16" x14ac:dyDescent="0.2">
      <c r="A158" s="130">
        <v>43241</v>
      </c>
      <c r="B158" s="2">
        <v>1.9771917594983535E-2</v>
      </c>
      <c r="C158" s="24">
        <v>-5.8651194523979822E-3</v>
      </c>
      <c r="D158" s="24">
        <v>2.1515299524503817E-3</v>
      </c>
    </row>
    <row r="159" spans="1:4" ht="16" x14ac:dyDescent="0.2">
      <c r="A159" s="130">
        <v>43248</v>
      </c>
      <c r="B159" s="2">
        <v>-1.898913869004204E-2</v>
      </c>
      <c r="C159" s="24">
        <v>2.6126304592219984E-2</v>
      </c>
      <c r="D159" s="24">
        <v>-5.2331964898586492E-3</v>
      </c>
    </row>
    <row r="160" spans="1:4" ht="16" x14ac:dyDescent="0.2">
      <c r="A160" s="130">
        <v>43255</v>
      </c>
      <c r="B160" s="2">
        <v>-5.9231812882554635E-2</v>
      </c>
      <c r="C160" s="24">
        <v>-2.0261185139822002E-2</v>
      </c>
      <c r="D160" s="24">
        <v>5.5644923411893643E-2</v>
      </c>
    </row>
    <row r="161" spans="1:4" ht="16" x14ac:dyDescent="0.2">
      <c r="A161" s="130">
        <v>43262</v>
      </c>
      <c r="B161" s="2">
        <v>-2.267099616435253E-2</v>
      </c>
      <c r="C161" s="24">
        <v>1.4514042884254064E-2</v>
      </c>
      <c r="D161" s="24">
        <v>-1.5890164852060629E-2</v>
      </c>
    </row>
    <row r="162" spans="1:4" ht="16" x14ac:dyDescent="0.2">
      <c r="A162" s="130">
        <v>43269</v>
      </c>
      <c r="B162" s="2">
        <v>-2.9737162095761605E-2</v>
      </c>
      <c r="C162" s="24">
        <v>-2.3324672566408911E-2</v>
      </c>
      <c r="D162" s="24">
        <v>-6.6402985822371363E-2</v>
      </c>
    </row>
    <row r="163" spans="1:4" ht="16" x14ac:dyDescent="0.2">
      <c r="A163" s="130">
        <v>43276</v>
      </c>
      <c r="B163" s="2">
        <v>6.1055575624848757E-3</v>
      </c>
      <c r="C163" s="24">
        <v>1.7544309650909362E-2</v>
      </c>
      <c r="D163" s="24">
        <v>-3.8120773108227368E-2</v>
      </c>
    </row>
    <row r="164" spans="1:4" ht="16" x14ac:dyDescent="0.2">
      <c r="A164" s="130">
        <v>43283</v>
      </c>
      <c r="B164" s="2">
        <v>-1.0929070532190721E-2</v>
      </c>
      <c r="C164" s="24">
        <v>2.8943580263645075E-3</v>
      </c>
      <c r="D164" s="24">
        <v>1.5876979162229965E-2</v>
      </c>
    </row>
    <row r="165" spans="1:4" ht="16" x14ac:dyDescent="0.2">
      <c r="A165" s="130">
        <v>43290</v>
      </c>
      <c r="B165" s="2">
        <v>-1.6844369894920774E-2</v>
      </c>
      <c r="C165" s="24">
        <v>2.5679014417691493E-2</v>
      </c>
      <c r="D165" s="24">
        <v>2.4017293270738982E-2</v>
      </c>
    </row>
    <row r="166" spans="1:4" ht="16" x14ac:dyDescent="0.2">
      <c r="A166" s="130">
        <v>43297</v>
      </c>
      <c r="B166" s="2">
        <v>-3.9667840368421636E-2</v>
      </c>
      <c r="C166" s="24">
        <v>-8.4866138773185273E-3</v>
      </c>
      <c r="D166" s="24">
        <v>9.0714997797629593E-3</v>
      </c>
    </row>
    <row r="167" spans="1:4" ht="16" x14ac:dyDescent="0.2">
      <c r="A167" s="130">
        <v>43304</v>
      </c>
      <c r="B167" s="2">
        <v>-7.0011954589830339E-3</v>
      </c>
      <c r="C167" s="24">
        <v>8.4866138773185273E-3</v>
      </c>
      <c r="D167" s="24">
        <v>2.5875785986848143E-2</v>
      </c>
    </row>
    <row r="168" spans="1:4" ht="16" x14ac:dyDescent="0.2">
      <c r="A168" s="130">
        <v>43311</v>
      </c>
      <c r="B168" s="2">
        <v>-1.533953381562192E-2</v>
      </c>
      <c r="C168" s="24">
        <v>1.676016885746523E-2</v>
      </c>
      <c r="D168" s="24">
        <v>-3.1827667949979599E-3</v>
      </c>
    </row>
    <row r="169" spans="1:4" ht="16" x14ac:dyDescent="0.2">
      <c r="A169" s="130">
        <v>43318</v>
      </c>
      <c r="B169" s="2">
        <v>-4.1763777533681434E-2</v>
      </c>
      <c r="C169" s="24">
        <v>-2.2409901399584209E-2</v>
      </c>
      <c r="D169" s="24">
        <v>-7.0605605419923556E-2</v>
      </c>
    </row>
    <row r="170" spans="1:4" ht="16" x14ac:dyDescent="0.2">
      <c r="A170" s="130">
        <v>43325</v>
      </c>
      <c r="B170" s="2">
        <v>0</v>
      </c>
      <c r="C170" s="24">
        <v>-1.4265577158822484E-2</v>
      </c>
      <c r="D170" s="24">
        <v>2.0576321725489954E-2</v>
      </c>
    </row>
    <row r="171" spans="1:4" ht="16" x14ac:dyDescent="0.2">
      <c r="A171" s="130">
        <v>43332</v>
      </c>
      <c r="B171" s="2">
        <v>2.6426788672200274E-2</v>
      </c>
      <c r="C171" s="24">
        <v>-8.6580627431145363E-3</v>
      </c>
      <c r="D171" s="24">
        <v>2.7587079653132562E-2</v>
      </c>
    </row>
    <row r="172" spans="1:4" ht="16" x14ac:dyDescent="0.2">
      <c r="A172" s="130">
        <v>43339</v>
      </c>
      <c r="B172" s="2">
        <v>-2.0493520339121218E-2</v>
      </c>
      <c r="C172" s="24">
        <v>-4.7486666265987632E-2</v>
      </c>
      <c r="D172" s="24">
        <v>3.7893572945218779E-2</v>
      </c>
    </row>
    <row r="173" spans="1:4" ht="16" x14ac:dyDescent="0.2">
      <c r="A173" s="130">
        <v>43346</v>
      </c>
      <c r="B173" s="2">
        <v>-1.9738471742858366E-3</v>
      </c>
      <c r="C173" s="24">
        <v>-2.7736754971599886E-2</v>
      </c>
      <c r="D173" s="24">
        <v>1.6887820660214103E-3</v>
      </c>
    </row>
    <row r="174" spans="1:4" ht="16" x14ac:dyDescent="0.2">
      <c r="A174" s="130">
        <v>43353</v>
      </c>
      <c r="B174" s="2">
        <v>2.7766031162814286E-2</v>
      </c>
      <c r="C174" s="24">
        <v>2.1639175103481234E-2</v>
      </c>
      <c r="D174" s="24">
        <v>2.5347938903134803E-2</v>
      </c>
    </row>
    <row r="175" spans="1:4" ht="16" x14ac:dyDescent="0.2">
      <c r="A175" s="130">
        <v>43360</v>
      </c>
      <c r="B175" s="2">
        <v>6.4647657212084653E-3</v>
      </c>
      <c r="C175" s="24">
        <v>0</v>
      </c>
      <c r="D175" s="24">
        <v>4.3797586553719015E-2</v>
      </c>
    </row>
    <row r="176" spans="1:4" ht="16" x14ac:dyDescent="0.2">
      <c r="A176" s="130">
        <v>43367</v>
      </c>
      <c r="B176" s="2">
        <v>-8.8531299114826822E-2</v>
      </c>
      <c r="C176" s="24">
        <v>2.7150989065950926E-2</v>
      </c>
      <c r="D176" s="24">
        <v>4.4979197879690958E-4</v>
      </c>
    </row>
    <row r="177" spans="1:4" ht="16" x14ac:dyDescent="0.2">
      <c r="A177" s="130">
        <v>43374</v>
      </c>
      <c r="B177" s="2">
        <v>-1.3046316266649427E-3</v>
      </c>
      <c r="C177" s="24">
        <v>0</v>
      </c>
      <c r="D177" s="24">
        <v>1.1235956238264677E-3</v>
      </c>
    </row>
    <row r="178" spans="1:4" ht="16" x14ac:dyDescent="0.2">
      <c r="A178" s="130">
        <v>43381</v>
      </c>
      <c r="B178" s="2">
        <v>-9.2963066978219544E-2</v>
      </c>
      <c r="C178" s="24">
        <v>3.7960762239222845E-2</v>
      </c>
      <c r="D178" s="24">
        <v>-5.6834788172948514E-2</v>
      </c>
    </row>
    <row r="179" spans="1:4" ht="16" x14ac:dyDescent="0.2">
      <c r="A179" s="130">
        <v>43388</v>
      </c>
      <c r="B179" s="2">
        <v>2.546106419827332E-2</v>
      </c>
      <c r="C179" s="24">
        <v>2.8612322810321889E-3</v>
      </c>
      <c r="D179" s="24">
        <v>-4.7839706690253614E-2</v>
      </c>
    </row>
    <row r="180" spans="1:4" ht="16" x14ac:dyDescent="0.2">
      <c r="A180" s="130">
        <v>43395</v>
      </c>
      <c r="B180" s="2">
        <v>-3.3805235759400531E-2</v>
      </c>
      <c r="C180" s="24">
        <v>1.4184634991956324E-2</v>
      </c>
      <c r="D180" s="24">
        <v>-1.0529051895851183E-2</v>
      </c>
    </row>
    <row r="181" spans="1:4" ht="16" x14ac:dyDescent="0.2">
      <c r="A181" s="130">
        <v>43402</v>
      </c>
      <c r="B181" s="2">
        <v>5.5905582760066963E-2</v>
      </c>
      <c r="C181" s="24">
        <v>-1.190152897738761E-2</v>
      </c>
      <c r="D181" s="24">
        <v>-4.9264294671278464E-3</v>
      </c>
    </row>
    <row r="182" spans="1:4" ht="16" x14ac:dyDescent="0.2">
      <c r="A182" s="130">
        <v>43409</v>
      </c>
      <c r="B182" s="2">
        <v>1.0869672236903938E-2</v>
      </c>
      <c r="C182" s="24">
        <v>-3.4266167166476791E-3</v>
      </c>
      <c r="D182" s="24">
        <v>2.3774893598241142E-2</v>
      </c>
    </row>
    <row r="183" spans="1:4" ht="16" x14ac:dyDescent="0.2">
      <c r="A183" s="130">
        <v>43416</v>
      </c>
      <c r="B183" s="2">
        <v>-6.1875403718087085E-2</v>
      </c>
      <c r="C183" s="24">
        <v>-3.4383988030326496E-3</v>
      </c>
      <c r="D183" s="24">
        <v>1.5460430644369971E-2</v>
      </c>
    </row>
    <row r="184" spans="1:4" ht="16" x14ac:dyDescent="0.2">
      <c r="A184" s="130">
        <v>43423</v>
      </c>
      <c r="B184" s="2">
        <v>-4.8998512788838156E-3</v>
      </c>
      <c r="C184" s="24">
        <v>-6.912469920623554E-3</v>
      </c>
      <c r="D184" s="24">
        <v>3.6460905730351101E-3</v>
      </c>
    </row>
    <row r="185" spans="1:4" ht="16" x14ac:dyDescent="0.2">
      <c r="A185" s="130">
        <v>43430</v>
      </c>
      <c r="B185" s="2">
        <v>1.1205403842160067E-2</v>
      </c>
      <c r="C185" s="24">
        <v>4.2993046485106268E-2</v>
      </c>
      <c r="D185" s="24">
        <v>-4.022570664715186E-2</v>
      </c>
    </row>
    <row r="186" spans="1:4" ht="16" x14ac:dyDescent="0.2">
      <c r="A186" s="130">
        <v>43437</v>
      </c>
      <c r="B186" s="2">
        <v>6.0691846447564757E-2</v>
      </c>
      <c r="C186" s="24">
        <v>-1.1080333543618259E-3</v>
      </c>
      <c r="D186" s="24">
        <v>0</v>
      </c>
    </row>
    <row r="187" spans="1:4" ht="16" x14ac:dyDescent="0.2">
      <c r="A187" s="130">
        <v>43444</v>
      </c>
      <c r="B187" s="2">
        <v>-2.0372835545220624E-2</v>
      </c>
      <c r="C187" s="24">
        <v>-1.9026875054694248E-2</v>
      </c>
      <c r="D187" s="24">
        <v>-4.3361631589795557E-2</v>
      </c>
    </row>
    <row r="188" spans="1:4" ht="16" x14ac:dyDescent="0.2">
      <c r="A188" s="130">
        <v>43451</v>
      </c>
      <c r="B188" s="2">
        <v>-2.9803069174368702E-2</v>
      </c>
      <c r="C188" s="24">
        <v>-7.9410513728126464E-3</v>
      </c>
      <c r="D188" s="24">
        <v>1.8447758558961524E-3</v>
      </c>
    </row>
    <row r="189" spans="1:4" ht="16" x14ac:dyDescent="0.2">
      <c r="A189" s="130">
        <v>43458</v>
      </c>
      <c r="B189" s="2">
        <v>-7.2356136064044563E-3</v>
      </c>
      <c r="C189" s="24">
        <v>-8.0046167826139936E-3</v>
      </c>
      <c r="D189" s="24">
        <v>3.5563326210273694E-2</v>
      </c>
    </row>
    <row r="190" spans="1:4" ht="16" x14ac:dyDescent="0.2">
      <c r="A190" s="130">
        <v>43465</v>
      </c>
      <c r="B190" s="2">
        <v>2.4890548845124982E-2</v>
      </c>
      <c r="C190" s="24">
        <v>2.4944604023996231E-2</v>
      </c>
      <c r="D190" s="24">
        <v>-1.1114774276609118E-2</v>
      </c>
    </row>
    <row r="191" spans="1:4" ht="16" x14ac:dyDescent="0.2">
      <c r="A191" s="130">
        <v>43472</v>
      </c>
      <c r="B191" s="2">
        <v>6.1147360981500753E-2</v>
      </c>
      <c r="C191" s="24">
        <v>6.1875403718087529E-2</v>
      </c>
      <c r="D191" s="24">
        <v>-7.608522099894266E-3</v>
      </c>
    </row>
    <row r="192" spans="1:4" ht="16" x14ac:dyDescent="0.2">
      <c r="A192" s="130">
        <v>43479</v>
      </c>
      <c r="B192" s="2">
        <v>8.1508939420022131E-2</v>
      </c>
      <c r="C192" s="24">
        <v>6.2959284568147034E-3</v>
      </c>
      <c r="D192" s="24">
        <v>-1.539294676864511E-2</v>
      </c>
    </row>
    <row r="193" spans="1:4" ht="16" x14ac:dyDescent="0.2">
      <c r="A193" s="130">
        <v>43486</v>
      </c>
      <c r="B193" s="2">
        <v>9.3492230793472686E-3</v>
      </c>
      <c r="C193" s="24">
        <v>5.4947696783903988E-2</v>
      </c>
      <c r="D193" s="24">
        <v>-2.2063627600040547E-2</v>
      </c>
    </row>
    <row r="194" spans="1:4" ht="16" x14ac:dyDescent="0.2">
      <c r="A194" s="130">
        <v>43493</v>
      </c>
      <c r="B194" s="2">
        <v>-1.3935833413338372E-2</v>
      </c>
      <c r="C194" s="24">
        <v>-1.0950831186751664E-2</v>
      </c>
      <c r="D194" s="24">
        <v>5.4781358025991267E-2</v>
      </c>
    </row>
    <row r="195" spans="1:4" ht="16" x14ac:dyDescent="0.2">
      <c r="A195" s="130">
        <v>43500</v>
      </c>
      <c r="B195" s="2">
        <v>-2.2882613591969303E-2</v>
      </c>
      <c r="C195" s="24">
        <v>4.2142443664758611E-2</v>
      </c>
      <c r="D195" s="24">
        <v>8.901889059904633E-4</v>
      </c>
    </row>
    <row r="196" spans="1:4" ht="16" x14ac:dyDescent="0.2">
      <c r="A196" s="130">
        <v>43507</v>
      </c>
      <c r="B196" s="2">
        <v>-3.6170536157337452E-2</v>
      </c>
      <c r="C196" s="24">
        <v>-3.2182201959703116E-2</v>
      </c>
      <c r="D196" s="24">
        <v>-6.3576834743717114E-4</v>
      </c>
    </row>
    <row r="197" spans="1:4" ht="16" x14ac:dyDescent="0.2">
      <c r="A197" s="130">
        <v>43514</v>
      </c>
      <c r="B197" s="2">
        <v>1.6924753423110062E-2</v>
      </c>
      <c r="C197" s="24">
        <v>-8.9597413714719298E-3</v>
      </c>
      <c r="D197" s="24">
        <v>7.9812927636755404E-3</v>
      </c>
    </row>
    <row r="198" spans="1:4" ht="16" x14ac:dyDescent="0.2">
      <c r="A198" s="130">
        <v>43521</v>
      </c>
      <c r="B198" s="2">
        <v>-1.4873470652553067E-2</v>
      </c>
      <c r="C198" s="24">
        <v>1.2916225266546233E-2</v>
      </c>
      <c r="D198" s="24">
        <v>-4.8064853474896196E-3</v>
      </c>
    </row>
    <row r="199" spans="1:4" ht="16" x14ac:dyDescent="0.2">
      <c r="A199" s="130">
        <v>43528</v>
      </c>
      <c r="B199" s="2">
        <v>-1.3928520251152321E-2</v>
      </c>
      <c r="C199" s="24">
        <v>-5.9406115301210427E-3</v>
      </c>
      <c r="D199" s="24">
        <v>4.8023086847272189E-2</v>
      </c>
    </row>
    <row r="200" spans="1:4" ht="16" x14ac:dyDescent="0.2">
      <c r="A200" s="130">
        <v>43542</v>
      </c>
      <c r="B200" s="2">
        <v>-2.3713349077018719E-2</v>
      </c>
      <c r="C200" s="24">
        <v>-2.7779564107075716E-2</v>
      </c>
      <c r="D200" s="24">
        <v>-5.9808790724149574E-3</v>
      </c>
    </row>
    <row r="201" spans="1:4" ht="16" x14ac:dyDescent="0.2">
      <c r="A201" s="130">
        <v>43549</v>
      </c>
      <c r="B201" s="2">
        <v>-1.3100624045698339E-2</v>
      </c>
      <c r="C201" s="24">
        <v>-3.7629395295422086E-3</v>
      </c>
      <c r="D201" s="24">
        <v>2.2539506966823275E-2</v>
      </c>
    </row>
    <row r="202" spans="1:4" ht="16" x14ac:dyDescent="0.2">
      <c r="A202" s="130">
        <v>43556</v>
      </c>
      <c r="B202" s="2">
        <v>-8.2759093038582421E-3</v>
      </c>
      <c r="C202" s="24">
        <v>-4.7236743477763188E-3</v>
      </c>
      <c r="D202" s="24">
        <v>2.0205053355822677E-2</v>
      </c>
    </row>
    <row r="203" spans="1:4" ht="16" x14ac:dyDescent="0.2">
      <c r="A203" s="130">
        <v>43563</v>
      </c>
      <c r="B203" s="2">
        <v>-1.6619333704779748E-2</v>
      </c>
      <c r="C203" s="24">
        <v>4.8068403041022112E-2</v>
      </c>
      <c r="D203" s="24">
        <v>-9.4710802677733241E-3</v>
      </c>
    </row>
    <row r="204" spans="1:4" ht="16" x14ac:dyDescent="0.2">
      <c r="A204" s="130">
        <v>43570</v>
      </c>
      <c r="B204" s="2">
        <v>1.3011726073475671E-2</v>
      </c>
      <c r="C204" s="24">
        <v>1.4337163146407317E-2</v>
      </c>
      <c r="D204" s="24">
        <v>1.1308682714354035E-2</v>
      </c>
    </row>
    <row r="205" spans="1:4" ht="16" x14ac:dyDescent="0.2">
      <c r="A205" s="130">
        <v>43577</v>
      </c>
      <c r="B205" s="2">
        <v>-1.9479622132987373E-3</v>
      </c>
      <c r="C205" s="24">
        <v>1.1499463296899659E-2</v>
      </c>
      <c r="D205" s="24">
        <v>5.73558948904207E-4</v>
      </c>
    </row>
    <row r="206" spans="1:4" ht="16" x14ac:dyDescent="0.2">
      <c r="A206" s="130">
        <v>43584</v>
      </c>
      <c r="B206" s="2">
        <v>5.5532208347406353E-2</v>
      </c>
      <c r="C206" s="24">
        <v>-6.1755820441495857E-3</v>
      </c>
      <c r="D206" s="24">
        <v>-2.8498584654374604E-2</v>
      </c>
    </row>
    <row r="207" spans="1:4" ht="16" x14ac:dyDescent="0.2">
      <c r="A207" s="130">
        <v>43591</v>
      </c>
      <c r="B207" s="2">
        <v>-2.2652534228249976E-2</v>
      </c>
      <c r="C207" s="24">
        <v>-1.5607897665991022E-2</v>
      </c>
      <c r="D207" s="24">
        <v>-4.1682738502077932E-2</v>
      </c>
    </row>
    <row r="208" spans="1:4" ht="16" x14ac:dyDescent="0.2">
      <c r="A208" s="130">
        <v>43605</v>
      </c>
      <c r="B208" s="2">
        <v>-3.7168765783919255E-2</v>
      </c>
      <c r="C208" s="24">
        <v>-1.9635974516859056E-2</v>
      </c>
      <c r="D208" s="24">
        <v>4.7321730650733862E-2</v>
      </c>
    </row>
    <row r="209" spans="1:4" ht="16" x14ac:dyDescent="0.2">
      <c r="A209" s="130">
        <v>43612</v>
      </c>
      <c r="B209" s="2">
        <v>4.7520407591573388E-2</v>
      </c>
      <c r="C209" s="24">
        <v>-1.1396134730869534E-2</v>
      </c>
      <c r="D209" s="24">
        <v>4.9486785583879644E-2</v>
      </c>
    </row>
    <row r="210" spans="1:4" ht="16" x14ac:dyDescent="0.2">
      <c r="A210" s="130">
        <v>43619</v>
      </c>
      <c r="B210" s="2">
        <v>2.156596116065046E-2</v>
      </c>
      <c r="C210" s="24">
        <v>4.2081945434313539E-2</v>
      </c>
      <c r="D210" s="24">
        <v>1.1599583715637962E-3</v>
      </c>
    </row>
    <row r="211" spans="1:4" ht="16" x14ac:dyDescent="0.2">
      <c r="A211" s="130">
        <v>43626</v>
      </c>
      <c r="B211" s="2">
        <v>-4.5523255024082943E-2</v>
      </c>
      <c r="C211" s="24">
        <v>2.7434859457506899E-3</v>
      </c>
      <c r="D211" s="24">
        <v>6.006528046038806E-2</v>
      </c>
    </row>
    <row r="212" spans="1:4" ht="16" x14ac:dyDescent="0.2">
      <c r="A212" s="130">
        <v>43633</v>
      </c>
      <c r="B212" s="2">
        <v>2.782835255848326E-2</v>
      </c>
      <c r="C212" s="24">
        <v>-1.6574965094212635E-2</v>
      </c>
      <c r="D212" s="24">
        <v>-6.4829684336600302E-2</v>
      </c>
    </row>
    <row r="213" spans="1:4" ht="16" x14ac:dyDescent="0.2">
      <c r="A213" s="130">
        <v>43640</v>
      </c>
      <c r="B213" s="2">
        <v>-4.8077015681027291E-3</v>
      </c>
      <c r="C213" s="24">
        <v>2.2039459566291608E-2</v>
      </c>
      <c r="D213" s="24">
        <v>-7.245171268246331E-2</v>
      </c>
    </row>
    <row r="214" spans="1:4" ht="16" x14ac:dyDescent="0.2">
      <c r="A214" s="130">
        <v>43647</v>
      </c>
      <c r="B214" s="2">
        <v>2.5769513179051629E-2</v>
      </c>
      <c r="C214" s="24">
        <v>5.0475521410260571E-2</v>
      </c>
      <c r="D214" s="24">
        <v>-1.8198404418190428E-2</v>
      </c>
    </row>
    <row r="215" spans="1:4" ht="16" x14ac:dyDescent="0.2">
      <c r="A215" s="130">
        <v>43654</v>
      </c>
      <c r="B215" s="2">
        <v>8.0561766276687763E-3</v>
      </c>
      <c r="C215" s="24">
        <v>-1.8301164382404478E-2</v>
      </c>
      <c r="D215" s="24">
        <v>-3.1744584298746048E-2</v>
      </c>
    </row>
    <row r="216" spans="1:4" ht="16" x14ac:dyDescent="0.2">
      <c r="A216" s="130">
        <v>43661</v>
      </c>
      <c r="B216" s="2">
        <v>-1.1323085773017993E-2</v>
      </c>
      <c r="C216" s="24">
        <v>1.5707129205357884E-2</v>
      </c>
      <c r="D216" s="24">
        <v>2.354886676276724E-2</v>
      </c>
    </row>
    <row r="217" spans="1:4" ht="16" x14ac:dyDescent="0.2">
      <c r="A217" s="130">
        <v>43668</v>
      </c>
      <c r="B217" s="2">
        <v>-1.052641298698731E-2</v>
      </c>
      <c r="C217" s="24">
        <v>-2.0998146839773524E-2</v>
      </c>
      <c r="D217" s="24">
        <v>-2.4339068305267553E-2</v>
      </c>
    </row>
    <row r="218" spans="1:4" ht="16" x14ac:dyDescent="0.2">
      <c r="A218" s="130">
        <v>43675</v>
      </c>
      <c r="B218" s="2">
        <v>-2.4097551579060905E-2</v>
      </c>
      <c r="C218" s="24">
        <v>-1.6043124840575684E-2</v>
      </c>
      <c r="D218" s="24">
        <v>-3.063579833097041E-2</v>
      </c>
    </row>
    <row r="219" spans="1:4" ht="16" x14ac:dyDescent="0.2">
      <c r="A219" s="130">
        <v>43682</v>
      </c>
      <c r="B219" s="2">
        <v>-4.008829806834413E-2</v>
      </c>
      <c r="C219" s="24">
        <v>-1.0840214552864769E-2</v>
      </c>
      <c r="D219" s="24">
        <v>-3.2866808080351362E-2</v>
      </c>
    </row>
    <row r="220" spans="1:4" ht="16" x14ac:dyDescent="0.2">
      <c r="A220" s="130">
        <v>43689</v>
      </c>
      <c r="B220" s="2">
        <v>1.5673424682647763E-2</v>
      </c>
      <c r="C220" s="24">
        <v>-8.2079804178296634E-3</v>
      </c>
      <c r="D220" s="24">
        <v>-2.9636019879495379E-2</v>
      </c>
    </row>
    <row r="221" spans="1:4" ht="16" x14ac:dyDescent="0.2">
      <c r="A221" s="130">
        <v>43696</v>
      </c>
      <c r="B221" s="2">
        <v>-2.2608559689688335E-2</v>
      </c>
      <c r="C221" s="24">
        <v>-2.2223136784710329E-2</v>
      </c>
      <c r="D221" s="24">
        <v>2.9214760307162635E-2</v>
      </c>
    </row>
    <row r="222" spans="1:4" ht="16" x14ac:dyDescent="0.2">
      <c r="A222" s="130">
        <v>43703</v>
      </c>
      <c r="B222" s="2">
        <v>4.7023433075384702E-2</v>
      </c>
      <c r="C222" s="24">
        <v>2.2223136784710329E-2</v>
      </c>
      <c r="D222" s="24">
        <v>4.4231904500546371E-2</v>
      </c>
    </row>
    <row r="223" spans="1:4" ht="16" x14ac:dyDescent="0.2">
      <c r="A223" s="130">
        <v>43710</v>
      </c>
      <c r="B223" s="2">
        <v>-3.1801151827664853E-2</v>
      </c>
      <c r="C223" s="24">
        <v>3.7740327982846988E-2</v>
      </c>
      <c r="D223" s="24">
        <v>-1.4754920812768191E-2</v>
      </c>
    </row>
    <row r="224" spans="1:4" ht="16" x14ac:dyDescent="0.2">
      <c r="A224" s="130">
        <v>43717</v>
      </c>
      <c r="B224" s="2">
        <v>1.2648719612910142E-2</v>
      </c>
      <c r="C224" s="24">
        <v>2.3530497410194195E-2</v>
      </c>
      <c r="D224" s="24">
        <v>1.2198579023747769E-2</v>
      </c>
    </row>
    <row r="225" spans="1:4" ht="16" x14ac:dyDescent="0.2">
      <c r="A225" s="130">
        <v>43724</v>
      </c>
      <c r="B225" s="2">
        <v>2.7586224390798719E-3</v>
      </c>
      <c r="C225" s="24">
        <v>-1.8253440309350388E-2</v>
      </c>
      <c r="D225" s="24">
        <v>-2.5652928051963286E-2</v>
      </c>
    </row>
    <row r="226" spans="1:4" ht="16" x14ac:dyDescent="0.2">
      <c r="A226" s="130">
        <v>43731</v>
      </c>
      <c r="B226" s="2">
        <v>-1.9612562714970139E-2</v>
      </c>
      <c r="C226" s="24">
        <v>0</v>
      </c>
      <c r="D226" s="24">
        <v>-1.8976431026198171E-2</v>
      </c>
    </row>
    <row r="227" spans="1:4" ht="16" x14ac:dyDescent="0.2">
      <c r="A227" s="130">
        <v>43738</v>
      </c>
      <c r="B227" s="2">
        <v>-5.1892316003518957E-2</v>
      </c>
      <c r="C227" s="24">
        <v>-1.3245226750020711E-2</v>
      </c>
      <c r="D227" s="24">
        <v>-7.3793784407709673E-2</v>
      </c>
    </row>
    <row r="228" spans="1:4" ht="16" x14ac:dyDescent="0.2">
      <c r="A228" s="130">
        <v>43745</v>
      </c>
      <c r="B228" s="2">
        <v>-5.0989651842561656E-2</v>
      </c>
      <c r="C228" s="24">
        <v>0</v>
      </c>
      <c r="D228" s="24">
        <v>-1.4050322767825918E-2</v>
      </c>
    </row>
    <row r="229" spans="1:4" ht="16" x14ac:dyDescent="0.2">
      <c r="A229" s="130">
        <v>43752</v>
      </c>
      <c r="B229" s="2">
        <v>1.0892399738740011E-3</v>
      </c>
      <c r="C229" s="24">
        <v>-2.6702285558788397E-3</v>
      </c>
      <c r="D229" s="24">
        <v>-9.5812817654508109E-3</v>
      </c>
    </row>
    <row r="230" spans="1:4" ht="16" x14ac:dyDescent="0.2">
      <c r="A230" s="130">
        <v>43759</v>
      </c>
      <c r="B230" s="2">
        <v>-1.0317427773987475E-2</v>
      </c>
      <c r="C230" s="24">
        <v>1.5915455305899551E-2</v>
      </c>
      <c r="D230" s="24">
        <v>-4.2667640777332316E-2</v>
      </c>
    </row>
    <row r="231" spans="1:4" ht="16" x14ac:dyDescent="0.2">
      <c r="A231" s="130">
        <v>43766</v>
      </c>
      <c r="B231" s="2">
        <v>2.8349818983413044E-2</v>
      </c>
      <c r="C231" s="24">
        <v>2.5975486403260639E-2</v>
      </c>
      <c r="D231" s="24">
        <v>2.1799228342583632E-2</v>
      </c>
    </row>
    <row r="232" spans="1:4" ht="16" x14ac:dyDescent="0.2">
      <c r="A232" s="130">
        <v>43773</v>
      </c>
      <c r="B232" s="2">
        <v>8.9713975096437082E-3</v>
      </c>
      <c r="C232" s="24">
        <v>2.7814688182877134E-2</v>
      </c>
      <c r="D232" s="24">
        <v>3.8110218869254808E-2</v>
      </c>
    </row>
    <row r="233" spans="1:4" ht="16" x14ac:dyDescent="0.2">
      <c r="A233" s="130">
        <v>43780</v>
      </c>
      <c r="B233" s="2">
        <v>7.5660138284305845E-4</v>
      </c>
      <c r="C233" s="24">
        <v>1.2391732295163438E-2</v>
      </c>
      <c r="D233" s="24">
        <v>-3.4154204532002908E-2</v>
      </c>
    </row>
    <row r="234" spans="1:4" ht="16" x14ac:dyDescent="0.2">
      <c r="A234" s="130">
        <v>43787</v>
      </c>
      <c r="B234" s="2">
        <v>-1.3553850984314053E-2</v>
      </c>
      <c r="C234" s="24">
        <v>2.4332100659530509E-2</v>
      </c>
      <c r="D234" s="24">
        <v>9.2746086493793456E-3</v>
      </c>
    </row>
    <row r="235" spans="1:4" ht="16" x14ac:dyDescent="0.2">
      <c r="A235" s="130">
        <v>43794</v>
      </c>
      <c r="B235" s="2">
        <v>6.7237417122747445E-3</v>
      </c>
      <c r="C235" s="24">
        <v>0</v>
      </c>
      <c r="D235" s="24">
        <v>1.2439905406983698E-2</v>
      </c>
    </row>
    <row r="236" spans="1:4" ht="16" x14ac:dyDescent="0.2">
      <c r="A236" s="130">
        <v>43801</v>
      </c>
      <c r="B236" s="2">
        <v>-2.3421717808439269E-2</v>
      </c>
      <c r="C236" s="24">
        <v>-9.6619109117368485E-3</v>
      </c>
      <c r="D236" s="24">
        <v>2.7286198592634037E-2</v>
      </c>
    </row>
    <row r="237" spans="1:4" ht="16" x14ac:dyDescent="0.2">
      <c r="A237" s="130">
        <v>43808</v>
      </c>
      <c r="B237" s="2">
        <v>1.8076969649557739E-2</v>
      </c>
      <c r="C237" s="24">
        <v>3.5760663879098153E-2</v>
      </c>
      <c r="D237" s="24">
        <v>3.6179656577502328E-2</v>
      </c>
    </row>
    <row r="238" spans="1:4" ht="16" x14ac:dyDescent="0.2">
      <c r="A238" s="130">
        <v>43815</v>
      </c>
      <c r="B238" s="2">
        <v>9.6000737290182769E-3</v>
      </c>
      <c r="C238" s="24">
        <v>1.8562017860059621E-2</v>
      </c>
      <c r="D238" s="24">
        <v>3.2532473750952029E-2</v>
      </c>
    </row>
    <row r="239" spans="1:4" ht="16" x14ac:dyDescent="0.2">
      <c r="A239" s="130">
        <v>43822</v>
      </c>
      <c r="B239" s="2">
        <v>3.8964036645939615E-2</v>
      </c>
      <c r="C239" s="24">
        <v>3.1676856653570118E-2</v>
      </c>
      <c r="D239" s="24">
        <v>6.7161299042206579E-3</v>
      </c>
    </row>
    <row r="240" spans="1:4" ht="16" x14ac:dyDescent="0.2">
      <c r="A240" s="130">
        <v>43829</v>
      </c>
      <c r="B240" s="2">
        <v>5.0920310795934398E-3</v>
      </c>
      <c r="C240" s="24">
        <v>6.4677709668661043E-2</v>
      </c>
      <c r="D240" s="24">
        <v>7.502119098058202E-3</v>
      </c>
    </row>
    <row r="241" spans="1:4" ht="16" x14ac:dyDescent="0.2">
      <c r="A241" s="130">
        <v>43857</v>
      </c>
      <c r="B241" s="2">
        <v>-1.8344260250559685E-2</v>
      </c>
      <c r="C241" s="24">
        <v>1.4073727211662002E-2</v>
      </c>
      <c r="D241" s="24">
        <v>-4.9480057263369126E-2</v>
      </c>
    </row>
    <row r="242" spans="1:4" ht="16" x14ac:dyDescent="0.2">
      <c r="A242" s="130">
        <v>43864</v>
      </c>
      <c r="B242" s="2">
        <v>-2.3619938848472799E-2</v>
      </c>
      <c r="C242" s="24">
        <v>-4.9333790168142322E-2</v>
      </c>
      <c r="D242" s="24">
        <v>1.424587010418854E-2</v>
      </c>
    </row>
    <row r="243" spans="1:4" ht="17" thickBot="1" x14ac:dyDescent="0.25">
      <c r="A243" s="131">
        <v>43871</v>
      </c>
      <c r="B243" s="25">
        <v>2.9772158333670973E-2</v>
      </c>
      <c r="C243" s="129">
        <v>-4.5045146359198762E-2</v>
      </c>
      <c r="D243" s="129">
        <v>-6.0189347658985426E-3</v>
      </c>
    </row>
  </sheetData>
  <mergeCells count="7">
    <mergeCell ref="E1:F1"/>
    <mergeCell ref="E2:F2"/>
    <mergeCell ref="E3:F3"/>
    <mergeCell ref="F16:F18"/>
    <mergeCell ref="G16:J16"/>
    <mergeCell ref="G17:J17"/>
    <mergeCell ref="G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CBA7-1A89-A745-A778-A1C1B8B6A155}">
  <sheetPr codeName="Лист5"/>
  <dimension ref="A1:N268"/>
  <sheetViews>
    <sheetView topLeftCell="A88" workbookViewId="0">
      <selection activeCell="S21" sqref="S21"/>
    </sheetView>
  </sheetViews>
  <sheetFormatPr baseColWidth="10" defaultRowHeight="16" x14ac:dyDescent="0.2"/>
  <cols>
    <col min="1" max="1" width="16.33203125" style="2" customWidth="1"/>
    <col min="2" max="2" width="15.6640625" style="6" customWidth="1"/>
    <col min="3" max="3" width="12.83203125" style="6" customWidth="1"/>
    <col min="4" max="5" width="18.1640625" style="6" customWidth="1"/>
    <col min="6" max="6" width="17.6640625" style="30" customWidth="1"/>
    <col min="8" max="8" width="14" customWidth="1"/>
  </cols>
  <sheetData>
    <row r="1" spans="1:14" ht="17" thickBot="1" x14ac:dyDescent="0.25">
      <c r="A1" s="3" t="s">
        <v>7</v>
      </c>
      <c r="B1" s="5" t="s">
        <v>12</v>
      </c>
      <c r="C1" s="5" t="s">
        <v>15</v>
      </c>
      <c r="D1" s="4" t="s">
        <v>8</v>
      </c>
      <c r="E1" s="4" t="s">
        <v>14</v>
      </c>
      <c r="F1" s="34" t="s">
        <v>18</v>
      </c>
      <c r="H1" s="229" t="s">
        <v>147</v>
      </c>
      <c r="I1" s="230"/>
      <c r="J1" s="230"/>
      <c r="K1" s="230"/>
      <c r="L1" s="230"/>
      <c r="M1" s="230"/>
      <c r="N1" s="231"/>
    </row>
    <row r="2" spans="1:14" x14ac:dyDescent="0.2">
      <c r="A2" s="2">
        <v>9.2631225574151514</v>
      </c>
      <c r="B2" s="6">
        <v>-1.9519282213808764</v>
      </c>
      <c r="C2" s="6">
        <v>4.2180360345646504</v>
      </c>
      <c r="D2" s="6">
        <v>13.5184836246587</v>
      </c>
      <c r="E2" s="6">
        <v>14.03062193758122</v>
      </c>
      <c r="F2" s="30">
        <v>15.967849339156775</v>
      </c>
      <c r="H2" s="35"/>
      <c r="I2" s="11" t="s">
        <v>7</v>
      </c>
      <c r="J2" s="11" t="s">
        <v>12</v>
      </c>
      <c r="K2" s="11" t="s">
        <v>15</v>
      </c>
      <c r="L2" s="11" t="s">
        <v>8</v>
      </c>
      <c r="M2" s="11" t="s">
        <v>14</v>
      </c>
      <c r="N2" s="13" t="s">
        <v>18</v>
      </c>
    </row>
    <row r="3" spans="1:14" x14ac:dyDescent="0.2">
      <c r="A3" s="2">
        <v>9.3369730229095484</v>
      </c>
      <c r="B3" s="6">
        <v>-1.9310215365615626</v>
      </c>
      <c r="C3" s="6">
        <v>4.3267781604434035</v>
      </c>
      <c r="D3" s="6">
        <v>13.634558063576558</v>
      </c>
      <c r="E3" s="6">
        <v>11.918390573078392</v>
      </c>
      <c r="F3" s="30">
        <v>16.520935315603996</v>
      </c>
      <c r="H3" s="14" t="s">
        <v>7</v>
      </c>
      <c r="I3" s="9">
        <v>1</v>
      </c>
      <c r="J3" s="9"/>
      <c r="K3" s="9"/>
      <c r="L3" s="9"/>
      <c r="M3" s="9"/>
      <c r="N3" s="15"/>
    </row>
    <row r="4" spans="1:14" x14ac:dyDescent="0.2">
      <c r="A4" s="2">
        <v>9.3716085195723053</v>
      </c>
      <c r="B4" s="6">
        <v>-1.9105430052180221</v>
      </c>
      <c r="C4" s="6">
        <v>4.37581991276436</v>
      </c>
      <c r="D4" s="6">
        <v>13.512671530351403</v>
      </c>
      <c r="E4" s="6">
        <v>14.518608069377388</v>
      </c>
      <c r="F4" s="30">
        <v>16.670260895253104</v>
      </c>
      <c r="H4" s="14" t="s">
        <v>12</v>
      </c>
      <c r="I4" s="9">
        <v>-0.79489140403124148</v>
      </c>
      <c r="J4" s="9">
        <v>1</v>
      </c>
      <c r="K4" s="9"/>
      <c r="L4" s="9"/>
      <c r="M4" s="9"/>
      <c r="N4" s="15"/>
    </row>
    <row r="5" spans="1:14" x14ac:dyDescent="0.2">
      <c r="A5" s="2">
        <v>9.2676654385954524</v>
      </c>
      <c r="B5" s="6">
        <v>-1.9275791923705898</v>
      </c>
      <c r="C5" s="6">
        <v>4.521734227746057</v>
      </c>
      <c r="D5" s="6">
        <v>13.825750945756761</v>
      </c>
      <c r="E5" s="6">
        <v>14.0225247273486</v>
      </c>
      <c r="F5" s="30">
        <v>16.820100982001115</v>
      </c>
      <c r="H5" s="14" t="s">
        <v>15</v>
      </c>
      <c r="I5" s="9">
        <v>-0.83736458455563811</v>
      </c>
      <c r="J5" s="9">
        <v>0.67193250139082994</v>
      </c>
      <c r="K5" s="9">
        <v>1</v>
      </c>
      <c r="L5" s="9"/>
      <c r="M5" s="9"/>
      <c r="N5" s="15"/>
    </row>
    <row r="6" spans="1:14" x14ac:dyDescent="0.2">
      <c r="A6" s="2">
        <v>9.3124455949133367</v>
      </c>
      <c r="B6" s="6">
        <v>-1.9038089730366781</v>
      </c>
      <c r="C6" s="6">
        <v>4.5113538897838064</v>
      </c>
      <c r="D6" s="6">
        <v>13.855575145724432</v>
      </c>
      <c r="E6" s="6">
        <v>14.397726177816939</v>
      </c>
      <c r="F6" s="30">
        <v>16.257018980926805</v>
      </c>
      <c r="H6" s="14" t="s">
        <v>8</v>
      </c>
      <c r="I6" s="9">
        <v>-0.67293552385567867</v>
      </c>
      <c r="J6" s="9">
        <v>0.56825338462124975</v>
      </c>
      <c r="K6" s="9">
        <v>0.56671799706130999</v>
      </c>
      <c r="L6" s="9">
        <v>1</v>
      </c>
      <c r="M6" s="9"/>
      <c r="N6" s="15"/>
    </row>
    <row r="7" spans="1:14" x14ac:dyDescent="0.2">
      <c r="A7" s="2">
        <v>9.4132812159728729</v>
      </c>
      <c r="B7" s="6">
        <v>-1.8904754421672127</v>
      </c>
      <c r="C7" s="6">
        <v>4.4908810395859637</v>
      </c>
      <c r="D7" s="6">
        <v>14.071640041902949</v>
      </c>
      <c r="E7" s="6">
        <v>14.695137305466838</v>
      </c>
      <c r="F7" s="30">
        <v>16.40013357513001</v>
      </c>
      <c r="H7" s="14" t="s">
        <v>14</v>
      </c>
      <c r="I7" s="9">
        <v>-0.45864378023044577</v>
      </c>
      <c r="J7" s="9">
        <v>0.55522419145617019</v>
      </c>
      <c r="K7" s="9">
        <v>0.29569636883291078</v>
      </c>
      <c r="L7" s="9">
        <v>0.31694648128323971</v>
      </c>
      <c r="M7" s="9">
        <v>1</v>
      </c>
      <c r="N7" s="15"/>
    </row>
    <row r="8" spans="1:14" ht="17" thickBot="1" x14ac:dyDescent="0.25">
      <c r="A8" s="2">
        <v>9.3755157699351663</v>
      </c>
      <c r="B8" s="6">
        <v>-1.8740547119548852</v>
      </c>
      <c r="C8" s="6">
        <v>4.4531838289902099</v>
      </c>
      <c r="D8" s="6">
        <v>13.361951768086492</v>
      </c>
      <c r="E8" s="6">
        <v>14.71159858252091</v>
      </c>
      <c r="F8" s="30">
        <v>16.183042213835535</v>
      </c>
      <c r="H8" s="16" t="s">
        <v>18</v>
      </c>
      <c r="I8" s="10">
        <v>-0.21323442583077051</v>
      </c>
      <c r="J8" s="10">
        <v>0.30041638327329806</v>
      </c>
      <c r="K8" s="10">
        <v>0.15652211074426123</v>
      </c>
      <c r="L8" s="10">
        <v>0.26475917719470449</v>
      </c>
      <c r="M8" s="10">
        <v>0.17773218745759617</v>
      </c>
      <c r="N8" s="17">
        <v>1</v>
      </c>
    </row>
    <row r="9" spans="1:14" x14ac:dyDescent="0.2">
      <c r="A9" s="2">
        <v>9.3330003847120704</v>
      </c>
      <c r="B9" s="6">
        <v>-1.870802676568508</v>
      </c>
      <c r="C9" s="6">
        <v>4.3956829611213672</v>
      </c>
      <c r="D9" s="6">
        <v>12.891744454995786</v>
      </c>
      <c r="E9" s="6">
        <v>15.2624295409006</v>
      </c>
      <c r="F9" s="30">
        <v>15.404268097996642</v>
      </c>
    </row>
    <row r="10" spans="1:14" x14ac:dyDescent="0.2">
      <c r="A10" s="2">
        <v>9.3367086707909888</v>
      </c>
      <c r="B10" s="6">
        <v>-1.8971199848858813</v>
      </c>
      <c r="C10" s="6">
        <v>4.401829261970061</v>
      </c>
      <c r="D10" s="6">
        <v>13.145329622630941</v>
      </c>
      <c r="E10" s="6">
        <v>15.436877041263648</v>
      </c>
      <c r="F10" s="30">
        <v>16.585642514825857</v>
      </c>
    </row>
    <row r="11" spans="1:14" x14ac:dyDescent="0.2">
      <c r="A11" s="2">
        <v>9.2447417986935143</v>
      </c>
      <c r="B11" s="6">
        <v>-1.9105430052180221</v>
      </c>
      <c r="C11" s="6">
        <v>4.3541414311843463</v>
      </c>
      <c r="D11" s="6">
        <v>13.226526977043877</v>
      </c>
      <c r="E11" s="6">
        <v>15.150511624696614</v>
      </c>
      <c r="F11" s="30">
        <v>16.121109105938604</v>
      </c>
    </row>
    <row r="12" spans="1:14" x14ac:dyDescent="0.2">
      <c r="A12" s="2">
        <v>9.2965180682172353</v>
      </c>
      <c r="B12" s="6">
        <v>-1.9071703207393829</v>
      </c>
      <c r="C12" s="6">
        <v>4.3569011158931454</v>
      </c>
      <c r="D12" s="6">
        <v>13.204171909706854</v>
      </c>
      <c r="E12" s="6">
        <v>15.050982029349582</v>
      </c>
      <c r="F12" s="30">
        <v>16.019613646231456</v>
      </c>
    </row>
    <row r="13" spans="1:14" x14ac:dyDescent="0.2">
      <c r="A13" s="2">
        <v>9.3090991439994468</v>
      </c>
      <c r="B13" s="6">
        <v>-1.9589953886039688</v>
      </c>
      <c r="C13" s="6">
        <v>4.2919651563052241</v>
      </c>
      <c r="D13" s="6">
        <v>13.122303375604258</v>
      </c>
      <c r="E13" s="6">
        <v>14.180153671552183</v>
      </c>
      <c r="F13" s="30">
        <v>16.670406537233713</v>
      </c>
    </row>
    <row r="14" spans="1:14" x14ac:dyDescent="0.2">
      <c r="A14" s="2">
        <v>9.3757700610999191</v>
      </c>
      <c r="B14" s="6">
        <v>-1.9554555618988447</v>
      </c>
      <c r="C14" s="6">
        <v>4.3545269609712971</v>
      </c>
      <c r="D14" s="6">
        <v>13.193667708741808</v>
      </c>
      <c r="E14" s="6">
        <v>15.940164442465658</v>
      </c>
      <c r="F14" s="30">
        <v>16.529909231470597</v>
      </c>
    </row>
    <row r="15" spans="1:14" x14ac:dyDescent="0.2">
      <c r="A15" s="2">
        <v>9.3682838500421379</v>
      </c>
      <c r="B15" s="6">
        <v>-1.9554555618988447</v>
      </c>
      <c r="C15" s="6">
        <v>4.2466363725643594</v>
      </c>
      <c r="D15" s="6">
        <v>13.306058989751428</v>
      </c>
      <c r="E15" s="6">
        <v>15.40065577782933</v>
      </c>
      <c r="F15" s="30">
        <v>16.36897498459928</v>
      </c>
    </row>
    <row r="16" spans="1:14" x14ac:dyDescent="0.2">
      <c r="A16" s="2">
        <v>9.3518399342498828</v>
      </c>
      <c r="B16" s="6">
        <v>-1.9554555618988447</v>
      </c>
      <c r="C16" s="6">
        <v>4.219507705176107</v>
      </c>
      <c r="D16" s="6">
        <v>13.375312690754265</v>
      </c>
      <c r="E16" s="6">
        <v>15.189226136877304</v>
      </c>
      <c r="F16" s="30">
        <v>16.902551379097776</v>
      </c>
    </row>
    <row r="17" spans="1:6" x14ac:dyDescent="0.2">
      <c r="A17" s="2">
        <v>9.377886643187983</v>
      </c>
      <c r="B17" s="6">
        <v>-2.0024805005437076</v>
      </c>
      <c r="C17" s="6">
        <v>4.212720014957422</v>
      </c>
      <c r="D17" s="6">
        <v>13.468964146821582</v>
      </c>
      <c r="E17" s="6">
        <v>16.346027719004326</v>
      </c>
      <c r="F17" s="30">
        <v>16.975186121133373</v>
      </c>
    </row>
    <row r="18" spans="1:6" x14ac:dyDescent="0.2">
      <c r="A18" s="2">
        <v>9.3307865250520496</v>
      </c>
      <c r="B18" s="6">
        <v>-1.987774353154012</v>
      </c>
      <c r="C18" s="6">
        <v>4.2236168979262398</v>
      </c>
      <c r="D18" s="6">
        <v>12.99375015643634</v>
      </c>
      <c r="E18" s="6">
        <v>16.351585494326674</v>
      </c>
      <c r="F18" s="30">
        <v>15.880837962167146</v>
      </c>
    </row>
    <row r="19" spans="1:6" x14ac:dyDescent="0.2">
      <c r="A19" s="2">
        <v>9.3321154289021031</v>
      </c>
      <c r="B19" s="6">
        <v>-2.0099154790312257</v>
      </c>
      <c r="C19" s="6">
        <v>4.2341065045972597</v>
      </c>
      <c r="D19" s="6">
        <v>13.1012296245535</v>
      </c>
      <c r="E19" s="6">
        <v>15.450616217146953</v>
      </c>
      <c r="F19" s="30">
        <v>16.230350545672785</v>
      </c>
    </row>
    <row r="20" spans="1:6" x14ac:dyDescent="0.2">
      <c r="A20" s="2">
        <v>9.3389094727708901</v>
      </c>
      <c r="B20" s="6">
        <v>-2.0402208285265546</v>
      </c>
      <c r="C20" s="6">
        <v>4.2780540442909034</v>
      </c>
      <c r="D20" s="6">
        <v>12.736024197094642</v>
      </c>
      <c r="E20" s="6">
        <v>15.997057322581263</v>
      </c>
      <c r="F20" s="30">
        <v>16.437744304236563</v>
      </c>
    </row>
    <row r="21" spans="1:6" x14ac:dyDescent="0.2">
      <c r="A21" s="2">
        <v>9.3074670827069053</v>
      </c>
      <c r="B21" s="6">
        <v>-2.0996442489973552</v>
      </c>
      <c r="C21" s="6">
        <v>4.2995956606947221</v>
      </c>
      <c r="D21" s="6">
        <v>12.661384502282894</v>
      </c>
      <c r="E21" s="6">
        <v>15.930560527111478</v>
      </c>
      <c r="F21" s="30">
        <v>16.40423653639127</v>
      </c>
    </row>
    <row r="22" spans="1:6" x14ac:dyDescent="0.2">
      <c r="A22" s="2">
        <v>9.2600824638709973</v>
      </c>
      <c r="B22" s="6">
        <v>-2.145581344184381</v>
      </c>
      <c r="C22" s="6">
        <v>4.290459441148391</v>
      </c>
      <c r="D22" s="6">
        <v>12.707898896139364</v>
      </c>
      <c r="E22" s="6">
        <v>17.039174899564273</v>
      </c>
      <c r="F22" s="30">
        <v>16.424010000704818</v>
      </c>
    </row>
    <row r="23" spans="1:6" x14ac:dyDescent="0.2">
      <c r="A23" s="2">
        <v>9.2765961677532474</v>
      </c>
      <c r="B23" s="6">
        <v>-2.145581344184381</v>
      </c>
      <c r="C23" s="6">
        <v>4.3201512309557941</v>
      </c>
      <c r="D23" s="6">
        <v>13.034735810608748</v>
      </c>
      <c r="E23" s="6">
        <v>15.929353526361442</v>
      </c>
      <c r="F23" s="30">
        <v>16.382142345500139</v>
      </c>
    </row>
    <row r="24" spans="1:6" x14ac:dyDescent="0.2">
      <c r="A24" s="2">
        <v>9.31739944426959</v>
      </c>
      <c r="B24" s="6">
        <v>-2.158484749020289</v>
      </c>
      <c r="C24" s="6">
        <v>4.28771595520264</v>
      </c>
      <c r="D24" s="6">
        <v>12.922013075055267</v>
      </c>
      <c r="E24" s="6">
        <v>15.761420707019587</v>
      </c>
      <c r="F24" s="30">
        <v>16.195996065559822</v>
      </c>
    </row>
    <row r="25" spans="1:6" x14ac:dyDescent="0.2">
      <c r="A25" s="2">
        <v>9.34005197849784</v>
      </c>
      <c r="B25" s="6">
        <v>-2.1413169453979233</v>
      </c>
      <c r="C25" s="6">
        <v>4.2966049026198867</v>
      </c>
      <c r="D25" s="6">
        <v>13.286534541210955</v>
      </c>
      <c r="E25" s="6">
        <v>16.258726780698066</v>
      </c>
      <c r="F25" s="30">
        <v>16.200631862649796</v>
      </c>
    </row>
    <row r="26" spans="1:6" x14ac:dyDescent="0.2">
      <c r="A26" s="2">
        <v>9.3656332563822176</v>
      </c>
      <c r="B26" s="6">
        <v>-2.1286317858706076</v>
      </c>
      <c r="C26" s="6">
        <v>4.3067641501733345</v>
      </c>
      <c r="D26" s="6">
        <v>13.065259550309792</v>
      </c>
      <c r="E26" s="6">
        <v>13.514405465180353</v>
      </c>
      <c r="F26" s="30">
        <v>16.539231988060337</v>
      </c>
    </row>
    <row r="27" spans="1:6" x14ac:dyDescent="0.2">
      <c r="A27" s="2">
        <v>9.3352976113805664</v>
      </c>
      <c r="B27" s="6">
        <v>-2.158484749020289</v>
      </c>
      <c r="C27" s="6">
        <v>4.3107991253855138</v>
      </c>
      <c r="D27" s="6">
        <v>12.919497830572736</v>
      </c>
      <c r="E27" s="6">
        <v>14.862829552244833</v>
      </c>
      <c r="F27" s="30">
        <v>15.850865668059058</v>
      </c>
    </row>
    <row r="28" spans="1:6" x14ac:dyDescent="0.2">
      <c r="A28" s="2">
        <v>9.3412809112367778</v>
      </c>
      <c r="B28" s="6">
        <v>-2.1628231506188871</v>
      </c>
      <c r="C28" s="6">
        <v>4.3366369323750718</v>
      </c>
      <c r="D28" s="6">
        <v>13.172546856174289</v>
      </c>
      <c r="E28" s="6">
        <v>14.408837403242009</v>
      </c>
      <c r="F28" s="30">
        <v>16.435699566540443</v>
      </c>
    </row>
    <row r="29" spans="1:6" x14ac:dyDescent="0.2">
      <c r="A29" s="2">
        <v>9.3716085195723053</v>
      </c>
      <c r="B29" s="6">
        <v>-2.1628231506188871</v>
      </c>
      <c r="C29" s="6">
        <v>4.3383359460491482</v>
      </c>
      <c r="D29" s="6">
        <v>13.258281419713375</v>
      </c>
      <c r="E29" s="6">
        <v>15.238618892206881</v>
      </c>
      <c r="F29" s="30">
        <v>16.405286102584384</v>
      </c>
    </row>
    <row r="30" spans="1:6" x14ac:dyDescent="0.2">
      <c r="A30" s="2">
        <v>9.3630614589938475</v>
      </c>
      <c r="B30" s="6">
        <v>-2.1628231506188871</v>
      </c>
      <c r="C30" s="6">
        <v>4.3554259528767023</v>
      </c>
      <c r="D30" s="6">
        <v>13.391137821928483</v>
      </c>
      <c r="E30" s="6">
        <v>14.924073177485552</v>
      </c>
      <c r="F30" s="30">
        <v>16.015226473782423</v>
      </c>
    </row>
    <row r="31" spans="1:6" x14ac:dyDescent="0.2">
      <c r="A31" s="2">
        <v>9.4091912307213477</v>
      </c>
      <c r="B31" s="6">
        <v>-2.1628231506188871</v>
      </c>
      <c r="C31" s="6">
        <v>4.3722287921937708</v>
      </c>
      <c r="D31" s="6">
        <v>13.193574586559849</v>
      </c>
      <c r="E31" s="6">
        <v>15.115702220030753</v>
      </c>
      <c r="F31" s="30">
        <v>16.342479233116389</v>
      </c>
    </row>
    <row r="32" spans="1:6" x14ac:dyDescent="0.2">
      <c r="A32" s="2">
        <v>9.4251291189076394</v>
      </c>
      <c r="B32" s="6">
        <v>-2.1413169453979233</v>
      </c>
      <c r="C32" s="6">
        <v>4.3812763532831775</v>
      </c>
      <c r="D32" s="6">
        <v>13.51117322007266</v>
      </c>
      <c r="E32" s="6">
        <v>15.612257568703368</v>
      </c>
      <c r="F32" s="30">
        <v>16.234693095189968</v>
      </c>
    </row>
    <row r="33" spans="1:6" x14ac:dyDescent="0.2">
      <c r="A33" s="2">
        <v>9.4048375047002715</v>
      </c>
      <c r="B33" s="6">
        <v>-2.107841016201534</v>
      </c>
      <c r="C33" s="6">
        <v>4.4381706452919216</v>
      </c>
      <c r="D33" s="6">
        <v>13.229296655622472</v>
      </c>
      <c r="E33" s="6">
        <v>16.509461834686981</v>
      </c>
      <c r="F33" s="30">
        <v>16.175721899790855</v>
      </c>
    </row>
    <row r="34" spans="1:6" x14ac:dyDescent="0.2">
      <c r="A34" s="2">
        <v>9.3809266725517162</v>
      </c>
      <c r="B34" s="6">
        <v>-2.0996442489973552</v>
      </c>
      <c r="C34" s="6">
        <v>4.4268804903075072</v>
      </c>
      <c r="D34" s="6">
        <v>12.99375925439635</v>
      </c>
      <c r="E34" s="6">
        <v>15.628705307912394</v>
      </c>
      <c r="F34" s="30">
        <v>15.89619632527427</v>
      </c>
    </row>
    <row r="35" spans="1:6" x14ac:dyDescent="0.2">
      <c r="A35" s="2">
        <v>9.4068113518745573</v>
      </c>
      <c r="B35" s="6">
        <v>-2.0518263746468626</v>
      </c>
      <c r="C35" s="6">
        <v>4.364626119993714</v>
      </c>
      <c r="D35" s="6">
        <v>13.468583661337323</v>
      </c>
      <c r="E35" s="6">
        <v>16.453853346641665</v>
      </c>
      <c r="F35" s="30">
        <v>16.490314165272849</v>
      </c>
    </row>
    <row r="36" spans="1:6" x14ac:dyDescent="0.2">
      <c r="A36" s="2">
        <v>9.3916614284365547</v>
      </c>
      <c r="B36" s="6">
        <v>-2.0211726335558602</v>
      </c>
      <c r="C36" s="6">
        <v>4.3476939555933765</v>
      </c>
      <c r="D36" s="6">
        <v>13.091902108061824</v>
      </c>
      <c r="E36" s="6">
        <v>14.994165554305921</v>
      </c>
      <c r="F36" s="30">
        <v>16.177232107181897</v>
      </c>
    </row>
    <row r="37" spans="1:6" x14ac:dyDescent="0.2">
      <c r="A37" s="2">
        <v>9.3418071347184881</v>
      </c>
      <c r="B37" s="6">
        <v>-1.987774353154012</v>
      </c>
      <c r="C37" s="6">
        <v>4.381401439279963</v>
      </c>
      <c r="D37" s="6">
        <v>13.40928215862346</v>
      </c>
      <c r="E37" s="6">
        <v>16.779236035383178</v>
      </c>
      <c r="F37" s="30">
        <v>16.167260982838783</v>
      </c>
    </row>
    <row r="38" spans="1:6" x14ac:dyDescent="0.2">
      <c r="A38" s="2">
        <v>9.3538344716149115</v>
      </c>
      <c r="B38" s="6">
        <v>-1.9951003932460849</v>
      </c>
      <c r="C38" s="6">
        <v>4.4104926069845529</v>
      </c>
      <c r="D38" s="6">
        <v>13.300623363843597</v>
      </c>
      <c r="E38" s="6">
        <v>15.942551078443389</v>
      </c>
      <c r="F38" s="30">
        <v>15.809590270492972</v>
      </c>
    </row>
    <row r="39" spans="1:6" x14ac:dyDescent="0.2">
      <c r="A39" s="2">
        <v>9.3771251896210082</v>
      </c>
      <c r="B39" s="6">
        <v>-2.0024805005437076</v>
      </c>
      <c r="C39" s="6">
        <v>4.3059551977225858</v>
      </c>
      <c r="D39" s="6">
        <v>12.846293620280713</v>
      </c>
      <c r="E39" s="6">
        <v>14.99723775334289</v>
      </c>
      <c r="F39" s="30">
        <v>16.357761946825192</v>
      </c>
    </row>
    <row r="40" spans="1:6" x14ac:dyDescent="0.2">
      <c r="A40" s="2">
        <v>9.3571211031843777</v>
      </c>
      <c r="B40" s="6">
        <v>-2.0174061507603831</v>
      </c>
      <c r="C40" s="6">
        <v>4.2470656492397643</v>
      </c>
      <c r="D40" s="6">
        <v>12.91747468758709</v>
      </c>
      <c r="E40" s="6">
        <v>14.346138809026444</v>
      </c>
      <c r="F40" s="30">
        <v>16.53560263049588</v>
      </c>
    </row>
    <row r="41" spans="1:6" x14ac:dyDescent="0.2">
      <c r="A41" s="2">
        <v>9.3699049416475209</v>
      </c>
      <c r="B41" s="6">
        <v>-1.9987836386623814</v>
      </c>
      <c r="C41" s="6">
        <v>4.2863413845394733</v>
      </c>
      <c r="D41" s="6">
        <v>13.366735989155455</v>
      </c>
      <c r="E41" s="6">
        <v>14.436087045689384</v>
      </c>
      <c r="F41" s="30">
        <v>16.579734391872428</v>
      </c>
    </row>
    <row r="42" spans="1:6" x14ac:dyDescent="0.2">
      <c r="A42" s="2">
        <v>9.3679422324796722</v>
      </c>
      <c r="B42" s="6">
        <v>-2.0061910799402431</v>
      </c>
      <c r="C42" s="6">
        <v>4.28771595520264</v>
      </c>
      <c r="D42" s="6">
        <v>13.422971546742243</v>
      </c>
      <c r="E42" s="6">
        <v>14.98489191752059</v>
      </c>
      <c r="F42" s="30">
        <v>16.331718019322228</v>
      </c>
    </row>
    <row r="43" spans="1:6" x14ac:dyDescent="0.2">
      <c r="A43" s="2">
        <v>9.3501023143513411</v>
      </c>
      <c r="B43" s="6">
        <v>-1.9554555618988447</v>
      </c>
      <c r="C43" s="6">
        <v>4.2907333762274904</v>
      </c>
      <c r="D43" s="6">
        <v>13.300198217253682</v>
      </c>
      <c r="E43" s="6">
        <v>13.721199878493033</v>
      </c>
      <c r="F43" s="30">
        <v>16.139273802375516</v>
      </c>
    </row>
    <row r="44" spans="1:6" x14ac:dyDescent="0.2">
      <c r="A44" s="2">
        <v>9.3179383825742015</v>
      </c>
      <c r="B44" s="6">
        <v>-1.984131361875511</v>
      </c>
      <c r="C44" s="6">
        <v>4.3592696475512653</v>
      </c>
      <c r="D44" s="6">
        <v>13.762415641630096</v>
      </c>
      <c r="E44" s="6">
        <v>13.287877815881902</v>
      </c>
      <c r="F44" s="30">
        <v>16.740379819551066</v>
      </c>
    </row>
    <row r="45" spans="1:6" x14ac:dyDescent="0.2">
      <c r="A45" s="2">
        <v>9.3497544277588602</v>
      </c>
      <c r="B45" s="6">
        <v>-1.9661128563728327</v>
      </c>
      <c r="C45" s="6">
        <v>4.3206830044328299</v>
      </c>
      <c r="D45" s="6">
        <v>13.088204551257098</v>
      </c>
      <c r="E45" s="6">
        <v>13.955272500339433</v>
      </c>
      <c r="F45" s="30">
        <v>16.635504557288467</v>
      </c>
    </row>
    <row r="46" spans="1:6" x14ac:dyDescent="0.2">
      <c r="A46" s="2">
        <v>9.3229545163453178</v>
      </c>
      <c r="B46" s="6">
        <v>-1.9661128563728327</v>
      </c>
      <c r="C46" s="6">
        <v>4.2638060032864509</v>
      </c>
      <c r="D46" s="6">
        <v>13.20426405029872</v>
      </c>
      <c r="E46" s="6">
        <v>15.80201410398484</v>
      </c>
      <c r="F46" s="30">
        <v>16.739515868664668</v>
      </c>
    </row>
    <row r="47" spans="1:6" x14ac:dyDescent="0.2">
      <c r="A47" s="2">
        <v>9.3774636850122413</v>
      </c>
      <c r="B47" s="6">
        <v>-1.9310215365615626</v>
      </c>
      <c r="C47" s="6">
        <v>4.2759714333333765</v>
      </c>
      <c r="D47" s="6">
        <v>13.638220720809969</v>
      </c>
      <c r="E47" s="6">
        <v>15.24821129189832</v>
      </c>
      <c r="F47" s="30">
        <v>16.786384405181554</v>
      </c>
    </row>
    <row r="48" spans="1:6" x14ac:dyDescent="0.2">
      <c r="A48" s="2">
        <v>9.3937446757213756</v>
      </c>
      <c r="B48" s="6">
        <v>-1.9310215365615626</v>
      </c>
      <c r="C48" s="6">
        <v>4.2609883062968255</v>
      </c>
      <c r="D48" s="6">
        <v>13.736851475972431</v>
      </c>
      <c r="E48" s="6">
        <v>15.027451531939388</v>
      </c>
      <c r="F48" s="30">
        <v>16.66200879516645</v>
      </c>
    </row>
    <row r="49" spans="1:6" x14ac:dyDescent="0.2">
      <c r="A49" s="2">
        <v>9.3757700610999191</v>
      </c>
      <c r="B49" s="6">
        <v>-1.9139271032022627</v>
      </c>
      <c r="C49" s="6">
        <v>4.2161196191480217</v>
      </c>
      <c r="D49" s="6">
        <v>13.526177790531525</v>
      </c>
      <c r="E49" s="6">
        <v>15.377856862864524</v>
      </c>
      <c r="F49" s="30">
        <v>16.561090941513516</v>
      </c>
    </row>
    <row r="50" spans="1:6" x14ac:dyDescent="0.2">
      <c r="A50" s="2">
        <v>9.309189736018352</v>
      </c>
      <c r="B50" s="6">
        <v>-1.9589953886039688</v>
      </c>
      <c r="C50" s="6">
        <v>4.1726935286330775</v>
      </c>
      <c r="D50" s="6">
        <v>13.692541472970477</v>
      </c>
      <c r="E50" s="6">
        <v>14.28551418721001</v>
      </c>
      <c r="F50" s="30">
        <v>17.192153942428501</v>
      </c>
    </row>
    <row r="51" spans="1:6" x14ac:dyDescent="0.2">
      <c r="A51" s="2">
        <v>9.2738783927801709</v>
      </c>
      <c r="B51" s="6">
        <v>-1.9310215365615626</v>
      </c>
      <c r="C51" s="6">
        <v>4.0851356231367912</v>
      </c>
      <c r="D51" s="6">
        <v>13.633973093689422</v>
      </c>
      <c r="E51" s="6">
        <v>13.42984807715229</v>
      </c>
      <c r="F51" s="30">
        <v>17.314790938279625</v>
      </c>
    </row>
    <row r="52" spans="1:6" x14ac:dyDescent="0.2">
      <c r="A52" s="2">
        <v>9.2809852115455147</v>
      </c>
      <c r="B52" s="6">
        <v>-1.9275791923705898</v>
      </c>
      <c r="C52" s="6">
        <v>4.1243886835704773</v>
      </c>
      <c r="D52" s="6">
        <v>12.739370858481522</v>
      </c>
      <c r="E52" s="6">
        <v>14.7632999568978</v>
      </c>
      <c r="F52" s="30">
        <v>17.094086718804792</v>
      </c>
    </row>
    <row r="53" spans="1:6" x14ac:dyDescent="0.2">
      <c r="A53" s="2">
        <v>9.3261659374817736</v>
      </c>
      <c r="B53" s="6">
        <v>-1.9554555618988447</v>
      </c>
      <c r="C53" s="6">
        <v>4.1367652781060524</v>
      </c>
      <c r="D53" s="6">
        <v>12.353388593125313</v>
      </c>
      <c r="E53" s="6">
        <v>14.566926646648195</v>
      </c>
      <c r="F53" s="30">
        <v>16.197753053642192</v>
      </c>
    </row>
    <row r="54" spans="1:6" x14ac:dyDescent="0.2">
      <c r="A54" s="2">
        <v>9.3343263517571735</v>
      </c>
      <c r="B54" s="6">
        <v>-1.9414202437824613</v>
      </c>
      <c r="C54" s="6">
        <v>4.1067670822206574</v>
      </c>
      <c r="D54" s="6">
        <v>12.479840867753067</v>
      </c>
      <c r="E54" s="6">
        <v>13.864300722133706</v>
      </c>
      <c r="F54" s="30">
        <v>16.186715519555008</v>
      </c>
    </row>
    <row r="55" spans="1:6" x14ac:dyDescent="0.2">
      <c r="A55" s="2">
        <v>9.1736763876045906</v>
      </c>
      <c r="B55" s="6">
        <v>-1.9625477902083366</v>
      </c>
      <c r="C55" s="6">
        <v>4.0517849478033048</v>
      </c>
      <c r="D55" s="6">
        <v>13.776660576081662</v>
      </c>
      <c r="E55" s="6">
        <v>15.56296976829575</v>
      </c>
      <c r="F55" s="30">
        <v>17.064210780868294</v>
      </c>
    </row>
    <row r="56" spans="1:6" x14ac:dyDescent="0.2">
      <c r="A56" s="2">
        <v>9.3101857069458998</v>
      </c>
      <c r="B56" s="6">
        <v>-1.9379419794061366</v>
      </c>
      <c r="C56" s="6">
        <v>4.1271343850450917</v>
      </c>
      <c r="D56" s="6">
        <v>13.930304241066352</v>
      </c>
      <c r="E56" s="6">
        <v>15.536489845131282</v>
      </c>
      <c r="F56" s="30">
        <v>17.047204281448728</v>
      </c>
    </row>
    <row r="57" spans="1:6" x14ac:dyDescent="0.2">
      <c r="A57" s="2">
        <v>9.3501023143513411</v>
      </c>
      <c r="B57" s="6">
        <v>-1.9038089730366781</v>
      </c>
      <c r="C57" s="6">
        <v>4.1820501426412067</v>
      </c>
      <c r="D57" s="6">
        <v>13.542782777294304</v>
      </c>
      <c r="E57" s="6">
        <v>14.969242145853464</v>
      </c>
      <c r="F57" s="30">
        <v>17.38736534503764</v>
      </c>
    </row>
    <row r="58" spans="1:6" x14ac:dyDescent="0.2">
      <c r="A58" s="2">
        <v>9.284055409798464</v>
      </c>
      <c r="B58" s="6">
        <v>-1.9071703207393829</v>
      </c>
      <c r="C58" s="6">
        <v>4.2626798770413155</v>
      </c>
      <c r="D58" s="6">
        <v>13.314460332259854</v>
      </c>
      <c r="E58" s="6">
        <v>14.566926646648195</v>
      </c>
      <c r="F58" s="30">
        <v>17.178462137759336</v>
      </c>
    </row>
    <row r="59" spans="1:6" x14ac:dyDescent="0.2">
      <c r="A59" s="2">
        <v>9.2103403719761836</v>
      </c>
      <c r="B59" s="6">
        <v>-1.9241486572738007</v>
      </c>
      <c r="C59" s="6">
        <v>4.2899113457660762</v>
      </c>
      <c r="D59" s="6">
        <v>13.871427646122635</v>
      </c>
      <c r="E59" s="6">
        <v>16.165932980372482</v>
      </c>
      <c r="F59" s="30">
        <v>17.062928746345055</v>
      </c>
    </row>
    <row r="60" spans="1:6" x14ac:dyDescent="0.2">
      <c r="A60" s="2">
        <v>9.2442585901796441</v>
      </c>
      <c r="B60" s="6">
        <v>-1.9379419794061366</v>
      </c>
      <c r="C60" s="6">
        <v>4.2860662435279702</v>
      </c>
      <c r="D60" s="6">
        <v>13.82603992906207</v>
      </c>
      <c r="E60" s="6">
        <v>16.240313283682568</v>
      </c>
      <c r="F60" s="30">
        <v>17.272650559132323</v>
      </c>
    </row>
    <row r="61" spans="1:6" x14ac:dyDescent="0.2">
      <c r="A61" s="2">
        <v>9.2675710054304545</v>
      </c>
      <c r="B61" s="6">
        <v>-1.9661128563728327</v>
      </c>
      <c r="C61" s="6">
        <v>4.290459441148391</v>
      </c>
      <c r="D61" s="6">
        <v>13.366855027824368</v>
      </c>
      <c r="E61" s="6">
        <v>15.147876577058609</v>
      </c>
      <c r="F61" s="30">
        <v>16.500129034555865</v>
      </c>
    </row>
    <row r="62" spans="1:6" x14ac:dyDescent="0.2">
      <c r="A62" s="2">
        <v>9.2750038853019046</v>
      </c>
      <c r="B62" s="6">
        <v>-1.9661128563728327</v>
      </c>
      <c r="C62" s="6">
        <v>4.3251916979213432</v>
      </c>
      <c r="D62" s="6">
        <v>13.264621332580973</v>
      </c>
      <c r="E62" s="6">
        <v>14.7632999568978</v>
      </c>
      <c r="F62" s="30">
        <v>16.449242303224164</v>
      </c>
    </row>
    <row r="63" spans="1:6" x14ac:dyDescent="0.2">
      <c r="A63" s="2">
        <v>9.2965180682172353</v>
      </c>
      <c r="B63" s="6">
        <v>-1.9661128563728327</v>
      </c>
      <c r="C63" s="6">
        <v>4.3581180896222058</v>
      </c>
      <c r="D63" s="6">
        <v>13.25474335740768</v>
      </c>
      <c r="E63" s="6">
        <v>15.860619420563605</v>
      </c>
      <c r="F63" s="30">
        <v>16.340542159394577</v>
      </c>
    </row>
    <row r="64" spans="1:6" x14ac:dyDescent="0.2">
      <c r="A64" s="2">
        <v>9.3413686343825866</v>
      </c>
      <c r="B64" s="6">
        <v>-1.9379419794061366</v>
      </c>
      <c r="C64" s="6">
        <v>4.3911102534069242</v>
      </c>
      <c r="D64" s="6">
        <v>13.749222240158373</v>
      </c>
      <c r="E64" s="6">
        <v>16.350793415077341</v>
      </c>
      <c r="F64" s="30">
        <v>16.961794184390051</v>
      </c>
    </row>
    <row r="65" spans="1:6" x14ac:dyDescent="0.2">
      <c r="A65" s="2">
        <v>9.2946815204099344</v>
      </c>
      <c r="B65" s="6">
        <v>-1.900458886151396</v>
      </c>
      <c r="C65" s="6">
        <v>4.4078162063601747</v>
      </c>
      <c r="D65" s="6">
        <v>13.35518633178498</v>
      </c>
      <c r="E65" s="6">
        <v>16.15056284109582</v>
      </c>
      <c r="F65" s="30">
        <v>16.79552088689973</v>
      </c>
    </row>
    <row r="66" spans="1:6" x14ac:dyDescent="0.2">
      <c r="A66" s="2">
        <v>9.2562693038645829</v>
      </c>
      <c r="B66" s="6">
        <v>-1.9105430052180221</v>
      </c>
      <c r="C66" s="6">
        <v>4.457597821520956</v>
      </c>
      <c r="D66" s="6">
        <v>13.636436522260793</v>
      </c>
      <c r="E66" s="6">
        <v>15.377856862864524</v>
      </c>
      <c r="F66" s="30">
        <v>16.734092852534506</v>
      </c>
    </row>
    <row r="67" spans="1:6" x14ac:dyDescent="0.2">
      <c r="A67" s="2">
        <v>9.241839039035554</v>
      </c>
      <c r="B67" s="6">
        <v>-1.9038089730366781</v>
      </c>
      <c r="C67" s="6">
        <v>4.5008091706633486</v>
      </c>
      <c r="D67" s="6">
        <v>13.373150110923286</v>
      </c>
      <c r="E67" s="6">
        <v>16.548578522041772</v>
      </c>
      <c r="F67" s="30">
        <v>16.61705231648217</v>
      </c>
    </row>
    <row r="68" spans="1:6" x14ac:dyDescent="0.2">
      <c r="A68" s="2">
        <v>9.2234540111215662</v>
      </c>
      <c r="B68" s="6">
        <v>-1.900458886151396</v>
      </c>
      <c r="C68" s="6">
        <v>4.4798336946767936</v>
      </c>
      <c r="D68" s="6">
        <v>13.821733157372748</v>
      </c>
      <c r="E68" s="6">
        <v>16.090724454162189</v>
      </c>
      <c r="F68" s="30">
        <v>16.720917058891708</v>
      </c>
    </row>
    <row r="69" spans="1:6" x14ac:dyDescent="0.2">
      <c r="A69" s="2">
        <v>9.2394136194618905</v>
      </c>
      <c r="B69" s="6">
        <v>-1.8388510767619055</v>
      </c>
      <c r="C69" s="6">
        <v>4.5218972667942703</v>
      </c>
      <c r="D69" s="6">
        <v>13.505946818510228</v>
      </c>
      <c r="E69" s="6">
        <v>16.866677538406364</v>
      </c>
      <c r="F69" s="30">
        <v>16.887664375300012</v>
      </c>
    </row>
    <row r="70" spans="1:6" x14ac:dyDescent="0.2">
      <c r="A70" s="2">
        <v>9.105202053852878</v>
      </c>
      <c r="B70" s="6">
        <v>-1.8388510767619055</v>
      </c>
      <c r="C70" s="6">
        <v>4.4914414206597488</v>
      </c>
      <c r="D70" s="6">
        <v>14.497483033430726</v>
      </c>
      <c r="E70" s="6">
        <v>16.250000721838258</v>
      </c>
      <c r="F70" s="30">
        <v>16.671498463988669</v>
      </c>
    </row>
    <row r="71" spans="1:6" x14ac:dyDescent="0.2">
      <c r="A71" s="2">
        <v>9.1152601657259122</v>
      </c>
      <c r="B71" s="6">
        <v>-1.9275791923705898</v>
      </c>
      <c r="C71" s="6">
        <v>4.467056883858457</v>
      </c>
      <c r="D71" s="6">
        <v>13.249017173488584</v>
      </c>
      <c r="E71" s="6">
        <v>17.209347585220137</v>
      </c>
      <c r="F71" s="30">
        <v>16.602726158941124</v>
      </c>
    </row>
    <row r="72" spans="1:6" x14ac:dyDescent="0.2">
      <c r="A72" s="2">
        <v>9.1089718775878943</v>
      </c>
      <c r="B72" s="6">
        <v>-1.9449106487222299</v>
      </c>
      <c r="C72" s="6">
        <v>4.4266414274328332</v>
      </c>
      <c r="D72" s="6">
        <v>13.492955427594648</v>
      </c>
      <c r="E72" s="6">
        <v>16.669103064357142</v>
      </c>
      <c r="F72" s="30">
        <v>16.348607191849673</v>
      </c>
    </row>
    <row r="73" spans="1:6" x14ac:dyDescent="0.2">
      <c r="A73" s="2">
        <v>9.1132786591330515</v>
      </c>
      <c r="B73" s="6">
        <v>-1.9554555618988447</v>
      </c>
      <c r="C73" s="6">
        <v>4.4424159346866654</v>
      </c>
      <c r="D73" s="6">
        <v>13.775028089131983</v>
      </c>
      <c r="E73" s="6">
        <v>15.219153557418778</v>
      </c>
      <c r="F73" s="30">
        <v>16.040613994325458</v>
      </c>
    </row>
    <row r="74" spans="1:6" x14ac:dyDescent="0.2">
      <c r="A74" s="2">
        <v>9.1554617104661933</v>
      </c>
      <c r="B74" s="6">
        <v>-1.9768849533547437</v>
      </c>
      <c r="C74" s="6">
        <v>4.4473461007945243</v>
      </c>
      <c r="D74" s="6">
        <v>13.348205683800865</v>
      </c>
      <c r="E74" s="6">
        <v>15.987986965611299</v>
      </c>
      <c r="F74" s="30">
        <v>16.096900614710574</v>
      </c>
    </row>
    <row r="75" spans="1:6" x14ac:dyDescent="0.2">
      <c r="A75" s="2">
        <v>9.1215091582695678</v>
      </c>
      <c r="B75" s="6">
        <v>-1.9696906777207166</v>
      </c>
      <c r="C75" s="6">
        <v>4.3876358734383922</v>
      </c>
      <c r="D75" s="6">
        <v>13.339879926796264</v>
      </c>
      <c r="E75" s="6">
        <v>16.329166621038262</v>
      </c>
      <c r="F75" s="30">
        <v>16.317582373073286</v>
      </c>
    </row>
    <row r="76" spans="1:6" x14ac:dyDescent="0.2">
      <c r="A76" s="2">
        <v>9.0846637638881802</v>
      </c>
      <c r="B76" s="6">
        <v>-1.9661128563728327</v>
      </c>
      <c r="C76" s="6">
        <v>4.3528552573736015</v>
      </c>
      <c r="D76" s="6">
        <v>14.005313227983992</v>
      </c>
      <c r="E76" s="6">
        <v>14.566926646648195</v>
      </c>
      <c r="F76" s="30">
        <v>16.838715965118663</v>
      </c>
    </row>
    <row r="77" spans="1:6" x14ac:dyDescent="0.2">
      <c r="A77" s="2">
        <v>9.0768089793516609</v>
      </c>
      <c r="B77" s="6">
        <v>-1.9625477902083366</v>
      </c>
      <c r="C77" s="6">
        <v>4.3807758527722287</v>
      </c>
      <c r="D77" s="6">
        <v>13.529577621548427</v>
      </c>
      <c r="E77" s="6">
        <v>14.304090572782945</v>
      </c>
      <c r="F77" s="30">
        <v>16.076819386606481</v>
      </c>
    </row>
    <row r="78" spans="1:6" x14ac:dyDescent="0.2">
      <c r="A78" s="2">
        <v>9.0215982473793055</v>
      </c>
      <c r="B78" s="6">
        <v>-1.987774353154012</v>
      </c>
      <c r="C78" s="6">
        <v>4.3951896212001627</v>
      </c>
      <c r="D78" s="6">
        <v>13.444074343423468</v>
      </c>
      <c r="E78" s="6">
        <v>15.191754583230663</v>
      </c>
      <c r="F78" s="30">
        <v>16.392697043121569</v>
      </c>
    </row>
    <row r="79" spans="1:6" x14ac:dyDescent="0.2">
      <c r="A79" s="2">
        <v>9.1161395765773552</v>
      </c>
      <c r="B79" s="6">
        <v>-2.0024805005437076</v>
      </c>
      <c r="C79" s="6">
        <v>4.4272389774954295</v>
      </c>
      <c r="D79" s="6">
        <v>13.545530869625498</v>
      </c>
      <c r="E79" s="6">
        <v>15.685773088680273</v>
      </c>
      <c r="F79" s="30">
        <v>16.175433937509091</v>
      </c>
    </row>
    <row r="80" spans="1:6" x14ac:dyDescent="0.2">
      <c r="A80" s="2">
        <v>9.1335673131702695</v>
      </c>
      <c r="B80" s="6">
        <v>-1.9661128563728327</v>
      </c>
      <c r="C80" s="6">
        <v>4.4369881927478563</v>
      </c>
      <c r="D80" s="6">
        <v>13.473268105622456</v>
      </c>
      <c r="E80" s="6">
        <v>14.493544100714171</v>
      </c>
      <c r="F80" s="30">
        <v>16.375291195964575</v>
      </c>
    </row>
    <row r="81" spans="1:6" x14ac:dyDescent="0.2">
      <c r="A81" s="2">
        <v>9.1549333647044442</v>
      </c>
      <c r="B81" s="6">
        <v>-1.9732813458514451</v>
      </c>
      <c r="C81" s="6">
        <v>4.5041336418103199</v>
      </c>
      <c r="D81" s="6">
        <v>13.49429927830111</v>
      </c>
      <c r="E81" s="6">
        <v>15.012458747353246</v>
      </c>
      <c r="F81" s="30">
        <v>16.326810000233635</v>
      </c>
    </row>
    <row r="82" spans="1:6" x14ac:dyDescent="0.2">
      <c r="A82" s="2">
        <v>9.1447346148781889</v>
      </c>
      <c r="B82" s="6">
        <v>-1.9661128563728327</v>
      </c>
      <c r="C82" s="6">
        <v>4.5035803302264581</v>
      </c>
      <c r="D82" s="6">
        <v>13.184161898166998</v>
      </c>
      <c r="E82" s="6">
        <v>15.430930542075922</v>
      </c>
      <c r="F82" s="30">
        <v>16.31826940478361</v>
      </c>
    </row>
    <row r="83" spans="1:6" x14ac:dyDescent="0.2">
      <c r="A83" s="2">
        <v>9.2311229111587121</v>
      </c>
      <c r="B83" s="6">
        <v>-1.9173226922034008</v>
      </c>
      <c r="C83" s="6">
        <v>4.5569248733600967</v>
      </c>
      <c r="D83" s="6">
        <v>14.251365191129382</v>
      </c>
      <c r="E83" s="6">
        <v>15.527505058723467</v>
      </c>
      <c r="F83" s="30">
        <v>16.507397501224066</v>
      </c>
    </row>
    <row r="84" spans="1:6" x14ac:dyDescent="0.2">
      <c r="A84" s="2">
        <v>9.2770640040190901</v>
      </c>
      <c r="B84" s="6">
        <v>-1.9139271032022627</v>
      </c>
      <c r="C84" s="6">
        <v>4.5328145237959507</v>
      </c>
      <c r="D84" s="6">
        <v>13.32010870724476</v>
      </c>
      <c r="E84" s="6">
        <v>16.542709577905246</v>
      </c>
      <c r="F84" s="30">
        <v>16.198462921340298</v>
      </c>
    </row>
    <row r="85" spans="1:6" x14ac:dyDescent="0.2">
      <c r="A85" s="2">
        <v>9.2873014131123117</v>
      </c>
      <c r="B85" s="6">
        <v>-1.8805906829346708</v>
      </c>
      <c r="C85" s="6">
        <v>4.5214624369146064</v>
      </c>
      <c r="D85" s="6">
        <v>13.283030493353282</v>
      </c>
      <c r="E85" s="6">
        <v>14.900699826300244</v>
      </c>
      <c r="F85" s="30">
        <v>16.048731639178758</v>
      </c>
    </row>
    <row r="86" spans="1:6" x14ac:dyDescent="0.2">
      <c r="A86" s="2">
        <v>9.2360081187247598</v>
      </c>
      <c r="B86" s="6">
        <v>-1.900458886151396</v>
      </c>
      <c r="C86" s="6">
        <v>4.5293684725718091</v>
      </c>
      <c r="D86" s="6">
        <v>13.336251428414705</v>
      </c>
      <c r="E86" s="6">
        <v>14.897315728316002</v>
      </c>
      <c r="F86" s="30">
        <v>16.107846305404713</v>
      </c>
    </row>
    <row r="87" spans="1:6" x14ac:dyDescent="0.2">
      <c r="A87" s="2">
        <v>9.2472507259962793</v>
      </c>
      <c r="B87" s="6">
        <v>-1.9241486572738007</v>
      </c>
      <c r="C87" s="6">
        <v>4.516338972281476</v>
      </c>
      <c r="D87" s="6">
        <v>13.386122053842795</v>
      </c>
      <c r="E87" s="6">
        <v>14.972391754756359</v>
      </c>
      <c r="F87" s="30">
        <v>15.829458455855418</v>
      </c>
    </row>
    <row r="88" spans="1:6" x14ac:dyDescent="0.2">
      <c r="A88" s="2">
        <v>9.2633122567422888</v>
      </c>
      <c r="B88" s="6">
        <v>-1.9344757714296503</v>
      </c>
      <c r="C88" s="6">
        <v>4.5171037071196407</v>
      </c>
      <c r="D88" s="6">
        <v>12.787983749748914</v>
      </c>
      <c r="E88" s="6">
        <v>15.507449691910118</v>
      </c>
      <c r="F88" s="30">
        <v>16.036709875105693</v>
      </c>
    </row>
    <row r="89" spans="1:6" x14ac:dyDescent="0.2">
      <c r="A89" s="2">
        <v>9.2633122567422888</v>
      </c>
      <c r="B89" s="6">
        <v>-1.8838747581358606</v>
      </c>
      <c r="C89" s="6">
        <v>4.5192854468309216</v>
      </c>
      <c r="D89" s="6">
        <v>13.113029956223253</v>
      </c>
      <c r="E89" s="6">
        <v>16.373512762822827</v>
      </c>
      <c r="F89" s="30">
        <v>15.666164525757315</v>
      </c>
    </row>
    <row r="90" spans="1:6" x14ac:dyDescent="0.2">
      <c r="A90" s="2">
        <v>9.2368849271982949</v>
      </c>
      <c r="B90" s="6">
        <v>-1.867561182644337</v>
      </c>
      <c r="C90" s="6">
        <v>4.4157031610332655</v>
      </c>
      <c r="D90" s="6">
        <v>12.973389939170197</v>
      </c>
      <c r="E90" s="6">
        <v>16.378920269240218</v>
      </c>
      <c r="F90" s="30">
        <v>16.642540707766212</v>
      </c>
    </row>
    <row r="91" spans="1:6" x14ac:dyDescent="0.2">
      <c r="A91" s="2">
        <v>9.2686092801001578</v>
      </c>
      <c r="B91" s="6">
        <v>-1.8773173575897015</v>
      </c>
      <c r="C91" s="6">
        <v>4.4699230365800657</v>
      </c>
      <c r="D91" s="6">
        <v>13.111049617504055</v>
      </c>
      <c r="E91" s="6">
        <v>14.665661487333884</v>
      </c>
      <c r="F91" s="30">
        <v>16.548067988620822</v>
      </c>
    </row>
    <row r="92" spans="1:6" x14ac:dyDescent="0.2">
      <c r="A92" s="2">
        <v>9.2486953258526459</v>
      </c>
      <c r="B92" s="6">
        <v>-1.870802676568508</v>
      </c>
      <c r="C92" s="6">
        <v>4.4181174548182351</v>
      </c>
      <c r="D92" s="6">
        <v>12.99177165969842</v>
      </c>
      <c r="E92" s="6">
        <v>15.881106692822057</v>
      </c>
      <c r="F92" s="30">
        <v>16.201830917353199</v>
      </c>
    </row>
    <row r="93" spans="1:6" x14ac:dyDescent="0.2">
      <c r="A93" s="2">
        <v>9.2506182184747523</v>
      </c>
      <c r="B93" s="6">
        <v>-1.9105430052180221</v>
      </c>
      <c r="C93" s="6">
        <v>4.4589876758100102</v>
      </c>
      <c r="D93" s="6">
        <v>12.828515669761583</v>
      </c>
      <c r="E93" s="6">
        <v>15.281078099978673</v>
      </c>
      <c r="F93" s="30">
        <v>15.993878460450189</v>
      </c>
    </row>
    <row r="94" spans="1:6" x14ac:dyDescent="0.2">
      <c r="A94" s="2">
        <v>9.2246376766770073</v>
      </c>
      <c r="B94" s="6">
        <v>-1.8838747581358606</v>
      </c>
      <c r="C94" s="6">
        <v>4.4663677831076329</v>
      </c>
      <c r="D94" s="6">
        <v>12.707405353812634</v>
      </c>
      <c r="E94" s="6">
        <v>15.876024089758591</v>
      </c>
      <c r="F94" s="30">
        <v>15.964155115715808</v>
      </c>
    </row>
    <row r="95" spans="1:6" x14ac:dyDescent="0.2">
      <c r="A95" s="2">
        <v>9.2615086585505821</v>
      </c>
      <c r="B95" s="6">
        <v>-1.8971199848858813</v>
      </c>
      <c r="C95" s="6">
        <v>4.47403591796329</v>
      </c>
      <c r="D95" s="6">
        <v>13.228453426887629</v>
      </c>
      <c r="E95" s="6">
        <v>15.516615658924199</v>
      </c>
      <c r="F95" s="30">
        <v>16.273333739342533</v>
      </c>
    </row>
    <row r="96" spans="1:6" x14ac:dyDescent="0.2">
      <c r="A96" s="2">
        <v>9.2639759211420927</v>
      </c>
      <c r="B96" s="6">
        <v>-1.900458886151396</v>
      </c>
      <c r="C96" s="6">
        <v>4.5622626849768144</v>
      </c>
      <c r="D96" s="6">
        <v>13.245690129341678</v>
      </c>
      <c r="E96" s="6">
        <v>15.720598712499333</v>
      </c>
      <c r="F96" s="30">
        <v>16.813361086431385</v>
      </c>
    </row>
    <row r="97" spans="1:6" x14ac:dyDescent="0.2">
      <c r="A97" s="2">
        <v>9.2457075158134732</v>
      </c>
      <c r="B97" s="6">
        <v>-1.8871696540327132</v>
      </c>
      <c r="C97" s="6">
        <v>4.6021656769677923</v>
      </c>
      <c r="D97" s="6">
        <v>13.067488941535105</v>
      </c>
      <c r="E97" s="6">
        <v>15.430930542075922</v>
      </c>
      <c r="F97" s="30">
        <v>16.988652762669499</v>
      </c>
    </row>
    <row r="98" spans="1:6" x14ac:dyDescent="0.2">
      <c r="A98" s="2">
        <v>9.2012996273240333</v>
      </c>
      <c r="B98" s="6">
        <v>-1.9241486572738007</v>
      </c>
      <c r="C98" s="6">
        <v>4.7651609222970324</v>
      </c>
      <c r="D98" s="6">
        <v>14.200517824170042</v>
      </c>
      <c r="E98" s="6">
        <v>16.147654453199863</v>
      </c>
      <c r="F98" s="30">
        <v>17.509149418115594</v>
      </c>
    </row>
    <row r="99" spans="1:6" x14ac:dyDescent="0.2">
      <c r="A99" s="2">
        <v>9.2448384123837499</v>
      </c>
      <c r="B99" s="6">
        <v>-1.8740547119548852</v>
      </c>
      <c r="C99" s="6">
        <v>4.7492705299618478</v>
      </c>
      <c r="D99" s="6">
        <v>13.267922397252704</v>
      </c>
      <c r="E99" s="6">
        <v>15.785416212575804</v>
      </c>
      <c r="F99" s="30">
        <v>16.683163975334029</v>
      </c>
    </row>
    <row r="100" spans="1:6" x14ac:dyDescent="0.2">
      <c r="A100" s="2">
        <v>9.2514823153073582</v>
      </c>
      <c r="B100" s="6">
        <v>-1.8740547119548852</v>
      </c>
      <c r="C100" s="6">
        <v>4.782395445357297</v>
      </c>
      <c r="D100" s="6">
        <v>12.907522761127682</v>
      </c>
      <c r="E100" s="6">
        <v>15.906139289034675</v>
      </c>
      <c r="F100" s="30">
        <v>16.623673328310858</v>
      </c>
    </row>
    <row r="101" spans="1:6" x14ac:dyDescent="0.2">
      <c r="A101" s="2">
        <v>9.2447417986935143</v>
      </c>
      <c r="B101" s="6">
        <v>-1.870802676568508</v>
      </c>
      <c r="C101" s="6">
        <v>4.7449321283632502</v>
      </c>
      <c r="D101" s="6">
        <v>12.957821226102352</v>
      </c>
      <c r="E101" s="6">
        <v>14.972391754756359</v>
      </c>
      <c r="F101" s="30">
        <v>16.747913712092863</v>
      </c>
    </row>
    <row r="102" spans="1:6" x14ac:dyDescent="0.2">
      <c r="A102" s="2">
        <v>9.2517701817393228</v>
      </c>
      <c r="B102" s="6">
        <v>-1.8643301620628905</v>
      </c>
      <c r="C102" s="6">
        <v>4.7273878187123408</v>
      </c>
      <c r="D102" s="6">
        <v>13.382542178562575</v>
      </c>
      <c r="E102" s="6">
        <v>13.42984807715229</v>
      </c>
      <c r="F102" s="30">
        <v>17.366651496194233</v>
      </c>
    </row>
    <row r="103" spans="1:6" x14ac:dyDescent="0.2">
      <c r="A103" s="2">
        <v>9.2798664346247932</v>
      </c>
      <c r="B103" s="6">
        <v>-1.8740547119548852</v>
      </c>
      <c r="C103" s="6">
        <v>4.7464961220785264</v>
      </c>
      <c r="D103" s="6">
        <v>13.601548477649796</v>
      </c>
      <c r="E103" s="6">
        <v>15.14523456759577</v>
      </c>
      <c r="F103" s="30">
        <v>17.459749799933689</v>
      </c>
    </row>
    <row r="104" spans="1:6" x14ac:dyDescent="0.2">
      <c r="A104" s="2">
        <v>9.250330020192342</v>
      </c>
      <c r="B104" s="6">
        <v>-1.8773173575897015</v>
      </c>
      <c r="C104" s="6">
        <v>4.7138452026137472</v>
      </c>
      <c r="D104" s="6">
        <v>13.155033838265254</v>
      </c>
      <c r="E104" s="6">
        <v>14.297936707208567</v>
      </c>
      <c r="F104" s="30">
        <v>16.5264386140665</v>
      </c>
    </row>
    <row r="105" spans="1:6" x14ac:dyDescent="0.2">
      <c r="A105" s="2">
        <v>9.3056505517805075</v>
      </c>
      <c r="B105" s="6">
        <v>-1.8871696540327132</v>
      </c>
      <c r="C105" s="6">
        <v>4.7447582001951449</v>
      </c>
      <c r="D105" s="6">
        <v>12.668727463284863</v>
      </c>
      <c r="E105" s="6">
        <v>16.569808010231803</v>
      </c>
      <c r="F105" s="30">
        <v>16.176908750605865</v>
      </c>
    </row>
    <row r="106" spans="1:6" x14ac:dyDescent="0.2">
      <c r="A106" s="2">
        <v>9.2965180682172353</v>
      </c>
      <c r="B106" s="6">
        <v>-1.8578992717325999</v>
      </c>
      <c r="C106" s="6">
        <v>4.7197480906955267</v>
      </c>
      <c r="D106" s="6">
        <v>12.884458917941821</v>
      </c>
      <c r="E106" s="6">
        <v>14.77102200299171</v>
      </c>
      <c r="F106" s="30">
        <v>16.367532094707421</v>
      </c>
    </row>
    <row r="107" spans="1:6" x14ac:dyDescent="0.2">
      <c r="A107" s="2">
        <v>9.1736763876045906</v>
      </c>
      <c r="B107" s="6">
        <v>-1.8515094736338289</v>
      </c>
      <c r="C107" s="6">
        <v>4.7312740627838172</v>
      </c>
      <c r="D107" s="6">
        <v>13.995441760135591</v>
      </c>
      <c r="E107" s="6">
        <v>15.879838461834062</v>
      </c>
      <c r="F107" s="30">
        <v>16.805948340403017</v>
      </c>
    </row>
    <row r="108" spans="1:6" x14ac:dyDescent="0.2">
      <c r="A108" s="2">
        <v>9.18296917518005</v>
      </c>
      <c r="B108" s="6">
        <v>-1.8357113567572378</v>
      </c>
      <c r="C108" s="6">
        <v>4.7004803657924166</v>
      </c>
      <c r="D108" s="6">
        <v>13.407826489784146</v>
      </c>
      <c r="E108" s="6">
        <v>15.79236551086901</v>
      </c>
      <c r="F108" s="30">
        <v>16.589793469254978</v>
      </c>
    </row>
    <row r="109" spans="1:6" x14ac:dyDescent="0.2">
      <c r="A109" s="2">
        <v>9.2002900361226807</v>
      </c>
      <c r="B109" s="6">
        <v>-1.8388510767619055</v>
      </c>
      <c r="C109" s="6">
        <v>4.7604630703941266</v>
      </c>
      <c r="D109" s="6">
        <v>13.68395549682378</v>
      </c>
      <c r="E109" s="6">
        <v>15.674928675666145</v>
      </c>
      <c r="F109" s="30">
        <v>17.121061936773188</v>
      </c>
    </row>
    <row r="110" spans="1:6" x14ac:dyDescent="0.2">
      <c r="A110" s="2">
        <v>9.1674328709649071</v>
      </c>
      <c r="B110" s="6">
        <v>-1.8078888511579385</v>
      </c>
      <c r="C110" s="6">
        <v>4.780718858494617</v>
      </c>
      <c r="D110" s="6">
        <v>13.626273141648575</v>
      </c>
      <c r="E110" s="6">
        <v>15.456447137457745</v>
      </c>
      <c r="F110" s="30">
        <v>17.049292729159127</v>
      </c>
    </row>
    <row r="111" spans="1:6" x14ac:dyDescent="0.2">
      <c r="A111" s="2">
        <v>9.2105403519788496</v>
      </c>
      <c r="B111" s="6">
        <v>-1.810942288644829</v>
      </c>
      <c r="C111" s="6">
        <v>4.7981843723207893</v>
      </c>
      <c r="D111" s="6">
        <v>13.386552130326239</v>
      </c>
      <c r="E111" s="6">
        <v>15.651286912609104</v>
      </c>
      <c r="F111" s="30">
        <v>16.942969972459181</v>
      </c>
    </row>
    <row r="112" spans="1:6" x14ac:dyDescent="0.2">
      <c r="A112" s="2">
        <v>9.1798811644914746</v>
      </c>
      <c r="B112" s="6">
        <v>-1.8232501363194258</v>
      </c>
      <c r="C112" s="6">
        <v>4.8121030512543195</v>
      </c>
      <c r="D112" s="6">
        <v>13.508402347335391</v>
      </c>
      <c r="E112" s="6">
        <v>15.662389326413409</v>
      </c>
      <c r="F112" s="30">
        <v>16.663859369004044</v>
      </c>
    </row>
    <row r="113" spans="1:6" x14ac:dyDescent="0.2">
      <c r="A113" s="2">
        <v>9.0853438818014975</v>
      </c>
      <c r="B113" s="6">
        <v>-1.820158943749753</v>
      </c>
      <c r="C113" s="6">
        <v>4.7567747701199856</v>
      </c>
      <c r="D113" s="6">
        <v>13.379727469511781</v>
      </c>
      <c r="E113" s="6">
        <v>13.458835614025542</v>
      </c>
      <c r="F113" s="30">
        <v>16.308622617776248</v>
      </c>
    </row>
    <row r="114" spans="1:6" x14ac:dyDescent="0.2">
      <c r="A114" s="2">
        <v>9.1242376729227708</v>
      </c>
      <c r="B114" s="6">
        <v>-1.8263509139976741</v>
      </c>
      <c r="C114" s="6">
        <v>4.7140245909001735</v>
      </c>
      <c r="D114" s="6">
        <v>13.283466404985914</v>
      </c>
      <c r="E114" s="6">
        <v>16.120093653620994</v>
      </c>
      <c r="F114" s="30">
        <v>16.854650919215118</v>
      </c>
    </row>
    <row r="115" spans="1:6" x14ac:dyDescent="0.2">
      <c r="A115" s="2">
        <v>9.1220554571086119</v>
      </c>
      <c r="B115" s="6">
        <v>-1.8263509139976741</v>
      </c>
      <c r="C115" s="6">
        <v>4.6825015289244147</v>
      </c>
      <c r="D115" s="6">
        <v>13.091409202082424</v>
      </c>
      <c r="E115" s="6">
        <v>16.456708452078644</v>
      </c>
      <c r="F115" s="30">
        <v>17.013987737953098</v>
      </c>
    </row>
    <row r="116" spans="1:6" x14ac:dyDescent="0.2">
      <c r="A116" s="2">
        <v>9.1798811644914746</v>
      </c>
      <c r="B116" s="6">
        <v>-1.7987840841650193</v>
      </c>
      <c r="C116" s="6">
        <v>4.7376009731685809</v>
      </c>
      <c r="D116" s="6">
        <v>13.321268333046886</v>
      </c>
      <c r="E116" s="6">
        <v>15.527505058723467</v>
      </c>
      <c r="F116" s="30">
        <v>16.931381756553368</v>
      </c>
    </row>
    <row r="117" spans="1:6" x14ac:dyDescent="0.2">
      <c r="A117" s="2">
        <v>9.1431316222827324</v>
      </c>
      <c r="B117" s="6">
        <v>-1.8263509139976741</v>
      </c>
      <c r="C117" s="6">
        <v>4.7183202839207476</v>
      </c>
      <c r="D117" s="6">
        <v>13.403035940545236</v>
      </c>
      <c r="E117" s="6">
        <v>16.29707830648676</v>
      </c>
      <c r="F117" s="30">
        <v>17.047309320810943</v>
      </c>
    </row>
    <row r="118" spans="1:6" x14ac:dyDescent="0.2">
      <c r="A118" s="2">
        <v>9.1335673131702695</v>
      </c>
      <c r="B118" s="6">
        <v>-1.8232501363194258</v>
      </c>
      <c r="C118" s="6">
        <v>4.7283607965432894</v>
      </c>
      <c r="D118" s="6">
        <v>13.064310445955712</v>
      </c>
      <c r="E118" s="6">
        <v>15.555976732804778</v>
      </c>
      <c r="F118" s="30">
        <v>16.621990310991059</v>
      </c>
    </row>
    <row r="119" spans="1:6" x14ac:dyDescent="0.2">
      <c r="A119" s="2">
        <v>9.1516513756275035</v>
      </c>
      <c r="B119" s="6">
        <v>-1.8232501363194258</v>
      </c>
      <c r="C119" s="6">
        <v>4.7081779360623202</v>
      </c>
      <c r="D119" s="6">
        <v>13.016407128777294</v>
      </c>
      <c r="E119" s="6">
        <v>14.71972870860416</v>
      </c>
      <c r="F119" s="30">
        <v>16.327715366047826</v>
      </c>
    </row>
    <row r="120" spans="1:6" x14ac:dyDescent="0.2">
      <c r="A120" s="2">
        <v>9.1033117992176589</v>
      </c>
      <c r="B120" s="6">
        <v>-1.8325814637483102</v>
      </c>
      <c r="C120" s="6">
        <v>4.646408094004336</v>
      </c>
      <c r="D120" s="6">
        <v>13.219257756247908</v>
      </c>
      <c r="E120" s="6">
        <v>15.822381406809274</v>
      </c>
      <c r="F120" s="30">
        <v>17.050756458993177</v>
      </c>
    </row>
    <row r="121" spans="1:6" x14ac:dyDescent="0.2">
      <c r="A121" s="2">
        <v>9.1127275431091821</v>
      </c>
      <c r="B121" s="6">
        <v>-1.8611095473628483</v>
      </c>
      <c r="C121" s="6">
        <v>4.6185798728980094</v>
      </c>
      <c r="D121" s="6">
        <v>13.116192375880662</v>
      </c>
      <c r="E121" s="6">
        <v>15.86578072234383</v>
      </c>
      <c r="F121" s="30">
        <v>16.984340730867963</v>
      </c>
    </row>
    <row r="122" spans="1:6" x14ac:dyDescent="0.2">
      <c r="A122" s="2">
        <v>9.0797760019550662</v>
      </c>
      <c r="B122" s="6">
        <v>-1.8078888511579385</v>
      </c>
      <c r="C122" s="6">
        <v>4.6798137289838575</v>
      </c>
      <c r="D122" s="6">
        <v>13.376650493977037</v>
      </c>
      <c r="E122" s="6">
        <v>13.017002861746503</v>
      </c>
      <c r="F122" s="30">
        <v>16.763507935357641</v>
      </c>
    </row>
    <row r="123" spans="1:6" x14ac:dyDescent="0.2">
      <c r="A123" s="2">
        <v>9.0938065557202314</v>
      </c>
      <c r="B123" s="6">
        <v>-1.7987840841650193</v>
      </c>
      <c r="C123" s="6">
        <v>4.6727353721505152</v>
      </c>
      <c r="D123" s="6">
        <v>12.99341119844455</v>
      </c>
      <c r="E123" s="6">
        <v>13.919870573288517</v>
      </c>
      <c r="F123" s="30">
        <v>15.891600238428396</v>
      </c>
    </row>
    <row r="124" spans="1:6" x14ac:dyDescent="0.2">
      <c r="A124" s="2">
        <v>9.1033117992176589</v>
      </c>
      <c r="B124" s="6">
        <v>-1.8232501363194258</v>
      </c>
      <c r="C124" s="6">
        <v>4.6424659707317879</v>
      </c>
      <c r="D124" s="6">
        <v>12.216013075344227</v>
      </c>
      <c r="E124" s="6">
        <v>14.603967918328545</v>
      </c>
      <c r="F124" s="30">
        <v>15.78394092682932</v>
      </c>
    </row>
    <row r="125" spans="1:6" x14ac:dyDescent="0.2">
      <c r="A125" s="2">
        <v>9.1258712153497328</v>
      </c>
      <c r="B125" s="6">
        <v>-1.9071703207393829</v>
      </c>
      <c r="C125" s="6">
        <v>4.6913478822291435</v>
      </c>
      <c r="D125" s="6">
        <v>13.296504902107845</v>
      </c>
      <c r="E125" s="6">
        <v>15.326232497459216</v>
      </c>
      <c r="F125" s="30">
        <v>17.60577940324816</v>
      </c>
    </row>
    <row r="126" spans="1:6" x14ac:dyDescent="0.2">
      <c r="A126" s="2">
        <v>9.153770020487789</v>
      </c>
      <c r="B126" s="6">
        <v>-1.9207298505250152</v>
      </c>
      <c r="C126" s="6">
        <v>4.6867501729805143</v>
      </c>
      <c r="D126" s="6">
        <v>12.919544375984531</v>
      </c>
      <c r="E126" s="6">
        <v>14.038654109278484</v>
      </c>
      <c r="F126" s="30">
        <v>17.22004602866939</v>
      </c>
    </row>
    <row r="127" spans="1:6" x14ac:dyDescent="0.2">
      <c r="A127" s="2">
        <v>9.090993614343617</v>
      </c>
      <c r="B127" s="6">
        <v>-1.9275791923705898</v>
      </c>
      <c r="C127" s="6">
        <v>4.6876714074998347</v>
      </c>
      <c r="D127" s="6">
        <v>12.701101149234363</v>
      </c>
      <c r="E127" s="6">
        <v>15.088076153755821</v>
      </c>
      <c r="F127" s="30">
        <v>18.676769202837498</v>
      </c>
    </row>
    <row r="128" spans="1:6" x14ac:dyDescent="0.2">
      <c r="A128" s="2">
        <v>9.1521814578026515</v>
      </c>
      <c r="B128" s="6">
        <v>-1.8937921947932066</v>
      </c>
      <c r="C128" s="6">
        <v>4.6930894840259745</v>
      </c>
      <c r="D128" s="6">
        <v>13.142797178017736</v>
      </c>
      <c r="E128" s="6">
        <v>16.736519285322327</v>
      </c>
      <c r="F128" s="30">
        <v>17.125796604038456</v>
      </c>
    </row>
    <row r="129" spans="1:6" x14ac:dyDescent="0.2">
      <c r="A129" s="2">
        <v>9.1497407498472523</v>
      </c>
      <c r="B129" s="6">
        <v>-1.8971199848858813</v>
      </c>
      <c r="C129" s="6">
        <v>4.6342434334737987</v>
      </c>
      <c r="D129" s="6">
        <v>13.485751537200365</v>
      </c>
      <c r="E129" s="6">
        <v>15.224055528018985</v>
      </c>
      <c r="F129" s="30">
        <v>17.104976058748377</v>
      </c>
    </row>
    <row r="130" spans="1:6" x14ac:dyDescent="0.2">
      <c r="A130" s="2">
        <v>9.1356168257802466</v>
      </c>
      <c r="B130" s="6">
        <v>-1.9484132792734319</v>
      </c>
      <c r="C130" s="6">
        <v>4.6728288344619058</v>
      </c>
      <c r="D130" s="6">
        <v>13.035100332385321</v>
      </c>
      <c r="E130" s="6">
        <v>15.974225280538619</v>
      </c>
      <c r="F130" s="30">
        <v>17.046122049717479</v>
      </c>
    </row>
    <row r="131" spans="1:6" x14ac:dyDescent="0.2">
      <c r="A131" s="2">
        <v>9.1247824836145366</v>
      </c>
      <c r="B131" s="6">
        <v>-1.9449106487222299</v>
      </c>
      <c r="C131" s="6">
        <v>4.7505683886774479</v>
      </c>
      <c r="D131" s="6">
        <v>13.328132870060832</v>
      </c>
      <c r="E131" s="6">
        <v>13.87377946608825</v>
      </c>
      <c r="F131" s="30">
        <v>16.875579144713189</v>
      </c>
    </row>
    <row r="132" spans="1:6" x14ac:dyDescent="0.2">
      <c r="A132" s="2">
        <v>9.1391665525216581</v>
      </c>
      <c r="B132" s="6">
        <v>-1.9519282213808764</v>
      </c>
      <c r="C132" s="6">
        <v>4.7918157142621007</v>
      </c>
      <c r="D132" s="6">
        <v>12.780275804250014</v>
      </c>
      <c r="E132" s="6">
        <v>12.971540487669746</v>
      </c>
      <c r="F132" s="30">
        <v>16.816936094098853</v>
      </c>
    </row>
    <row r="133" spans="1:6" x14ac:dyDescent="0.2">
      <c r="A133" s="2">
        <v>9.1819408974544849</v>
      </c>
      <c r="B133" s="6">
        <v>-1.9414202437824613</v>
      </c>
      <c r="C133" s="6">
        <v>4.8218126509599415</v>
      </c>
      <c r="D133" s="6">
        <v>12.866939373516074</v>
      </c>
      <c r="E133" s="6">
        <v>13.721199878493033</v>
      </c>
      <c r="F133" s="30">
        <v>16.520923283984899</v>
      </c>
    </row>
    <row r="134" spans="1:6" x14ac:dyDescent="0.2">
      <c r="A134" s="2">
        <v>9.1489967417351306</v>
      </c>
      <c r="B134" s="6">
        <v>-1.9414202437824613</v>
      </c>
      <c r="C134" s="6">
        <v>4.8204428429217314</v>
      </c>
      <c r="D134" s="6">
        <v>12.651745159337569</v>
      </c>
      <c r="E134" s="6">
        <v>13.500799813124575</v>
      </c>
      <c r="F134" s="30">
        <v>16.794468424531271</v>
      </c>
    </row>
    <row r="135" spans="1:6" x14ac:dyDescent="0.2">
      <c r="A135" s="2">
        <v>9.1778171802706225</v>
      </c>
      <c r="B135" s="6">
        <v>-1.9414202437824613</v>
      </c>
      <c r="C135" s="6">
        <v>4.8168077971160992</v>
      </c>
      <c r="D135" s="6">
        <v>13.126960793074934</v>
      </c>
      <c r="E135" s="6">
        <v>14.571632537685607</v>
      </c>
      <c r="F135" s="30">
        <v>16.839042320084381</v>
      </c>
    </row>
    <row r="136" spans="1:6" x14ac:dyDescent="0.2">
      <c r="A136" s="2">
        <v>9.1400251980611564</v>
      </c>
      <c r="B136" s="6">
        <v>-1.9139271032022627</v>
      </c>
      <c r="C136" s="6">
        <v>4.8578725395438456</v>
      </c>
      <c r="D136" s="6">
        <v>13.215412821852951</v>
      </c>
      <c r="E136" s="6">
        <v>14.430696197054507</v>
      </c>
      <c r="F136" s="30">
        <v>16.777287830138313</v>
      </c>
    </row>
    <row r="137" spans="1:6" x14ac:dyDescent="0.2">
      <c r="A137" s="2">
        <v>9.1439868714261614</v>
      </c>
      <c r="B137" s="6">
        <v>-1.9344757714296503</v>
      </c>
      <c r="C137" s="6">
        <v>4.8926022271846632</v>
      </c>
      <c r="D137" s="6">
        <v>12.645929518473245</v>
      </c>
      <c r="E137" s="6">
        <v>12.100712129872347</v>
      </c>
      <c r="F137" s="30">
        <v>17.057399537141475</v>
      </c>
    </row>
    <row r="138" spans="1:6" x14ac:dyDescent="0.2">
      <c r="A138" s="2">
        <v>9.1415260559758238</v>
      </c>
      <c r="B138" s="6">
        <v>-1.9379419794061366</v>
      </c>
      <c r="C138" s="6">
        <v>4.8480379301500305</v>
      </c>
      <c r="D138" s="6">
        <v>12.805279956981096</v>
      </c>
      <c r="E138" s="6">
        <v>13.102160670086809</v>
      </c>
      <c r="F138" s="30">
        <v>16.697908386194673</v>
      </c>
    </row>
    <row r="139" spans="1:6" x14ac:dyDescent="0.2">
      <c r="A139" s="2">
        <v>9.1900356186358181</v>
      </c>
      <c r="B139" s="6">
        <v>-1.9379419794061366</v>
      </c>
      <c r="C139" s="6">
        <v>4.849213801410043</v>
      </c>
      <c r="D139" s="6">
        <v>13.230460545011951</v>
      </c>
      <c r="E139" s="6">
        <v>15.354526006101828</v>
      </c>
      <c r="F139" s="30">
        <v>16.663428782771341</v>
      </c>
    </row>
    <row r="140" spans="1:6" x14ac:dyDescent="0.2">
      <c r="A140" s="2">
        <v>9.2676654385954524</v>
      </c>
      <c r="B140" s="6">
        <v>-1.9449106487222299</v>
      </c>
      <c r="C140" s="6">
        <v>4.9187392793917191</v>
      </c>
      <c r="D140" s="6">
        <v>13.611058722995464</v>
      </c>
      <c r="E140" s="6">
        <v>17.915505791695189</v>
      </c>
      <c r="F140" s="30">
        <v>16.919641975864309</v>
      </c>
    </row>
    <row r="141" spans="1:6" x14ac:dyDescent="0.2">
      <c r="A141" s="2">
        <v>9.261698664251325</v>
      </c>
      <c r="B141" s="6">
        <v>-1.9379419794061366</v>
      </c>
      <c r="C141" s="6">
        <v>4.8782461060505105</v>
      </c>
      <c r="D141" s="6">
        <v>12.750693715342843</v>
      </c>
      <c r="E141" s="6">
        <v>13.217673557208654</v>
      </c>
      <c r="F141" s="30">
        <v>16.826406775562933</v>
      </c>
    </row>
    <row r="142" spans="1:6" x14ac:dyDescent="0.2">
      <c r="A142" s="2">
        <v>9.2492725819779711</v>
      </c>
      <c r="B142" s="6">
        <v>-1.9310215365615626</v>
      </c>
      <c r="C142" s="6">
        <v>4.8738987705227848</v>
      </c>
      <c r="D142" s="6">
        <v>13.20594688596028</v>
      </c>
      <c r="E142" s="6">
        <v>12.506177237980511</v>
      </c>
      <c r="F142" s="30">
        <v>16.643506195788291</v>
      </c>
    </row>
    <row r="143" spans="1:6" x14ac:dyDescent="0.2">
      <c r="A143" s="2">
        <v>9.2360081187247598</v>
      </c>
      <c r="B143" s="6">
        <v>-1.9344757714296503</v>
      </c>
      <c r="C143" s="6">
        <v>4.8570955387277532</v>
      </c>
      <c r="D143" s="6">
        <v>12.81678885211096</v>
      </c>
      <c r="E143" s="6">
        <v>12.644327576461329</v>
      </c>
      <c r="F143" s="30">
        <v>16.682303166473105</v>
      </c>
    </row>
    <row r="144" spans="1:6" x14ac:dyDescent="0.2">
      <c r="A144" s="2">
        <v>9.2202907028293506</v>
      </c>
      <c r="B144" s="6">
        <v>-1.9139271032022627</v>
      </c>
      <c r="C144" s="6">
        <v>4.8849964824742891</v>
      </c>
      <c r="D144" s="6">
        <v>13.047195767109281</v>
      </c>
      <c r="E144" s="6">
        <v>13.864300722133706</v>
      </c>
      <c r="F144" s="30">
        <v>16.356695141490764</v>
      </c>
    </row>
    <row r="145" spans="1:6" x14ac:dyDescent="0.2">
      <c r="A145" s="2">
        <v>9.2153279134872221</v>
      </c>
      <c r="B145" s="6">
        <v>-1.9241486572738007</v>
      </c>
      <c r="C145" s="6">
        <v>4.9270362702199417</v>
      </c>
      <c r="D145" s="6">
        <v>12.914568923677338</v>
      </c>
      <c r="E145" s="6">
        <v>14.580978400103845</v>
      </c>
      <c r="F145" s="30">
        <v>16.449693168275257</v>
      </c>
    </row>
    <row r="146" spans="1:6" x14ac:dyDescent="0.2">
      <c r="A146" s="2">
        <v>9.1632487644423328</v>
      </c>
      <c r="B146" s="6">
        <v>-1.9139271032022627</v>
      </c>
      <c r="C146" s="6">
        <v>4.8903491282217537</v>
      </c>
      <c r="D146" s="6">
        <v>12.894882935359945</v>
      </c>
      <c r="E146" s="6">
        <v>16.408523949078127</v>
      </c>
      <c r="F146" s="30">
        <v>16.853907127957708</v>
      </c>
    </row>
    <row r="147" spans="1:6" x14ac:dyDescent="0.2">
      <c r="A147" s="2">
        <v>9.0536865619308067</v>
      </c>
      <c r="B147" s="6">
        <v>-1.9310215365615626</v>
      </c>
      <c r="C147" s="6">
        <v>4.8732871029450324</v>
      </c>
      <c r="D147" s="6">
        <v>14.254843617183628</v>
      </c>
      <c r="E147" s="6">
        <v>15.123843377614453</v>
      </c>
      <c r="F147" s="30">
        <v>16.643349485683036</v>
      </c>
    </row>
    <row r="148" spans="1:6" x14ac:dyDescent="0.2">
      <c r="A148" s="2">
        <v>8.9952889905593096</v>
      </c>
      <c r="B148" s="6">
        <v>-1.9275791923705898</v>
      </c>
      <c r="C148" s="6">
        <v>4.9071249177265912</v>
      </c>
      <c r="D148" s="6">
        <v>14.69928470968126</v>
      </c>
      <c r="E148" s="6">
        <v>14.340239086899256</v>
      </c>
      <c r="F148" s="30">
        <v>16.700564869936922</v>
      </c>
    </row>
    <row r="149" spans="1:6" x14ac:dyDescent="0.2">
      <c r="A149" s="2">
        <v>8.9078830139422482</v>
      </c>
      <c r="B149" s="6">
        <v>-1.9173226922034008</v>
      </c>
      <c r="C149" s="6">
        <v>4.87870262283543</v>
      </c>
      <c r="D149" s="6">
        <v>14.450054104385741</v>
      </c>
      <c r="E149" s="6">
        <v>13.676248490630767</v>
      </c>
      <c r="F149" s="30">
        <v>16.606027603068974</v>
      </c>
    </row>
    <row r="150" spans="1:6" x14ac:dyDescent="0.2">
      <c r="A150" s="2">
        <v>8.8783580406278215</v>
      </c>
      <c r="B150" s="6">
        <v>-1.9105430052180221</v>
      </c>
      <c r="C150" s="6">
        <v>4.8738987705227848</v>
      </c>
      <c r="D150" s="6">
        <v>14.139947806629545</v>
      </c>
      <c r="E150" s="6">
        <v>13.604789526648622</v>
      </c>
      <c r="F150" s="30">
        <v>16.616612633241349</v>
      </c>
    </row>
    <row r="151" spans="1:6" x14ac:dyDescent="0.2">
      <c r="A151" s="2">
        <v>8.8369551573314293</v>
      </c>
      <c r="B151" s="6">
        <v>-1.9275791923705898</v>
      </c>
      <c r="C151" s="6">
        <v>4.8856765746907769</v>
      </c>
      <c r="D151" s="6">
        <v>15.237083014555223</v>
      </c>
      <c r="E151" s="6">
        <v>13.415032991367148</v>
      </c>
      <c r="F151" s="30">
        <v>16.563396667563683</v>
      </c>
    </row>
    <row r="152" spans="1:6" x14ac:dyDescent="0.2">
      <c r="A152" s="2">
        <v>8.8001139467663076</v>
      </c>
      <c r="B152" s="6">
        <v>-1.8611095473628483</v>
      </c>
      <c r="C152" s="6">
        <v>4.8840889727697157</v>
      </c>
      <c r="D152" s="6">
        <v>14.416272127995096</v>
      </c>
      <c r="E152" s="6">
        <v>13.854731271117556</v>
      </c>
      <c r="F152" s="30">
        <v>16.08964987906862</v>
      </c>
    </row>
    <row r="153" spans="1:6" x14ac:dyDescent="0.2">
      <c r="A153" s="2">
        <v>8.7546340474312725</v>
      </c>
      <c r="B153" s="6">
        <v>-1.9139271032022627</v>
      </c>
      <c r="C153" s="6">
        <v>4.8692253278087163</v>
      </c>
      <c r="D153" s="6">
        <v>14.099154488082958</v>
      </c>
      <c r="E153" s="6">
        <v>12.923912438680491</v>
      </c>
      <c r="F153" s="30">
        <v>16.893607763816721</v>
      </c>
    </row>
    <row r="154" spans="1:6" x14ac:dyDescent="0.2">
      <c r="A154" s="2">
        <v>8.7872203286292976</v>
      </c>
      <c r="B154" s="6">
        <v>-1.9275791923705898</v>
      </c>
      <c r="C154" s="6">
        <v>4.9334662313251272</v>
      </c>
      <c r="D154" s="6">
        <v>13.636257089769394</v>
      </c>
      <c r="E154" s="6">
        <v>15.369435760468116</v>
      </c>
      <c r="F154" s="30">
        <v>16.804704503158653</v>
      </c>
    </row>
    <row r="155" spans="1:6" x14ac:dyDescent="0.2">
      <c r="A155" s="2">
        <v>8.7657705439872569</v>
      </c>
      <c r="B155" s="6">
        <v>-1.9173226922034008</v>
      </c>
      <c r="C155" s="6">
        <v>4.9554748829189803</v>
      </c>
      <c r="D155" s="6">
        <v>14.028092127404962</v>
      </c>
      <c r="E155" s="6">
        <v>16.158277440591153</v>
      </c>
      <c r="F155" s="30">
        <v>16.630193265401054</v>
      </c>
    </row>
    <row r="156" spans="1:6" x14ac:dyDescent="0.2">
      <c r="A156" s="2">
        <v>8.740496729931813</v>
      </c>
      <c r="B156" s="6">
        <v>-1.9379419794061366</v>
      </c>
      <c r="C156" s="6">
        <v>4.9870254284571223</v>
      </c>
      <c r="D156" s="6">
        <v>13.693229923255442</v>
      </c>
      <c r="E156" s="6">
        <v>15.139929515366077</v>
      </c>
      <c r="F156" s="30">
        <v>16.269744919148152</v>
      </c>
    </row>
    <row r="157" spans="1:6" x14ac:dyDescent="0.2">
      <c r="A157" s="2">
        <v>8.7546340474312725</v>
      </c>
      <c r="B157" s="6">
        <v>-1.9379419794061366</v>
      </c>
      <c r="C157" s="6">
        <v>4.9919280666305594</v>
      </c>
      <c r="D157" s="6">
        <v>13.316412562609836</v>
      </c>
      <c r="E157" s="6">
        <v>14.130321297804308</v>
      </c>
      <c r="F157" s="30">
        <v>16.07455747094383</v>
      </c>
    </row>
    <row r="158" spans="1:6" x14ac:dyDescent="0.2">
      <c r="A158" s="2">
        <v>8.8134384945285067</v>
      </c>
      <c r="B158" s="6">
        <v>-1.9105430052180221</v>
      </c>
      <c r="C158" s="6">
        <v>4.9867523536329239</v>
      </c>
      <c r="D158" s="6">
        <v>13.197120139048627</v>
      </c>
      <c r="E158" s="6">
        <v>15.687312734865866</v>
      </c>
      <c r="F158" s="30">
        <v>16.296370698331618</v>
      </c>
    </row>
    <row r="159" spans="1:6" x14ac:dyDescent="0.2">
      <c r="A159" s="2">
        <v>8.8098628053790566</v>
      </c>
      <c r="B159" s="6">
        <v>-1.8773173575897015</v>
      </c>
      <c r="C159" s="6">
        <v>5.0342867144275365</v>
      </c>
      <c r="D159" s="6">
        <v>13.625778813420284</v>
      </c>
      <c r="E159" s="6">
        <v>14.613017753848462</v>
      </c>
      <c r="F159" s="30">
        <v>16.342960120642712</v>
      </c>
    </row>
    <row r="160" spans="1:6" x14ac:dyDescent="0.2">
      <c r="A160" s="2">
        <v>8.7387354613634738</v>
      </c>
      <c r="B160" s="6">
        <v>-1.8871696540327132</v>
      </c>
      <c r="C160" s="6">
        <v>5.0431024842337573</v>
      </c>
      <c r="D160" s="6">
        <v>14.1489302832668</v>
      </c>
      <c r="E160" s="6">
        <v>13.815510557964274</v>
      </c>
      <c r="F160" s="30">
        <v>16.619570693985082</v>
      </c>
    </row>
    <row r="161" spans="1:6" x14ac:dyDescent="0.2">
      <c r="A161" s="2">
        <v>8.6195692580331045</v>
      </c>
      <c r="B161" s="6">
        <v>-1.8971199848858813</v>
      </c>
      <c r="C161" s="6">
        <v>5.0364979536219829</v>
      </c>
      <c r="D161" s="6">
        <v>14.782909147033566</v>
      </c>
      <c r="E161" s="6">
        <v>15.613914569910998</v>
      </c>
      <c r="F161" s="30">
        <v>16.729789796467102</v>
      </c>
    </row>
    <row r="162" spans="1:6" x14ac:dyDescent="0.2">
      <c r="A162" s="2">
        <v>8.5235727983802771</v>
      </c>
      <c r="B162" s="6">
        <v>-1.8611095473628483</v>
      </c>
      <c r="C162" s="6">
        <v>4.9845650663630714</v>
      </c>
      <c r="D162" s="6">
        <v>15.211706238835319</v>
      </c>
      <c r="E162" s="6">
        <v>13.304684934198283</v>
      </c>
      <c r="F162" s="30">
        <v>16.501901208755431</v>
      </c>
    </row>
    <row r="163" spans="1:6" x14ac:dyDescent="0.2">
      <c r="A163" s="2">
        <v>8.4780364762150437</v>
      </c>
      <c r="B163" s="6">
        <v>-1.8904754421672127</v>
      </c>
      <c r="C163" s="6">
        <v>4.9268913006632946</v>
      </c>
      <c r="D163" s="6">
        <v>14.877337485600338</v>
      </c>
      <c r="E163" s="6">
        <v>14.380824367014334</v>
      </c>
      <c r="F163" s="30">
        <v>17.068570201333795</v>
      </c>
    </row>
    <row r="164" spans="1:6" x14ac:dyDescent="0.2">
      <c r="A164" s="2">
        <v>8.405814603432848</v>
      </c>
      <c r="B164" s="6">
        <v>-1.8740547119548852</v>
      </c>
      <c r="C164" s="6">
        <v>5.0055557483529576</v>
      </c>
      <c r="D164" s="6">
        <v>15.255543770657539</v>
      </c>
      <c r="E164" s="6">
        <v>13.937728190688523</v>
      </c>
      <c r="F164" s="30">
        <v>16.895876216658475</v>
      </c>
    </row>
    <row r="165" spans="1:6" x14ac:dyDescent="0.2">
      <c r="A165" s="2">
        <v>8.5448083584492114</v>
      </c>
      <c r="B165" s="6">
        <v>-1.8546992690019291</v>
      </c>
      <c r="C165" s="6">
        <v>5.0009889170444506</v>
      </c>
      <c r="D165" s="6">
        <v>15.697792704567373</v>
      </c>
      <c r="E165" s="6">
        <v>13.963930563082547</v>
      </c>
      <c r="F165" s="30">
        <v>16.855734723718676</v>
      </c>
    </row>
    <row r="166" spans="1:6" x14ac:dyDescent="0.2">
      <c r="A166" s="2">
        <v>8.5287264272299108</v>
      </c>
      <c r="B166" s="6">
        <v>-1.8740547119548852</v>
      </c>
      <c r="C166" s="6">
        <v>4.9729334269122445</v>
      </c>
      <c r="D166" s="6">
        <v>15.333314644516012</v>
      </c>
      <c r="E166" s="6">
        <v>14.130321297804308</v>
      </c>
      <c r="F166" s="30">
        <v>16.746662709515391</v>
      </c>
    </row>
    <row r="167" spans="1:6" x14ac:dyDescent="0.2">
      <c r="A167" s="2">
        <v>8.5399326783857266</v>
      </c>
      <c r="B167" s="6">
        <v>-1.9105430052180221</v>
      </c>
      <c r="C167" s="6">
        <v>4.9805196701916321</v>
      </c>
      <c r="D167" s="6">
        <v>14.480609539746531</v>
      </c>
      <c r="E167" s="6">
        <v>16.095850042011001</v>
      </c>
      <c r="F167" s="30">
        <v>16.504693214444199</v>
      </c>
    </row>
    <row r="168" spans="1:6" x14ac:dyDescent="0.2">
      <c r="A168" s="2">
        <v>8.5085559980205741</v>
      </c>
      <c r="B168" s="6">
        <v>-1.8971199848858813</v>
      </c>
      <c r="C168" s="6">
        <v>5.0304379213924353</v>
      </c>
      <c r="D168" s="6">
        <v>14.799705515632301</v>
      </c>
      <c r="E168" s="6">
        <v>15.854130105123854</v>
      </c>
      <c r="F168" s="30">
        <v>17.248589931140408</v>
      </c>
    </row>
    <row r="169" spans="1:6" x14ac:dyDescent="0.2">
      <c r="A169" s="2">
        <v>8.4652681185513181</v>
      </c>
      <c r="B169" s="6">
        <v>-1.6220166946409604</v>
      </c>
      <c r="C169" s="6">
        <v>5.0008542822411499</v>
      </c>
      <c r="D169" s="6">
        <v>14.553246709072912</v>
      </c>
      <c r="E169" s="6">
        <v>18.237959107137073</v>
      </c>
      <c r="F169" s="30">
        <v>16.840748234275829</v>
      </c>
    </row>
    <row r="170" spans="1:6" x14ac:dyDescent="0.2">
      <c r="A170" s="2">
        <v>8.4510533889116921</v>
      </c>
      <c r="B170" s="6">
        <v>-1.6502599069543555</v>
      </c>
      <c r="C170" s="6">
        <v>4.966335035199676</v>
      </c>
      <c r="D170" s="6">
        <v>14.367969942678981</v>
      </c>
      <c r="E170" s="6">
        <v>16.642824179893303</v>
      </c>
      <c r="F170" s="30">
        <v>16.388173168581655</v>
      </c>
    </row>
    <row r="171" spans="1:6" x14ac:dyDescent="0.2">
      <c r="A171" s="2">
        <v>8.4540403764109691</v>
      </c>
      <c r="B171" s="6">
        <v>-1.627092847672821</v>
      </c>
      <c r="C171" s="6">
        <v>5.0134313813982567</v>
      </c>
      <c r="D171" s="6">
        <v>13.76627829608405</v>
      </c>
      <c r="E171" s="6">
        <v>15.590462908875947</v>
      </c>
      <c r="F171" s="30">
        <v>16.369045012610513</v>
      </c>
    </row>
    <row r="172" spans="1:6" x14ac:dyDescent="0.2">
      <c r="A172" s="2">
        <v>8.4574431870104636</v>
      </c>
      <c r="B172" s="6">
        <v>-1.6424777665123005</v>
      </c>
      <c r="C172" s="6">
        <v>4.9911806062621205</v>
      </c>
      <c r="D172" s="6">
        <v>14.831631421072659</v>
      </c>
      <c r="E172" s="6">
        <v>17.104658435817807</v>
      </c>
      <c r="F172" s="30">
        <v>17.181612917427355</v>
      </c>
    </row>
    <row r="173" spans="1:6" x14ac:dyDescent="0.2">
      <c r="A173" s="2">
        <v>8.4815660137730866</v>
      </c>
      <c r="B173" s="6">
        <v>-1.5945492999403497</v>
      </c>
      <c r="C173" s="6">
        <v>5.0226297389446239</v>
      </c>
      <c r="D173" s="6">
        <v>14.286749049453695</v>
      </c>
      <c r="E173" s="6">
        <v>15.87474939232659</v>
      </c>
      <c r="F173" s="30">
        <v>16.650030107386236</v>
      </c>
    </row>
    <row r="174" spans="1:6" x14ac:dyDescent="0.2">
      <c r="A174" s="2">
        <v>8.4873523494052154</v>
      </c>
      <c r="B174" s="6">
        <v>-1.5945492999403497</v>
      </c>
      <c r="C174" s="6">
        <v>5.0965071331702196</v>
      </c>
      <c r="D174" s="6">
        <v>14.319380446596259</v>
      </c>
      <c r="E174" s="6">
        <v>16.328356576441514</v>
      </c>
      <c r="F174" s="30">
        <v>16.808447428016031</v>
      </c>
    </row>
    <row r="175" spans="1:6" x14ac:dyDescent="0.2">
      <c r="A175" s="2">
        <v>8.4953564968070623</v>
      </c>
      <c r="B175" s="6">
        <v>-1.5050778971098575</v>
      </c>
      <c r="C175" s="6">
        <v>5.0356530570715439</v>
      </c>
      <c r="D175" s="6">
        <v>13.467074438654333</v>
      </c>
      <c r="E175" s="6">
        <v>16.768857115021827</v>
      </c>
      <c r="F175" s="30">
        <v>16.764111915035727</v>
      </c>
    </row>
    <row r="176" spans="1:6" x14ac:dyDescent="0.2">
      <c r="A176" s="2">
        <v>8.4971945449095472</v>
      </c>
      <c r="B176" s="6">
        <v>-1.5394455406140655</v>
      </c>
      <c r="C176" s="6">
        <v>5.0618352507946467</v>
      </c>
      <c r="D176" s="6">
        <v>13.507499239577056</v>
      </c>
      <c r="E176" s="6">
        <v>18.396797803489033</v>
      </c>
      <c r="F176" s="30">
        <v>16.784248747573255</v>
      </c>
    </row>
    <row r="177" spans="1:6" x14ac:dyDescent="0.2">
      <c r="A177" s="2">
        <v>8.5385632171524293</v>
      </c>
      <c r="B177" s="6">
        <v>-1.7660917224794772</v>
      </c>
      <c r="C177" s="6">
        <v>5.0906780017697919</v>
      </c>
      <c r="D177" s="6">
        <v>14.561787520535583</v>
      </c>
      <c r="E177" s="6">
        <v>17.592171925461745</v>
      </c>
      <c r="F177" s="30">
        <v>16.970976184898795</v>
      </c>
    </row>
    <row r="178" spans="1:6" x14ac:dyDescent="0.2">
      <c r="A178" s="2">
        <v>8.5583351347474128</v>
      </c>
      <c r="B178" s="6">
        <v>-1.7719568419318752</v>
      </c>
      <c r="C178" s="6">
        <v>5.0928295317222423</v>
      </c>
      <c r="D178" s="6">
        <v>14.28718341826835</v>
      </c>
      <c r="E178" s="6">
        <v>16.226052792463413</v>
      </c>
      <c r="F178" s="30">
        <v>16.405861469903265</v>
      </c>
    </row>
    <row r="179" spans="1:6" x14ac:dyDescent="0.2">
      <c r="A179" s="2">
        <v>8.5393459960573708</v>
      </c>
      <c r="B179" s="6">
        <v>-1.7458305373396552</v>
      </c>
      <c r="C179" s="6">
        <v>5.0875963352323836</v>
      </c>
      <c r="D179" s="6">
        <v>13.864846287571529</v>
      </c>
      <c r="E179" s="6">
        <v>15.738298289598733</v>
      </c>
      <c r="F179" s="30">
        <v>16.618087601839424</v>
      </c>
    </row>
    <row r="180" spans="1:6" x14ac:dyDescent="0.2">
      <c r="A180" s="2">
        <v>8.4801141831748161</v>
      </c>
      <c r="B180" s="6">
        <v>-1.7660917224794772</v>
      </c>
      <c r="C180" s="6">
        <v>5.1432412586442773</v>
      </c>
      <c r="D180" s="6">
        <v>14.442347515516019</v>
      </c>
      <c r="E180" s="6">
        <v>15.907374619642667</v>
      </c>
      <c r="F180" s="30">
        <v>16.724756407625737</v>
      </c>
    </row>
    <row r="181" spans="1:6" x14ac:dyDescent="0.2">
      <c r="A181" s="2">
        <v>8.4574431870104636</v>
      </c>
      <c r="B181" s="6">
        <v>-1.7515776795952231</v>
      </c>
      <c r="C181" s="6">
        <v>5.1273510937922167</v>
      </c>
      <c r="D181" s="6">
        <v>13.743887802791306</v>
      </c>
      <c r="E181" s="6">
        <v>14.590237725516642</v>
      </c>
      <c r="F181" s="30">
        <v>16.277245812523841</v>
      </c>
    </row>
    <row r="182" spans="1:6" x14ac:dyDescent="0.2">
      <c r="A182" s="2">
        <v>8.427706024914702</v>
      </c>
      <c r="B182" s="6">
        <v>-1.7749023521616321</v>
      </c>
      <c r="C182" s="6">
        <v>5.0609481079698453</v>
      </c>
      <c r="D182" s="6">
        <v>14.02262553527544</v>
      </c>
      <c r="E182" s="6">
        <v>15.360943140422462</v>
      </c>
      <c r="F182" s="30">
        <v>16.905548870978741</v>
      </c>
    </row>
    <row r="183" spans="1:6" x14ac:dyDescent="0.2">
      <c r="A183" s="2">
        <v>8.4338115824771869</v>
      </c>
      <c r="B183" s="6">
        <v>-1.7573580425107227</v>
      </c>
      <c r="C183" s="6">
        <v>5.0228273348616179</v>
      </c>
      <c r="D183" s="6">
        <v>13.730847693785563</v>
      </c>
      <c r="E183" s="6">
        <v>15.771371037872756</v>
      </c>
      <c r="F183" s="30">
        <v>16.62190572319038</v>
      </c>
    </row>
    <row r="184" spans="1:6" x14ac:dyDescent="0.2">
      <c r="A184" s="2">
        <v>8.4228825119449962</v>
      </c>
      <c r="B184" s="6">
        <v>-1.7544636844843582</v>
      </c>
      <c r="C184" s="6">
        <v>5.0387043140238479</v>
      </c>
      <c r="D184" s="6">
        <v>13.569213521495151</v>
      </c>
      <c r="E184" s="6">
        <v>15.976532086636533</v>
      </c>
      <c r="F184" s="30">
        <v>16.537157239909035</v>
      </c>
    </row>
    <row r="185" spans="1:6" x14ac:dyDescent="0.2">
      <c r="A185" s="2">
        <v>8.4060381420500754</v>
      </c>
      <c r="B185" s="6">
        <v>-1.7287846700666667</v>
      </c>
      <c r="C185" s="6">
        <v>5.0627216072945869</v>
      </c>
      <c r="D185" s="6">
        <v>13.680176398474472</v>
      </c>
      <c r="E185" s="6">
        <v>16.106023069724049</v>
      </c>
      <c r="F185" s="30">
        <v>16.407803420300063</v>
      </c>
    </row>
    <row r="186" spans="1:6" x14ac:dyDescent="0.2">
      <c r="A186" s="2">
        <v>8.3663703016816537</v>
      </c>
      <c r="B186" s="6">
        <v>-1.7372712839439852</v>
      </c>
      <c r="C186" s="6">
        <v>5.0717931070743498</v>
      </c>
      <c r="D186" s="6">
        <v>14.105481010076923</v>
      </c>
      <c r="E186" s="6">
        <v>16.683409460008381</v>
      </c>
      <c r="F186" s="30">
        <v>16.418349861844892</v>
      </c>
    </row>
    <row r="187" spans="1:6" x14ac:dyDescent="0.2">
      <c r="A187" s="2">
        <v>8.3593691062226707</v>
      </c>
      <c r="B187" s="6">
        <v>-1.7287846700666667</v>
      </c>
      <c r="C187" s="6">
        <v>5.097668893061198</v>
      </c>
      <c r="D187" s="6">
        <v>14.723218159939952</v>
      </c>
      <c r="E187" s="6">
        <v>15.388284486026784</v>
      </c>
      <c r="F187" s="30">
        <v>16.015774954808482</v>
      </c>
    </row>
    <row r="188" spans="1:6" x14ac:dyDescent="0.2">
      <c r="A188" s="2">
        <v>8.3440295724070488</v>
      </c>
      <c r="B188" s="6">
        <v>-1.7120245012092015</v>
      </c>
      <c r="C188" s="6">
        <v>5.0944861262662</v>
      </c>
      <c r="D188" s="6">
        <v>14.265461341111717</v>
      </c>
      <c r="E188" s="6">
        <v>15.110237725558674</v>
      </c>
      <c r="F188" s="30">
        <v>16.196194932941371</v>
      </c>
    </row>
    <row r="189" spans="1:6" x14ac:dyDescent="0.2">
      <c r="A189" s="2">
        <v>8.3022657948733674</v>
      </c>
      <c r="B189" s="6">
        <v>-1.7344344026087857</v>
      </c>
      <c r="C189" s="6">
        <v>5.0238805208462765</v>
      </c>
      <c r="D189" s="6">
        <v>14.42158890533856</v>
      </c>
      <c r="E189" s="6">
        <v>15.941358472458266</v>
      </c>
      <c r="F189" s="30">
        <v>16.445866569242522</v>
      </c>
    </row>
    <row r="190" spans="1:6" x14ac:dyDescent="0.2">
      <c r="A190" s="2">
        <v>8.3022657948733674</v>
      </c>
      <c r="B190" s="6">
        <v>-1.7486999797676082</v>
      </c>
      <c r="C190" s="6">
        <v>5.0444568425717664</v>
      </c>
      <c r="D190" s="6">
        <v>14.251579876377063</v>
      </c>
      <c r="E190" s="6">
        <v>15.834405599776076</v>
      </c>
      <c r="F190" s="30">
        <v>16.614881172144184</v>
      </c>
    </row>
    <row r="191" spans="1:6" x14ac:dyDescent="0.2">
      <c r="A191" s="2">
        <v>8.3286925835455676</v>
      </c>
      <c r="B191" s="6">
        <v>-1.7573580425107227</v>
      </c>
      <c r="C191" s="6">
        <v>5.072043922224899</v>
      </c>
      <c r="D191" s="6">
        <v>14.582588266364201</v>
      </c>
      <c r="E191" s="6">
        <v>15.732433170146335</v>
      </c>
      <c r="F191" s="30">
        <v>16.132908398505432</v>
      </c>
    </row>
    <row r="192" spans="1:6" x14ac:dyDescent="0.2">
      <c r="A192" s="2">
        <v>8.3081990632064464</v>
      </c>
      <c r="B192" s="6">
        <v>-1.8048447087767103</v>
      </c>
      <c r="C192" s="6">
        <v>5.1099374951701177</v>
      </c>
      <c r="D192" s="6">
        <v>13.6250048017884</v>
      </c>
      <c r="E192" s="6">
        <v>16.974211659796406</v>
      </c>
      <c r="F192" s="30">
        <v>16.37578979660778</v>
      </c>
    </row>
    <row r="193" spans="1:6" x14ac:dyDescent="0.2">
      <c r="A193" s="2">
        <v>8.3062252160321606</v>
      </c>
      <c r="B193" s="6">
        <v>-1.8325814637483102</v>
      </c>
      <c r="C193" s="6">
        <v>5.1116262772361392</v>
      </c>
      <c r="D193" s="6">
        <v>14.173849816163365</v>
      </c>
      <c r="E193" s="6">
        <v>15.613914569910998</v>
      </c>
      <c r="F193" s="30">
        <v>15.961854621204511</v>
      </c>
    </row>
    <row r="194" spans="1:6" x14ac:dyDescent="0.2">
      <c r="A194" s="2">
        <v>8.3339912471949749</v>
      </c>
      <c r="B194" s="6">
        <v>-1.810942288644829</v>
      </c>
      <c r="C194" s="6">
        <v>5.136974216139274</v>
      </c>
      <c r="D194" s="6">
        <v>14.015346996439908</v>
      </c>
      <c r="E194" s="6">
        <v>16.076231446859619</v>
      </c>
      <c r="F194" s="30">
        <v>16.067303283717393</v>
      </c>
    </row>
    <row r="195" spans="1:6" x14ac:dyDescent="0.2">
      <c r="A195" s="2">
        <v>8.3404560129161833</v>
      </c>
      <c r="B195" s="6">
        <v>-1.810942288644829</v>
      </c>
      <c r="C195" s="6">
        <v>5.180771802692993</v>
      </c>
      <c r="D195" s="6">
        <v>14.445114988109047</v>
      </c>
      <c r="E195" s="6">
        <v>16.35711255142882</v>
      </c>
      <c r="F195" s="30">
        <v>16.690682379910569</v>
      </c>
    </row>
    <row r="196" spans="1:6" x14ac:dyDescent="0.2">
      <c r="A196" s="2">
        <v>8.2519247138013565</v>
      </c>
      <c r="B196" s="6">
        <v>-1.7837912995788781</v>
      </c>
      <c r="C196" s="6">
        <v>5.1812215946717899</v>
      </c>
      <c r="D196" s="6">
        <v>14.977198110230621</v>
      </c>
      <c r="E196" s="6">
        <v>15.691917501252615</v>
      </c>
      <c r="F196" s="30">
        <v>16.32605733878491</v>
      </c>
    </row>
    <row r="197" spans="1:6" x14ac:dyDescent="0.2">
      <c r="A197" s="2">
        <v>8.2506200821746916</v>
      </c>
      <c r="B197" s="6">
        <v>-1.7837912995788781</v>
      </c>
      <c r="C197" s="6">
        <v>5.1823451902956164</v>
      </c>
      <c r="D197" s="6">
        <v>14.563991210392297</v>
      </c>
      <c r="E197" s="6">
        <v>15.199301788866046</v>
      </c>
      <c r="F197" s="30">
        <v>16.329883772730383</v>
      </c>
    </row>
    <row r="198" spans="1:6" x14ac:dyDescent="0.2">
      <c r="A198" s="2">
        <v>8.157657015196472</v>
      </c>
      <c r="B198" s="6">
        <v>-1.7458305373396552</v>
      </c>
      <c r="C198" s="6">
        <v>5.1255104021226678</v>
      </c>
      <c r="D198" s="6">
        <v>15.06444678524489</v>
      </c>
      <c r="E198" s="6">
        <v>17.565014633894645</v>
      </c>
      <c r="F198" s="30">
        <v>16.452716889825393</v>
      </c>
    </row>
    <row r="199" spans="1:6" x14ac:dyDescent="0.2">
      <c r="A199" s="2">
        <v>8.1831180793947453</v>
      </c>
      <c r="B199" s="6">
        <v>-1.742969305058623</v>
      </c>
      <c r="C199" s="6">
        <v>5.0776706954324142</v>
      </c>
      <c r="D199" s="6">
        <v>14.671375473258923</v>
      </c>
      <c r="E199" s="6">
        <v>16.543363386362664</v>
      </c>
      <c r="F199" s="30">
        <v>16.433359572767422</v>
      </c>
    </row>
    <row r="200" spans="1:6" x14ac:dyDescent="0.2">
      <c r="A200" s="2">
        <v>8.1493128436353448</v>
      </c>
      <c r="B200" s="6">
        <v>-1.7287846700666667</v>
      </c>
      <c r="C200" s="6">
        <v>5.067141643536563</v>
      </c>
      <c r="D200" s="6">
        <v>14.514873878233143</v>
      </c>
      <c r="E200" s="6">
        <v>15.846286927662829</v>
      </c>
      <c r="F200" s="30">
        <v>16.72840183729031</v>
      </c>
    </row>
    <row r="201" spans="1:6" x14ac:dyDescent="0.2">
      <c r="A201" s="2">
        <v>8.2052184263954118</v>
      </c>
      <c r="B201" s="6">
        <v>-1.7406861990440543</v>
      </c>
      <c r="C201" s="6">
        <v>5.0622152140694352</v>
      </c>
      <c r="D201" s="6">
        <v>14.502952494526355</v>
      </c>
      <c r="E201" s="6">
        <v>15.160982924563909</v>
      </c>
      <c r="F201" s="30">
        <v>16.467645572099649</v>
      </c>
    </row>
    <row r="202" spans="1:6" x14ac:dyDescent="0.2">
      <c r="A202" s="2">
        <v>8.2160880986323157</v>
      </c>
      <c r="B202" s="6">
        <v>-1.744112815760702</v>
      </c>
      <c r="C202" s="6">
        <v>5.0859901076676763</v>
      </c>
      <c r="D202" s="6">
        <v>14.11084676266541</v>
      </c>
      <c r="E202" s="6">
        <v>15.665538935316304</v>
      </c>
      <c r="F202" s="30">
        <v>16.535472860757935</v>
      </c>
    </row>
    <row r="203" spans="1:6" x14ac:dyDescent="0.2">
      <c r="A203" s="2">
        <v>8.1542126949142286</v>
      </c>
      <c r="B203" s="6">
        <v>-1.7475512145637346</v>
      </c>
      <c r="C203" s="6">
        <v>5.1014505383120463</v>
      </c>
      <c r="D203" s="6">
        <v>14.090298861897354</v>
      </c>
      <c r="E203" s="6">
        <v>15.209276933922865</v>
      </c>
      <c r="F203" s="30">
        <v>16.369794005530096</v>
      </c>
    </row>
    <row r="204" spans="1:6" x14ac:dyDescent="0.2">
      <c r="A204" s="2">
        <v>8.1493128436353448</v>
      </c>
      <c r="B204" s="6">
        <v>-1.7544636844843582</v>
      </c>
      <c r="C204" s="6">
        <v>5.1050966288850814</v>
      </c>
      <c r="D204" s="6">
        <v>13.765372385639962</v>
      </c>
      <c r="E204" s="6">
        <v>15.02447090380125</v>
      </c>
      <c r="F204" s="30">
        <v>16.379643428344782</v>
      </c>
    </row>
    <row r="205" spans="1:6" x14ac:dyDescent="0.2">
      <c r="A205" s="2">
        <v>8.1605182474775049</v>
      </c>
      <c r="B205" s="6">
        <v>-1.7114706379992519</v>
      </c>
      <c r="C205" s="6">
        <v>5.0648709222379296</v>
      </c>
      <c r="D205" s="6">
        <v>14.183927098767992</v>
      </c>
      <c r="E205" s="6">
        <v>15.716124432104412</v>
      </c>
      <c r="F205" s="30">
        <v>16.730604738304596</v>
      </c>
    </row>
    <row r="206" spans="1:6" x14ac:dyDescent="0.2">
      <c r="A206" s="2">
        <v>8.2212100939250696</v>
      </c>
      <c r="B206" s="6">
        <v>-1.7125786713536137</v>
      </c>
      <c r="C206" s="6">
        <v>5.0648709222379296</v>
      </c>
      <c r="D206" s="6">
        <v>14.487507133113626</v>
      </c>
      <c r="E206" s="6">
        <v>15.306164934408407</v>
      </c>
      <c r="F206" s="30">
        <v>16.69382379210721</v>
      </c>
    </row>
    <row r="207" spans="1:6" x14ac:dyDescent="0.2">
      <c r="A207" s="2">
        <v>8.200837258379849</v>
      </c>
      <c r="B207" s="6">
        <v>-1.731605546408308</v>
      </c>
      <c r="C207" s="6">
        <v>5.021509290648134</v>
      </c>
      <c r="D207" s="6">
        <v>13.8408926888798</v>
      </c>
      <c r="E207" s="6">
        <v>15.082458161451598</v>
      </c>
      <c r="F207" s="30">
        <v>16.511633916199717</v>
      </c>
    </row>
    <row r="208" spans="1:6" x14ac:dyDescent="0.2">
      <c r="A208" s="2">
        <v>8.1710341892054803</v>
      </c>
      <c r="B208" s="6">
        <v>-1.7395465977811206</v>
      </c>
      <c r="C208" s="6">
        <v>5.0233540665040302</v>
      </c>
      <c r="D208" s="6">
        <v>14.104735439673568</v>
      </c>
      <c r="E208" s="6">
        <v>15.053884789007542</v>
      </c>
      <c r="F208" s="30">
        <v>16.585765308610142</v>
      </c>
    </row>
    <row r="209" spans="1:6" x14ac:dyDescent="0.2">
      <c r="A209" s="2">
        <v>8.1637985755990758</v>
      </c>
      <c r="B209" s="6">
        <v>-1.7475512145637346</v>
      </c>
      <c r="C209" s="6">
        <v>5.0589173927143039</v>
      </c>
      <c r="D209" s="6">
        <v>13.726753658436182</v>
      </c>
      <c r="E209" s="6">
        <v>16.074143763429138</v>
      </c>
      <c r="F209" s="30">
        <v>16.023934410869909</v>
      </c>
    </row>
    <row r="210" spans="1:6" x14ac:dyDescent="0.2">
      <c r="A210" s="2">
        <v>8.1886891244442008</v>
      </c>
      <c r="B210" s="6">
        <v>-1.7226066105397384</v>
      </c>
      <c r="C210" s="6">
        <v>5.0478026184376947</v>
      </c>
      <c r="D210" s="6">
        <v>13.083472849733822</v>
      </c>
      <c r="E210" s="6">
        <v>14.436087045689384</v>
      </c>
      <c r="F210" s="30">
        <v>15.575782800067522</v>
      </c>
    </row>
    <row r="211" spans="1:6" x14ac:dyDescent="0.2">
      <c r="A211" s="2">
        <v>8.2498364854257016</v>
      </c>
      <c r="B211" s="6">
        <v>-1.6607312068216509</v>
      </c>
      <c r="C211" s="6">
        <v>5.0401940963378005</v>
      </c>
      <c r="D211" s="6">
        <v>14.062283132067451</v>
      </c>
      <c r="E211" s="6">
        <v>15.867066896154574</v>
      </c>
      <c r="F211" s="30">
        <v>16.307819741269014</v>
      </c>
    </row>
    <row r="212" spans="1:6" x14ac:dyDescent="0.2">
      <c r="A212" s="2">
        <v>8.3313454248457237</v>
      </c>
      <c r="B212" s="6">
        <v>-1.6544352783648362</v>
      </c>
      <c r="C212" s="6">
        <v>5.0248011495691554</v>
      </c>
      <c r="D212" s="6">
        <v>14.766041157612099</v>
      </c>
      <c r="E212" s="6">
        <v>15.876024089758591</v>
      </c>
      <c r="F212" s="30">
        <v>16.396143967441816</v>
      </c>
    </row>
    <row r="213" spans="1:6" x14ac:dyDescent="0.2">
      <c r="A213" s="2">
        <v>8.340694647925071</v>
      </c>
      <c r="B213" s="6">
        <v>-1.5994875815809322</v>
      </c>
      <c r="C213" s="6">
        <v>5.0027375219691148</v>
      </c>
      <c r="D213" s="6">
        <v>14.879400613462163</v>
      </c>
      <c r="E213" s="6">
        <v>16.235878686614704</v>
      </c>
      <c r="F213" s="30">
        <v>16.709643013342607</v>
      </c>
    </row>
    <row r="214" spans="1:6" x14ac:dyDescent="0.2">
      <c r="A214" s="2">
        <v>8.3267588145117326</v>
      </c>
      <c r="B214" s="6">
        <v>-1.6104384127676838</v>
      </c>
      <c r="C214" s="6">
        <v>5.0575188799951061</v>
      </c>
      <c r="D214" s="6">
        <v>14.027319717054114</v>
      </c>
      <c r="E214" s="6">
        <v>15.224055528018985</v>
      </c>
      <c r="F214" s="30">
        <v>16.860500505435603</v>
      </c>
    </row>
    <row r="215" spans="1:6" x14ac:dyDescent="0.2">
      <c r="A215" s="2">
        <v>8.3038762009197633</v>
      </c>
      <c r="B215" s="6">
        <v>-1.5682959691029252</v>
      </c>
      <c r="C215" s="6">
        <v>5.0584090689010965</v>
      </c>
      <c r="D215" s="6">
        <v>14.415530973334425</v>
      </c>
      <c r="E215" s="6">
        <v>15.93657377433493</v>
      </c>
      <c r="F215" s="30">
        <v>16.632999148882089</v>
      </c>
    </row>
    <row r="216" spans="1:6" x14ac:dyDescent="0.2">
      <c r="A216" s="2">
        <v>8.2677056647624259</v>
      </c>
      <c r="B216" s="6">
        <v>-1.6004781710626284</v>
      </c>
      <c r="C216" s="6">
        <v>5.0577733005536594</v>
      </c>
      <c r="D216" s="6">
        <v>14.491487672994534</v>
      </c>
      <c r="E216" s="6">
        <v>16.505396788438812</v>
      </c>
      <c r="F216" s="30">
        <v>16.457136015685244</v>
      </c>
    </row>
    <row r="217" spans="1:6" x14ac:dyDescent="0.2">
      <c r="A217" s="2">
        <v>8.2846304181855359</v>
      </c>
      <c r="B217" s="6">
        <v>-1.6094379124341003</v>
      </c>
      <c r="C217" s="6">
        <v>5.0657545933173349</v>
      </c>
      <c r="D217" s="6">
        <v>13.981593478892872</v>
      </c>
      <c r="E217" s="6">
        <v>15.547166103122624</v>
      </c>
      <c r="F217" s="30">
        <v>16.270001813740731</v>
      </c>
    </row>
    <row r="218" spans="1:6" x14ac:dyDescent="0.2">
      <c r="A218" s="2">
        <v>8.2697569475329828</v>
      </c>
      <c r="B218" s="6">
        <v>-1.596521687167554</v>
      </c>
      <c r="C218" s="6">
        <v>5.0609481079698453</v>
      </c>
      <c r="D218" s="6">
        <v>14.005137862673614</v>
      </c>
      <c r="E218" s="6">
        <v>15.412875889164106</v>
      </c>
      <c r="F218" s="30">
        <v>16.206899254283773</v>
      </c>
    </row>
    <row r="219" spans="1:6" x14ac:dyDescent="0.2">
      <c r="A219" s="2">
        <v>8.2558284272818305</v>
      </c>
      <c r="B219" s="6">
        <v>-1.6024622986976751</v>
      </c>
      <c r="C219" s="6">
        <v>5.1089711948171175</v>
      </c>
      <c r="D219" s="6">
        <v>13.614539372915205</v>
      </c>
      <c r="E219" s="6">
        <v>15.155760980582757</v>
      </c>
      <c r="F219" s="30">
        <v>16.781616782015675</v>
      </c>
    </row>
    <row r="220" spans="1:6" x14ac:dyDescent="0.2">
      <c r="A220" s="2">
        <v>8.2365529337535026</v>
      </c>
      <c r="B220" s="6">
        <v>-1.5186835491656363</v>
      </c>
      <c r="C220" s="6">
        <v>5.1221766688291632</v>
      </c>
      <c r="D220" s="6">
        <v>13.949097824027847</v>
      </c>
      <c r="E220" s="6">
        <v>17.220367900457916</v>
      </c>
      <c r="F220" s="30">
        <v>16.669412526555231</v>
      </c>
    </row>
    <row r="221" spans="1:6" x14ac:dyDescent="0.2">
      <c r="A221" s="2">
        <v>8.2128395846764839</v>
      </c>
      <c r="B221" s="6">
        <v>-1.546463113272712</v>
      </c>
      <c r="C221" s="6">
        <v>5.1161957897567483</v>
      </c>
      <c r="D221" s="6">
        <v>13.9166663461322</v>
      </c>
      <c r="E221" s="6">
        <v>17.546251466173128</v>
      </c>
      <c r="F221" s="30">
        <v>16.68647521033521</v>
      </c>
    </row>
    <row r="222" spans="1:6" x14ac:dyDescent="0.2">
      <c r="A222" s="2">
        <v>8.1997389606307856</v>
      </c>
      <c r="B222" s="6">
        <v>-1.5502260528022542</v>
      </c>
      <c r="C222" s="6">
        <v>5.1387352967235715</v>
      </c>
      <c r="D222" s="6">
        <v>14.185127393177789</v>
      </c>
      <c r="E222" s="6">
        <v>17.077062657112911</v>
      </c>
      <c r="F222" s="30">
        <v>16.343890883456407</v>
      </c>
    </row>
    <row r="223" spans="1:6" x14ac:dyDescent="0.2">
      <c r="A223" s="2">
        <v>8.1914630513269273</v>
      </c>
      <c r="B223" s="6">
        <v>-1.5549497271500305</v>
      </c>
      <c r="C223" s="6">
        <v>5.1589403500793942</v>
      </c>
      <c r="D223" s="6">
        <v>14.131781544992853</v>
      </c>
      <c r="E223" s="6">
        <v>16.815732736791116</v>
      </c>
      <c r="F223" s="30">
        <v>16.24670695979648</v>
      </c>
    </row>
    <row r="224" spans="1:6" x14ac:dyDescent="0.2">
      <c r="A224" s="2">
        <v>8.1748437176221476</v>
      </c>
      <c r="B224" s="6">
        <v>-1.5068813241090084</v>
      </c>
      <c r="C224" s="6">
        <v>5.1494692698116209</v>
      </c>
      <c r="D224" s="6">
        <v>13.885519712860257</v>
      </c>
      <c r="E224" s="6">
        <v>16.992730707563641</v>
      </c>
      <c r="F224" s="30">
        <v>16.612185001355993</v>
      </c>
    </row>
    <row r="225" spans="1:6" x14ac:dyDescent="0.2">
      <c r="A225" s="2">
        <v>8.1878554436956232</v>
      </c>
      <c r="B225" s="6">
        <v>-1.4925441609626011</v>
      </c>
      <c r="C225" s="6">
        <v>5.1607779525259749</v>
      </c>
      <c r="D225" s="6">
        <v>13.823343797875923</v>
      </c>
      <c r="E225" s="6">
        <v>16.851424621151097</v>
      </c>
      <c r="F225" s="30">
        <v>15.981393522574113</v>
      </c>
    </row>
    <row r="226" spans="1:6" x14ac:dyDescent="0.2">
      <c r="A226" s="2">
        <v>8.1859074814823245</v>
      </c>
      <c r="B226" s="6">
        <v>-1.4810446976657015</v>
      </c>
      <c r="C226" s="6">
        <v>5.1613515114748791</v>
      </c>
      <c r="D226" s="6">
        <v>13.984258745286384</v>
      </c>
      <c r="E226" s="6">
        <v>16.978450750502173</v>
      </c>
      <c r="F226" s="30">
        <v>16.50122380307053</v>
      </c>
    </row>
    <row r="227" spans="1:6" x14ac:dyDescent="0.2">
      <c r="A227" s="2">
        <v>8.2414396898297309</v>
      </c>
      <c r="B227" s="6">
        <v>-1.487220279709851</v>
      </c>
      <c r="C227" s="6">
        <v>5.1328529268205045</v>
      </c>
      <c r="D227" s="6">
        <v>14.223391412472703</v>
      </c>
      <c r="E227" s="6">
        <v>16.590596160402644</v>
      </c>
      <c r="F227" s="30">
        <v>16.556320258849091</v>
      </c>
    </row>
    <row r="228" spans="1:6" x14ac:dyDescent="0.2">
      <c r="A228" s="2">
        <v>8.2187871556014809</v>
      </c>
      <c r="B228" s="6">
        <v>-1.5028281773758421</v>
      </c>
      <c r="C228" s="6">
        <v>5.0911701883184266</v>
      </c>
      <c r="D228" s="6">
        <v>13.884910679846858</v>
      </c>
      <c r="E228" s="6">
        <v>17.592171925461745</v>
      </c>
      <c r="F228" s="30">
        <v>16.37722314426771</v>
      </c>
    </row>
    <row r="229" spans="1:6" x14ac:dyDescent="0.2">
      <c r="A229" s="2">
        <v>8.2160880986323157</v>
      </c>
      <c r="B229" s="6">
        <v>-1.7147984280919266</v>
      </c>
      <c r="C229" s="6">
        <v>5.0525446971734649</v>
      </c>
      <c r="D229" s="6">
        <v>13.930971789206522</v>
      </c>
      <c r="E229" s="6">
        <v>17.669268655260446</v>
      </c>
      <c r="F229" s="30">
        <v>16.494914340476363</v>
      </c>
    </row>
    <row r="230" spans="1:6" x14ac:dyDescent="0.2">
      <c r="A230" s="2">
        <v>8.1789193328483965</v>
      </c>
      <c r="B230" s="6">
        <v>-1.7344344026087857</v>
      </c>
      <c r="C230" s="6">
        <v>5.0998664278241987</v>
      </c>
      <c r="D230" s="6">
        <v>13.883339285431781</v>
      </c>
      <c r="E230" s="6">
        <v>16.557640072719348</v>
      </c>
      <c r="F230" s="30">
        <v>16.685740264299692</v>
      </c>
    </row>
    <row r="231" spans="1:6" x14ac:dyDescent="0.2">
      <c r="A231" s="2">
        <v>8.2264397404399698</v>
      </c>
      <c r="B231" s="6">
        <v>-1.7458305373396552</v>
      </c>
      <c r="C231" s="6">
        <v>5.1493532134080784</v>
      </c>
      <c r="D231" s="6">
        <v>13.71104297685504</v>
      </c>
      <c r="E231" s="6">
        <v>17.455724840096931</v>
      </c>
      <c r="F231" s="30">
        <v>16.758877910512382</v>
      </c>
    </row>
    <row r="232" spans="1:6" x14ac:dyDescent="0.2">
      <c r="A232" s="2">
        <v>8.2480057016006203</v>
      </c>
      <c r="B232" s="6">
        <v>-1.7037485919053417</v>
      </c>
      <c r="C232" s="6">
        <v>5.1505131717796422</v>
      </c>
      <c r="D232" s="6">
        <v>14.085898698710007</v>
      </c>
      <c r="E232" s="6">
        <v>17.983260464602651</v>
      </c>
      <c r="F232" s="30">
        <v>16.301370919491287</v>
      </c>
    </row>
    <row r="233" spans="1:6" x14ac:dyDescent="0.2">
      <c r="A233" s="2">
        <v>8.2024824465765374</v>
      </c>
      <c r="B233" s="6">
        <v>-1.701005105959591</v>
      </c>
      <c r="C233" s="6">
        <v>5.2105784522400302</v>
      </c>
      <c r="D233" s="6">
        <v>13.978977987493641</v>
      </c>
      <c r="E233" s="6">
        <v>16.296241836341792</v>
      </c>
      <c r="F233" s="30">
        <v>16.613681740664788</v>
      </c>
    </row>
    <row r="234" spans="1:6" x14ac:dyDescent="0.2">
      <c r="A234" s="2">
        <v>8.2303107991350206</v>
      </c>
      <c r="B234" s="6">
        <v>-1.7175800710538036</v>
      </c>
      <c r="C234" s="6">
        <v>5.1457487679034299</v>
      </c>
      <c r="D234" s="6">
        <v>14.056339988038449</v>
      </c>
      <c r="E234" s="6">
        <v>16.738134359697625</v>
      </c>
      <c r="F234" s="30">
        <v>17.225338588200675</v>
      </c>
    </row>
    <row r="235" spans="1:6" x14ac:dyDescent="0.2">
      <c r="A235" s="2">
        <v>8.2255030975669179</v>
      </c>
      <c r="B235" s="6">
        <v>-1.695540611487512</v>
      </c>
      <c r="C235" s="6">
        <v>5.0732970552209666</v>
      </c>
      <c r="D235" s="6">
        <v>14.456867478564469</v>
      </c>
      <c r="E235" s="6">
        <v>16.991896331211521</v>
      </c>
      <c r="F235" s="30">
        <v>17.646100923543873</v>
      </c>
    </row>
    <row r="236" spans="1:6" x14ac:dyDescent="0.2">
      <c r="A236" s="2">
        <v>8.2512726107459695</v>
      </c>
      <c r="B236" s="6">
        <v>-1.6450650900772514</v>
      </c>
      <c r="C236" s="6">
        <v>5.0550986508027762</v>
      </c>
      <c r="D236" s="6">
        <v>13.800216193164189</v>
      </c>
      <c r="E236" s="6">
        <v>16.842741498577634</v>
      </c>
      <c r="F236" s="30">
        <v>17.382121243046523</v>
      </c>
    </row>
    <row r="237" spans="1:6" x14ac:dyDescent="0.2">
      <c r="A237" s="2">
        <v>8.2593287873736383</v>
      </c>
      <c r="B237" s="6">
        <v>-1.6633662544596559</v>
      </c>
      <c r="C237" s="6">
        <v>5.0233540665040302</v>
      </c>
      <c r="D237" s="6">
        <v>14.259134276933175</v>
      </c>
      <c r="E237" s="6">
        <v>16.864783598446294</v>
      </c>
      <c r="F237" s="30">
        <v>17.341060459997063</v>
      </c>
    </row>
    <row r="238" spans="1:6" x14ac:dyDescent="0.2">
      <c r="A238" s="2">
        <v>8.2480057016006203</v>
      </c>
      <c r="B238" s="6">
        <v>-1.647659125254298</v>
      </c>
      <c r="C238" s="6">
        <v>5.0469029332667974</v>
      </c>
      <c r="D238" s="6">
        <v>13.884306876802686</v>
      </c>
      <c r="E238" s="6">
        <v>16.369632276773746</v>
      </c>
      <c r="F238" s="30">
        <v>17.12240971429009</v>
      </c>
    </row>
    <row r="239" spans="1:6" x14ac:dyDescent="0.2">
      <c r="A239" s="2">
        <v>8.237479288613633</v>
      </c>
      <c r="B239" s="6">
        <v>-1.6686572720940716</v>
      </c>
      <c r="C239" s="6">
        <v>5.0225638649615298</v>
      </c>
      <c r="D239" s="6">
        <v>14.067372947198262</v>
      </c>
      <c r="E239" s="6">
        <v>16.410765264921139</v>
      </c>
      <c r="F239" s="30">
        <v>16.590561247074977</v>
      </c>
    </row>
    <row r="240" spans="1:6" x14ac:dyDescent="0.2">
      <c r="A240" s="2">
        <v>8.2133817370345721</v>
      </c>
      <c r="B240" s="6">
        <v>-1.6847003969346472</v>
      </c>
      <c r="C240" s="6">
        <v>4.9919280666305594</v>
      </c>
      <c r="D240" s="6">
        <v>13.721972107719804</v>
      </c>
      <c r="E240" s="6">
        <v>16.429250079595242</v>
      </c>
      <c r="F240" s="30">
        <v>17.117660786025194</v>
      </c>
    </row>
    <row r="241" spans="1:6" x14ac:dyDescent="0.2">
      <c r="A241" s="2">
        <v>8.173293438966228</v>
      </c>
      <c r="B241" s="6">
        <v>-1.695540611487512</v>
      </c>
      <c r="C241" s="6">
        <v>4.9590612585502081</v>
      </c>
      <c r="D241" s="6">
        <v>13.9105079615865</v>
      </c>
      <c r="E241" s="6">
        <v>16.069955275630385</v>
      </c>
      <c r="F241" s="30">
        <v>16.862528450876361</v>
      </c>
    </row>
    <row r="242" spans="1:6" x14ac:dyDescent="0.2">
      <c r="A242" s="2">
        <v>8.1889668636488757</v>
      </c>
      <c r="B242" s="6">
        <v>-1.7037485919053417</v>
      </c>
      <c r="C242" s="6">
        <v>4.9294252386707127</v>
      </c>
      <c r="D242" s="6">
        <v>13.865935575508562</v>
      </c>
      <c r="E242" s="6">
        <v>15.7951317643619</v>
      </c>
      <c r="F242" s="30">
        <v>17.030894693975799</v>
      </c>
    </row>
    <row r="243" spans="1:6" x14ac:dyDescent="0.2">
      <c r="A243" s="2">
        <v>8.1663583039591874</v>
      </c>
      <c r="B243" s="6">
        <v>-1.725971728690052</v>
      </c>
      <c r="C243" s="6">
        <v>4.9586399989778753</v>
      </c>
      <c r="D243" s="6">
        <v>13.543290989128456</v>
      </c>
      <c r="E243" s="6">
        <v>16.319402507663355</v>
      </c>
      <c r="F243" s="30">
        <v>16.831256711008933</v>
      </c>
    </row>
    <row r="244" spans="1:6" x14ac:dyDescent="0.2">
      <c r="A244" s="2">
        <v>8.2133817370345721</v>
      </c>
      <c r="B244" s="6">
        <v>-1.7037485919053417</v>
      </c>
      <c r="C244" s="6">
        <v>5.0028719034784217</v>
      </c>
      <c r="D244" s="6">
        <v>13.730466698687081</v>
      </c>
      <c r="E244" s="6">
        <v>17.362826447756422</v>
      </c>
      <c r="F244" s="30">
        <v>16.990959749182849</v>
      </c>
    </row>
    <row r="245" spans="1:6" x14ac:dyDescent="0.2">
      <c r="A245" s="2">
        <v>8.1815805852069072</v>
      </c>
      <c r="B245" s="6">
        <v>-1.6660082639224947</v>
      </c>
      <c r="C245" s="6">
        <v>4.9881169826656535</v>
      </c>
      <c r="D245" s="6">
        <v>14.089614868382306</v>
      </c>
      <c r="E245" s="6">
        <v>16.856216197160997</v>
      </c>
      <c r="F245" s="30">
        <v>17.073320901189778</v>
      </c>
    </row>
    <row r="246" spans="1:6" x14ac:dyDescent="0.2">
      <c r="A246" s="2">
        <v>8.1942293048198174</v>
      </c>
      <c r="B246" s="6">
        <v>-1.6424777665123005</v>
      </c>
      <c r="C246" s="6">
        <v>5.0003155616894013</v>
      </c>
      <c r="D246" s="6">
        <v>14.394880792763509</v>
      </c>
      <c r="E246" s="6">
        <v>16.491726035546467</v>
      </c>
      <c r="F246" s="30">
        <v>16.979998621305771</v>
      </c>
    </row>
    <row r="247" spans="1:6" x14ac:dyDescent="0.2">
      <c r="A247" s="2">
        <v>8.1969879272588972</v>
      </c>
      <c r="B247" s="6">
        <v>-1.6607312068216509</v>
      </c>
      <c r="C247" s="6">
        <v>4.974662633637438</v>
      </c>
      <c r="D247" s="6">
        <v>14.143445743153748</v>
      </c>
      <c r="E247" s="6">
        <v>16.149594318017691</v>
      </c>
      <c r="F247" s="30">
        <v>17.377480645362564</v>
      </c>
    </row>
    <row r="248" spans="1:6" x14ac:dyDescent="0.2">
      <c r="A248" s="2">
        <v>8.1773753645439271</v>
      </c>
      <c r="B248" s="6">
        <v>-1.6607312068216509</v>
      </c>
      <c r="C248" s="6">
        <v>4.9556862026112398</v>
      </c>
      <c r="D248" s="6">
        <v>13.613713784269507</v>
      </c>
      <c r="E248" s="6">
        <v>15.605601970091632</v>
      </c>
      <c r="F248" s="30">
        <v>16.91286260933223</v>
      </c>
    </row>
    <row r="249" spans="1:6" x14ac:dyDescent="0.2">
      <c r="A249" s="2">
        <v>8.1254830485404081</v>
      </c>
      <c r="B249" s="6">
        <v>-1.6739764335716716</v>
      </c>
      <c r="C249" s="6">
        <v>4.8818924182035301</v>
      </c>
      <c r="D249" s="6">
        <v>13.961463729846338</v>
      </c>
      <c r="E249" s="6">
        <v>16.177307510590165</v>
      </c>
      <c r="F249" s="30">
        <v>17.49354921237531</v>
      </c>
    </row>
    <row r="250" spans="1:6" x14ac:dyDescent="0.2">
      <c r="A250" s="2">
        <v>8.0744933966978465</v>
      </c>
      <c r="B250" s="6">
        <v>-1.6739764335716716</v>
      </c>
      <c r="C250" s="6">
        <v>4.8678420954357042</v>
      </c>
      <c r="D250" s="6">
        <v>14.413535741012495</v>
      </c>
      <c r="E250" s="6">
        <v>15.906139289034675</v>
      </c>
      <c r="F250" s="30">
        <v>17.28612920822712</v>
      </c>
    </row>
    <row r="251" spans="1:6" x14ac:dyDescent="0.2">
      <c r="A251" s="2">
        <v>8.0755826366717205</v>
      </c>
      <c r="B251" s="6">
        <v>-1.6766466621275504</v>
      </c>
      <c r="C251" s="6">
        <v>4.8582608136702534</v>
      </c>
      <c r="D251" s="6">
        <v>14.322727478185101</v>
      </c>
      <c r="E251" s="6">
        <v>16.16306901660105</v>
      </c>
      <c r="F251" s="30">
        <v>17.233575545002321</v>
      </c>
    </row>
    <row r="252" spans="1:6" x14ac:dyDescent="0.2">
      <c r="A252" s="2">
        <v>8.065265208897733</v>
      </c>
      <c r="B252" s="6">
        <v>-1.6607312068216509</v>
      </c>
      <c r="C252" s="6">
        <v>4.8155931728929211</v>
      </c>
      <c r="D252" s="6">
        <v>14.480060199121478</v>
      </c>
      <c r="E252" s="6">
        <v>16.657508731576222</v>
      </c>
      <c r="F252" s="30">
        <v>17.361295899184118</v>
      </c>
    </row>
    <row r="253" spans="1:6" x14ac:dyDescent="0.2">
      <c r="A253" s="2">
        <v>8.0936150278811461</v>
      </c>
      <c r="B253" s="6">
        <v>-1.6347557204183902</v>
      </c>
      <c r="C253" s="6">
        <v>4.8373924012355047</v>
      </c>
      <c r="D253" s="6">
        <v>14.592708863287523</v>
      </c>
      <c r="E253" s="6">
        <v>16.46381075466071</v>
      </c>
      <c r="F253" s="30">
        <v>17.27894694390049</v>
      </c>
    </row>
    <row r="254" spans="1:6" x14ac:dyDescent="0.2">
      <c r="A254" s="2">
        <v>8.1025864253907898</v>
      </c>
      <c r="B254" s="6">
        <v>-1.6069410322355131</v>
      </c>
      <c r="C254" s="6">
        <v>4.8755026201047595</v>
      </c>
      <c r="D254" s="6">
        <v>14.205834955137879</v>
      </c>
      <c r="E254" s="6">
        <v>16.704770587007747</v>
      </c>
      <c r="F254" s="30">
        <v>17.236405332627506</v>
      </c>
    </row>
    <row r="255" spans="1:6" x14ac:dyDescent="0.2">
      <c r="A255" s="2">
        <v>8.1033430267736328</v>
      </c>
      <c r="B255" s="6">
        <v>-1.5945492999403497</v>
      </c>
      <c r="C255" s="6">
        <v>4.8413484155727566</v>
      </c>
      <c r="D255" s="6">
        <v>13.866198919416787</v>
      </c>
      <c r="E255" s="6">
        <v>16.696392989839325</v>
      </c>
      <c r="F255" s="30">
        <v>17.050966568734978</v>
      </c>
    </row>
    <row r="256" spans="1:6" x14ac:dyDescent="0.2">
      <c r="A256" s="2">
        <v>8.0897891757893188</v>
      </c>
      <c r="B256" s="6">
        <v>-1.5702171992808192</v>
      </c>
      <c r="C256" s="6">
        <v>4.850623024222136</v>
      </c>
      <c r="D256" s="6">
        <v>13.903990189873252</v>
      </c>
      <c r="E256" s="6">
        <v>17.056930347267368</v>
      </c>
      <c r="F256" s="30">
        <v>16.92382078867082</v>
      </c>
    </row>
    <row r="257" spans="1:6" x14ac:dyDescent="0.2">
      <c r="A257" s="2">
        <v>8.0965129175015935</v>
      </c>
      <c r="B257" s="6">
        <v>-1.5702171992808192</v>
      </c>
      <c r="C257" s="6">
        <v>4.8630629296291197</v>
      </c>
      <c r="D257" s="6">
        <v>13.762968062597345</v>
      </c>
      <c r="E257" s="6">
        <v>16.17353035784642</v>
      </c>
      <c r="F257" s="30">
        <v>17.171248472522191</v>
      </c>
    </row>
    <row r="258" spans="1:6" x14ac:dyDescent="0.2">
      <c r="A258" s="2">
        <v>8.0730911996931543</v>
      </c>
      <c r="B258" s="6">
        <v>-1.579879110192556</v>
      </c>
      <c r="C258" s="6">
        <v>4.8903491282217537</v>
      </c>
      <c r="D258" s="6">
        <v>13.766068181150407</v>
      </c>
      <c r="E258" s="6">
        <v>16.574887386231826</v>
      </c>
      <c r="F258" s="30">
        <v>17.570423040882648</v>
      </c>
    </row>
    <row r="259" spans="1:6" x14ac:dyDescent="0.2">
      <c r="A259" s="2">
        <v>8.091168169342712</v>
      </c>
      <c r="B259" s="6">
        <v>-1.5441184463134578</v>
      </c>
      <c r="C259" s="6">
        <v>4.926528784799256</v>
      </c>
      <c r="D259" s="6">
        <v>13.684093499986666</v>
      </c>
      <c r="E259" s="6">
        <v>16.574253873382002</v>
      </c>
      <c r="F259" s="30">
        <v>17.422672778167861</v>
      </c>
    </row>
    <row r="260" spans="1:6" x14ac:dyDescent="0.2">
      <c r="A260" s="2">
        <v>8.1007682430717303</v>
      </c>
      <c r="B260" s="6">
        <v>-1.5255564284533982</v>
      </c>
      <c r="C260" s="6">
        <v>4.9590612585502081</v>
      </c>
      <c r="D260" s="6">
        <v>14.336718696406272</v>
      </c>
      <c r="E260" s="6">
        <v>16.787974204578912</v>
      </c>
      <c r="F260" s="30">
        <v>17.464886158844561</v>
      </c>
    </row>
    <row r="261" spans="1:6" x14ac:dyDescent="0.2">
      <c r="A261" s="2">
        <v>8.1397322797176699</v>
      </c>
      <c r="B261" s="6">
        <v>-1.4938795717998281</v>
      </c>
      <c r="C261" s="6">
        <v>4.9657773884544287</v>
      </c>
      <c r="D261" s="6">
        <v>14.455649817108801</v>
      </c>
      <c r="E261" s="6">
        <v>17.122030892684521</v>
      </c>
      <c r="F261" s="30">
        <v>16.362308478011155</v>
      </c>
    </row>
    <row r="262" spans="1:6" x14ac:dyDescent="0.2">
      <c r="A262" s="2">
        <v>8.1448243107972633</v>
      </c>
      <c r="B262" s="6">
        <v>-1.4292018621311671</v>
      </c>
      <c r="C262" s="6">
        <v>4.9732795075524869</v>
      </c>
      <c r="D262" s="6">
        <v>13.210855823735756</v>
      </c>
      <c r="E262" s="6">
        <v>16.575520497997196</v>
      </c>
      <c r="F262" s="30">
        <v>15.91672704534686</v>
      </c>
    </row>
    <row r="263" spans="1:6" x14ac:dyDescent="0.2">
      <c r="A263" s="2">
        <v>8.1075694481592144</v>
      </c>
      <c r="B263" s="6">
        <v>-1.3432348716594436</v>
      </c>
      <c r="C263" s="6">
        <v>4.9671709226821719</v>
      </c>
      <c r="D263" s="6">
        <v>14.255186414386356</v>
      </c>
      <c r="E263" s="6">
        <v>18.095504467073003</v>
      </c>
      <c r="F263" s="30">
        <v>17.384811960093533</v>
      </c>
    </row>
    <row r="264" spans="1:6" x14ac:dyDescent="0.2">
      <c r="A264" s="2">
        <v>8.1950576908950765</v>
      </c>
      <c r="B264" s="6">
        <v>-1.0286199168480747</v>
      </c>
      <c r="C264" s="6">
        <v>5.0119677393300339</v>
      </c>
      <c r="D264" s="6">
        <v>15.460682342349486</v>
      </c>
      <c r="E264" s="6">
        <v>20.016019732006963</v>
      </c>
      <c r="F264" s="30">
        <v>17.425350592609373</v>
      </c>
    </row>
    <row r="265" spans="1:6" x14ac:dyDescent="0.2">
      <c r="A265" s="2">
        <v>8.241703159729818</v>
      </c>
      <c r="B265" s="6">
        <v>-1.1472774606493907</v>
      </c>
      <c r="C265" s="6">
        <v>4.9767337424205742</v>
      </c>
      <c r="D265" s="6">
        <v>15.584232011667625</v>
      </c>
      <c r="E265" s="6">
        <v>18.63820855648094</v>
      </c>
      <c r="F265" s="30">
        <v>17.187106439806691</v>
      </c>
    </row>
    <row r="266" spans="1:6" x14ac:dyDescent="0.2">
      <c r="A266" s="2">
        <v>8.2233588994792584</v>
      </c>
      <c r="B266" s="6">
        <v>-1.1332037334377287</v>
      </c>
      <c r="C266" s="6">
        <v>4.9272536851572051</v>
      </c>
      <c r="D266" s="6">
        <v>14.981205628392207</v>
      </c>
      <c r="E266" s="6">
        <v>18.367596372859911</v>
      </c>
      <c r="F266" s="30">
        <v>17.140728936133449</v>
      </c>
    </row>
    <row r="267" spans="1:6" x14ac:dyDescent="0.2">
      <c r="A267" s="2">
        <v>8.1997389606307856</v>
      </c>
      <c r="B267" s="6">
        <v>-1.1825375236058711</v>
      </c>
      <c r="C267" s="6">
        <v>4.9414995552613936</v>
      </c>
      <c r="D267" s="6">
        <v>15.247568125684058</v>
      </c>
      <c r="E267" s="6">
        <v>17.471091726676697</v>
      </c>
      <c r="F267" s="30">
        <v>17.35742131330522</v>
      </c>
    </row>
    <row r="268" spans="1:6" x14ac:dyDescent="0.2">
      <c r="A268" s="2">
        <v>8.2295111189644565</v>
      </c>
      <c r="B268" s="6">
        <v>-1.2275826699650698</v>
      </c>
      <c r="C268" s="6">
        <v>4.9354806204954951</v>
      </c>
      <c r="D268" s="6">
        <v>15.024727288842243</v>
      </c>
      <c r="E268" s="6">
        <v>17.392340508269587</v>
      </c>
      <c r="F268" s="30">
        <v>17.322331420705819</v>
      </c>
    </row>
  </sheetData>
  <mergeCells count="1">
    <mergeCell ref="H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AD49-1726-854F-9890-A01F063F8511}">
  <sheetPr codeName="Лист6"/>
  <dimension ref="A1:R20"/>
  <sheetViews>
    <sheetView zoomScale="111" workbookViewId="0">
      <selection activeCell="H8" sqref="H8"/>
    </sheetView>
  </sheetViews>
  <sheetFormatPr baseColWidth="10" defaultRowHeight="16" x14ac:dyDescent="0.2"/>
  <cols>
    <col min="1" max="1" width="30.1640625" customWidth="1"/>
    <col min="2" max="2" width="9" customWidth="1"/>
    <col min="3" max="3" width="7.33203125" customWidth="1"/>
    <col min="4" max="4" width="8.6640625" customWidth="1"/>
    <col min="5" max="5" width="6.5" customWidth="1"/>
    <col min="6" max="6" width="7.1640625" customWidth="1"/>
    <col min="7" max="7" width="7.6640625" customWidth="1"/>
    <col min="8" max="12" width="11" bestFit="1" customWidth="1"/>
    <col min="13" max="13" width="11.1640625" bestFit="1" customWidth="1"/>
    <col min="14" max="16" width="11" bestFit="1" customWidth="1"/>
    <col min="17" max="17" width="18.33203125" customWidth="1"/>
  </cols>
  <sheetData>
    <row r="1" spans="1:18" ht="69" thickBot="1" x14ac:dyDescent="0.25">
      <c r="A1" s="232"/>
      <c r="B1" s="174" t="s">
        <v>19</v>
      </c>
      <c r="C1" s="175" t="s">
        <v>20</v>
      </c>
      <c r="D1" s="175" t="s">
        <v>21</v>
      </c>
      <c r="E1" s="175" t="s">
        <v>22</v>
      </c>
      <c r="F1" s="175" t="s">
        <v>23</v>
      </c>
      <c r="G1" s="175" t="s">
        <v>24</v>
      </c>
      <c r="H1" s="175" t="s">
        <v>25</v>
      </c>
      <c r="I1" s="175" t="s">
        <v>26</v>
      </c>
      <c r="J1" s="175" t="s">
        <v>27</v>
      </c>
      <c r="K1" s="175" t="s">
        <v>28</v>
      </c>
      <c r="L1" s="172" t="s">
        <v>29</v>
      </c>
      <c r="M1" s="175" t="s">
        <v>30</v>
      </c>
      <c r="N1" s="175" t="s">
        <v>31</v>
      </c>
      <c r="O1" s="175" t="s">
        <v>32</v>
      </c>
      <c r="P1" s="175" t="s">
        <v>33</v>
      </c>
      <c r="Q1" s="176" t="s">
        <v>130</v>
      </c>
      <c r="R1" s="9"/>
    </row>
    <row r="2" spans="1:18" ht="17" thickBot="1" x14ac:dyDescent="0.25">
      <c r="A2" s="233"/>
      <c r="B2" s="185" t="s">
        <v>138</v>
      </c>
      <c r="C2" s="186"/>
      <c r="D2" s="186"/>
      <c r="E2" s="186"/>
      <c r="F2" s="186"/>
      <c r="G2" s="186"/>
      <c r="H2" s="186"/>
      <c r="I2" s="186"/>
      <c r="J2" s="186"/>
      <c r="K2" s="186"/>
      <c r="L2" s="187"/>
      <c r="M2" s="234"/>
      <c r="N2" s="234"/>
      <c r="O2" s="234"/>
      <c r="P2" s="234"/>
      <c r="Q2" s="232"/>
      <c r="R2" s="9"/>
    </row>
    <row r="3" spans="1:18" ht="17" thickBot="1" x14ac:dyDescent="0.25">
      <c r="A3" s="35" t="s">
        <v>133</v>
      </c>
      <c r="B3" s="12">
        <v>-3.0121688591980898E-3</v>
      </c>
      <c r="C3" s="8">
        <v>2.5495989686374408E-3</v>
      </c>
      <c r="D3" s="8">
        <v>-2.4477609877959373E-3</v>
      </c>
      <c r="E3" s="8">
        <v>0</v>
      </c>
      <c r="F3" s="8">
        <v>4.1582700773678816E-2</v>
      </c>
      <c r="G3" s="8">
        <v>1.7291210036333091E-3</v>
      </c>
      <c r="H3" s="8">
        <v>1.5975139671354763</v>
      </c>
      <c r="I3" s="8">
        <v>3.7294549143704565E-2</v>
      </c>
      <c r="J3" s="8">
        <v>0.29752681775774392</v>
      </c>
      <c r="K3" s="8">
        <v>-0.14840989399293286</v>
      </c>
      <c r="L3" s="21">
        <v>0.14911692376481109</v>
      </c>
      <c r="M3" s="9">
        <v>-0.80123691654669194</v>
      </c>
      <c r="N3" s="9">
        <v>266</v>
      </c>
      <c r="O3" s="9">
        <v>0.14911692376481109</v>
      </c>
      <c r="P3" s="9">
        <v>-0.14840989399293286</v>
      </c>
      <c r="Q3" s="177">
        <v>5.0200489041697452E-3</v>
      </c>
      <c r="R3" s="9"/>
    </row>
    <row r="4" spans="1:18" ht="17" thickBot="1" x14ac:dyDescent="0.25">
      <c r="A4" s="35" t="s">
        <v>146</v>
      </c>
      <c r="B4" s="14">
        <v>3.6268675235860567E-3</v>
      </c>
      <c r="C4" s="9">
        <v>2.6890817928768257E-3</v>
      </c>
      <c r="D4" s="9">
        <v>0</v>
      </c>
      <c r="E4" s="9">
        <v>0</v>
      </c>
      <c r="F4" s="9">
        <v>4.385759679252748E-2</v>
      </c>
      <c r="G4" s="9">
        <v>1.9234887964159164E-3</v>
      </c>
      <c r="H4" s="9">
        <v>29.862245635314938</v>
      </c>
      <c r="I4" s="9">
        <v>2.8477343045919299</v>
      </c>
      <c r="J4" s="9">
        <v>0.57252900356348613</v>
      </c>
      <c r="K4" s="9">
        <v>-0.20279720279720273</v>
      </c>
      <c r="L4" s="15">
        <v>0.36973180076628342</v>
      </c>
      <c r="M4" s="9">
        <v>0.96474676127389103</v>
      </c>
      <c r="N4" s="9">
        <v>266</v>
      </c>
      <c r="O4" s="9">
        <v>0.36973180076628342</v>
      </c>
      <c r="P4" s="9">
        <v>-0.20279720279720273</v>
      </c>
      <c r="Q4" s="177">
        <v>5.2946844870934515E-3</v>
      </c>
      <c r="R4" s="9"/>
    </row>
    <row r="5" spans="1:18" ht="17" thickBot="1" x14ac:dyDescent="0.25">
      <c r="A5" s="173" t="s">
        <v>134</v>
      </c>
      <c r="B5" s="16">
        <v>3.4868081517349082E-3</v>
      </c>
      <c r="C5" s="10">
        <v>2.4495351346376583E-3</v>
      </c>
      <c r="D5" s="10">
        <v>2.168983795499028E-3</v>
      </c>
      <c r="E5" s="10" t="e">
        <v>#N/A</v>
      </c>
      <c r="F5" s="10">
        <v>3.9950709029618885E-2</v>
      </c>
      <c r="G5" s="10">
        <v>1.5960591519692717E-3</v>
      </c>
      <c r="H5" s="10">
        <v>1.4721154790276398</v>
      </c>
      <c r="I5" s="10">
        <v>0.41097184243201218</v>
      </c>
      <c r="J5" s="10">
        <v>0.27930528061120258</v>
      </c>
      <c r="K5" s="10">
        <v>-0.10227418733136315</v>
      </c>
      <c r="L5" s="17">
        <v>0.17703109327983943</v>
      </c>
      <c r="M5" s="9">
        <v>0.92749096836148559</v>
      </c>
      <c r="N5" s="9">
        <v>266</v>
      </c>
      <c r="O5" s="9">
        <v>0.17703109327983943</v>
      </c>
      <c r="P5" s="9">
        <v>-0.10227418733136315</v>
      </c>
      <c r="Q5" s="177">
        <v>4.823027589681967E-3</v>
      </c>
      <c r="R5" s="9"/>
    </row>
    <row r="6" spans="1:18" ht="17" thickBot="1" x14ac:dyDescent="0.25">
      <c r="A6" s="178"/>
      <c r="B6" s="185" t="s">
        <v>139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  <c r="M6" s="188"/>
      <c r="N6" s="188"/>
      <c r="O6" s="188"/>
      <c r="P6" s="188"/>
      <c r="Q6" s="189"/>
      <c r="R6" s="9"/>
    </row>
    <row r="7" spans="1:18" ht="17" thickBot="1" x14ac:dyDescent="0.25">
      <c r="A7" s="35" t="s">
        <v>145</v>
      </c>
      <c r="B7" s="12">
        <v>-3.8857572874086274E-3</v>
      </c>
      <c r="C7" s="8">
        <v>2.5640013629266772E-3</v>
      </c>
      <c r="D7" s="8">
        <v>-2.4507617028683981E-3</v>
      </c>
      <c r="E7" s="8">
        <v>0</v>
      </c>
      <c r="F7" s="8">
        <v>4.1817596715950839E-2</v>
      </c>
      <c r="G7" s="8">
        <v>1.7487113950979025E-3</v>
      </c>
      <c r="H7" s="8">
        <v>1.6038115675789002</v>
      </c>
      <c r="I7" s="8">
        <v>-0.18437756807430591</v>
      </c>
      <c r="J7" s="8">
        <v>0.29964371916894628</v>
      </c>
      <c r="K7" s="8">
        <v>-0.16064996415258292</v>
      </c>
      <c r="L7" s="21">
        <v>0.13899375501636335</v>
      </c>
      <c r="M7" s="9">
        <v>-1.0336114384506949</v>
      </c>
      <c r="N7" s="9">
        <v>266</v>
      </c>
      <c r="O7" s="9">
        <v>0.13899375501636335</v>
      </c>
      <c r="P7" s="9">
        <v>-0.16064996415258292</v>
      </c>
      <c r="Q7" s="177">
        <v>5.0484065888717206E-3</v>
      </c>
      <c r="R7" s="9"/>
    </row>
    <row r="8" spans="1:18" ht="17" thickBot="1" x14ac:dyDescent="0.25">
      <c r="A8" s="173" t="s">
        <v>143</v>
      </c>
      <c r="B8" s="16">
        <v>2.7231035767511526E-3</v>
      </c>
      <c r="C8" s="10">
        <v>2.5726404082095809E-3</v>
      </c>
      <c r="D8" s="10">
        <v>0</v>
      </c>
      <c r="E8" s="10">
        <v>0</v>
      </c>
      <c r="F8" s="10">
        <v>4.195849528054401E-2</v>
      </c>
      <c r="G8" s="10">
        <v>1.7605153262074342E-3</v>
      </c>
      <c r="H8" s="10">
        <v>22.619645404272418</v>
      </c>
      <c r="I8" s="10">
        <v>1.4226015214953662</v>
      </c>
      <c r="J8" s="10">
        <v>0.54126113667678055</v>
      </c>
      <c r="K8" s="10">
        <v>-0.22664618186541174</v>
      </c>
      <c r="L8" s="17">
        <v>0.31461495481136881</v>
      </c>
      <c r="M8" s="10">
        <v>0.72434555141580659</v>
      </c>
      <c r="N8" s="10">
        <v>266</v>
      </c>
      <c r="O8" s="10">
        <v>0.31461495481136881</v>
      </c>
      <c r="P8" s="10">
        <v>-0.22664618186541174</v>
      </c>
      <c r="Q8" s="177">
        <v>5.065416491346183E-3</v>
      </c>
      <c r="R8" s="9"/>
    </row>
    <row r="9" spans="1:18" ht="17" thickBot="1" x14ac:dyDescent="0.25">
      <c r="A9" s="173" t="s">
        <v>144</v>
      </c>
      <c r="B9" s="16">
        <v>2.6971600974843787E-3</v>
      </c>
      <c r="C9" s="10">
        <v>2.4280638292305907E-3</v>
      </c>
      <c r="D9" s="10">
        <v>2.1666348318656325E-3</v>
      </c>
      <c r="E9" s="10" t="e">
        <v>#N/A</v>
      </c>
      <c r="F9" s="10">
        <v>3.9600522636015378E-2</v>
      </c>
      <c r="G9" s="10">
        <v>1.5682013930455663E-3</v>
      </c>
      <c r="H9" s="10">
        <v>1.0730992077178407</v>
      </c>
      <c r="I9" s="10">
        <v>0.22700612141637658</v>
      </c>
      <c r="J9" s="10">
        <v>0.27088583373617769</v>
      </c>
      <c r="K9" s="10">
        <v>-0.10789058840693766</v>
      </c>
      <c r="L9" s="17">
        <v>0.16299524532924003</v>
      </c>
      <c r="M9" s="9">
        <v>0.7174445859308447</v>
      </c>
      <c r="N9" s="9">
        <v>266</v>
      </c>
      <c r="O9" s="9">
        <v>0.16299524532924003</v>
      </c>
      <c r="P9" s="9">
        <v>-0.10789058840693766</v>
      </c>
      <c r="Q9" s="177">
        <v>4.7807515280323789E-3</v>
      </c>
      <c r="R9" s="9"/>
    </row>
    <row r="10" spans="1:18" ht="17" thickBot="1" x14ac:dyDescent="0.25">
      <c r="A10" s="178"/>
      <c r="B10" s="182" t="s">
        <v>140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4"/>
      <c r="M10" s="234"/>
      <c r="N10" s="234"/>
      <c r="O10" s="234"/>
      <c r="P10" s="234"/>
      <c r="Q10" s="232"/>
      <c r="R10" s="9"/>
    </row>
    <row r="11" spans="1:18" ht="17" thickBot="1" x14ac:dyDescent="0.25">
      <c r="A11" s="35" t="s">
        <v>131</v>
      </c>
      <c r="B11" s="12">
        <v>8.8329652410041888</v>
      </c>
      <c r="C11" s="8">
        <v>2.9619007593391908E-2</v>
      </c>
      <c r="D11" s="8">
        <v>9.1127275431091821</v>
      </c>
      <c r="E11" s="8">
        <v>9.2965180682172353</v>
      </c>
      <c r="F11" s="8">
        <v>0.48397857193087357</v>
      </c>
      <c r="G11" s="8">
        <v>0.23423525808824777</v>
      </c>
      <c r="H11" s="8">
        <v>-1.654144415536039</v>
      </c>
      <c r="I11" s="8">
        <v>-0.33313772859531365</v>
      </c>
      <c r="J11" s="8">
        <v>1.3598639100099064</v>
      </c>
      <c r="K11" s="8">
        <v>8.065265208897733</v>
      </c>
      <c r="L11" s="21">
        <v>9.4251291189076394</v>
      </c>
      <c r="M11" s="9">
        <v>2358.4017193481186</v>
      </c>
      <c r="N11" s="9">
        <v>267</v>
      </c>
      <c r="O11" s="9">
        <v>9.4251291189076394</v>
      </c>
      <c r="P11" s="9">
        <v>8.065265208897733</v>
      </c>
      <c r="Q11" s="177">
        <v>5.8317525269544625E-2</v>
      </c>
      <c r="R11" s="9"/>
    </row>
    <row r="12" spans="1:18" ht="17" thickBot="1" x14ac:dyDescent="0.25">
      <c r="A12" s="35" t="s">
        <v>142</v>
      </c>
      <c r="B12" s="14">
        <v>-1.8227230437992898</v>
      </c>
      <c r="C12" s="9">
        <v>1.1134228935194494E-2</v>
      </c>
      <c r="D12" s="9">
        <v>-1.8740547119548852</v>
      </c>
      <c r="E12" s="9">
        <v>-1.9661128563728327</v>
      </c>
      <c r="F12" s="9">
        <v>0.18193479989549294</v>
      </c>
      <c r="G12" s="9">
        <v>3.3100271413013055E-2</v>
      </c>
      <c r="H12" s="9">
        <v>2.4784454342360012</v>
      </c>
      <c r="I12" s="9">
        <v>1.1273986539536045</v>
      </c>
      <c r="J12" s="9">
        <v>1.1342032337708123</v>
      </c>
      <c r="K12" s="9">
        <v>-2.1628231506188871</v>
      </c>
      <c r="L12" s="15">
        <v>-1.0286199168480747</v>
      </c>
      <c r="M12" s="9">
        <v>-486.66705269441042</v>
      </c>
      <c r="N12" s="9">
        <v>267</v>
      </c>
      <c r="O12" s="9">
        <v>-1.0286199168480747</v>
      </c>
      <c r="P12" s="9">
        <v>-2.1628231506188871</v>
      </c>
      <c r="Q12" s="177">
        <v>2.1922431912606191E-2</v>
      </c>
      <c r="R12" s="9"/>
    </row>
    <row r="13" spans="1:18" ht="17" thickBot="1" x14ac:dyDescent="0.25">
      <c r="A13" s="173" t="s">
        <v>132</v>
      </c>
      <c r="B13" s="16">
        <v>4.7370617751133546</v>
      </c>
      <c r="C13" s="10">
        <v>1.9216685004191107E-2</v>
      </c>
      <c r="D13" s="10">
        <v>4.8204428429217314</v>
      </c>
      <c r="E13" s="10">
        <v>4.290459441148391</v>
      </c>
      <c r="F13" s="10">
        <v>0.31400322027159366</v>
      </c>
      <c r="G13" s="10">
        <v>9.8598022340930958E-2</v>
      </c>
      <c r="H13" s="10">
        <v>-1.2648889123085589</v>
      </c>
      <c r="I13" s="10">
        <v>-0.36364299419592372</v>
      </c>
      <c r="J13" s="10">
        <v>1.1587935044367255</v>
      </c>
      <c r="K13" s="10">
        <v>4.0517849478033048</v>
      </c>
      <c r="L13" s="17">
        <v>5.2105784522400302</v>
      </c>
      <c r="M13" s="9">
        <v>1264.7954939552658</v>
      </c>
      <c r="N13" s="9">
        <v>267</v>
      </c>
      <c r="O13" s="9">
        <v>5.2105784522400302</v>
      </c>
      <c r="P13" s="9">
        <v>4.0517849478033048</v>
      </c>
      <c r="Q13" s="177">
        <v>3.7836160100746218E-2</v>
      </c>
      <c r="R13" s="9"/>
    </row>
    <row r="14" spans="1:18" ht="17" thickBot="1" x14ac:dyDescent="0.25">
      <c r="A14" s="178"/>
      <c r="B14" s="179" t="s">
        <v>141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1"/>
      <c r="M14" s="234"/>
      <c r="N14" s="234"/>
      <c r="O14" s="234"/>
      <c r="P14" s="234"/>
      <c r="Q14" s="232"/>
      <c r="R14" s="9"/>
    </row>
    <row r="15" spans="1:18" ht="17" thickBot="1" x14ac:dyDescent="0.25">
      <c r="A15" s="35" t="s">
        <v>135</v>
      </c>
      <c r="B15" s="14">
        <v>13.698933040320027</v>
      </c>
      <c r="C15" s="9">
        <v>3.9402226441983469E-2</v>
      </c>
      <c r="D15" s="9">
        <v>13.626273141648575</v>
      </c>
      <c r="E15" s="9" t="e">
        <v>#N/A</v>
      </c>
      <c r="F15" s="9">
        <v>0.64383768511348116</v>
      </c>
      <c r="G15" s="9">
        <v>0.41452696477228618</v>
      </c>
      <c r="H15" s="9">
        <v>4.5385035766854376E-2</v>
      </c>
      <c r="I15" s="9">
        <v>0.53521875799173591</v>
      </c>
      <c r="J15" s="9">
        <v>3.481779629223146</v>
      </c>
      <c r="K15" s="9">
        <v>12.216013075344227</v>
      </c>
      <c r="L15" s="15">
        <v>15.697792704567373</v>
      </c>
      <c r="M15" s="9">
        <v>3657.6151217654469</v>
      </c>
      <c r="N15" s="9">
        <v>267</v>
      </c>
      <c r="O15" s="9">
        <v>15.697792704567373</v>
      </c>
      <c r="P15" s="9">
        <v>12.216013075344227</v>
      </c>
      <c r="Q15" s="177">
        <v>7.7579923262498018E-2</v>
      </c>
      <c r="R15" s="9"/>
    </row>
    <row r="16" spans="1:18" ht="17" thickBot="1" x14ac:dyDescent="0.25">
      <c r="A16" s="35" t="s">
        <v>137</v>
      </c>
      <c r="B16" s="14">
        <v>15.579269867956096</v>
      </c>
      <c r="C16" s="9">
        <v>7.4276212163489494E-2</v>
      </c>
      <c r="D16" s="9">
        <v>15.674928675666145</v>
      </c>
      <c r="E16" s="9">
        <v>14.566926646648195</v>
      </c>
      <c r="F16" s="9">
        <v>1.2136833071794195</v>
      </c>
      <c r="G16" s="9">
        <v>1.4730271701259734</v>
      </c>
      <c r="H16" s="9">
        <v>0.61570790041780965</v>
      </c>
      <c r="I16" s="9">
        <v>-0.12821924087273259</v>
      </c>
      <c r="J16" s="9">
        <v>8.0976291589285712</v>
      </c>
      <c r="K16" s="9">
        <v>11.918390573078392</v>
      </c>
      <c r="L16" s="15">
        <v>20.016019732006963</v>
      </c>
      <c r="M16" s="9">
        <v>4159.6650547442778</v>
      </c>
      <c r="N16" s="9">
        <v>267</v>
      </c>
      <c r="O16" s="9">
        <v>20.016019732006963</v>
      </c>
      <c r="P16" s="9">
        <v>11.918390573078392</v>
      </c>
      <c r="Q16" s="177">
        <v>0.14624409228136162</v>
      </c>
      <c r="R16" s="9"/>
    </row>
    <row r="17" spans="1:18" ht="17" thickBot="1" x14ac:dyDescent="0.25">
      <c r="A17" s="173" t="s">
        <v>136</v>
      </c>
      <c r="B17" s="16">
        <v>16.632541355117702</v>
      </c>
      <c r="C17" s="10">
        <v>2.6693428712768082E-2</v>
      </c>
      <c r="D17" s="10">
        <v>16.618087601839424</v>
      </c>
      <c r="E17" s="10" t="e">
        <v>#N/A</v>
      </c>
      <c r="F17" s="10">
        <v>0.43617421912631377</v>
      </c>
      <c r="G17" s="10">
        <v>0.19024794943044956</v>
      </c>
      <c r="H17" s="10">
        <v>1.1508461265236343</v>
      </c>
      <c r="I17" s="10">
        <v>0.42178191117684544</v>
      </c>
      <c r="J17" s="10">
        <v>3.2725011048408561</v>
      </c>
      <c r="K17" s="10">
        <v>15.404268097996642</v>
      </c>
      <c r="L17" s="17">
        <v>18.676769202837498</v>
      </c>
      <c r="M17" s="10">
        <v>4440.8885418164264</v>
      </c>
      <c r="N17" s="10">
        <v>267</v>
      </c>
      <c r="O17" s="10">
        <v>18.676769202837498</v>
      </c>
      <c r="P17" s="10">
        <v>15.404268097996642</v>
      </c>
      <c r="Q17" s="177">
        <v>5.2557287700447604E-2</v>
      </c>
      <c r="R17" s="9"/>
    </row>
    <row r="18" spans="1:18" x14ac:dyDescent="0.2">
      <c r="R18" s="9"/>
    </row>
    <row r="20" spans="1:18" ht="20" customHeight="1" x14ac:dyDescent="0.2"/>
  </sheetData>
  <sortState xmlns:xlrd2="http://schemas.microsoft.com/office/spreadsheetml/2017/richdata2" ref="A3:Q19">
    <sortCondition ref="A2:A19"/>
  </sortState>
  <mergeCells count="4">
    <mergeCell ref="A1:A2"/>
    <mergeCell ref="M2:Q2"/>
    <mergeCell ref="M10:Q10"/>
    <mergeCell ref="M14:Q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319"/>
  <sheetViews>
    <sheetView topLeftCell="A286" zoomScaleNormal="67" workbookViewId="0">
      <selection activeCell="G9" sqref="G9"/>
    </sheetView>
  </sheetViews>
  <sheetFormatPr baseColWidth="10" defaultRowHeight="16" x14ac:dyDescent="0.2"/>
  <cols>
    <col min="1" max="1" width="26.83203125" customWidth="1"/>
    <col min="2" max="2" width="19.1640625" style="2" customWidth="1"/>
    <col min="3" max="3" width="14.6640625" style="2" customWidth="1"/>
    <col min="4" max="4" width="12.83203125" style="2" customWidth="1"/>
    <col min="5" max="5" width="16.1640625" customWidth="1"/>
    <col min="6" max="6" width="15.83203125" customWidth="1"/>
    <col min="8" max="9" width="18.1640625" style="6" customWidth="1"/>
    <col min="10" max="10" width="17.6640625" style="6" customWidth="1"/>
  </cols>
  <sheetData>
    <row r="1" spans="1:10" s="5" customFormat="1" ht="17" thickBo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41</v>
      </c>
      <c r="F1" s="5" t="s">
        <v>43</v>
      </c>
      <c r="G1" s="4" t="s">
        <v>42</v>
      </c>
      <c r="H1" s="33" t="s">
        <v>8</v>
      </c>
      <c r="I1" s="4" t="s">
        <v>14</v>
      </c>
      <c r="J1" s="34" t="s">
        <v>18</v>
      </c>
    </row>
    <row r="2" spans="1:10" x14ac:dyDescent="0.2">
      <c r="A2" s="1">
        <v>42009</v>
      </c>
      <c r="B2" s="2">
        <v>10542</v>
      </c>
      <c r="C2" s="2">
        <v>0.14199999999999999</v>
      </c>
      <c r="D2" s="2">
        <v>67.900000000000006</v>
      </c>
      <c r="E2" s="2">
        <f t="shared" ref="E2:E65" si="0">(B2-B$290)/(B$291-B$290)</f>
        <v>0.62492474413004218</v>
      </c>
      <c r="F2" s="6">
        <f t="shared" ref="F2:F65" si="1">(C2-C$290)/(C$291-C$290)</f>
        <v>0.36042274052478135</v>
      </c>
      <c r="G2" s="30">
        <f t="shared" ref="G2:G65" si="2">(D2-D$290)/(D$291-D$290)</f>
        <v>0.31515358487779671</v>
      </c>
      <c r="H2" s="2">
        <v>13.5184836246587</v>
      </c>
      <c r="I2" s="6">
        <v>14.03062193758122</v>
      </c>
      <c r="J2" s="30">
        <v>15.967849339156775</v>
      </c>
    </row>
    <row r="3" spans="1:10" x14ac:dyDescent="0.2">
      <c r="A3" s="1">
        <v>42016</v>
      </c>
      <c r="B3" s="2">
        <v>11350</v>
      </c>
      <c r="C3" s="2">
        <v>0.14499999999999999</v>
      </c>
      <c r="D3" s="2">
        <v>75.7</v>
      </c>
      <c r="E3" s="2">
        <f t="shared" si="0"/>
        <v>0.65532811559301629</v>
      </c>
      <c r="F3" s="6">
        <f t="shared" si="1"/>
        <v>0.38228862973760935</v>
      </c>
      <c r="G3" s="30">
        <f t="shared" si="2"/>
        <v>0.34395074946466814</v>
      </c>
      <c r="H3" s="2">
        <v>13.634558063576558</v>
      </c>
      <c r="I3" s="6">
        <v>11.918390573078392</v>
      </c>
      <c r="J3" s="30">
        <v>16.520935315603996</v>
      </c>
    </row>
    <row r="4" spans="1:10" x14ac:dyDescent="0.2">
      <c r="A4" s="1">
        <v>42023</v>
      </c>
      <c r="B4" s="2">
        <v>11750</v>
      </c>
      <c r="C4" s="2">
        <v>0.14799999999999999</v>
      </c>
      <c r="D4" s="2">
        <v>79.504999999999995</v>
      </c>
      <c r="E4" s="2">
        <f t="shared" si="0"/>
        <v>0.67037928958458759</v>
      </c>
      <c r="F4" s="6">
        <f t="shared" si="1"/>
        <v>0.4041545189504373</v>
      </c>
      <c r="G4" s="30">
        <f t="shared" si="2"/>
        <v>0.35799859706121245</v>
      </c>
      <c r="H4" s="2">
        <v>13.512671530351403</v>
      </c>
      <c r="I4" s="6">
        <v>14.518608069377388</v>
      </c>
      <c r="J4" s="30">
        <v>16.670260895253104</v>
      </c>
    </row>
    <row r="5" spans="1:10" x14ac:dyDescent="0.2">
      <c r="A5" s="1">
        <v>42030</v>
      </c>
      <c r="B5" s="2">
        <v>10590</v>
      </c>
      <c r="C5" s="2">
        <v>0.14549999999999999</v>
      </c>
      <c r="D5" s="2">
        <v>91.995000000000005</v>
      </c>
      <c r="E5" s="2">
        <f t="shared" si="0"/>
        <v>0.62673088500903074</v>
      </c>
      <c r="F5" s="6">
        <f t="shared" si="1"/>
        <v>0.38593294460641397</v>
      </c>
      <c r="G5" s="30">
        <f t="shared" si="2"/>
        <v>0.40411097984198485</v>
      </c>
      <c r="H5" s="2">
        <v>13.825750945756761</v>
      </c>
      <c r="I5" s="6">
        <v>14.0225247273486</v>
      </c>
      <c r="J5" s="30">
        <v>16.820100982001115</v>
      </c>
    </row>
    <row r="6" spans="1:10" x14ac:dyDescent="0.2">
      <c r="A6" s="1">
        <v>42037</v>
      </c>
      <c r="B6" s="2">
        <v>11075</v>
      </c>
      <c r="C6" s="2">
        <v>0.14899999999999999</v>
      </c>
      <c r="D6" s="2">
        <v>91.045000000000002</v>
      </c>
      <c r="E6" s="2">
        <f t="shared" si="0"/>
        <v>0.64498043347381095</v>
      </c>
      <c r="F6" s="6">
        <f t="shared" si="1"/>
        <v>0.41144314868804666</v>
      </c>
      <c r="G6" s="30">
        <f t="shared" si="2"/>
        <v>0.40060363287307099</v>
      </c>
      <c r="H6" s="2">
        <v>13.855575145724432</v>
      </c>
      <c r="I6" s="6">
        <v>14.397726177816939</v>
      </c>
      <c r="J6" s="30">
        <v>16.257018980926805</v>
      </c>
    </row>
    <row r="7" spans="1:10" x14ac:dyDescent="0.2">
      <c r="A7" s="1">
        <v>42044</v>
      </c>
      <c r="B7" s="2">
        <v>12250</v>
      </c>
      <c r="C7" s="2">
        <v>0.151</v>
      </c>
      <c r="D7" s="2">
        <v>89.2</v>
      </c>
      <c r="E7" s="2">
        <f t="shared" si="0"/>
        <v>0.68919325707405177</v>
      </c>
      <c r="F7" s="6">
        <f t="shared" si="1"/>
        <v>0.42602040816326531</v>
      </c>
      <c r="G7" s="30">
        <f t="shared" si="2"/>
        <v>0.39379199586502256</v>
      </c>
      <c r="H7" s="2">
        <v>14.071640041902949</v>
      </c>
      <c r="I7" s="6">
        <v>14.695137305466838</v>
      </c>
      <c r="J7" s="30">
        <v>16.40013357513001</v>
      </c>
    </row>
    <row r="8" spans="1:10" x14ac:dyDescent="0.2">
      <c r="A8" s="1">
        <v>42051</v>
      </c>
      <c r="B8" s="2">
        <v>11796</v>
      </c>
      <c r="C8" s="2">
        <v>0.1535</v>
      </c>
      <c r="D8" s="2">
        <v>85.9</v>
      </c>
      <c r="E8" s="2">
        <f t="shared" si="0"/>
        <v>0.67211017459361833</v>
      </c>
      <c r="F8" s="6">
        <f t="shared" si="1"/>
        <v>0.44424198250728864</v>
      </c>
      <c r="G8" s="30">
        <f t="shared" si="2"/>
        <v>0.38160858007826925</v>
      </c>
      <c r="H8" s="2">
        <v>13.361951768086492</v>
      </c>
      <c r="I8" s="6">
        <v>14.71159858252091</v>
      </c>
      <c r="J8" s="30">
        <v>16.183042213835535</v>
      </c>
    </row>
    <row r="9" spans="1:10" x14ac:dyDescent="0.2">
      <c r="A9" s="1">
        <v>42058</v>
      </c>
      <c r="B9" s="2">
        <v>11305</v>
      </c>
      <c r="C9" s="2">
        <v>0.154</v>
      </c>
      <c r="D9" s="2">
        <v>81.099999999999994</v>
      </c>
      <c r="E9" s="2">
        <f t="shared" si="0"/>
        <v>0.65363485851896452</v>
      </c>
      <c r="F9" s="6">
        <f t="shared" si="1"/>
        <v>0.44788629737609331</v>
      </c>
      <c r="G9" s="30">
        <f t="shared" si="2"/>
        <v>0.36388724802480987</v>
      </c>
      <c r="H9" s="2">
        <v>12.891744454995786</v>
      </c>
      <c r="I9" s="6">
        <v>15.2624295409006</v>
      </c>
      <c r="J9" s="30">
        <v>15.404268097996642</v>
      </c>
    </row>
    <row r="10" spans="1:10" x14ac:dyDescent="0.2">
      <c r="A10" s="1">
        <v>42065</v>
      </c>
      <c r="B10" s="2">
        <v>11347</v>
      </c>
      <c r="C10" s="2">
        <v>0.15</v>
      </c>
      <c r="D10" s="2">
        <v>81.599999999999994</v>
      </c>
      <c r="E10" s="2">
        <f t="shared" si="0"/>
        <v>0.6552152317880795</v>
      </c>
      <c r="F10" s="6">
        <f t="shared" si="1"/>
        <v>0.41873177842565601</v>
      </c>
      <c r="G10" s="30">
        <f t="shared" si="2"/>
        <v>0.3657332201137119</v>
      </c>
      <c r="H10" s="2">
        <v>13.145329622630941</v>
      </c>
      <c r="I10" s="6">
        <v>15.436877041263648</v>
      </c>
      <c r="J10" s="30">
        <v>16.585642514825857</v>
      </c>
    </row>
    <row r="11" spans="1:10" x14ac:dyDescent="0.2">
      <c r="A11" s="1">
        <v>42072</v>
      </c>
      <c r="B11" s="2">
        <v>10350</v>
      </c>
      <c r="C11" s="2">
        <v>0.14799999999999999</v>
      </c>
      <c r="D11" s="2">
        <v>77.8</v>
      </c>
      <c r="E11" s="2">
        <f t="shared" si="0"/>
        <v>0.61770018061408793</v>
      </c>
      <c r="F11" s="6">
        <f t="shared" si="1"/>
        <v>0.4041545189504373</v>
      </c>
      <c r="G11" s="30">
        <f t="shared" si="2"/>
        <v>0.35170383223805657</v>
      </c>
      <c r="H11" s="2">
        <v>13.226526977043877</v>
      </c>
      <c r="I11" s="6">
        <v>15.150511624696614</v>
      </c>
      <c r="J11" s="30">
        <v>16.121109105938604</v>
      </c>
    </row>
    <row r="12" spans="1:10" x14ac:dyDescent="0.2">
      <c r="A12" s="1">
        <v>42079</v>
      </c>
      <c r="B12" s="2">
        <v>10900</v>
      </c>
      <c r="C12" s="2">
        <v>0.14849999999999999</v>
      </c>
      <c r="D12" s="2">
        <v>78.015000000000001</v>
      </c>
      <c r="E12" s="2">
        <f t="shared" si="0"/>
        <v>0.6383955448524985</v>
      </c>
      <c r="F12" s="6">
        <f t="shared" si="1"/>
        <v>0.40779883381924198</v>
      </c>
      <c r="G12" s="30">
        <f t="shared" si="2"/>
        <v>0.35249760023628446</v>
      </c>
      <c r="H12" s="2">
        <v>13.204171909706854</v>
      </c>
      <c r="I12" s="6">
        <v>15.050982029349582</v>
      </c>
      <c r="J12" s="30">
        <v>16.019613646231456</v>
      </c>
    </row>
    <row r="13" spans="1:10" x14ac:dyDescent="0.2">
      <c r="A13" s="1">
        <v>42086</v>
      </c>
      <c r="B13" s="2">
        <v>11038</v>
      </c>
      <c r="C13" s="2">
        <v>0.14099999999999999</v>
      </c>
      <c r="D13" s="2">
        <v>73.11</v>
      </c>
      <c r="E13" s="2">
        <f t="shared" si="0"/>
        <v>0.64358819987959059</v>
      </c>
      <c r="F13" s="6">
        <f t="shared" si="1"/>
        <v>0.353134110787172</v>
      </c>
      <c r="G13" s="30">
        <f t="shared" si="2"/>
        <v>0.33438861404415565</v>
      </c>
      <c r="H13" s="2">
        <v>13.122303375604258</v>
      </c>
      <c r="I13" s="6">
        <v>14.180153671552183</v>
      </c>
      <c r="J13" s="30">
        <v>16.670406537233713</v>
      </c>
    </row>
    <row r="14" spans="1:10" x14ac:dyDescent="0.2">
      <c r="A14" s="1">
        <v>42093</v>
      </c>
      <c r="B14" s="2">
        <v>11799</v>
      </c>
      <c r="C14" s="2">
        <v>0.14149999999999999</v>
      </c>
      <c r="D14" s="2">
        <v>77.83</v>
      </c>
      <c r="E14" s="2">
        <f t="shared" si="0"/>
        <v>0.67222305839855512</v>
      </c>
      <c r="F14" s="6">
        <f t="shared" si="1"/>
        <v>0.35677842565597667</v>
      </c>
      <c r="G14" s="30">
        <f t="shared" si="2"/>
        <v>0.35181459056339071</v>
      </c>
      <c r="H14" s="2">
        <v>13.193667708741808</v>
      </c>
      <c r="I14" s="6">
        <v>15.940164442465658</v>
      </c>
      <c r="J14" s="30">
        <v>16.529909231470597</v>
      </c>
    </row>
    <row r="15" spans="1:10" x14ac:dyDescent="0.2">
      <c r="A15" s="1">
        <v>42100</v>
      </c>
      <c r="B15" s="2">
        <v>11711</v>
      </c>
      <c r="C15" s="2">
        <v>0.14149999999999999</v>
      </c>
      <c r="D15" s="2">
        <v>69.87</v>
      </c>
      <c r="E15" s="2">
        <f t="shared" si="0"/>
        <v>0.66891180012040941</v>
      </c>
      <c r="F15" s="6">
        <f t="shared" si="1"/>
        <v>0.35677842565597667</v>
      </c>
      <c r="G15" s="30">
        <f t="shared" si="2"/>
        <v>0.32242671490807062</v>
      </c>
      <c r="H15" s="2">
        <v>13.306058989751428</v>
      </c>
      <c r="I15" s="6">
        <v>15.40065577782933</v>
      </c>
      <c r="J15" s="30">
        <v>16.36897498459928</v>
      </c>
    </row>
    <row r="16" spans="1:10" x14ac:dyDescent="0.2">
      <c r="A16" s="1">
        <v>42107</v>
      </c>
      <c r="B16" s="2">
        <v>11520</v>
      </c>
      <c r="C16" s="2">
        <v>0.14149999999999999</v>
      </c>
      <c r="D16" s="2">
        <v>68</v>
      </c>
      <c r="E16" s="2">
        <f t="shared" si="0"/>
        <v>0.66172486453943402</v>
      </c>
      <c r="F16" s="6">
        <f t="shared" si="1"/>
        <v>0.35677842565597667</v>
      </c>
      <c r="G16" s="30">
        <f t="shared" si="2"/>
        <v>0.31552277929557709</v>
      </c>
      <c r="H16" s="2">
        <v>13.375312690754265</v>
      </c>
      <c r="I16" s="6">
        <v>15.189226136877304</v>
      </c>
      <c r="J16" s="30">
        <v>16.902551379097776</v>
      </c>
    </row>
    <row r="17" spans="1:10" x14ac:dyDescent="0.2">
      <c r="A17" s="1">
        <v>42114</v>
      </c>
      <c r="B17" s="2">
        <v>11824</v>
      </c>
      <c r="C17" s="2">
        <v>0.13500000000000001</v>
      </c>
      <c r="D17" s="2">
        <v>67.540000000000006</v>
      </c>
      <c r="E17" s="2">
        <f t="shared" si="0"/>
        <v>0.67316375677302831</v>
      </c>
      <c r="F17" s="6">
        <f t="shared" si="1"/>
        <v>0.30940233236151621</v>
      </c>
      <c r="G17" s="30">
        <f t="shared" si="2"/>
        <v>0.31382448497378723</v>
      </c>
      <c r="H17" s="2">
        <v>13.468964146821582</v>
      </c>
      <c r="I17" s="6">
        <v>16.346027719004326</v>
      </c>
      <c r="J17" s="30">
        <v>16.975186121133373</v>
      </c>
    </row>
    <row r="18" spans="1:10" x14ac:dyDescent="0.2">
      <c r="A18" s="1">
        <v>42121</v>
      </c>
      <c r="B18" s="2">
        <v>11280</v>
      </c>
      <c r="C18" s="2">
        <v>0.13700000000000001</v>
      </c>
      <c r="D18" s="2">
        <v>68.28</v>
      </c>
      <c r="E18" s="2">
        <f t="shared" si="0"/>
        <v>0.65269416014449122</v>
      </c>
      <c r="F18" s="6">
        <f t="shared" si="1"/>
        <v>0.32397959183673491</v>
      </c>
      <c r="G18" s="30">
        <f t="shared" si="2"/>
        <v>0.31655652366536219</v>
      </c>
      <c r="H18" s="2">
        <v>12.99375015643634</v>
      </c>
      <c r="I18" s="6">
        <v>16.351585494326674</v>
      </c>
      <c r="J18" s="30">
        <v>15.880837962167146</v>
      </c>
    </row>
    <row r="19" spans="1:10" x14ac:dyDescent="0.2">
      <c r="A19" s="1">
        <v>42128</v>
      </c>
      <c r="B19" s="2">
        <v>11295</v>
      </c>
      <c r="C19" s="2">
        <v>0.13400000000000001</v>
      </c>
      <c r="D19" s="2">
        <v>69</v>
      </c>
      <c r="E19" s="2">
        <f t="shared" si="0"/>
        <v>0.65325857916917518</v>
      </c>
      <c r="F19" s="6">
        <f t="shared" si="1"/>
        <v>0.30211370262390691</v>
      </c>
      <c r="G19" s="30">
        <f t="shared" si="2"/>
        <v>0.31921472347338109</v>
      </c>
      <c r="H19" s="2">
        <v>13.1012296245535</v>
      </c>
      <c r="I19" s="6">
        <v>15.450616217146953</v>
      </c>
      <c r="J19" s="30">
        <v>16.230350545672785</v>
      </c>
    </row>
    <row r="20" spans="1:10" x14ac:dyDescent="0.2">
      <c r="A20" s="1">
        <v>42135</v>
      </c>
      <c r="B20" s="2">
        <v>11372</v>
      </c>
      <c r="C20" s="2">
        <v>0.13</v>
      </c>
      <c r="D20" s="2">
        <v>72.099999999999994</v>
      </c>
      <c r="E20" s="2">
        <f t="shared" si="0"/>
        <v>0.65615593016255269</v>
      </c>
      <c r="F20" s="6">
        <f t="shared" si="1"/>
        <v>0.27295918367346955</v>
      </c>
      <c r="G20" s="30">
        <f t="shared" si="2"/>
        <v>0.33065975042457357</v>
      </c>
      <c r="H20" s="2">
        <v>12.736024197094642</v>
      </c>
      <c r="I20" s="6">
        <v>15.997057322581263</v>
      </c>
      <c r="J20" s="30">
        <v>16.437744304236563</v>
      </c>
    </row>
    <row r="21" spans="1:10" x14ac:dyDescent="0.2">
      <c r="A21" s="1">
        <v>42142</v>
      </c>
      <c r="B21" s="2">
        <v>11020</v>
      </c>
      <c r="C21" s="2">
        <v>0.1225</v>
      </c>
      <c r="D21" s="2">
        <v>73.67</v>
      </c>
      <c r="E21" s="2">
        <f t="shared" si="0"/>
        <v>0.64291089704996984</v>
      </c>
      <c r="F21" s="6">
        <f t="shared" si="1"/>
        <v>0.2182944606413996</v>
      </c>
      <c r="G21" s="30">
        <f t="shared" si="2"/>
        <v>0.33645610278372595</v>
      </c>
      <c r="H21" s="2">
        <v>12.661384502282894</v>
      </c>
      <c r="I21" s="6">
        <v>15.930560527111478</v>
      </c>
      <c r="J21" s="30">
        <v>16.40423653639127</v>
      </c>
    </row>
    <row r="22" spans="1:10" x14ac:dyDescent="0.2">
      <c r="A22" s="1">
        <v>42149</v>
      </c>
      <c r="B22" s="2">
        <v>10510</v>
      </c>
      <c r="C22" s="2">
        <v>0.11700000000000001</v>
      </c>
      <c r="D22" s="2">
        <v>73</v>
      </c>
      <c r="E22" s="2">
        <f t="shared" si="0"/>
        <v>0.62372065021071643</v>
      </c>
      <c r="F22" s="6">
        <f t="shared" si="1"/>
        <v>0.17820699708454837</v>
      </c>
      <c r="G22" s="30">
        <f t="shared" si="2"/>
        <v>0.33398250018459724</v>
      </c>
      <c r="H22" s="2">
        <v>12.707898896139364</v>
      </c>
      <c r="I22" s="6">
        <v>17.039174899564273</v>
      </c>
      <c r="J22" s="30">
        <v>16.424010000704818</v>
      </c>
    </row>
    <row r="23" spans="1:10" x14ac:dyDescent="0.2">
      <c r="A23" s="1">
        <v>42156</v>
      </c>
      <c r="B23" s="2">
        <v>10685</v>
      </c>
      <c r="C23" s="2">
        <v>0.11700000000000001</v>
      </c>
      <c r="D23" s="2">
        <v>75.2</v>
      </c>
      <c r="E23" s="2">
        <f t="shared" si="0"/>
        <v>0.63030553883202889</v>
      </c>
      <c r="F23" s="6">
        <f t="shared" si="1"/>
        <v>0.17820699708454837</v>
      </c>
      <c r="G23" s="30">
        <f t="shared" si="2"/>
        <v>0.34210477737576611</v>
      </c>
      <c r="H23" s="2">
        <v>13.034735810608748</v>
      </c>
      <c r="I23" s="6">
        <v>15.929353526361442</v>
      </c>
      <c r="J23" s="30">
        <v>16.382142345500139</v>
      </c>
    </row>
    <row r="24" spans="1:10" x14ac:dyDescent="0.2">
      <c r="A24" s="1">
        <v>42163</v>
      </c>
      <c r="B24" s="2">
        <v>11130</v>
      </c>
      <c r="C24" s="2">
        <v>0.11550000000000001</v>
      </c>
      <c r="D24" s="2">
        <v>72.8</v>
      </c>
      <c r="E24" s="2">
        <f t="shared" si="0"/>
        <v>0.64704996989765207</v>
      </c>
      <c r="F24" s="6">
        <f t="shared" si="1"/>
        <v>0.16727405247813437</v>
      </c>
      <c r="G24" s="30">
        <f t="shared" si="2"/>
        <v>0.33324411134903642</v>
      </c>
      <c r="H24" s="2">
        <v>12.922013075055267</v>
      </c>
      <c r="I24" s="6">
        <v>15.761420707019587</v>
      </c>
      <c r="J24" s="30">
        <v>16.195996065559822</v>
      </c>
    </row>
    <row r="25" spans="1:10" x14ac:dyDescent="0.2">
      <c r="A25" s="1">
        <v>42170</v>
      </c>
      <c r="B25" s="2">
        <v>11385</v>
      </c>
      <c r="C25" s="2">
        <v>0.11749999999999999</v>
      </c>
      <c r="D25" s="2">
        <v>73.45</v>
      </c>
      <c r="E25" s="2">
        <f t="shared" si="0"/>
        <v>0.65664509331727872</v>
      </c>
      <c r="F25" s="6">
        <f t="shared" si="1"/>
        <v>0.18185131195335294</v>
      </c>
      <c r="G25" s="30">
        <f t="shared" si="2"/>
        <v>0.33564387506460908</v>
      </c>
      <c r="H25" s="2">
        <v>13.286534541210955</v>
      </c>
      <c r="I25" s="6">
        <v>16.258726780698066</v>
      </c>
      <c r="J25" s="30">
        <v>16.200631862649796</v>
      </c>
    </row>
    <row r="26" spans="1:10" x14ac:dyDescent="0.2">
      <c r="A26" s="1">
        <v>42177</v>
      </c>
      <c r="B26" s="2">
        <v>11680</v>
      </c>
      <c r="C26" s="2">
        <v>0.11899999999999999</v>
      </c>
      <c r="D26" s="2">
        <v>74.2</v>
      </c>
      <c r="E26" s="2">
        <f t="shared" si="0"/>
        <v>0.66774533413606263</v>
      </c>
      <c r="F26" s="6">
        <f t="shared" si="1"/>
        <v>0.19278425655976694</v>
      </c>
      <c r="G26" s="30">
        <f t="shared" si="2"/>
        <v>0.33841283319796206</v>
      </c>
      <c r="H26" s="2">
        <v>13.065259550309792</v>
      </c>
      <c r="I26" s="6">
        <v>13.514405465180353</v>
      </c>
      <c r="J26" s="30">
        <v>16.539231988060337</v>
      </c>
    </row>
    <row r="27" spans="1:10" x14ac:dyDescent="0.2">
      <c r="A27" s="1">
        <v>42184</v>
      </c>
      <c r="B27" s="2">
        <v>11331</v>
      </c>
      <c r="C27" s="2">
        <v>0.11550000000000001</v>
      </c>
      <c r="D27" s="2">
        <v>74.5</v>
      </c>
      <c r="E27" s="2">
        <f t="shared" si="0"/>
        <v>0.65461318482841657</v>
      </c>
      <c r="F27" s="6">
        <f t="shared" si="1"/>
        <v>0.16727405247813437</v>
      </c>
      <c r="G27" s="30">
        <f t="shared" si="2"/>
        <v>0.33952041645130326</v>
      </c>
      <c r="H27" s="2">
        <v>12.919497830572736</v>
      </c>
      <c r="I27" s="6">
        <v>14.862829552244833</v>
      </c>
      <c r="J27" s="30">
        <v>15.850865668059058</v>
      </c>
    </row>
    <row r="28" spans="1:10" x14ac:dyDescent="0.2">
      <c r="A28" s="1">
        <v>42191</v>
      </c>
      <c r="B28" s="2">
        <v>11399</v>
      </c>
      <c r="C28" s="2">
        <v>0.115</v>
      </c>
      <c r="D28" s="2">
        <v>76.45</v>
      </c>
      <c r="E28" s="2">
        <f t="shared" si="0"/>
        <v>0.65717188440698371</v>
      </c>
      <c r="F28" s="6">
        <f t="shared" si="1"/>
        <v>0.16362973760932972</v>
      </c>
      <c r="G28" s="30">
        <f t="shared" si="2"/>
        <v>0.34671970759802118</v>
      </c>
      <c r="H28" s="2">
        <v>13.172546856174289</v>
      </c>
      <c r="I28" s="6">
        <v>14.408837403242009</v>
      </c>
      <c r="J28" s="30">
        <v>16.435699566540443</v>
      </c>
    </row>
    <row r="29" spans="1:10" x14ac:dyDescent="0.2">
      <c r="A29" s="1">
        <v>42198</v>
      </c>
      <c r="B29" s="2">
        <v>11750</v>
      </c>
      <c r="C29" s="2">
        <v>0.115</v>
      </c>
      <c r="D29" s="2">
        <v>76.58</v>
      </c>
      <c r="E29" s="2">
        <f t="shared" si="0"/>
        <v>0.67037928958458759</v>
      </c>
      <c r="F29" s="6">
        <f t="shared" si="1"/>
        <v>0.16362973760932972</v>
      </c>
      <c r="G29" s="30">
        <f t="shared" si="2"/>
        <v>0.34719966034113564</v>
      </c>
      <c r="H29" s="2">
        <v>13.258281419713375</v>
      </c>
      <c r="I29" s="6">
        <v>15.238618892206881</v>
      </c>
      <c r="J29" s="30">
        <v>16.405286102584384</v>
      </c>
    </row>
    <row r="30" spans="1:10" x14ac:dyDescent="0.2">
      <c r="A30" s="1">
        <v>42205</v>
      </c>
      <c r="B30" s="2">
        <v>11650</v>
      </c>
      <c r="C30" s="2">
        <v>0.115</v>
      </c>
      <c r="D30" s="2">
        <v>77.900000000000006</v>
      </c>
      <c r="E30" s="2">
        <f t="shared" si="0"/>
        <v>0.66661649608669471</v>
      </c>
      <c r="F30" s="6">
        <f t="shared" si="1"/>
        <v>0.16362973760932972</v>
      </c>
      <c r="G30" s="30">
        <f t="shared" si="2"/>
        <v>0.35207302665583701</v>
      </c>
      <c r="H30" s="2">
        <v>13.391137821928483</v>
      </c>
      <c r="I30" s="6">
        <v>14.924073177485552</v>
      </c>
      <c r="J30" s="30">
        <v>16.015226473782423</v>
      </c>
    </row>
    <row r="31" spans="1:10" x14ac:dyDescent="0.2">
      <c r="A31" s="1">
        <v>42212</v>
      </c>
      <c r="B31" s="2">
        <v>12200</v>
      </c>
      <c r="C31" s="2">
        <v>0.115</v>
      </c>
      <c r="D31" s="2">
        <v>79.22</v>
      </c>
      <c r="E31" s="2">
        <f t="shared" si="0"/>
        <v>0.68731186032510538</v>
      </c>
      <c r="F31" s="6">
        <f t="shared" si="1"/>
        <v>0.16362973760932972</v>
      </c>
      <c r="G31" s="30">
        <f t="shared" si="2"/>
        <v>0.35694639297053832</v>
      </c>
      <c r="H31" s="2">
        <v>13.193574586559849</v>
      </c>
      <c r="I31" s="6">
        <v>15.115702220030753</v>
      </c>
      <c r="J31" s="30">
        <v>16.342479233116389</v>
      </c>
    </row>
    <row r="32" spans="1:10" x14ac:dyDescent="0.2">
      <c r="A32" s="1">
        <v>42219</v>
      </c>
      <c r="B32" s="2">
        <v>12396</v>
      </c>
      <c r="C32" s="2">
        <v>0.11749999999999999</v>
      </c>
      <c r="D32" s="2">
        <v>79.94</v>
      </c>
      <c r="E32" s="2">
        <f t="shared" si="0"/>
        <v>0.69468693558097527</v>
      </c>
      <c r="F32" s="6">
        <f t="shared" si="1"/>
        <v>0.18185131195335294</v>
      </c>
      <c r="G32" s="30">
        <f t="shared" si="2"/>
        <v>0.35960459277855722</v>
      </c>
      <c r="H32" s="2">
        <v>13.51117322007266</v>
      </c>
      <c r="I32" s="6">
        <v>15.612257568703368</v>
      </c>
      <c r="J32" s="30">
        <v>16.234693095189968</v>
      </c>
    </row>
    <row r="33" spans="1:10" x14ac:dyDescent="0.2">
      <c r="A33" s="1">
        <v>42226</v>
      </c>
      <c r="B33" s="2">
        <v>12147</v>
      </c>
      <c r="C33" s="2">
        <v>0.1215</v>
      </c>
      <c r="D33" s="2">
        <v>84.62</v>
      </c>
      <c r="E33" s="2">
        <f t="shared" si="0"/>
        <v>0.68531757977122221</v>
      </c>
      <c r="F33" s="6">
        <f t="shared" si="1"/>
        <v>0.21100583090379027</v>
      </c>
      <c r="G33" s="30">
        <f t="shared" si="2"/>
        <v>0.37688289153068011</v>
      </c>
      <c r="H33" s="2">
        <v>13.229296655622472</v>
      </c>
      <c r="I33" s="6">
        <v>16.509461834686981</v>
      </c>
      <c r="J33" s="30">
        <v>16.175721899790855</v>
      </c>
    </row>
    <row r="34" spans="1:10" x14ac:dyDescent="0.2">
      <c r="A34" s="1">
        <v>42233</v>
      </c>
      <c r="B34" s="2">
        <v>11860</v>
      </c>
      <c r="C34" s="2">
        <v>0.1225</v>
      </c>
      <c r="D34" s="2">
        <v>83.67</v>
      </c>
      <c r="E34" s="2">
        <f t="shared" si="0"/>
        <v>0.6745183624322697</v>
      </c>
      <c r="F34" s="6">
        <f t="shared" si="1"/>
        <v>0.2182944606413996</v>
      </c>
      <c r="G34" s="30">
        <f t="shared" si="2"/>
        <v>0.37337554456176625</v>
      </c>
      <c r="H34" s="2">
        <v>12.99375925439635</v>
      </c>
      <c r="I34" s="6">
        <v>15.628705307912394</v>
      </c>
      <c r="J34" s="30">
        <v>15.89619632527427</v>
      </c>
    </row>
    <row r="35" spans="1:10" x14ac:dyDescent="0.2">
      <c r="A35" s="1">
        <v>42240</v>
      </c>
      <c r="B35" s="2">
        <v>12171</v>
      </c>
      <c r="C35" s="2">
        <v>0.1285</v>
      </c>
      <c r="D35" s="2">
        <v>78.62</v>
      </c>
      <c r="E35" s="2">
        <f t="shared" si="0"/>
        <v>0.68622065021071643</v>
      </c>
      <c r="F35" s="6">
        <f t="shared" si="1"/>
        <v>0.26202623906705558</v>
      </c>
      <c r="G35" s="30">
        <f t="shared" si="2"/>
        <v>0.35473122646385591</v>
      </c>
      <c r="H35" s="2">
        <v>13.468583661337323</v>
      </c>
      <c r="I35" s="6">
        <v>16.453853346641665</v>
      </c>
      <c r="J35" s="30">
        <v>16.490314165272849</v>
      </c>
    </row>
    <row r="36" spans="1:10" x14ac:dyDescent="0.2">
      <c r="A36" s="1">
        <v>42247</v>
      </c>
      <c r="B36" s="2">
        <v>11988</v>
      </c>
      <c r="C36" s="2">
        <v>0.13250000000000001</v>
      </c>
      <c r="D36" s="2">
        <v>77.3</v>
      </c>
      <c r="E36" s="2">
        <f t="shared" si="0"/>
        <v>0.67933473810957257</v>
      </c>
      <c r="F36" s="6">
        <f t="shared" si="1"/>
        <v>0.29118075801749288</v>
      </c>
      <c r="G36" s="30">
        <f t="shared" si="2"/>
        <v>0.34985786014915454</v>
      </c>
      <c r="H36" s="2">
        <v>13.091902108061824</v>
      </c>
      <c r="I36" s="6">
        <v>14.994165554305921</v>
      </c>
      <c r="J36" s="30">
        <v>16.177232107181897</v>
      </c>
    </row>
    <row r="37" spans="1:10" x14ac:dyDescent="0.2">
      <c r="A37" s="1">
        <v>42254</v>
      </c>
      <c r="B37" s="2">
        <v>11405</v>
      </c>
      <c r="C37" s="2">
        <v>0.13700000000000001</v>
      </c>
      <c r="D37" s="2">
        <v>79.95</v>
      </c>
      <c r="E37" s="2">
        <f t="shared" si="0"/>
        <v>0.65739765201685729</v>
      </c>
      <c r="F37" s="6">
        <f t="shared" si="1"/>
        <v>0.32397959183673491</v>
      </c>
      <c r="G37" s="30">
        <f t="shared" si="2"/>
        <v>0.35964151222033525</v>
      </c>
      <c r="H37" s="2">
        <v>13.40928215862346</v>
      </c>
      <c r="I37" s="6">
        <v>16.779236035383178</v>
      </c>
      <c r="J37" s="30">
        <v>16.167260982838783</v>
      </c>
    </row>
    <row r="38" spans="1:10" x14ac:dyDescent="0.2">
      <c r="A38" s="1">
        <v>42261</v>
      </c>
      <c r="B38" s="2">
        <v>11543</v>
      </c>
      <c r="C38" s="2">
        <v>0.13600000000000001</v>
      </c>
      <c r="D38" s="2">
        <v>82.31</v>
      </c>
      <c r="E38" s="2">
        <f t="shared" si="0"/>
        <v>0.66259030704394939</v>
      </c>
      <c r="F38" s="6">
        <f t="shared" si="1"/>
        <v>0.31669096209912556</v>
      </c>
      <c r="G38" s="30">
        <f t="shared" si="2"/>
        <v>0.36835450047995277</v>
      </c>
      <c r="H38" s="2">
        <v>13.300623363843597</v>
      </c>
      <c r="I38" s="6">
        <v>15.942551078443389</v>
      </c>
      <c r="J38" s="30">
        <v>15.809590270492972</v>
      </c>
    </row>
    <row r="39" spans="1:10" x14ac:dyDescent="0.2">
      <c r="A39" s="1">
        <v>42268</v>
      </c>
      <c r="B39" s="2">
        <v>11815</v>
      </c>
      <c r="C39" s="2">
        <v>0.13500000000000001</v>
      </c>
      <c r="D39" s="2">
        <v>74.14</v>
      </c>
      <c r="E39" s="2">
        <f t="shared" si="0"/>
        <v>0.67282510535821793</v>
      </c>
      <c r="F39" s="6">
        <f t="shared" si="1"/>
        <v>0.30940233236151621</v>
      </c>
      <c r="G39" s="30">
        <f t="shared" si="2"/>
        <v>0.33819131654729384</v>
      </c>
      <c r="H39" s="2">
        <v>12.846293620280713</v>
      </c>
      <c r="I39" s="6">
        <v>14.99723775334289</v>
      </c>
      <c r="J39" s="30">
        <v>16.357761946825192</v>
      </c>
    </row>
    <row r="40" spans="1:10" x14ac:dyDescent="0.2">
      <c r="A40" s="1">
        <v>42275</v>
      </c>
      <c r="B40" s="2">
        <v>11581</v>
      </c>
      <c r="C40" s="2">
        <v>0.13300000000000001</v>
      </c>
      <c r="D40" s="2">
        <v>69.900000000000006</v>
      </c>
      <c r="E40" s="2">
        <f t="shared" si="0"/>
        <v>0.66402016857314872</v>
      </c>
      <c r="F40" s="6">
        <f t="shared" si="1"/>
        <v>0.29482507288629756</v>
      </c>
      <c r="G40" s="30">
        <f t="shared" si="2"/>
        <v>0.32253747323340476</v>
      </c>
      <c r="H40" s="2">
        <v>12.91747468758709</v>
      </c>
      <c r="I40" s="6">
        <v>14.346138809026444</v>
      </c>
      <c r="J40" s="30">
        <v>16.53560263049588</v>
      </c>
    </row>
    <row r="41" spans="1:10" x14ac:dyDescent="0.2">
      <c r="A41" s="1">
        <v>42282</v>
      </c>
      <c r="B41" s="2">
        <v>11730</v>
      </c>
      <c r="C41" s="2">
        <v>0.13550000000000001</v>
      </c>
      <c r="D41" s="2">
        <v>72.7</v>
      </c>
      <c r="E41" s="2">
        <f t="shared" si="0"/>
        <v>0.66962673088500901</v>
      </c>
      <c r="F41" s="6">
        <f t="shared" si="1"/>
        <v>0.31304664723032088</v>
      </c>
      <c r="G41" s="30">
        <f t="shared" si="2"/>
        <v>0.33287491693125604</v>
      </c>
      <c r="H41" s="2">
        <v>13.366735989155455</v>
      </c>
      <c r="I41" s="6">
        <v>14.436087045689384</v>
      </c>
      <c r="J41" s="30">
        <v>16.579734391872428</v>
      </c>
    </row>
    <row r="42" spans="1:10" x14ac:dyDescent="0.2">
      <c r="A42" s="1">
        <v>42289</v>
      </c>
      <c r="B42" s="2">
        <v>11707</v>
      </c>
      <c r="C42" s="2">
        <v>0.13450000000000001</v>
      </c>
      <c r="D42" s="2">
        <v>72.8</v>
      </c>
      <c r="E42" s="2">
        <f t="shared" si="0"/>
        <v>0.66876128838049365</v>
      </c>
      <c r="F42" s="6">
        <f t="shared" si="1"/>
        <v>0.30575801749271159</v>
      </c>
      <c r="G42" s="30">
        <f t="shared" si="2"/>
        <v>0.33324411134903642</v>
      </c>
      <c r="H42" s="2">
        <v>13.422971546742243</v>
      </c>
      <c r="I42" s="6">
        <v>14.98489191752059</v>
      </c>
      <c r="J42" s="30">
        <v>16.331718019322228</v>
      </c>
    </row>
    <row r="43" spans="1:10" x14ac:dyDescent="0.2">
      <c r="A43" s="1">
        <v>42296</v>
      </c>
      <c r="B43" s="2">
        <v>11500</v>
      </c>
      <c r="C43" s="2">
        <v>0.14149999999999999</v>
      </c>
      <c r="D43" s="2">
        <v>73.02</v>
      </c>
      <c r="E43" s="2">
        <f t="shared" si="0"/>
        <v>0.66097230583985556</v>
      </c>
      <c r="F43" s="6">
        <f t="shared" si="1"/>
        <v>0.35677842565597667</v>
      </c>
      <c r="G43" s="30">
        <f t="shared" si="2"/>
        <v>0.3340563390681533</v>
      </c>
      <c r="H43" s="2">
        <v>13.300198217253682</v>
      </c>
      <c r="I43" s="6">
        <v>13.721199878493033</v>
      </c>
      <c r="J43" s="30">
        <v>16.139273802375516</v>
      </c>
    </row>
    <row r="44" spans="1:10" x14ac:dyDescent="0.2">
      <c r="A44" s="1">
        <v>42303</v>
      </c>
      <c r="B44" s="2">
        <v>11136</v>
      </c>
      <c r="C44" s="2">
        <v>0.13750000000000001</v>
      </c>
      <c r="D44" s="2">
        <v>78.2</v>
      </c>
      <c r="E44" s="2">
        <f t="shared" si="0"/>
        <v>0.64727573750752554</v>
      </c>
      <c r="F44" s="6">
        <f t="shared" si="1"/>
        <v>0.32762390670553954</v>
      </c>
      <c r="G44" s="30">
        <f t="shared" si="2"/>
        <v>0.35318060990917821</v>
      </c>
      <c r="H44" s="2">
        <v>13.762415641630096</v>
      </c>
      <c r="I44" s="6">
        <v>13.287877815881902</v>
      </c>
      <c r="J44" s="30">
        <v>16.740379819551066</v>
      </c>
    </row>
    <row r="45" spans="1:10" x14ac:dyDescent="0.2">
      <c r="A45" s="1">
        <v>42310</v>
      </c>
      <c r="B45" s="2">
        <v>11496</v>
      </c>
      <c r="C45" s="2">
        <v>0.14000000000000001</v>
      </c>
      <c r="D45" s="2">
        <v>75.239999999999995</v>
      </c>
      <c r="E45" s="2">
        <f t="shared" si="0"/>
        <v>0.6608217940999398</v>
      </c>
      <c r="F45" s="6">
        <f t="shared" si="1"/>
        <v>0.34584548104956286</v>
      </c>
      <c r="G45" s="30">
        <f t="shared" si="2"/>
        <v>0.34225245514287822</v>
      </c>
      <c r="H45" s="2">
        <v>13.088204551257098</v>
      </c>
      <c r="I45" s="6">
        <v>13.955272500339433</v>
      </c>
      <c r="J45" s="30">
        <v>16.635504557288467</v>
      </c>
    </row>
    <row r="46" spans="1:10" x14ac:dyDescent="0.2">
      <c r="A46" s="1">
        <v>42317</v>
      </c>
      <c r="B46" s="2">
        <v>11192</v>
      </c>
      <c r="C46" s="2">
        <v>0.14000000000000001</v>
      </c>
      <c r="D46" s="2">
        <v>71.08</v>
      </c>
      <c r="E46" s="2">
        <f t="shared" si="0"/>
        <v>0.64938290186634562</v>
      </c>
      <c r="F46" s="6">
        <f t="shared" si="1"/>
        <v>0.34584548104956286</v>
      </c>
      <c r="G46" s="30">
        <f t="shared" si="2"/>
        <v>0.32689396736321347</v>
      </c>
      <c r="H46" s="2">
        <v>13.20426405029872</v>
      </c>
      <c r="I46" s="6">
        <v>15.80201410398484</v>
      </c>
      <c r="J46" s="30">
        <v>16.739515868664668</v>
      </c>
    </row>
    <row r="47" spans="1:10" x14ac:dyDescent="0.2">
      <c r="A47" s="1">
        <v>42324</v>
      </c>
      <c r="B47" s="2">
        <v>11819</v>
      </c>
      <c r="C47" s="2">
        <v>0.14499999999999999</v>
      </c>
      <c r="D47" s="2">
        <v>71.95</v>
      </c>
      <c r="E47" s="2">
        <f t="shared" si="0"/>
        <v>0.67297561709813369</v>
      </c>
      <c r="F47" s="6">
        <f t="shared" si="1"/>
        <v>0.38228862973760935</v>
      </c>
      <c r="G47" s="30">
        <f t="shared" si="2"/>
        <v>0.330105958797903</v>
      </c>
      <c r="H47" s="2">
        <v>13.638220720809969</v>
      </c>
      <c r="I47" s="6">
        <v>15.24821129189832</v>
      </c>
      <c r="J47" s="30">
        <v>16.786384405181554</v>
      </c>
    </row>
    <row r="48" spans="1:10" x14ac:dyDescent="0.2">
      <c r="A48" s="1">
        <v>42331</v>
      </c>
      <c r="B48" s="2">
        <v>12013</v>
      </c>
      <c r="C48" s="2">
        <v>0.14499999999999999</v>
      </c>
      <c r="D48" s="2">
        <v>70.88</v>
      </c>
      <c r="E48" s="2">
        <f t="shared" si="0"/>
        <v>0.68027543648404576</v>
      </c>
      <c r="F48" s="6">
        <f t="shared" si="1"/>
        <v>0.38228862973760935</v>
      </c>
      <c r="G48" s="30">
        <f t="shared" si="2"/>
        <v>0.32615557852765265</v>
      </c>
      <c r="H48" s="2">
        <v>13.736851475972431</v>
      </c>
      <c r="I48" s="6">
        <v>15.027451531939388</v>
      </c>
      <c r="J48" s="30">
        <v>16.66200879516645</v>
      </c>
    </row>
    <row r="49" spans="1:10" x14ac:dyDescent="0.2">
      <c r="A49" s="1">
        <v>42338</v>
      </c>
      <c r="B49" s="2">
        <v>11799</v>
      </c>
      <c r="C49" s="2">
        <v>0.14749999999999999</v>
      </c>
      <c r="D49" s="2">
        <v>67.77</v>
      </c>
      <c r="E49" s="2">
        <f t="shared" si="0"/>
        <v>0.67222305839855512</v>
      </c>
      <c r="F49" s="6">
        <f t="shared" si="1"/>
        <v>0.40051020408163268</v>
      </c>
      <c r="G49" s="30">
        <f t="shared" si="2"/>
        <v>0.31467363213468214</v>
      </c>
      <c r="H49" s="2">
        <v>13.526177790531525</v>
      </c>
      <c r="I49" s="6">
        <v>15.377856862864524</v>
      </c>
      <c r="J49" s="30">
        <v>16.561090941513516</v>
      </c>
    </row>
    <row r="50" spans="1:10" x14ac:dyDescent="0.2">
      <c r="A50" s="1">
        <v>42345</v>
      </c>
      <c r="B50" s="2">
        <v>11039</v>
      </c>
      <c r="C50" s="2">
        <v>0.14099999999999999</v>
      </c>
      <c r="D50" s="2">
        <v>64.89</v>
      </c>
      <c r="E50" s="2">
        <f t="shared" si="0"/>
        <v>0.64362582781456956</v>
      </c>
      <c r="F50" s="6">
        <f t="shared" si="1"/>
        <v>0.353134110787172</v>
      </c>
      <c r="G50" s="30">
        <f t="shared" si="2"/>
        <v>0.30404083290260653</v>
      </c>
      <c r="H50" s="2">
        <v>13.692541472970477</v>
      </c>
      <c r="I50" s="6">
        <v>14.28551418721001</v>
      </c>
      <c r="J50" s="30">
        <v>17.192153942428501</v>
      </c>
    </row>
    <row r="51" spans="1:10" x14ac:dyDescent="0.2">
      <c r="A51" s="1">
        <v>42352</v>
      </c>
      <c r="B51" s="2">
        <v>10656</v>
      </c>
      <c r="C51" s="2">
        <v>0.14499999999999999</v>
      </c>
      <c r="D51" s="2">
        <v>59.45</v>
      </c>
      <c r="E51" s="2">
        <f t="shared" si="0"/>
        <v>0.62921432871763994</v>
      </c>
      <c r="F51" s="6">
        <f t="shared" si="1"/>
        <v>0.38228862973760935</v>
      </c>
      <c r="G51" s="30">
        <f t="shared" si="2"/>
        <v>0.28395665657535263</v>
      </c>
      <c r="H51" s="2">
        <v>13.633973093689422</v>
      </c>
      <c r="I51" s="6">
        <v>13.42984807715229</v>
      </c>
      <c r="J51" s="30">
        <v>17.314790938279625</v>
      </c>
    </row>
    <row r="52" spans="1:10" x14ac:dyDescent="0.2">
      <c r="A52" s="1">
        <v>42359</v>
      </c>
      <c r="B52" s="2">
        <v>10732</v>
      </c>
      <c r="C52" s="2">
        <v>0.14549999999999999</v>
      </c>
      <c r="D52" s="2">
        <v>61.83</v>
      </c>
      <c r="E52" s="2">
        <f t="shared" si="0"/>
        <v>0.63207405177603848</v>
      </c>
      <c r="F52" s="6">
        <f t="shared" si="1"/>
        <v>0.38593294460641397</v>
      </c>
      <c r="G52" s="30">
        <f t="shared" si="2"/>
        <v>0.29274348371852621</v>
      </c>
      <c r="H52" s="2">
        <v>12.739370858481522</v>
      </c>
      <c r="I52" s="6">
        <v>14.7632999568978</v>
      </c>
      <c r="J52" s="30">
        <v>17.094086718804792</v>
      </c>
    </row>
    <row r="53" spans="1:10" x14ac:dyDescent="0.2">
      <c r="A53" s="1">
        <v>42366</v>
      </c>
      <c r="B53" s="2">
        <v>11228</v>
      </c>
      <c r="C53" s="2">
        <v>0.14149999999999999</v>
      </c>
      <c r="D53" s="2">
        <v>62.6</v>
      </c>
      <c r="E53" s="2">
        <f t="shared" si="0"/>
        <v>0.65073750752558701</v>
      </c>
      <c r="F53" s="6">
        <f t="shared" si="1"/>
        <v>0.35677842565597667</v>
      </c>
      <c r="G53" s="30">
        <f t="shared" si="2"/>
        <v>0.2955862807354353</v>
      </c>
      <c r="H53" s="2">
        <v>12.353388593125313</v>
      </c>
      <c r="I53" s="6">
        <v>14.566926646648195</v>
      </c>
      <c r="J53" s="30">
        <v>16.197753053642192</v>
      </c>
    </row>
    <row r="54" spans="1:10" x14ac:dyDescent="0.2">
      <c r="A54" s="1">
        <v>42373</v>
      </c>
      <c r="B54" s="2">
        <v>11320</v>
      </c>
      <c r="C54" s="2">
        <v>0.14349999999999999</v>
      </c>
      <c r="D54" s="2">
        <v>60.75</v>
      </c>
      <c r="E54" s="2">
        <f t="shared" si="0"/>
        <v>0.65419927754364837</v>
      </c>
      <c r="F54" s="6">
        <f t="shared" si="1"/>
        <v>0.37135568513119532</v>
      </c>
      <c r="G54" s="30">
        <f t="shared" si="2"/>
        <v>0.28875618400649783</v>
      </c>
      <c r="H54" s="2">
        <v>12.479840867753067</v>
      </c>
      <c r="I54" s="6">
        <v>13.864300722133706</v>
      </c>
      <c r="J54" s="30">
        <v>16.186715519555008</v>
      </c>
    </row>
    <row r="55" spans="1:10" x14ac:dyDescent="0.2">
      <c r="A55" s="1">
        <v>42380</v>
      </c>
      <c r="B55" s="2">
        <v>9640</v>
      </c>
      <c r="C55" s="2">
        <v>0.14050000000000001</v>
      </c>
      <c r="D55" s="2">
        <v>57.5</v>
      </c>
      <c r="E55" s="2">
        <f t="shared" si="0"/>
        <v>0.59098434677904876</v>
      </c>
      <c r="F55" s="6">
        <f t="shared" si="1"/>
        <v>0.34948979591836754</v>
      </c>
      <c r="G55" s="30">
        <f t="shared" si="2"/>
        <v>0.27675736542863472</v>
      </c>
      <c r="H55" s="2">
        <v>13.776660576081662</v>
      </c>
      <c r="I55" s="6">
        <v>15.56296976829575</v>
      </c>
      <c r="J55" s="30">
        <v>17.064210780868294</v>
      </c>
    </row>
    <row r="56" spans="1:10" x14ac:dyDescent="0.2">
      <c r="A56" s="1">
        <v>42387</v>
      </c>
      <c r="B56" s="2">
        <v>11050</v>
      </c>
      <c r="C56" s="2">
        <v>0.14399999999999999</v>
      </c>
      <c r="D56" s="2">
        <v>62</v>
      </c>
      <c r="E56" s="2">
        <f t="shared" si="0"/>
        <v>0.64403973509933776</v>
      </c>
      <c r="F56" s="6">
        <f t="shared" si="1"/>
        <v>0.375</v>
      </c>
      <c r="G56" s="30">
        <f t="shared" si="2"/>
        <v>0.29337111422875289</v>
      </c>
      <c r="H56" s="2">
        <v>13.930304241066352</v>
      </c>
      <c r="I56" s="6">
        <v>15.536489845131282</v>
      </c>
      <c r="J56" s="30">
        <v>17.047204281448728</v>
      </c>
    </row>
    <row r="57" spans="1:10" x14ac:dyDescent="0.2">
      <c r="A57" s="1">
        <v>42394</v>
      </c>
      <c r="B57" s="2">
        <v>11500</v>
      </c>
      <c r="C57" s="2">
        <v>0.14899999999999999</v>
      </c>
      <c r="D57" s="2">
        <v>65.5</v>
      </c>
      <c r="E57" s="2">
        <f t="shared" si="0"/>
        <v>0.66097230583985556</v>
      </c>
      <c r="F57" s="6">
        <f t="shared" si="1"/>
        <v>0.41144314868804666</v>
      </c>
      <c r="G57" s="30">
        <f t="shared" si="2"/>
        <v>0.30629291885106696</v>
      </c>
      <c r="H57" s="2">
        <v>13.542782777294304</v>
      </c>
      <c r="I57" s="6">
        <v>14.969242145853464</v>
      </c>
      <c r="J57" s="30">
        <v>17.38736534503764</v>
      </c>
    </row>
    <row r="58" spans="1:10" x14ac:dyDescent="0.2">
      <c r="A58" s="1">
        <v>42401</v>
      </c>
      <c r="B58" s="2">
        <v>10765</v>
      </c>
      <c r="C58" s="2">
        <v>0.14849999999999999</v>
      </c>
      <c r="D58" s="2">
        <v>71</v>
      </c>
      <c r="E58" s="2">
        <f t="shared" si="0"/>
        <v>0.63331577363034319</v>
      </c>
      <c r="F58" s="6">
        <f t="shared" si="1"/>
        <v>0.40779883381924198</v>
      </c>
      <c r="G58" s="30">
        <f t="shared" si="2"/>
        <v>0.32659861182898919</v>
      </c>
      <c r="H58" s="2">
        <v>13.314460332259854</v>
      </c>
      <c r="I58" s="6">
        <v>14.566926646648195</v>
      </c>
      <c r="J58" s="30">
        <v>17.178462137759336</v>
      </c>
    </row>
    <row r="59" spans="1:10" x14ac:dyDescent="0.2">
      <c r="A59" s="1">
        <v>42408</v>
      </c>
      <c r="B59" s="2">
        <v>10000</v>
      </c>
      <c r="C59" s="2">
        <v>0.14599999999999999</v>
      </c>
      <c r="D59" s="2">
        <v>72.959999999999994</v>
      </c>
      <c r="E59" s="2">
        <f t="shared" si="0"/>
        <v>0.60453040337146302</v>
      </c>
      <c r="F59" s="6">
        <f t="shared" si="1"/>
        <v>0.38957725947521865</v>
      </c>
      <c r="G59" s="30">
        <f t="shared" si="2"/>
        <v>0.33383482241748502</v>
      </c>
      <c r="H59" s="2">
        <v>13.871427646122635</v>
      </c>
      <c r="I59" s="6">
        <v>16.165932980372482</v>
      </c>
      <c r="J59" s="30">
        <v>17.062928746345055</v>
      </c>
    </row>
    <row r="60" spans="1:10" x14ac:dyDescent="0.2">
      <c r="A60" s="1">
        <v>42415</v>
      </c>
      <c r="B60" s="2">
        <v>10345</v>
      </c>
      <c r="C60" s="2">
        <v>0.14399999999999999</v>
      </c>
      <c r="D60" s="2">
        <v>72.680000000000007</v>
      </c>
      <c r="E60" s="2">
        <f t="shared" si="0"/>
        <v>0.61751204093919321</v>
      </c>
      <c r="F60" s="6">
        <f t="shared" si="1"/>
        <v>0.375</v>
      </c>
      <c r="G60" s="30">
        <f t="shared" si="2"/>
        <v>0.33280107804769998</v>
      </c>
      <c r="H60" s="2">
        <v>13.82603992906207</v>
      </c>
      <c r="I60" s="6">
        <v>16.240313283682568</v>
      </c>
      <c r="J60" s="30">
        <v>17.272650559132323</v>
      </c>
    </row>
    <row r="61" spans="1:10" x14ac:dyDescent="0.2">
      <c r="A61" s="1">
        <v>42422</v>
      </c>
      <c r="B61" s="2">
        <v>10589</v>
      </c>
      <c r="C61" s="2">
        <v>0.14000000000000001</v>
      </c>
      <c r="D61" s="2">
        <v>73</v>
      </c>
      <c r="E61" s="2">
        <f t="shared" si="0"/>
        <v>0.62669325707405177</v>
      </c>
      <c r="F61" s="6">
        <f t="shared" si="1"/>
        <v>0.34584548104956286</v>
      </c>
      <c r="G61" s="30">
        <f t="shared" si="2"/>
        <v>0.33398250018459724</v>
      </c>
      <c r="H61" s="2">
        <v>13.366855027824368</v>
      </c>
      <c r="I61" s="6">
        <v>15.147876577058609</v>
      </c>
      <c r="J61" s="30">
        <v>16.500129034555865</v>
      </c>
    </row>
    <row r="62" spans="1:10" x14ac:dyDescent="0.2">
      <c r="A62" s="1">
        <v>42429</v>
      </c>
      <c r="B62" s="2">
        <v>10668</v>
      </c>
      <c r="C62" s="2">
        <v>0.14000000000000001</v>
      </c>
      <c r="D62" s="2">
        <v>75.58</v>
      </c>
      <c r="E62" s="2">
        <f t="shared" si="0"/>
        <v>0.6296658639373871</v>
      </c>
      <c r="F62" s="6">
        <f t="shared" si="1"/>
        <v>0.34584548104956286</v>
      </c>
      <c r="G62" s="30">
        <f t="shared" si="2"/>
        <v>0.34350771616333164</v>
      </c>
      <c r="H62" s="2">
        <v>13.264621332580973</v>
      </c>
      <c r="I62" s="6">
        <v>14.7632999568978</v>
      </c>
      <c r="J62" s="30">
        <v>16.449242303224164</v>
      </c>
    </row>
    <row r="63" spans="1:10" x14ac:dyDescent="0.2">
      <c r="A63" s="1">
        <v>42436</v>
      </c>
      <c r="B63" s="2">
        <v>10900</v>
      </c>
      <c r="C63" s="2">
        <v>0.14000000000000001</v>
      </c>
      <c r="D63" s="2">
        <v>78.11</v>
      </c>
      <c r="E63" s="2">
        <f t="shared" si="0"/>
        <v>0.6383955448524985</v>
      </c>
      <c r="F63" s="6">
        <f t="shared" si="1"/>
        <v>0.34584548104956286</v>
      </c>
      <c r="G63" s="30">
        <f t="shared" si="2"/>
        <v>0.35284833493317586</v>
      </c>
      <c r="H63" s="2">
        <v>13.25474335740768</v>
      </c>
      <c r="I63" s="6">
        <v>15.860619420563605</v>
      </c>
      <c r="J63" s="30">
        <v>16.340542159394577</v>
      </c>
    </row>
    <row r="64" spans="1:10" x14ac:dyDescent="0.2">
      <c r="A64" s="1">
        <v>42443</v>
      </c>
      <c r="B64" s="2">
        <v>11400</v>
      </c>
      <c r="C64" s="2">
        <v>0.14399999999999999</v>
      </c>
      <c r="D64" s="2">
        <v>80.73</v>
      </c>
      <c r="E64" s="2">
        <f t="shared" si="0"/>
        <v>0.65720951234196268</v>
      </c>
      <c r="F64" s="6">
        <f t="shared" si="1"/>
        <v>0.375</v>
      </c>
      <c r="G64" s="30">
        <f t="shared" si="2"/>
        <v>0.36252122867902242</v>
      </c>
      <c r="H64" s="2">
        <v>13.749222240158373</v>
      </c>
      <c r="I64" s="6">
        <v>16.350793415077341</v>
      </c>
      <c r="J64" s="30">
        <v>16.961794184390051</v>
      </c>
    </row>
    <row r="65" spans="1:10" x14ac:dyDescent="0.2">
      <c r="A65" s="1">
        <v>42450</v>
      </c>
      <c r="B65" s="2">
        <v>10880</v>
      </c>
      <c r="C65" s="2">
        <v>0.14949999999999999</v>
      </c>
      <c r="D65" s="2">
        <v>82.09</v>
      </c>
      <c r="E65" s="2">
        <f t="shared" si="0"/>
        <v>0.63764298615291992</v>
      </c>
      <c r="F65" s="6">
        <f t="shared" si="1"/>
        <v>0.41508746355685133</v>
      </c>
      <c r="G65" s="30">
        <f t="shared" si="2"/>
        <v>0.3675422727608359</v>
      </c>
      <c r="H65" s="2">
        <v>13.35518633178498</v>
      </c>
      <c r="I65" s="6">
        <v>16.15056284109582</v>
      </c>
      <c r="J65" s="30">
        <v>16.79552088689973</v>
      </c>
    </row>
    <row r="66" spans="1:10" x14ac:dyDescent="0.2">
      <c r="A66" s="1">
        <v>42457</v>
      </c>
      <c r="B66" s="2">
        <v>10470</v>
      </c>
      <c r="C66" s="2">
        <v>0.14799999999999999</v>
      </c>
      <c r="D66" s="2">
        <v>86.28</v>
      </c>
      <c r="E66" s="2">
        <f t="shared" ref="E66:E129" si="3">(B66-B$290)/(B$291-B$290)</f>
        <v>0.62221553281155928</v>
      </c>
      <c r="F66" s="6">
        <f t="shared" ref="F66:F129" si="4">(C66-C$290)/(C$291-C$290)</f>
        <v>0.4041545189504373</v>
      </c>
      <c r="G66" s="30">
        <f t="shared" ref="G66:G129" si="5">(D66-D$290)/(D$291-D$290)</f>
        <v>0.38301151886583479</v>
      </c>
      <c r="H66" s="2">
        <v>13.636436522260793</v>
      </c>
      <c r="I66" s="6">
        <v>15.377856862864524</v>
      </c>
      <c r="J66" s="30">
        <v>16.734092852534506</v>
      </c>
    </row>
    <row r="67" spans="1:10" x14ac:dyDescent="0.2">
      <c r="A67" s="1">
        <v>42464</v>
      </c>
      <c r="B67" s="2">
        <v>10320</v>
      </c>
      <c r="C67" s="2">
        <v>0.14899999999999999</v>
      </c>
      <c r="D67" s="2">
        <v>90.09</v>
      </c>
      <c r="E67" s="2">
        <f t="shared" si="3"/>
        <v>0.61657134256472002</v>
      </c>
      <c r="F67" s="6">
        <f t="shared" si="4"/>
        <v>0.41144314868804666</v>
      </c>
      <c r="G67" s="30">
        <f t="shared" si="5"/>
        <v>0.39707782618326815</v>
      </c>
      <c r="H67" s="2">
        <v>13.373150110923286</v>
      </c>
      <c r="I67" s="6">
        <v>16.548578522041772</v>
      </c>
      <c r="J67" s="30">
        <v>16.61705231648217</v>
      </c>
    </row>
    <row r="68" spans="1:10" x14ac:dyDescent="0.2">
      <c r="A68" s="1">
        <v>42471</v>
      </c>
      <c r="B68" s="2">
        <v>10132</v>
      </c>
      <c r="C68" s="2">
        <v>0.14949999999999999</v>
      </c>
      <c r="D68" s="2">
        <v>88.22</v>
      </c>
      <c r="E68" s="2">
        <f t="shared" si="3"/>
        <v>0.60949729078868153</v>
      </c>
      <c r="F68" s="6">
        <f t="shared" si="4"/>
        <v>0.41508746355685133</v>
      </c>
      <c r="G68" s="30">
        <f t="shared" si="5"/>
        <v>0.39017389057077462</v>
      </c>
      <c r="H68" s="2">
        <v>13.821733157372748</v>
      </c>
      <c r="I68" s="6">
        <v>16.090724454162189</v>
      </c>
      <c r="J68" s="30">
        <v>16.720917058891708</v>
      </c>
    </row>
    <row r="69" spans="1:10" x14ac:dyDescent="0.2">
      <c r="A69" s="1">
        <v>42478</v>
      </c>
      <c r="B69" s="2">
        <v>10295</v>
      </c>
      <c r="C69" s="2">
        <v>0.159</v>
      </c>
      <c r="D69" s="2">
        <v>92.01</v>
      </c>
      <c r="E69" s="2">
        <f t="shared" si="3"/>
        <v>0.61563064419024682</v>
      </c>
      <c r="F69" s="6">
        <f t="shared" si="4"/>
        <v>0.48432944606413997</v>
      </c>
      <c r="G69" s="30">
        <f t="shared" si="5"/>
        <v>0.40416635900465192</v>
      </c>
      <c r="H69" s="2">
        <v>13.505946818510228</v>
      </c>
      <c r="I69" s="6">
        <v>16.866677538406364</v>
      </c>
      <c r="J69" s="30">
        <v>16.887664375300012</v>
      </c>
    </row>
    <row r="70" spans="1:10" x14ac:dyDescent="0.2">
      <c r="A70" s="1">
        <v>42485</v>
      </c>
      <c r="B70" s="2">
        <v>9002</v>
      </c>
      <c r="C70" s="2">
        <v>0.159</v>
      </c>
      <c r="D70" s="2">
        <v>89.25</v>
      </c>
      <c r="E70" s="2">
        <f t="shared" si="3"/>
        <v>0.56697772426249249</v>
      </c>
      <c r="F70" s="6">
        <f t="shared" si="4"/>
        <v>0.48432944606413997</v>
      </c>
      <c r="G70" s="30">
        <f t="shared" si="5"/>
        <v>0.39397659307391275</v>
      </c>
      <c r="H70" s="2">
        <v>14.497483033430726</v>
      </c>
      <c r="I70" s="6">
        <v>16.250000721838258</v>
      </c>
      <c r="J70" s="30">
        <v>16.671498463988669</v>
      </c>
    </row>
    <row r="71" spans="1:10" x14ac:dyDescent="0.2">
      <c r="A71" s="1">
        <v>42492</v>
      </c>
      <c r="B71" s="2">
        <v>9093</v>
      </c>
      <c r="C71" s="2">
        <v>0.14549999999999999</v>
      </c>
      <c r="D71" s="2">
        <v>87.1</v>
      </c>
      <c r="E71" s="2">
        <f t="shared" si="3"/>
        <v>0.57040186634557499</v>
      </c>
      <c r="F71" s="6">
        <f t="shared" si="4"/>
        <v>0.38593294460641397</v>
      </c>
      <c r="G71" s="30">
        <f t="shared" si="5"/>
        <v>0.38603891309163407</v>
      </c>
      <c r="H71" s="2">
        <v>13.249017173488584</v>
      </c>
      <c r="I71" s="6">
        <v>17.209347585220137</v>
      </c>
      <c r="J71" s="30">
        <v>16.602726158941124</v>
      </c>
    </row>
    <row r="72" spans="1:10" x14ac:dyDescent="0.2">
      <c r="A72" s="1">
        <v>42499</v>
      </c>
      <c r="B72" s="2">
        <v>9036</v>
      </c>
      <c r="C72" s="2">
        <v>0.14299999999999999</v>
      </c>
      <c r="D72" s="2">
        <v>83.65</v>
      </c>
      <c r="E72" s="2">
        <f t="shared" si="3"/>
        <v>0.56825707405177606</v>
      </c>
      <c r="F72" s="6">
        <f t="shared" si="4"/>
        <v>0.36771137026239065</v>
      </c>
      <c r="G72" s="30">
        <f t="shared" si="5"/>
        <v>0.37330170567821019</v>
      </c>
      <c r="H72" s="2">
        <v>13.492955427594648</v>
      </c>
      <c r="I72" s="6">
        <v>16.669103064357142</v>
      </c>
      <c r="J72" s="30">
        <v>16.348607191849673</v>
      </c>
    </row>
    <row r="73" spans="1:10" x14ac:dyDescent="0.2">
      <c r="A73" s="1">
        <v>42506</v>
      </c>
      <c r="B73" s="2">
        <v>9075</v>
      </c>
      <c r="C73" s="2">
        <v>0.14149999999999999</v>
      </c>
      <c r="D73" s="2">
        <v>84.98</v>
      </c>
      <c r="E73" s="2">
        <f t="shared" si="3"/>
        <v>0.56972456351595424</v>
      </c>
      <c r="F73" s="6">
        <f t="shared" si="4"/>
        <v>0.35677842565597667</v>
      </c>
      <c r="G73" s="30">
        <f t="shared" si="5"/>
        <v>0.37821199143468953</v>
      </c>
      <c r="H73" s="2">
        <v>13.775028089131983</v>
      </c>
      <c r="I73" s="6">
        <v>15.219153557418778</v>
      </c>
      <c r="J73" s="30">
        <v>16.040613994325458</v>
      </c>
    </row>
    <row r="74" spans="1:10" x14ac:dyDescent="0.2">
      <c r="A74" s="1">
        <v>42513</v>
      </c>
      <c r="B74" s="2">
        <v>9466</v>
      </c>
      <c r="C74" s="2">
        <v>0.13850000000000001</v>
      </c>
      <c r="D74" s="2">
        <v>85.4</v>
      </c>
      <c r="E74" s="2">
        <f t="shared" si="3"/>
        <v>0.58443708609271527</v>
      </c>
      <c r="F74" s="6">
        <f t="shared" si="4"/>
        <v>0.33491253644314889</v>
      </c>
      <c r="G74" s="30">
        <f t="shared" si="5"/>
        <v>0.37976260798936723</v>
      </c>
      <c r="H74" s="2">
        <v>13.348205683800865</v>
      </c>
      <c r="I74" s="6">
        <v>15.987986965611299</v>
      </c>
      <c r="J74" s="30">
        <v>16.096900614710574</v>
      </c>
    </row>
    <row r="75" spans="1:10" x14ac:dyDescent="0.2">
      <c r="A75" s="1">
        <v>42520</v>
      </c>
      <c r="B75" s="2">
        <v>9150</v>
      </c>
      <c r="C75" s="2">
        <v>0.13950000000000001</v>
      </c>
      <c r="D75" s="2">
        <v>80.45</v>
      </c>
      <c r="E75" s="2">
        <f t="shared" si="3"/>
        <v>0.57254665863937382</v>
      </c>
      <c r="F75" s="6">
        <f t="shared" si="4"/>
        <v>0.34220116618075819</v>
      </c>
      <c r="G75" s="30">
        <f t="shared" si="5"/>
        <v>0.36148748430923727</v>
      </c>
      <c r="H75" s="2">
        <v>13.339879926796264</v>
      </c>
      <c r="I75" s="6">
        <v>16.329166621038262</v>
      </c>
      <c r="J75" s="30">
        <v>16.317582373073286</v>
      </c>
    </row>
    <row r="76" spans="1:10" x14ac:dyDescent="0.2">
      <c r="A76" s="1">
        <v>42527</v>
      </c>
      <c r="B76" s="2">
        <v>8819</v>
      </c>
      <c r="C76" s="2">
        <v>0.14000000000000001</v>
      </c>
      <c r="D76" s="2">
        <v>77.7</v>
      </c>
      <c r="E76" s="2">
        <f t="shared" si="3"/>
        <v>0.56009181216134862</v>
      </c>
      <c r="F76" s="6">
        <f t="shared" si="4"/>
        <v>0.34584548104956286</v>
      </c>
      <c r="G76" s="30">
        <f t="shared" si="5"/>
        <v>0.35133463782027619</v>
      </c>
      <c r="H76" s="2">
        <v>14.005313227983992</v>
      </c>
      <c r="I76" s="6">
        <v>14.566926646648195</v>
      </c>
      <c r="J76" s="30">
        <v>16.838715965118663</v>
      </c>
    </row>
    <row r="77" spans="1:10" x14ac:dyDescent="0.2">
      <c r="A77" s="1">
        <v>42534</v>
      </c>
      <c r="B77" s="2">
        <v>8750</v>
      </c>
      <c r="C77" s="2">
        <v>0.14050000000000001</v>
      </c>
      <c r="D77" s="2">
        <v>79.900000000000006</v>
      </c>
      <c r="E77" s="2">
        <f t="shared" si="3"/>
        <v>0.55749548464780252</v>
      </c>
      <c r="F77" s="6">
        <f t="shared" si="4"/>
        <v>0.34948979591836754</v>
      </c>
      <c r="G77" s="30">
        <f t="shared" si="5"/>
        <v>0.35945691501144506</v>
      </c>
      <c r="H77" s="2">
        <v>13.529577621548427</v>
      </c>
      <c r="I77" s="6">
        <v>14.304090572782945</v>
      </c>
      <c r="J77" s="30">
        <v>16.076819386606481</v>
      </c>
    </row>
    <row r="78" spans="1:10" x14ac:dyDescent="0.2">
      <c r="A78" s="1">
        <v>42541</v>
      </c>
      <c r="B78" s="2">
        <v>8280</v>
      </c>
      <c r="C78" s="2">
        <v>0.13700000000000001</v>
      </c>
      <c r="D78" s="2">
        <v>81.06</v>
      </c>
      <c r="E78" s="2">
        <f t="shared" si="3"/>
        <v>0.53981035520770615</v>
      </c>
      <c r="F78" s="6">
        <f t="shared" si="4"/>
        <v>0.32397959183673491</v>
      </c>
      <c r="G78" s="30">
        <f t="shared" si="5"/>
        <v>0.36373957025769776</v>
      </c>
      <c r="H78" s="2">
        <v>13.444074343423468</v>
      </c>
      <c r="I78" s="6">
        <v>15.191754583230663</v>
      </c>
      <c r="J78" s="30">
        <v>16.392697043121569</v>
      </c>
    </row>
    <row r="79" spans="1:10" x14ac:dyDescent="0.2">
      <c r="A79" s="1">
        <v>42548</v>
      </c>
      <c r="B79" s="2">
        <v>9101</v>
      </c>
      <c r="C79" s="2">
        <v>0.13500000000000001</v>
      </c>
      <c r="D79" s="2">
        <v>83.7</v>
      </c>
      <c r="E79" s="2">
        <f t="shared" si="3"/>
        <v>0.5707028898254064</v>
      </c>
      <c r="F79" s="6">
        <f t="shared" si="4"/>
        <v>0.30940233236151621</v>
      </c>
      <c r="G79" s="30">
        <f t="shared" si="5"/>
        <v>0.37348630288710039</v>
      </c>
      <c r="H79" s="2">
        <v>13.545530869625498</v>
      </c>
      <c r="I79" s="6">
        <v>15.685773088680273</v>
      </c>
      <c r="J79" s="30">
        <v>16.175433937509091</v>
      </c>
    </row>
    <row r="80" spans="1:10" x14ac:dyDescent="0.2">
      <c r="A80" s="1">
        <v>42555</v>
      </c>
      <c r="B80" s="2">
        <v>9261</v>
      </c>
      <c r="C80" s="2">
        <v>0.14000000000000001</v>
      </c>
      <c r="D80" s="2">
        <v>84.52</v>
      </c>
      <c r="E80" s="2">
        <f t="shared" si="3"/>
        <v>0.5767233594220349</v>
      </c>
      <c r="F80" s="6">
        <f t="shared" si="4"/>
        <v>0.34584548104956286</v>
      </c>
      <c r="G80" s="30">
        <f t="shared" si="5"/>
        <v>0.37651369711289967</v>
      </c>
      <c r="H80" s="2">
        <v>13.473268105622456</v>
      </c>
      <c r="I80" s="6">
        <v>14.493544100714171</v>
      </c>
      <c r="J80" s="30">
        <v>16.375291195964575</v>
      </c>
    </row>
    <row r="81" spans="1:10" x14ac:dyDescent="0.2">
      <c r="A81" s="1">
        <v>42562</v>
      </c>
      <c r="B81" s="2">
        <v>9461</v>
      </c>
      <c r="C81" s="2">
        <v>0.13900000000000001</v>
      </c>
      <c r="D81" s="2">
        <v>90.39</v>
      </c>
      <c r="E81" s="2">
        <f t="shared" si="3"/>
        <v>0.58424894641782055</v>
      </c>
      <c r="F81" s="6">
        <f t="shared" si="4"/>
        <v>0.33855685131195357</v>
      </c>
      <c r="G81" s="30">
        <f t="shared" si="5"/>
        <v>0.39818540943660935</v>
      </c>
      <c r="H81" s="2">
        <v>13.49429927830111</v>
      </c>
      <c r="I81" s="6">
        <v>15.012458747353246</v>
      </c>
      <c r="J81" s="30">
        <v>16.326810000233635</v>
      </c>
    </row>
    <row r="82" spans="1:10" x14ac:dyDescent="0.2">
      <c r="A82" s="1">
        <v>42569</v>
      </c>
      <c r="B82" s="2">
        <v>9365</v>
      </c>
      <c r="C82" s="2">
        <v>0.14000000000000001</v>
      </c>
      <c r="D82" s="2">
        <v>90.34</v>
      </c>
      <c r="E82" s="2">
        <f t="shared" si="3"/>
        <v>0.58063666465984343</v>
      </c>
      <c r="F82" s="6">
        <f t="shared" si="4"/>
        <v>0.34584548104956286</v>
      </c>
      <c r="G82" s="30">
        <f t="shared" si="5"/>
        <v>0.39800081222771916</v>
      </c>
      <c r="H82" s="2">
        <v>13.184161898166998</v>
      </c>
      <c r="I82" s="6">
        <v>15.430930542075922</v>
      </c>
      <c r="J82" s="30">
        <v>16.31826940478361</v>
      </c>
    </row>
    <row r="83" spans="1:10" x14ac:dyDescent="0.2">
      <c r="A83" s="1">
        <v>42576</v>
      </c>
      <c r="B83" s="2">
        <v>10210</v>
      </c>
      <c r="C83" s="2">
        <v>0.14699999999999999</v>
      </c>
      <c r="D83" s="2">
        <v>95.29</v>
      </c>
      <c r="E83" s="2">
        <f t="shared" si="3"/>
        <v>0.6124322697170379</v>
      </c>
      <c r="F83" s="6">
        <f t="shared" si="4"/>
        <v>0.396865889212828</v>
      </c>
      <c r="G83" s="30">
        <f t="shared" si="5"/>
        <v>0.41627593590784912</v>
      </c>
      <c r="H83" s="2">
        <v>14.251365191129382</v>
      </c>
      <c r="I83" s="6">
        <v>15.527505058723467</v>
      </c>
      <c r="J83" s="30">
        <v>16.507397501224066</v>
      </c>
    </row>
    <row r="84" spans="1:10" x14ac:dyDescent="0.2">
      <c r="A84" s="1">
        <v>42583</v>
      </c>
      <c r="B84" s="2">
        <v>10690</v>
      </c>
      <c r="C84" s="2">
        <v>0.14749999999999999</v>
      </c>
      <c r="D84" s="2">
        <v>93.02</v>
      </c>
      <c r="E84" s="2">
        <f t="shared" si="3"/>
        <v>0.63049367850692351</v>
      </c>
      <c r="F84" s="6">
        <f t="shared" si="4"/>
        <v>0.40051020408163268</v>
      </c>
      <c r="G84" s="30">
        <f t="shared" si="5"/>
        <v>0.40789522262423394</v>
      </c>
      <c r="H84" s="2">
        <v>13.32010870724476</v>
      </c>
      <c r="I84" s="6">
        <v>16.542709577905246</v>
      </c>
      <c r="J84" s="30">
        <v>16.198462921340298</v>
      </c>
    </row>
    <row r="85" spans="1:10" x14ac:dyDescent="0.2">
      <c r="A85" s="1">
        <v>42590</v>
      </c>
      <c r="B85" s="2">
        <v>10800</v>
      </c>
      <c r="C85" s="2">
        <v>0.1525</v>
      </c>
      <c r="D85" s="2">
        <v>91.97</v>
      </c>
      <c r="E85" s="2">
        <f t="shared" si="3"/>
        <v>0.63463275135460562</v>
      </c>
      <c r="F85" s="6">
        <f t="shared" si="4"/>
        <v>0.43695335276967934</v>
      </c>
      <c r="G85" s="30">
        <f t="shared" si="5"/>
        <v>0.4040186812375397</v>
      </c>
      <c r="H85" s="2">
        <v>13.283030493353282</v>
      </c>
      <c r="I85" s="6">
        <v>14.900699826300244</v>
      </c>
      <c r="J85" s="30">
        <v>16.048731639178758</v>
      </c>
    </row>
    <row r="86" spans="1:10" x14ac:dyDescent="0.2">
      <c r="A86" s="1">
        <v>42597</v>
      </c>
      <c r="B86" s="2">
        <v>10260</v>
      </c>
      <c r="C86" s="2">
        <v>0.14949999999999999</v>
      </c>
      <c r="D86" s="2">
        <v>92.7</v>
      </c>
      <c r="E86" s="2">
        <f t="shared" si="3"/>
        <v>0.6143136664659844</v>
      </c>
      <c r="F86" s="6">
        <f t="shared" si="4"/>
        <v>0.41508746355685133</v>
      </c>
      <c r="G86" s="30">
        <f t="shared" si="5"/>
        <v>0.40671380048733669</v>
      </c>
      <c r="H86" s="2">
        <v>13.336251428414705</v>
      </c>
      <c r="I86" s="6">
        <v>14.897315728316002</v>
      </c>
      <c r="J86" s="30">
        <v>16.107846305404713</v>
      </c>
    </row>
    <row r="87" spans="1:10" x14ac:dyDescent="0.2">
      <c r="A87" s="1">
        <v>42604</v>
      </c>
      <c r="B87" s="2">
        <v>10376</v>
      </c>
      <c r="C87" s="2">
        <v>0.14599999999999999</v>
      </c>
      <c r="D87" s="2">
        <v>91.5</v>
      </c>
      <c r="E87" s="2">
        <f t="shared" si="3"/>
        <v>0.61867850692353998</v>
      </c>
      <c r="F87" s="6">
        <f t="shared" si="4"/>
        <v>0.38957725947521865</v>
      </c>
      <c r="G87" s="30">
        <f t="shared" si="5"/>
        <v>0.40228346747397181</v>
      </c>
      <c r="H87" s="2">
        <v>13.386122053842795</v>
      </c>
      <c r="I87" s="6">
        <v>14.972391754756359</v>
      </c>
      <c r="J87" s="30">
        <v>15.829458455855418</v>
      </c>
    </row>
    <row r="88" spans="1:10" x14ac:dyDescent="0.2">
      <c r="A88" s="1">
        <v>42611</v>
      </c>
      <c r="B88" s="2">
        <v>10544</v>
      </c>
      <c r="C88" s="2">
        <v>0.14449999999999999</v>
      </c>
      <c r="D88" s="2">
        <v>91.57</v>
      </c>
      <c r="E88" s="2">
        <f t="shared" si="3"/>
        <v>0.625</v>
      </c>
      <c r="F88" s="6">
        <f t="shared" si="4"/>
        <v>0.37864431486880468</v>
      </c>
      <c r="G88" s="30">
        <f t="shared" si="5"/>
        <v>0.40254190356641806</v>
      </c>
      <c r="H88" s="2">
        <v>12.787983749748914</v>
      </c>
      <c r="I88" s="6">
        <v>15.507449691910118</v>
      </c>
      <c r="J88" s="30">
        <v>16.036709875105693</v>
      </c>
    </row>
    <row r="89" spans="1:10" x14ac:dyDescent="0.2">
      <c r="A89" s="1">
        <v>42618</v>
      </c>
      <c r="B89" s="2">
        <v>10544</v>
      </c>
      <c r="C89" s="2">
        <v>0.152</v>
      </c>
      <c r="D89" s="2">
        <v>91.77</v>
      </c>
      <c r="E89" s="2">
        <f t="shared" si="3"/>
        <v>0.625</v>
      </c>
      <c r="F89" s="6">
        <f t="shared" si="4"/>
        <v>0.43330903790087466</v>
      </c>
      <c r="G89" s="30">
        <f t="shared" si="5"/>
        <v>0.40328029240197888</v>
      </c>
      <c r="H89" s="2">
        <v>13.113029956223253</v>
      </c>
      <c r="I89" s="6">
        <v>16.373512762822827</v>
      </c>
      <c r="J89" s="30">
        <v>15.666164525757315</v>
      </c>
    </row>
    <row r="90" spans="1:10" x14ac:dyDescent="0.2">
      <c r="A90" s="1">
        <v>42625</v>
      </c>
      <c r="B90" s="2">
        <v>10269</v>
      </c>
      <c r="C90" s="2">
        <v>0.1545</v>
      </c>
      <c r="D90" s="2">
        <v>82.74</v>
      </c>
      <c r="E90" s="2">
        <f t="shared" si="3"/>
        <v>0.61465231788079466</v>
      </c>
      <c r="F90" s="6">
        <f t="shared" si="4"/>
        <v>0.45153061224489799</v>
      </c>
      <c r="G90" s="30">
        <f t="shared" si="5"/>
        <v>0.3699420364764085</v>
      </c>
      <c r="H90" s="2">
        <v>12.973389939170197</v>
      </c>
      <c r="I90" s="6">
        <v>16.378920269240218</v>
      </c>
      <c r="J90" s="30">
        <v>16.642540707766212</v>
      </c>
    </row>
    <row r="91" spans="1:10" x14ac:dyDescent="0.2">
      <c r="A91" s="1">
        <v>42632</v>
      </c>
      <c r="B91" s="2">
        <v>10600</v>
      </c>
      <c r="C91" s="2">
        <v>0.153</v>
      </c>
      <c r="D91" s="2">
        <v>87.35</v>
      </c>
      <c r="E91" s="2">
        <f t="shared" si="3"/>
        <v>0.62710716435881997</v>
      </c>
      <c r="F91" s="6">
        <f t="shared" si="4"/>
        <v>0.44059766763848396</v>
      </c>
      <c r="G91" s="30">
        <f t="shared" si="5"/>
        <v>0.38696189913608509</v>
      </c>
      <c r="H91" s="2">
        <v>13.111049617504055</v>
      </c>
      <c r="I91" s="6">
        <v>14.665661487333884</v>
      </c>
      <c r="J91" s="30">
        <v>16.548067988620822</v>
      </c>
    </row>
    <row r="92" spans="1:10" x14ac:dyDescent="0.2">
      <c r="A92" s="1">
        <v>42639</v>
      </c>
      <c r="B92" s="2">
        <v>10391</v>
      </c>
      <c r="C92" s="2">
        <v>0.154</v>
      </c>
      <c r="D92" s="2">
        <v>82.94</v>
      </c>
      <c r="E92" s="2">
        <f t="shared" si="3"/>
        <v>0.61924292594822394</v>
      </c>
      <c r="F92" s="6">
        <f t="shared" si="4"/>
        <v>0.44788629737609331</v>
      </c>
      <c r="G92" s="30">
        <f t="shared" si="5"/>
        <v>0.37068042531196932</v>
      </c>
      <c r="H92" s="2">
        <v>12.99177165969842</v>
      </c>
      <c r="I92" s="6">
        <v>15.881106692822057</v>
      </c>
      <c r="J92" s="30">
        <v>16.201830917353199</v>
      </c>
    </row>
    <row r="93" spans="1:10" x14ac:dyDescent="0.2">
      <c r="A93" s="1">
        <v>42646</v>
      </c>
      <c r="B93" s="2">
        <v>10411</v>
      </c>
      <c r="C93" s="2">
        <v>0.14799999999999999</v>
      </c>
      <c r="D93" s="2">
        <v>86.4</v>
      </c>
      <c r="E93" s="2">
        <f t="shared" si="3"/>
        <v>0.61999548464780252</v>
      </c>
      <c r="F93" s="6">
        <f t="shared" si="4"/>
        <v>0.4041545189504373</v>
      </c>
      <c r="G93" s="30">
        <f t="shared" si="5"/>
        <v>0.38345455216717128</v>
      </c>
      <c r="H93" s="2">
        <v>12.828515669761583</v>
      </c>
      <c r="I93" s="6">
        <v>15.281078099978673</v>
      </c>
      <c r="J93" s="30">
        <v>15.993878460450189</v>
      </c>
    </row>
    <row r="94" spans="1:10" x14ac:dyDescent="0.2">
      <c r="A94" s="1">
        <v>42653</v>
      </c>
      <c r="B94" s="2">
        <v>10144</v>
      </c>
      <c r="C94" s="2">
        <v>0.152</v>
      </c>
      <c r="D94" s="2">
        <v>87.04</v>
      </c>
      <c r="E94" s="2">
        <f t="shared" si="3"/>
        <v>0.6099488260084287</v>
      </c>
      <c r="F94" s="6">
        <f t="shared" si="4"/>
        <v>0.43330903790087466</v>
      </c>
      <c r="G94" s="30">
        <f t="shared" si="5"/>
        <v>0.38581739644096585</v>
      </c>
      <c r="H94" s="2">
        <v>12.707405353812634</v>
      </c>
      <c r="I94" s="6">
        <v>15.876024089758591</v>
      </c>
      <c r="J94" s="30">
        <v>15.964155115715808</v>
      </c>
    </row>
    <row r="95" spans="1:10" x14ac:dyDescent="0.2">
      <c r="A95" s="1">
        <v>42660</v>
      </c>
      <c r="B95" s="2">
        <v>10525</v>
      </c>
      <c r="C95" s="2">
        <v>0.15</v>
      </c>
      <c r="D95" s="2">
        <v>87.71</v>
      </c>
      <c r="E95" s="2">
        <f t="shared" si="3"/>
        <v>0.62428506923540039</v>
      </c>
      <c r="F95" s="6">
        <f t="shared" si="4"/>
        <v>0.41873177842565601</v>
      </c>
      <c r="G95" s="30">
        <f t="shared" si="5"/>
        <v>0.38829099904009451</v>
      </c>
      <c r="H95" s="2">
        <v>13.228453426887629</v>
      </c>
      <c r="I95" s="6">
        <v>15.516615658924199</v>
      </c>
      <c r="J95" s="30">
        <v>16.273333739342533</v>
      </c>
    </row>
    <row r="96" spans="1:10" x14ac:dyDescent="0.2">
      <c r="A96" s="1">
        <v>42667</v>
      </c>
      <c r="B96" s="2">
        <v>10551</v>
      </c>
      <c r="C96" s="2">
        <v>0.14949999999999999</v>
      </c>
      <c r="D96" s="2">
        <v>95.8</v>
      </c>
      <c r="E96" s="2">
        <f t="shared" si="3"/>
        <v>0.62526339554485255</v>
      </c>
      <c r="F96" s="6">
        <f t="shared" si="4"/>
        <v>0.41508746355685133</v>
      </c>
      <c r="G96" s="30">
        <f t="shared" si="5"/>
        <v>0.41815882743852917</v>
      </c>
      <c r="H96" s="2">
        <v>13.245690129341678</v>
      </c>
      <c r="I96" s="6">
        <v>15.720598712499333</v>
      </c>
      <c r="J96" s="30">
        <v>16.813361086431385</v>
      </c>
    </row>
    <row r="97" spans="1:10" x14ac:dyDescent="0.2">
      <c r="A97" s="1">
        <v>42674</v>
      </c>
      <c r="B97" s="2">
        <v>10360</v>
      </c>
      <c r="C97" s="2">
        <v>0.1515</v>
      </c>
      <c r="D97" s="2">
        <v>99.7</v>
      </c>
      <c r="E97" s="2">
        <f t="shared" si="3"/>
        <v>0.61807645996387717</v>
      </c>
      <c r="F97" s="6">
        <f t="shared" si="4"/>
        <v>0.42966472303206998</v>
      </c>
      <c r="G97" s="30">
        <f t="shared" si="5"/>
        <v>0.43255740973196488</v>
      </c>
      <c r="H97" s="2">
        <v>13.067488941535105</v>
      </c>
      <c r="I97" s="6">
        <v>15.430930542075922</v>
      </c>
      <c r="J97" s="30">
        <v>16.988652762669499</v>
      </c>
    </row>
    <row r="98" spans="1:10" x14ac:dyDescent="0.2">
      <c r="A98" s="1">
        <v>42681</v>
      </c>
      <c r="B98" s="2">
        <v>9910</v>
      </c>
      <c r="C98" s="2">
        <v>0.14599999999999999</v>
      </c>
      <c r="D98" s="2">
        <v>117.35</v>
      </c>
      <c r="E98" s="2">
        <f t="shared" si="3"/>
        <v>0.60114388922335937</v>
      </c>
      <c r="F98" s="6">
        <f t="shared" si="4"/>
        <v>0.38957725947521865</v>
      </c>
      <c r="G98" s="30">
        <f t="shared" si="5"/>
        <v>0.49772022447020609</v>
      </c>
      <c r="H98" s="2">
        <v>14.200517824170042</v>
      </c>
      <c r="I98" s="6">
        <v>16.147654453199863</v>
      </c>
      <c r="J98" s="30">
        <v>17.509149418115594</v>
      </c>
    </row>
    <row r="99" spans="1:10" x14ac:dyDescent="0.2">
      <c r="A99" s="1">
        <v>42688</v>
      </c>
      <c r="B99" s="2">
        <v>10351</v>
      </c>
      <c r="C99" s="2">
        <v>0.1535</v>
      </c>
      <c r="D99" s="2">
        <v>115.5</v>
      </c>
      <c r="E99" s="2">
        <f t="shared" si="3"/>
        <v>0.61773780854906679</v>
      </c>
      <c r="F99" s="6">
        <f t="shared" si="4"/>
        <v>0.44424198250728864</v>
      </c>
      <c r="G99" s="30">
        <f t="shared" si="5"/>
        <v>0.49089012774126856</v>
      </c>
      <c r="H99" s="2">
        <v>13.267922397252704</v>
      </c>
      <c r="I99" s="6">
        <v>15.785416212575804</v>
      </c>
      <c r="J99" s="30">
        <v>16.683163975334029</v>
      </c>
    </row>
    <row r="100" spans="1:10" x14ac:dyDescent="0.2">
      <c r="A100" s="1">
        <v>42695</v>
      </c>
      <c r="B100" s="2">
        <v>10420</v>
      </c>
      <c r="C100" s="2">
        <v>0.1535</v>
      </c>
      <c r="D100" s="2">
        <v>119.39</v>
      </c>
      <c r="E100" s="2">
        <f t="shared" si="3"/>
        <v>0.6203341360626129</v>
      </c>
      <c r="F100" s="6">
        <f t="shared" si="4"/>
        <v>0.44424198250728864</v>
      </c>
      <c r="G100" s="30">
        <f t="shared" si="5"/>
        <v>0.50525179059292624</v>
      </c>
      <c r="H100" s="2">
        <v>12.907522761127682</v>
      </c>
      <c r="I100" s="6">
        <v>15.906139289034675</v>
      </c>
      <c r="J100" s="30">
        <v>16.623673328310858</v>
      </c>
    </row>
    <row r="101" spans="1:10" x14ac:dyDescent="0.2">
      <c r="A101" s="1">
        <v>42702</v>
      </c>
      <c r="B101" s="2">
        <v>10350</v>
      </c>
      <c r="C101" s="2">
        <v>0.154</v>
      </c>
      <c r="D101" s="2">
        <v>115</v>
      </c>
      <c r="E101" s="2">
        <f t="shared" si="3"/>
        <v>0.61770018061408793</v>
      </c>
      <c r="F101" s="6">
        <f t="shared" si="4"/>
        <v>0.44788629737609331</v>
      </c>
      <c r="G101" s="30">
        <f t="shared" si="5"/>
        <v>0.48904415565236653</v>
      </c>
      <c r="H101" s="2">
        <v>12.957821226102352</v>
      </c>
      <c r="I101" s="6">
        <v>14.972391754756359</v>
      </c>
      <c r="J101" s="30">
        <v>16.747913712092863</v>
      </c>
    </row>
    <row r="102" spans="1:10" x14ac:dyDescent="0.2">
      <c r="A102" s="1">
        <v>42709</v>
      </c>
      <c r="B102" s="2">
        <v>10423</v>
      </c>
      <c r="C102" s="2">
        <v>0.155</v>
      </c>
      <c r="D102" s="2">
        <v>113</v>
      </c>
      <c r="E102" s="2">
        <f t="shared" si="3"/>
        <v>0.62044701986754969</v>
      </c>
      <c r="F102" s="6">
        <f t="shared" si="4"/>
        <v>0.45517492711370261</v>
      </c>
      <c r="G102" s="30">
        <f t="shared" si="5"/>
        <v>0.48166026729675848</v>
      </c>
      <c r="H102" s="2">
        <v>13.382542178562575</v>
      </c>
      <c r="I102" s="6">
        <v>13.42984807715229</v>
      </c>
      <c r="J102" s="30">
        <v>17.366651496194233</v>
      </c>
    </row>
    <row r="103" spans="1:10" x14ac:dyDescent="0.2">
      <c r="A103" s="1">
        <v>42716</v>
      </c>
      <c r="B103" s="2">
        <v>10720</v>
      </c>
      <c r="C103" s="2">
        <v>0.1535</v>
      </c>
      <c r="D103" s="2">
        <v>115.18</v>
      </c>
      <c r="E103" s="2">
        <f t="shared" si="3"/>
        <v>0.63162251655629142</v>
      </c>
      <c r="F103" s="6">
        <f t="shared" si="4"/>
        <v>0.44424198250728864</v>
      </c>
      <c r="G103" s="30">
        <f t="shared" si="5"/>
        <v>0.4897087056043713</v>
      </c>
      <c r="H103" s="2">
        <v>13.601548477649796</v>
      </c>
      <c r="I103" s="6">
        <v>15.14523456759577</v>
      </c>
      <c r="J103" s="30">
        <v>17.459749799933689</v>
      </c>
    </row>
    <row r="104" spans="1:10" x14ac:dyDescent="0.2">
      <c r="A104" s="1">
        <v>42723</v>
      </c>
      <c r="B104" s="2">
        <v>10408</v>
      </c>
      <c r="C104" s="2">
        <v>0.153</v>
      </c>
      <c r="D104" s="2">
        <v>111.48</v>
      </c>
      <c r="E104" s="2">
        <f t="shared" si="3"/>
        <v>0.61988260084286573</v>
      </c>
      <c r="F104" s="6">
        <f t="shared" si="4"/>
        <v>0.44059766763848396</v>
      </c>
      <c r="G104" s="30">
        <f t="shared" si="5"/>
        <v>0.47604851214649641</v>
      </c>
      <c r="H104" s="2">
        <v>13.155033838265254</v>
      </c>
      <c r="I104" s="6">
        <v>14.297936707208567</v>
      </c>
      <c r="J104" s="30">
        <v>16.5264386140665</v>
      </c>
    </row>
    <row r="105" spans="1:10" x14ac:dyDescent="0.2">
      <c r="A105" s="1">
        <v>42730</v>
      </c>
      <c r="B105" s="2">
        <v>11000</v>
      </c>
      <c r="C105" s="2">
        <v>0.1515</v>
      </c>
      <c r="D105" s="2">
        <v>114.98</v>
      </c>
      <c r="E105" s="2">
        <f t="shared" si="3"/>
        <v>0.64215833835039138</v>
      </c>
      <c r="F105" s="6">
        <f t="shared" si="4"/>
        <v>0.42966472303206998</v>
      </c>
      <c r="G105" s="30">
        <f t="shared" si="5"/>
        <v>0.48897031676881053</v>
      </c>
      <c r="H105" s="2">
        <v>12.668727463284863</v>
      </c>
      <c r="I105" s="6">
        <v>16.569808010231803</v>
      </c>
      <c r="J105" s="30">
        <v>16.176908750605865</v>
      </c>
    </row>
    <row r="106" spans="1:10" x14ac:dyDescent="0.2">
      <c r="A106" s="1">
        <v>42737</v>
      </c>
      <c r="B106" s="2">
        <v>10900</v>
      </c>
      <c r="C106" s="2">
        <v>0.156</v>
      </c>
      <c r="D106" s="2">
        <v>112.14</v>
      </c>
      <c r="E106" s="2">
        <f t="shared" si="3"/>
        <v>0.6383955448524985</v>
      </c>
      <c r="F106" s="6">
        <f t="shared" si="4"/>
        <v>0.46246355685131196</v>
      </c>
      <c r="G106" s="30">
        <f t="shared" si="5"/>
        <v>0.47848519530384703</v>
      </c>
      <c r="H106" s="2">
        <v>12.884458917941821</v>
      </c>
      <c r="I106" s="6">
        <v>14.77102200299171</v>
      </c>
      <c r="J106" s="30">
        <v>16.367532094707421</v>
      </c>
    </row>
    <row r="107" spans="1:10" x14ac:dyDescent="0.2">
      <c r="A107" s="1">
        <v>42744</v>
      </c>
      <c r="B107" s="2">
        <v>9640</v>
      </c>
      <c r="C107" s="2">
        <v>0.157</v>
      </c>
      <c r="D107" s="2">
        <v>113.44</v>
      </c>
      <c r="E107" s="2">
        <f t="shared" si="3"/>
        <v>0.59098434677904876</v>
      </c>
      <c r="F107" s="6">
        <f t="shared" si="4"/>
        <v>0.46975218658892132</v>
      </c>
      <c r="G107" s="30">
        <f t="shared" si="5"/>
        <v>0.48328472273499223</v>
      </c>
      <c r="H107" s="2">
        <v>13.995441760135591</v>
      </c>
      <c r="I107" s="6">
        <v>15.879838461834062</v>
      </c>
      <c r="J107" s="30">
        <v>16.805948340403017</v>
      </c>
    </row>
    <row r="108" spans="1:10" x14ac:dyDescent="0.2">
      <c r="A108" s="1">
        <v>42751</v>
      </c>
      <c r="B108" s="2">
        <v>9730</v>
      </c>
      <c r="C108" s="2">
        <v>0.1595</v>
      </c>
      <c r="D108" s="2">
        <v>110</v>
      </c>
      <c r="E108" s="2">
        <f t="shared" si="3"/>
        <v>0.5943708609271523</v>
      </c>
      <c r="F108" s="6">
        <f t="shared" si="4"/>
        <v>0.48797376093294464</v>
      </c>
      <c r="G108" s="30">
        <f t="shared" si="5"/>
        <v>0.47058443476334644</v>
      </c>
      <c r="H108" s="2">
        <v>13.407826489784146</v>
      </c>
      <c r="I108" s="6">
        <v>15.79236551086901</v>
      </c>
      <c r="J108" s="30">
        <v>16.589793469254978</v>
      </c>
    </row>
    <row r="109" spans="1:10" x14ac:dyDescent="0.2">
      <c r="A109" s="1">
        <v>42758</v>
      </c>
      <c r="B109" s="2">
        <v>9900</v>
      </c>
      <c r="C109" s="2">
        <v>0.159</v>
      </c>
      <c r="D109" s="2">
        <v>116.8</v>
      </c>
      <c r="E109" s="2">
        <f t="shared" si="3"/>
        <v>0.60076760987357014</v>
      </c>
      <c r="F109" s="6">
        <f t="shared" si="4"/>
        <v>0.48432944606413997</v>
      </c>
      <c r="G109" s="30">
        <f t="shared" si="5"/>
        <v>0.49568965517241381</v>
      </c>
      <c r="H109" s="2">
        <v>13.68395549682378</v>
      </c>
      <c r="I109" s="6">
        <v>15.674928675666145</v>
      </c>
      <c r="J109" s="30">
        <v>17.121061936773188</v>
      </c>
    </row>
    <row r="110" spans="1:10" x14ac:dyDescent="0.2">
      <c r="A110" s="1">
        <v>42765</v>
      </c>
      <c r="B110" s="2">
        <v>9580</v>
      </c>
      <c r="C110" s="2">
        <v>0.16400000000000001</v>
      </c>
      <c r="D110" s="2">
        <v>119.19</v>
      </c>
      <c r="E110" s="2">
        <f t="shared" si="3"/>
        <v>0.58872667068031304</v>
      </c>
      <c r="F110" s="6">
        <f t="shared" si="4"/>
        <v>0.52077259475218662</v>
      </c>
      <c r="G110" s="30">
        <f t="shared" si="5"/>
        <v>0.50451340175736537</v>
      </c>
      <c r="H110" s="2">
        <v>13.626273141648575</v>
      </c>
      <c r="I110" s="6">
        <v>15.456447137457745</v>
      </c>
      <c r="J110" s="30">
        <v>17.049292729159127</v>
      </c>
    </row>
    <row r="111" spans="1:10" x14ac:dyDescent="0.2">
      <c r="A111" s="1">
        <v>42772</v>
      </c>
      <c r="B111" s="2">
        <v>10002</v>
      </c>
      <c r="C111" s="2">
        <v>0.16350000000000001</v>
      </c>
      <c r="D111" s="2">
        <v>121.29</v>
      </c>
      <c r="E111" s="2">
        <f t="shared" si="3"/>
        <v>0.60460565924142085</v>
      </c>
      <c r="F111" s="6">
        <f t="shared" si="4"/>
        <v>0.51712827988338195</v>
      </c>
      <c r="G111" s="30">
        <f t="shared" si="5"/>
        <v>0.51226648453075396</v>
      </c>
      <c r="H111" s="2">
        <v>13.386552130326239</v>
      </c>
      <c r="I111" s="6">
        <v>15.651286912609104</v>
      </c>
      <c r="J111" s="30">
        <v>16.942969972459181</v>
      </c>
    </row>
    <row r="112" spans="1:10" x14ac:dyDescent="0.2">
      <c r="A112" s="1">
        <v>42779</v>
      </c>
      <c r="B112" s="2">
        <v>9700</v>
      </c>
      <c r="C112" s="2">
        <v>0.1615</v>
      </c>
      <c r="D112" s="2">
        <v>122.99</v>
      </c>
      <c r="E112" s="2">
        <f t="shared" si="3"/>
        <v>0.59324202287778449</v>
      </c>
      <c r="F112" s="6">
        <f t="shared" si="4"/>
        <v>0.50255102040816324</v>
      </c>
      <c r="G112" s="30">
        <f t="shared" si="5"/>
        <v>0.51854278963302081</v>
      </c>
      <c r="H112" s="2">
        <v>13.508402347335391</v>
      </c>
      <c r="I112" s="6">
        <v>15.662389326413409</v>
      </c>
      <c r="J112" s="30">
        <v>16.663859369004044</v>
      </c>
    </row>
    <row r="113" spans="1:10" x14ac:dyDescent="0.2">
      <c r="A113" s="1">
        <v>42786</v>
      </c>
      <c r="B113" s="2">
        <v>8825</v>
      </c>
      <c r="C113" s="2">
        <v>0.16200000000000001</v>
      </c>
      <c r="D113" s="2">
        <v>116.37</v>
      </c>
      <c r="E113" s="2">
        <f t="shared" si="3"/>
        <v>0.56031757977122221</v>
      </c>
      <c r="F113" s="6">
        <f t="shared" si="4"/>
        <v>0.50619533527696792</v>
      </c>
      <c r="G113" s="30">
        <f t="shared" si="5"/>
        <v>0.49410211917595809</v>
      </c>
      <c r="H113" s="2">
        <v>13.379727469511781</v>
      </c>
      <c r="I113" s="6">
        <v>13.458835614025542</v>
      </c>
      <c r="J113" s="30">
        <v>16.308622617776248</v>
      </c>
    </row>
    <row r="114" spans="1:10" x14ac:dyDescent="0.2">
      <c r="A114" s="1">
        <v>42793</v>
      </c>
      <c r="B114" s="2">
        <v>9175</v>
      </c>
      <c r="C114" s="2">
        <v>0.161</v>
      </c>
      <c r="D114" s="2">
        <v>111.5</v>
      </c>
      <c r="E114" s="2">
        <f t="shared" si="3"/>
        <v>0.57348735701384712</v>
      </c>
      <c r="F114" s="6">
        <f t="shared" si="4"/>
        <v>0.49890670553935862</v>
      </c>
      <c r="G114" s="30">
        <f t="shared" si="5"/>
        <v>0.4761223510300524</v>
      </c>
      <c r="H114" s="2">
        <v>13.283466404985914</v>
      </c>
      <c r="I114" s="6">
        <v>16.120093653620994</v>
      </c>
      <c r="J114" s="30">
        <v>16.854650919215118</v>
      </c>
    </row>
    <row r="115" spans="1:10" x14ac:dyDescent="0.2">
      <c r="A115" s="1">
        <v>42800</v>
      </c>
      <c r="B115" s="2">
        <v>9155</v>
      </c>
      <c r="C115" s="2">
        <v>0.161</v>
      </c>
      <c r="D115" s="2">
        <v>108.04</v>
      </c>
      <c r="E115" s="2">
        <f t="shared" si="3"/>
        <v>0.57273479831426855</v>
      </c>
      <c r="F115" s="6">
        <f t="shared" si="4"/>
        <v>0.49890670553935862</v>
      </c>
      <c r="G115" s="30">
        <f t="shared" si="5"/>
        <v>0.46334822417485055</v>
      </c>
      <c r="H115" s="2">
        <v>13.091409202082424</v>
      </c>
      <c r="I115" s="6">
        <v>16.456708452078644</v>
      </c>
      <c r="J115" s="30">
        <v>17.013987737953098</v>
      </c>
    </row>
    <row r="116" spans="1:10" x14ac:dyDescent="0.2">
      <c r="A116" s="1">
        <v>42807</v>
      </c>
      <c r="B116" s="2">
        <v>9700</v>
      </c>
      <c r="C116" s="2">
        <v>0.16550000000000001</v>
      </c>
      <c r="D116" s="2">
        <v>114.16</v>
      </c>
      <c r="E116" s="2">
        <f t="shared" si="3"/>
        <v>0.59324202287778449</v>
      </c>
      <c r="F116" s="6">
        <f t="shared" si="4"/>
        <v>0.53170553935860065</v>
      </c>
      <c r="G116" s="30">
        <f t="shared" si="5"/>
        <v>0.48594292254301125</v>
      </c>
      <c r="H116" s="2">
        <v>13.321268333046886</v>
      </c>
      <c r="I116" s="6">
        <v>15.527505058723467</v>
      </c>
      <c r="J116" s="30">
        <v>16.931381756553368</v>
      </c>
    </row>
    <row r="117" spans="1:10" x14ac:dyDescent="0.2">
      <c r="A117" s="1">
        <v>42814</v>
      </c>
      <c r="B117" s="2">
        <v>9350</v>
      </c>
      <c r="C117" s="2">
        <v>0.161</v>
      </c>
      <c r="D117" s="2">
        <v>111.98</v>
      </c>
      <c r="E117" s="2">
        <f t="shared" si="3"/>
        <v>0.58007224563515958</v>
      </c>
      <c r="F117" s="6">
        <f t="shared" si="4"/>
        <v>0.49890670553935862</v>
      </c>
      <c r="G117" s="30">
        <f t="shared" si="5"/>
        <v>0.47789448423539843</v>
      </c>
      <c r="H117" s="2">
        <v>13.403035940545236</v>
      </c>
      <c r="I117" s="6">
        <v>16.29707830648676</v>
      </c>
      <c r="J117" s="30">
        <v>17.047309320810943</v>
      </c>
    </row>
    <row r="118" spans="1:10" x14ac:dyDescent="0.2">
      <c r="A118" s="1">
        <v>42821</v>
      </c>
      <c r="B118" s="2">
        <v>9261</v>
      </c>
      <c r="C118" s="2">
        <v>0.1615</v>
      </c>
      <c r="D118" s="2">
        <v>113.11</v>
      </c>
      <c r="E118" s="2">
        <f t="shared" si="3"/>
        <v>0.5767233594220349</v>
      </c>
      <c r="F118" s="6">
        <f t="shared" si="4"/>
        <v>0.50255102040816324</v>
      </c>
      <c r="G118" s="30">
        <f t="shared" si="5"/>
        <v>0.48206638115631695</v>
      </c>
      <c r="H118" s="2">
        <v>13.064310445955712</v>
      </c>
      <c r="I118" s="6">
        <v>15.555976732804778</v>
      </c>
      <c r="J118" s="30">
        <v>16.621990310991059</v>
      </c>
    </row>
    <row r="119" spans="1:10" x14ac:dyDescent="0.2">
      <c r="A119" s="1">
        <v>42828</v>
      </c>
      <c r="B119" s="2">
        <v>9430</v>
      </c>
      <c r="C119" s="2">
        <v>0.1615</v>
      </c>
      <c r="D119" s="2">
        <v>110.85</v>
      </c>
      <c r="E119" s="2">
        <f t="shared" si="3"/>
        <v>0.58308248043347377</v>
      </c>
      <c r="F119" s="6">
        <f t="shared" si="4"/>
        <v>0.50255102040816324</v>
      </c>
      <c r="G119" s="30">
        <f t="shared" si="5"/>
        <v>0.47372258731447986</v>
      </c>
      <c r="H119" s="2">
        <v>13.016407128777294</v>
      </c>
      <c r="I119" s="6">
        <v>14.71972870860416</v>
      </c>
      <c r="J119" s="30">
        <v>16.327715366047826</v>
      </c>
    </row>
    <row r="120" spans="1:10" x14ac:dyDescent="0.2">
      <c r="A120" s="1">
        <v>42835</v>
      </c>
      <c r="B120" s="2">
        <v>8985</v>
      </c>
      <c r="C120" s="2">
        <v>0.16</v>
      </c>
      <c r="D120" s="2">
        <v>104.21</v>
      </c>
      <c r="E120" s="2">
        <f t="shared" si="3"/>
        <v>0.5663380493678507</v>
      </c>
      <c r="F120" s="6">
        <f t="shared" si="4"/>
        <v>0.49161807580174927</v>
      </c>
      <c r="G120" s="30">
        <f t="shared" si="5"/>
        <v>0.44920807797386103</v>
      </c>
      <c r="H120" s="2">
        <v>13.219257756247908</v>
      </c>
      <c r="I120" s="6">
        <v>15.822381406809274</v>
      </c>
      <c r="J120" s="30">
        <v>17.050756458993177</v>
      </c>
    </row>
    <row r="121" spans="1:10" x14ac:dyDescent="0.2">
      <c r="A121" s="1">
        <v>42842</v>
      </c>
      <c r="B121" s="2">
        <v>9070</v>
      </c>
      <c r="C121" s="2">
        <v>0.1555</v>
      </c>
      <c r="D121" s="2">
        <v>101.35</v>
      </c>
      <c r="E121" s="2">
        <f t="shared" si="3"/>
        <v>0.56953642384105962</v>
      </c>
      <c r="F121" s="6">
        <f t="shared" si="4"/>
        <v>0.45881924198250729</v>
      </c>
      <c r="G121" s="30">
        <f t="shared" si="5"/>
        <v>0.43864911762534153</v>
      </c>
      <c r="H121" s="2">
        <v>13.116192375880662</v>
      </c>
      <c r="I121" s="6">
        <v>15.86578072234383</v>
      </c>
      <c r="J121" s="30">
        <v>16.984340730867963</v>
      </c>
    </row>
    <row r="122" spans="1:10" x14ac:dyDescent="0.2">
      <c r="A122" s="1">
        <v>42849</v>
      </c>
      <c r="B122" s="2">
        <v>8776</v>
      </c>
      <c r="C122" s="2">
        <v>0.16400000000000001</v>
      </c>
      <c r="D122" s="2">
        <v>107.75</v>
      </c>
      <c r="E122" s="2">
        <f t="shared" si="3"/>
        <v>0.55847381095725468</v>
      </c>
      <c r="F122" s="6">
        <f t="shared" si="4"/>
        <v>0.52077259475218662</v>
      </c>
      <c r="G122" s="30">
        <f t="shared" si="5"/>
        <v>0.46227756036328738</v>
      </c>
      <c r="H122" s="2">
        <v>13.376650493977037</v>
      </c>
      <c r="I122" s="6">
        <v>13.017002861746503</v>
      </c>
      <c r="J122" s="30">
        <v>16.763507935357641</v>
      </c>
    </row>
    <row r="123" spans="1:10" x14ac:dyDescent="0.2">
      <c r="A123" s="1">
        <v>42856</v>
      </c>
      <c r="B123" s="2">
        <v>8900</v>
      </c>
      <c r="C123" s="2">
        <v>0.16550000000000001</v>
      </c>
      <c r="D123" s="2">
        <v>106.99</v>
      </c>
      <c r="E123" s="2">
        <f t="shared" si="3"/>
        <v>0.56313967489464178</v>
      </c>
      <c r="F123" s="6">
        <f t="shared" si="4"/>
        <v>0.53170553935860065</v>
      </c>
      <c r="G123" s="30">
        <f t="shared" si="5"/>
        <v>0.45947168278815625</v>
      </c>
      <c r="H123" s="2">
        <v>12.99341119844455</v>
      </c>
      <c r="I123" s="6">
        <v>13.919870573288517</v>
      </c>
      <c r="J123" s="30">
        <v>15.891600238428396</v>
      </c>
    </row>
    <row r="124" spans="1:10" x14ac:dyDescent="0.2">
      <c r="A124" s="1">
        <v>42863</v>
      </c>
      <c r="B124" s="2">
        <v>8985</v>
      </c>
      <c r="C124" s="2">
        <v>0.1615</v>
      </c>
      <c r="D124" s="2">
        <v>103.8</v>
      </c>
      <c r="E124" s="2">
        <f t="shared" si="3"/>
        <v>0.5663380493678507</v>
      </c>
      <c r="F124" s="6">
        <f t="shared" si="4"/>
        <v>0.50255102040816324</v>
      </c>
      <c r="G124" s="30">
        <f t="shared" si="5"/>
        <v>0.44769438086096142</v>
      </c>
      <c r="H124" s="2">
        <v>12.216013075344227</v>
      </c>
      <c r="I124" s="6">
        <v>14.603967918328545</v>
      </c>
      <c r="J124" s="30">
        <v>15.78394092682932</v>
      </c>
    </row>
    <row r="125" spans="1:10" x14ac:dyDescent="0.2">
      <c r="A125" s="1">
        <v>42870</v>
      </c>
      <c r="B125" s="2">
        <v>9190</v>
      </c>
      <c r="C125" s="2">
        <v>0.14849999999999999</v>
      </c>
      <c r="D125" s="2">
        <v>109</v>
      </c>
      <c r="E125" s="2">
        <f t="shared" si="3"/>
        <v>0.57405177603853097</v>
      </c>
      <c r="F125" s="6">
        <f t="shared" si="4"/>
        <v>0.40779883381924198</v>
      </c>
      <c r="G125" s="30">
        <f t="shared" si="5"/>
        <v>0.46689249058554239</v>
      </c>
      <c r="H125" s="2">
        <v>13.296504902107845</v>
      </c>
      <c r="I125" s="6">
        <v>15.326232497459216</v>
      </c>
      <c r="J125" s="30">
        <v>17.60577940324816</v>
      </c>
    </row>
    <row r="126" spans="1:10" x14ac:dyDescent="0.2">
      <c r="A126" s="1">
        <v>42877</v>
      </c>
      <c r="B126" s="2">
        <v>9450</v>
      </c>
      <c r="C126" s="2">
        <v>0.14649999999999999</v>
      </c>
      <c r="D126" s="2">
        <v>108.5</v>
      </c>
      <c r="E126" s="2">
        <f t="shared" si="3"/>
        <v>0.58383503913305235</v>
      </c>
      <c r="F126" s="6">
        <f t="shared" si="4"/>
        <v>0.39322157434402333</v>
      </c>
      <c r="G126" s="30">
        <f t="shared" si="5"/>
        <v>0.46504651849664036</v>
      </c>
      <c r="H126" s="2">
        <v>12.919544375984531</v>
      </c>
      <c r="I126" s="6">
        <v>14.038654109278484</v>
      </c>
      <c r="J126" s="30">
        <v>17.22004602866939</v>
      </c>
    </row>
    <row r="127" spans="1:10" x14ac:dyDescent="0.2">
      <c r="A127" s="1">
        <v>42884</v>
      </c>
      <c r="B127" s="2">
        <v>8875</v>
      </c>
      <c r="C127" s="2">
        <v>0.14549999999999999</v>
      </c>
      <c r="D127" s="2">
        <v>108.6</v>
      </c>
      <c r="E127" s="2">
        <f t="shared" si="3"/>
        <v>0.56219897652016859</v>
      </c>
      <c r="F127" s="6">
        <f t="shared" si="4"/>
        <v>0.38593294460641397</v>
      </c>
      <c r="G127" s="30">
        <f t="shared" si="5"/>
        <v>0.46541571291442074</v>
      </c>
      <c r="H127" s="2">
        <v>12.701101149234363</v>
      </c>
      <c r="I127" s="6">
        <v>15.088076153755821</v>
      </c>
      <c r="J127" s="30">
        <v>18.676769202837498</v>
      </c>
    </row>
    <row r="128" spans="1:10" x14ac:dyDescent="0.2">
      <c r="A128" s="1">
        <v>42891</v>
      </c>
      <c r="B128" s="2">
        <v>9435</v>
      </c>
      <c r="C128" s="2">
        <v>0.15049999999999999</v>
      </c>
      <c r="D128" s="2">
        <v>109.19</v>
      </c>
      <c r="E128" s="2">
        <f t="shared" si="3"/>
        <v>0.5832706201083685</v>
      </c>
      <c r="F128" s="6">
        <f t="shared" si="4"/>
        <v>0.42237609329446063</v>
      </c>
      <c r="G128" s="30">
        <f t="shared" si="5"/>
        <v>0.46759395997932512</v>
      </c>
      <c r="H128" s="2">
        <v>13.142797178017736</v>
      </c>
      <c r="I128" s="6">
        <v>16.736519285322327</v>
      </c>
      <c r="J128" s="30">
        <v>17.125796604038456</v>
      </c>
    </row>
    <row r="129" spans="1:10" x14ac:dyDescent="0.2">
      <c r="A129" s="1">
        <v>42898</v>
      </c>
      <c r="B129" s="2">
        <v>9412</v>
      </c>
      <c r="C129" s="2">
        <v>0.15</v>
      </c>
      <c r="D129" s="2">
        <v>102.95</v>
      </c>
      <c r="E129" s="2">
        <f t="shared" si="3"/>
        <v>0.58240517760385313</v>
      </c>
      <c r="F129" s="6">
        <f t="shared" si="4"/>
        <v>0.41873177842565601</v>
      </c>
      <c r="G129" s="30">
        <f t="shared" si="5"/>
        <v>0.44455622830982799</v>
      </c>
      <c r="H129" s="2">
        <v>13.485751537200365</v>
      </c>
      <c r="I129" s="6">
        <v>15.224055528018985</v>
      </c>
      <c r="J129" s="30">
        <v>17.104976058748377</v>
      </c>
    </row>
    <row r="130" spans="1:10" x14ac:dyDescent="0.2">
      <c r="A130" s="1">
        <v>42905</v>
      </c>
      <c r="B130" s="2">
        <v>9280</v>
      </c>
      <c r="C130" s="2">
        <v>0.14249999999999999</v>
      </c>
      <c r="D130" s="2">
        <v>107</v>
      </c>
      <c r="E130" s="2">
        <f t="shared" ref="E130:E193" si="6">(B130-B$290)/(B$291-B$290)</f>
        <v>0.57743829018663451</v>
      </c>
      <c r="F130" s="6">
        <f t="shared" ref="F130:F193" si="7">(C130-C$290)/(C$291-C$290)</f>
        <v>0.36406705539358603</v>
      </c>
      <c r="G130" s="30">
        <f t="shared" ref="G130:G193" si="8">(D130-D$290)/(D$291-D$290)</f>
        <v>0.45950860222993434</v>
      </c>
      <c r="H130" s="2">
        <v>13.035100332385321</v>
      </c>
      <c r="I130" s="6">
        <v>15.974225280538619</v>
      </c>
      <c r="J130" s="30">
        <v>17.046122049717479</v>
      </c>
    </row>
    <row r="131" spans="1:10" x14ac:dyDescent="0.2">
      <c r="A131" s="1">
        <v>42912</v>
      </c>
      <c r="B131" s="2">
        <v>9180</v>
      </c>
      <c r="C131" s="2">
        <v>0.14299999999999999</v>
      </c>
      <c r="D131" s="2">
        <v>115.65</v>
      </c>
      <c r="E131" s="2">
        <f t="shared" si="6"/>
        <v>0.57367549668874174</v>
      </c>
      <c r="F131" s="6">
        <f t="shared" si="7"/>
        <v>0.36771137026239065</v>
      </c>
      <c r="G131" s="30">
        <f t="shared" si="8"/>
        <v>0.4914439193679393</v>
      </c>
      <c r="H131" s="2">
        <v>13.328132870060832</v>
      </c>
      <c r="I131" s="6">
        <v>13.87377946608825</v>
      </c>
      <c r="J131" s="30">
        <v>16.875579144713189</v>
      </c>
    </row>
    <row r="132" spans="1:10" x14ac:dyDescent="0.2">
      <c r="A132" s="1">
        <v>42919</v>
      </c>
      <c r="B132" s="2">
        <v>9313</v>
      </c>
      <c r="C132" s="2">
        <v>0.14199999999999999</v>
      </c>
      <c r="D132" s="2">
        <v>120.52</v>
      </c>
      <c r="E132" s="2">
        <f t="shared" si="6"/>
        <v>0.57868001204093922</v>
      </c>
      <c r="F132" s="6">
        <f t="shared" si="7"/>
        <v>0.36042274052478135</v>
      </c>
      <c r="G132" s="30">
        <f t="shared" si="8"/>
        <v>0.50942368751384481</v>
      </c>
      <c r="H132" s="2">
        <v>12.780275804250014</v>
      </c>
      <c r="I132" s="6">
        <v>12.971540487669746</v>
      </c>
      <c r="J132" s="30">
        <v>16.816936094098853</v>
      </c>
    </row>
    <row r="133" spans="1:10" x14ac:dyDescent="0.2">
      <c r="A133" s="1">
        <v>42926</v>
      </c>
      <c r="B133" s="2">
        <v>9720</v>
      </c>
      <c r="C133" s="2">
        <v>0.14349999999999999</v>
      </c>
      <c r="D133" s="2">
        <v>124.19</v>
      </c>
      <c r="E133" s="2">
        <f t="shared" si="6"/>
        <v>0.59399458157736307</v>
      </c>
      <c r="F133" s="6">
        <f t="shared" si="7"/>
        <v>0.37135568513119532</v>
      </c>
      <c r="G133" s="30">
        <f t="shared" si="8"/>
        <v>0.52297312264638562</v>
      </c>
      <c r="H133" s="2">
        <v>12.866939373516074</v>
      </c>
      <c r="I133" s="6">
        <v>13.721199878493033</v>
      </c>
      <c r="J133" s="30">
        <v>16.520923283984899</v>
      </c>
    </row>
    <row r="134" spans="1:10" x14ac:dyDescent="0.2">
      <c r="A134" s="1">
        <v>42933</v>
      </c>
      <c r="B134" s="2">
        <v>9405</v>
      </c>
      <c r="C134" s="2">
        <v>0.14349999999999999</v>
      </c>
      <c r="D134" s="2">
        <v>124.02</v>
      </c>
      <c r="E134" s="2">
        <f t="shared" si="6"/>
        <v>0.58214178205900058</v>
      </c>
      <c r="F134" s="6">
        <f t="shared" si="7"/>
        <v>0.37135568513119532</v>
      </c>
      <c r="G134" s="30">
        <f t="shared" si="8"/>
        <v>0.52234549213615888</v>
      </c>
      <c r="H134" s="2">
        <v>12.651745159337569</v>
      </c>
      <c r="I134" s="6">
        <v>13.500799813124575</v>
      </c>
      <c r="J134" s="30">
        <v>16.794468424531271</v>
      </c>
    </row>
    <row r="135" spans="1:10" x14ac:dyDescent="0.2">
      <c r="A135" s="1">
        <v>42940</v>
      </c>
      <c r="B135" s="2">
        <v>9680</v>
      </c>
      <c r="C135" s="2">
        <v>0.14349999999999999</v>
      </c>
      <c r="D135" s="2">
        <v>123.57</v>
      </c>
      <c r="E135" s="2">
        <f t="shared" si="6"/>
        <v>0.59248946417820592</v>
      </c>
      <c r="F135" s="6">
        <f t="shared" si="7"/>
        <v>0.37135568513119532</v>
      </c>
      <c r="G135" s="30">
        <f t="shared" si="8"/>
        <v>0.52068411725614705</v>
      </c>
      <c r="H135" s="2">
        <v>13.126960793074934</v>
      </c>
      <c r="I135" s="6">
        <v>14.571632537685607</v>
      </c>
      <c r="J135" s="30">
        <v>16.839042320084381</v>
      </c>
    </row>
    <row r="136" spans="1:10" x14ac:dyDescent="0.2">
      <c r="A136" s="1">
        <v>42947</v>
      </c>
      <c r="B136" s="2">
        <v>9321</v>
      </c>
      <c r="C136" s="2">
        <v>0.14749999999999999</v>
      </c>
      <c r="D136" s="2">
        <v>128.75</v>
      </c>
      <c r="E136" s="2">
        <f t="shared" si="6"/>
        <v>0.57898103552077063</v>
      </c>
      <c r="F136" s="6">
        <f t="shared" si="7"/>
        <v>0.40051020408163268</v>
      </c>
      <c r="G136" s="30">
        <f t="shared" si="8"/>
        <v>0.53980838809717202</v>
      </c>
      <c r="H136" s="2">
        <v>13.215412821852951</v>
      </c>
      <c r="I136" s="6">
        <v>14.430696197054507</v>
      </c>
      <c r="J136" s="30">
        <v>16.777287830138313</v>
      </c>
    </row>
    <row r="137" spans="1:10" x14ac:dyDescent="0.2">
      <c r="A137" s="1">
        <v>42954</v>
      </c>
      <c r="B137" s="2">
        <v>9358</v>
      </c>
      <c r="C137" s="2">
        <v>0.14449999999999999</v>
      </c>
      <c r="D137" s="2">
        <v>133.30000000000001</v>
      </c>
      <c r="E137" s="2">
        <f t="shared" si="6"/>
        <v>0.58037326911499099</v>
      </c>
      <c r="F137" s="6">
        <f t="shared" si="7"/>
        <v>0.37864431486880468</v>
      </c>
      <c r="G137" s="30">
        <f t="shared" si="8"/>
        <v>0.55660673410618033</v>
      </c>
      <c r="H137" s="2">
        <v>12.645929518473245</v>
      </c>
      <c r="I137" s="6">
        <v>12.100712129872347</v>
      </c>
      <c r="J137" s="30">
        <v>17.057399537141475</v>
      </c>
    </row>
    <row r="138" spans="1:10" x14ac:dyDescent="0.2">
      <c r="A138" s="1">
        <v>42961</v>
      </c>
      <c r="B138" s="2">
        <v>9335</v>
      </c>
      <c r="C138" s="2">
        <v>0.14399999999999999</v>
      </c>
      <c r="D138" s="2">
        <v>127.49</v>
      </c>
      <c r="E138" s="2">
        <f t="shared" si="6"/>
        <v>0.57950782661047562</v>
      </c>
      <c r="F138" s="6">
        <f t="shared" si="7"/>
        <v>0.375</v>
      </c>
      <c r="G138" s="30">
        <f t="shared" si="8"/>
        <v>0.53515653843313893</v>
      </c>
      <c r="H138" s="2">
        <v>12.805279956981096</v>
      </c>
      <c r="I138" s="6">
        <v>13.102160670086809</v>
      </c>
      <c r="J138" s="30">
        <v>16.697908386194673</v>
      </c>
    </row>
    <row r="139" spans="1:10" x14ac:dyDescent="0.2">
      <c r="A139" s="1">
        <v>42968</v>
      </c>
      <c r="B139" s="2">
        <v>9799</v>
      </c>
      <c r="C139" s="2">
        <v>0.14399999999999999</v>
      </c>
      <c r="D139" s="2">
        <v>127.64</v>
      </c>
      <c r="E139" s="2">
        <f t="shared" si="6"/>
        <v>0.5969671884406984</v>
      </c>
      <c r="F139" s="6">
        <f t="shared" si="7"/>
        <v>0.375</v>
      </c>
      <c r="G139" s="30">
        <f t="shared" si="8"/>
        <v>0.5357103300598095</v>
      </c>
      <c r="H139" s="2">
        <v>13.230460545011951</v>
      </c>
      <c r="I139" s="6">
        <v>15.354526006101828</v>
      </c>
      <c r="J139" s="30">
        <v>16.663428782771341</v>
      </c>
    </row>
    <row r="140" spans="1:10" x14ac:dyDescent="0.2">
      <c r="A140" s="1">
        <v>42975</v>
      </c>
      <c r="B140" s="2">
        <v>10590</v>
      </c>
      <c r="C140" s="2">
        <v>0.14299999999999999</v>
      </c>
      <c r="D140" s="2">
        <v>136.83000000000001</v>
      </c>
      <c r="E140" s="2">
        <f t="shared" si="6"/>
        <v>0.62673088500903074</v>
      </c>
      <c r="F140" s="6">
        <f t="shared" si="7"/>
        <v>0.36771137026239065</v>
      </c>
      <c r="G140" s="30">
        <f t="shared" si="8"/>
        <v>0.56963929705382865</v>
      </c>
      <c r="H140" s="2">
        <v>13.611058722995464</v>
      </c>
      <c r="I140" s="6">
        <v>17.915505791695189</v>
      </c>
      <c r="J140" s="30">
        <v>16.919641975864309</v>
      </c>
    </row>
    <row r="141" spans="1:10" x14ac:dyDescent="0.2">
      <c r="A141" s="1">
        <v>42982</v>
      </c>
      <c r="B141" s="2">
        <v>10527</v>
      </c>
      <c r="C141" s="2">
        <v>0.14399999999999999</v>
      </c>
      <c r="D141" s="2">
        <v>131.4</v>
      </c>
      <c r="E141" s="2">
        <f t="shared" si="6"/>
        <v>0.62436032510535822</v>
      </c>
      <c r="F141" s="6">
        <f t="shared" si="7"/>
        <v>0.375</v>
      </c>
      <c r="G141" s="30">
        <f t="shared" si="8"/>
        <v>0.54959204016835284</v>
      </c>
      <c r="H141" s="2">
        <v>12.750693715342843</v>
      </c>
      <c r="I141" s="6">
        <v>13.217673557208654</v>
      </c>
      <c r="J141" s="30">
        <v>16.826406775562933</v>
      </c>
    </row>
    <row r="142" spans="1:10" x14ac:dyDescent="0.2">
      <c r="A142" s="1">
        <v>42989</v>
      </c>
      <c r="B142" s="2">
        <v>10397</v>
      </c>
      <c r="C142" s="2">
        <v>0.14499999999999999</v>
      </c>
      <c r="D142" s="2">
        <v>130.83000000000001</v>
      </c>
      <c r="E142" s="2">
        <f t="shared" si="6"/>
        <v>0.61946869355809753</v>
      </c>
      <c r="F142" s="6">
        <f t="shared" si="7"/>
        <v>0.38228862973760935</v>
      </c>
      <c r="G142" s="30">
        <f t="shared" si="8"/>
        <v>0.54748763198700456</v>
      </c>
      <c r="H142" s="2">
        <v>13.20594688596028</v>
      </c>
      <c r="I142" s="6">
        <v>12.506177237980511</v>
      </c>
      <c r="J142" s="30">
        <v>16.643506195788291</v>
      </c>
    </row>
    <row r="143" spans="1:10" x14ac:dyDescent="0.2">
      <c r="A143" s="1">
        <v>42996</v>
      </c>
      <c r="B143" s="2">
        <v>10260</v>
      </c>
      <c r="C143" s="2">
        <v>0.14449999999999999</v>
      </c>
      <c r="D143" s="2">
        <v>128.65</v>
      </c>
      <c r="E143" s="2">
        <f t="shared" si="6"/>
        <v>0.6143136664659844</v>
      </c>
      <c r="F143" s="6">
        <f t="shared" si="7"/>
        <v>0.37864431486880468</v>
      </c>
      <c r="G143" s="30">
        <f t="shared" si="8"/>
        <v>0.53943919367939175</v>
      </c>
      <c r="H143" s="2">
        <v>12.81678885211096</v>
      </c>
      <c r="I143" s="6">
        <v>12.644327576461329</v>
      </c>
      <c r="J143" s="30">
        <v>16.682303166473105</v>
      </c>
    </row>
    <row r="144" spans="1:10" x14ac:dyDescent="0.2">
      <c r="A144" s="1">
        <v>43003</v>
      </c>
      <c r="B144" s="2">
        <v>10100</v>
      </c>
      <c r="C144" s="2">
        <v>0.14749999999999999</v>
      </c>
      <c r="D144" s="2">
        <v>132.29</v>
      </c>
      <c r="E144" s="2">
        <f t="shared" si="6"/>
        <v>0.60829319686935579</v>
      </c>
      <c r="F144" s="6">
        <f t="shared" si="7"/>
        <v>0.40051020408163268</v>
      </c>
      <c r="G144" s="30">
        <f t="shared" si="8"/>
        <v>0.55287787048659831</v>
      </c>
      <c r="H144" s="2">
        <v>13.047195767109281</v>
      </c>
      <c r="I144" s="6">
        <v>13.864300722133706</v>
      </c>
      <c r="J144" s="30">
        <v>16.356695141490764</v>
      </c>
    </row>
    <row r="145" spans="1:10" x14ac:dyDescent="0.2">
      <c r="A145" s="1">
        <v>43010</v>
      </c>
      <c r="B145" s="2">
        <v>10050</v>
      </c>
      <c r="C145" s="2">
        <v>0.14599999999999999</v>
      </c>
      <c r="D145" s="2">
        <v>137.97</v>
      </c>
      <c r="E145" s="2">
        <f t="shared" si="6"/>
        <v>0.60641180012040941</v>
      </c>
      <c r="F145" s="6">
        <f t="shared" si="7"/>
        <v>0.38957725947521865</v>
      </c>
      <c r="G145" s="30">
        <f t="shared" si="8"/>
        <v>0.5738481134165252</v>
      </c>
      <c r="H145" s="2">
        <v>12.914568923677338</v>
      </c>
      <c r="I145" s="6">
        <v>14.580978400103845</v>
      </c>
      <c r="J145" s="30">
        <v>16.449693168275257</v>
      </c>
    </row>
    <row r="146" spans="1:10" x14ac:dyDescent="0.2">
      <c r="A146" s="1">
        <v>43017</v>
      </c>
      <c r="B146" s="2">
        <v>9540</v>
      </c>
      <c r="C146" s="2">
        <v>0.14749999999999999</v>
      </c>
      <c r="D146" s="2">
        <v>133</v>
      </c>
      <c r="E146" s="2">
        <f t="shared" si="6"/>
        <v>0.58722155328115588</v>
      </c>
      <c r="F146" s="6">
        <f t="shared" si="7"/>
        <v>0.40051020408163268</v>
      </c>
      <c r="G146" s="30">
        <f t="shared" si="8"/>
        <v>0.55549915085283907</v>
      </c>
      <c r="H146" s="2">
        <v>12.894882935359945</v>
      </c>
      <c r="I146" s="6">
        <v>16.408523949078127</v>
      </c>
      <c r="J146" s="30">
        <v>16.853907127957708</v>
      </c>
    </row>
    <row r="147" spans="1:10" x14ac:dyDescent="0.2">
      <c r="A147" s="1">
        <v>43024</v>
      </c>
      <c r="B147" s="2">
        <v>8550</v>
      </c>
      <c r="C147" s="2">
        <v>0.14499999999999999</v>
      </c>
      <c r="D147" s="2">
        <v>130.75</v>
      </c>
      <c r="E147" s="2">
        <f t="shared" si="6"/>
        <v>0.54996989765201687</v>
      </c>
      <c r="F147" s="6">
        <f t="shared" si="7"/>
        <v>0.38228862973760935</v>
      </c>
      <c r="G147" s="30">
        <f t="shared" si="8"/>
        <v>0.54719227645278001</v>
      </c>
      <c r="H147" s="2">
        <v>14.254843617183628</v>
      </c>
      <c r="I147" s="6">
        <v>15.123843377614453</v>
      </c>
      <c r="J147" s="30">
        <v>16.643349485683036</v>
      </c>
    </row>
    <row r="148" spans="1:10" x14ac:dyDescent="0.2">
      <c r="A148" s="1">
        <v>43031</v>
      </c>
      <c r="B148" s="2">
        <v>8065</v>
      </c>
      <c r="C148" s="2">
        <v>0.14549999999999999</v>
      </c>
      <c r="D148" s="2">
        <v>135.25</v>
      </c>
      <c r="E148" s="2">
        <f t="shared" si="6"/>
        <v>0.53172034918723665</v>
      </c>
      <c r="F148" s="6">
        <f t="shared" si="7"/>
        <v>0.38593294460641397</v>
      </c>
      <c r="G148" s="30">
        <f t="shared" si="8"/>
        <v>0.56380602525289814</v>
      </c>
      <c r="H148" s="2">
        <v>14.69928470968126</v>
      </c>
      <c r="I148" s="6">
        <v>14.340239086899256</v>
      </c>
      <c r="J148" s="30">
        <v>16.700564869936922</v>
      </c>
    </row>
    <row r="149" spans="1:10" x14ac:dyDescent="0.2">
      <c r="A149" s="1">
        <v>43038</v>
      </c>
      <c r="B149" s="2">
        <v>7390</v>
      </c>
      <c r="C149" s="2">
        <v>0.14699999999999999</v>
      </c>
      <c r="D149" s="2">
        <v>131.46</v>
      </c>
      <c r="E149" s="2">
        <f t="shared" si="6"/>
        <v>0.50632149307646002</v>
      </c>
      <c r="F149" s="6">
        <f t="shared" si="7"/>
        <v>0.396865889212828</v>
      </c>
      <c r="G149" s="30">
        <f t="shared" si="8"/>
        <v>0.549813556819021</v>
      </c>
      <c r="H149" s="2">
        <v>14.450054104385741</v>
      </c>
      <c r="I149" s="6">
        <v>13.676248490630767</v>
      </c>
      <c r="J149" s="30">
        <v>16.606027603068974</v>
      </c>
    </row>
    <row r="150" spans="1:10" x14ac:dyDescent="0.2">
      <c r="A150" s="1">
        <v>43045</v>
      </c>
      <c r="B150" s="2">
        <v>7175</v>
      </c>
      <c r="C150" s="2">
        <v>0.14799999999999999</v>
      </c>
      <c r="D150" s="2">
        <v>130.83000000000001</v>
      </c>
      <c r="E150" s="2">
        <f t="shared" si="6"/>
        <v>0.49823148705599035</v>
      </c>
      <c r="F150" s="6">
        <f t="shared" si="7"/>
        <v>0.4041545189504373</v>
      </c>
      <c r="G150" s="30">
        <f t="shared" si="8"/>
        <v>0.54748763198700456</v>
      </c>
      <c r="H150" s="2">
        <v>14.139947806629545</v>
      </c>
      <c r="I150" s="6">
        <v>13.604789526648622</v>
      </c>
      <c r="J150" s="30">
        <v>16.616612633241349</v>
      </c>
    </row>
    <row r="151" spans="1:10" x14ac:dyDescent="0.2">
      <c r="A151" s="1">
        <v>43052</v>
      </c>
      <c r="B151" s="2">
        <v>6884</v>
      </c>
      <c r="C151" s="2">
        <v>0.14549999999999999</v>
      </c>
      <c r="D151" s="2">
        <v>132.38</v>
      </c>
      <c r="E151" s="2">
        <f t="shared" si="6"/>
        <v>0.4872817579771222</v>
      </c>
      <c r="F151" s="6">
        <f t="shared" si="7"/>
        <v>0.38593294460641397</v>
      </c>
      <c r="G151" s="30">
        <f t="shared" si="8"/>
        <v>0.55321014546260061</v>
      </c>
      <c r="H151" s="2">
        <v>15.237083014555223</v>
      </c>
      <c r="I151" s="6">
        <v>13.415032991367148</v>
      </c>
      <c r="J151" s="30">
        <v>16.563396667563683</v>
      </c>
    </row>
    <row r="152" spans="1:10" x14ac:dyDescent="0.2">
      <c r="A152" s="1">
        <v>43059</v>
      </c>
      <c r="B152" s="2">
        <v>6635</v>
      </c>
      <c r="C152" s="2">
        <v>0.1555</v>
      </c>
      <c r="D152" s="2">
        <v>132.16999999999999</v>
      </c>
      <c r="E152" s="2">
        <f t="shared" si="6"/>
        <v>0.47791240216736908</v>
      </c>
      <c r="F152" s="6">
        <f t="shared" si="7"/>
        <v>0.45881924198250729</v>
      </c>
      <c r="G152" s="30">
        <f t="shared" si="8"/>
        <v>0.55243483718526187</v>
      </c>
      <c r="H152" s="2">
        <v>14.416272127995096</v>
      </c>
      <c r="I152" s="6">
        <v>13.854731271117556</v>
      </c>
      <c r="J152" s="30">
        <v>16.08964987906862</v>
      </c>
    </row>
    <row r="153" spans="1:10" x14ac:dyDescent="0.2">
      <c r="A153" s="1">
        <v>43066</v>
      </c>
      <c r="B153" s="2">
        <v>6340</v>
      </c>
      <c r="C153" s="2">
        <v>0.14749999999999999</v>
      </c>
      <c r="D153" s="2">
        <v>130.22</v>
      </c>
      <c r="E153" s="2">
        <f t="shared" si="6"/>
        <v>0.46681216134858516</v>
      </c>
      <c r="F153" s="6">
        <f t="shared" si="7"/>
        <v>0.40051020408163268</v>
      </c>
      <c r="G153" s="30">
        <f t="shared" si="8"/>
        <v>0.54523554603854396</v>
      </c>
      <c r="H153" s="2">
        <v>14.099154488082958</v>
      </c>
      <c r="I153" s="6">
        <v>12.923912438680491</v>
      </c>
      <c r="J153" s="30">
        <v>16.893607763816721</v>
      </c>
    </row>
    <row r="154" spans="1:10" x14ac:dyDescent="0.2">
      <c r="A154" s="1">
        <v>43073</v>
      </c>
      <c r="B154" s="2">
        <v>6550</v>
      </c>
      <c r="C154" s="2">
        <v>0.14549999999999999</v>
      </c>
      <c r="D154" s="2">
        <v>138.86000000000001</v>
      </c>
      <c r="E154" s="2">
        <f t="shared" si="6"/>
        <v>0.47471402769416016</v>
      </c>
      <c r="F154" s="6">
        <f t="shared" si="7"/>
        <v>0.38593294460641397</v>
      </c>
      <c r="G154" s="30">
        <f t="shared" si="8"/>
        <v>0.57713394373477078</v>
      </c>
      <c r="H154" s="2">
        <v>13.636257089769394</v>
      </c>
      <c r="I154" s="6">
        <v>15.369435760468116</v>
      </c>
      <c r="J154" s="30">
        <v>16.804704503158653</v>
      </c>
    </row>
    <row r="155" spans="1:10" x14ac:dyDescent="0.2">
      <c r="A155" s="1">
        <v>43080</v>
      </c>
      <c r="B155" s="2">
        <v>6411</v>
      </c>
      <c r="C155" s="2">
        <v>0.14699999999999999</v>
      </c>
      <c r="D155" s="2">
        <v>141.94999999999999</v>
      </c>
      <c r="E155" s="2">
        <f t="shared" si="6"/>
        <v>0.46948374473208909</v>
      </c>
      <c r="F155" s="6">
        <f t="shared" si="7"/>
        <v>0.396865889212828</v>
      </c>
      <c r="G155" s="30">
        <f t="shared" si="8"/>
        <v>0.58854205124418513</v>
      </c>
      <c r="H155" s="2">
        <v>14.028092127404962</v>
      </c>
      <c r="I155" s="6">
        <v>16.158277440591153</v>
      </c>
      <c r="J155" s="30">
        <v>16.630193265401054</v>
      </c>
    </row>
    <row r="156" spans="1:10" x14ac:dyDescent="0.2">
      <c r="A156" s="1">
        <v>43087</v>
      </c>
      <c r="B156" s="2">
        <v>6251</v>
      </c>
      <c r="C156" s="2">
        <v>0.14399999999999999</v>
      </c>
      <c r="D156" s="2">
        <v>146.5</v>
      </c>
      <c r="E156" s="2">
        <f t="shared" si="6"/>
        <v>0.46346327513546054</v>
      </c>
      <c r="F156" s="6">
        <f t="shared" si="7"/>
        <v>0.375</v>
      </c>
      <c r="G156" s="30">
        <f t="shared" si="8"/>
        <v>0.60534039725319355</v>
      </c>
      <c r="H156" s="2">
        <v>13.693229923255442</v>
      </c>
      <c r="I156" s="6">
        <v>15.139929515366077</v>
      </c>
      <c r="J156" s="30">
        <v>16.269744919148152</v>
      </c>
    </row>
    <row r="157" spans="1:10" x14ac:dyDescent="0.2">
      <c r="A157" s="1">
        <v>43094</v>
      </c>
      <c r="B157" s="2">
        <v>6340</v>
      </c>
      <c r="C157" s="2">
        <v>0.14399999999999999</v>
      </c>
      <c r="D157" s="2">
        <v>147.22</v>
      </c>
      <c r="E157" s="2">
        <f t="shared" si="6"/>
        <v>0.46681216134858516</v>
      </c>
      <c r="F157" s="6">
        <f t="shared" si="7"/>
        <v>0.375</v>
      </c>
      <c r="G157" s="30">
        <f t="shared" si="8"/>
        <v>0.60799859706121251</v>
      </c>
      <c r="H157" s="2">
        <v>13.316412562609836</v>
      </c>
      <c r="I157" s="6">
        <v>14.130321297804308</v>
      </c>
      <c r="J157" s="30">
        <v>16.07455747094383</v>
      </c>
    </row>
    <row r="158" spans="1:10" x14ac:dyDescent="0.2">
      <c r="A158" s="1">
        <v>43101</v>
      </c>
      <c r="B158" s="2">
        <v>6724</v>
      </c>
      <c r="C158" s="2">
        <v>0.14799999999999999</v>
      </c>
      <c r="D158" s="2">
        <v>146.46</v>
      </c>
      <c r="E158" s="2">
        <f t="shared" si="6"/>
        <v>0.4812612883804937</v>
      </c>
      <c r="F158" s="6">
        <f t="shared" si="7"/>
        <v>0.4041545189504373</v>
      </c>
      <c r="G158" s="30">
        <f t="shared" si="8"/>
        <v>0.60519271948608155</v>
      </c>
      <c r="H158" s="2">
        <v>13.197120139048627</v>
      </c>
      <c r="I158" s="6">
        <v>15.687312734865866</v>
      </c>
      <c r="J158" s="30">
        <v>16.296370698331618</v>
      </c>
    </row>
    <row r="159" spans="1:10" x14ac:dyDescent="0.2">
      <c r="A159" s="1">
        <v>43108</v>
      </c>
      <c r="B159" s="2">
        <v>6700</v>
      </c>
      <c r="C159" s="2">
        <v>0.153</v>
      </c>
      <c r="D159" s="2">
        <v>153.59</v>
      </c>
      <c r="E159" s="2">
        <f t="shared" si="6"/>
        <v>0.48035821794099942</v>
      </c>
      <c r="F159" s="6">
        <f t="shared" si="7"/>
        <v>0.44059766763848396</v>
      </c>
      <c r="G159" s="30">
        <f t="shared" si="8"/>
        <v>0.63151628147382421</v>
      </c>
      <c r="H159" s="2">
        <v>13.625778813420284</v>
      </c>
      <c r="I159" s="6">
        <v>14.613017753848462</v>
      </c>
      <c r="J159" s="30">
        <v>16.342960120642712</v>
      </c>
    </row>
    <row r="160" spans="1:10" x14ac:dyDescent="0.2">
      <c r="A160" s="1">
        <v>43115</v>
      </c>
      <c r="B160" s="2">
        <v>6240</v>
      </c>
      <c r="C160" s="2">
        <v>0.1515</v>
      </c>
      <c r="D160" s="2">
        <v>154.94999999999999</v>
      </c>
      <c r="E160" s="2">
        <f t="shared" si="6"/>
        <v>0.46304936785069234</v>
      </c>
      <c r="F160" s="6">
        <f t="shared" si="7"/>
        <v>0.42966472303206998</v>
      </c>
      <c r="G160" s="30">
        <f t="shared" si="8"/>
        <v>0.63653732555563758</v>
      </c>
      <c r="H160" s="2">
        <v>14.1489302832668</v>
      </c>
      <c r="I160" s="6">
        <v>13.815510557964274</v>
      </c>
      <c r="J160" s="30">
        <v>16.619570693985082</v>
      </c>
    </row>
    <row r="161" spans="1:10" x14ac:dyDescent="0.2">
      <c r="A161" s="1">
        <v>43122</v>
      </c>
      <c r="B161" s="2">
        <v>5539</v>
      </c>
      <c r="C161" s="2">
        <v>0.15</v>
      </c>
      <c r="D161" s="2">
        <v>153.93</v>
      </c>
      <c r="E161" s="2">
        <f t="shared" si="6"/>
        <v>0.4366721854304636</v>
      </c>
      <c r="F161" s="6">
        <f t="shared" si="7"/>
        <v>0.41873177842565601</v>
      </c>
      <c r="G161" s="30">
        <f t="shared" si="8"/>
        <v>0.63277154249427758</v>
      </c>
      <c r="H161" s="2">
        <v>14.782909147033566</v>
      </c>
      <c r="I161" s="6">
        <v>15.613914569910998</v>
      </c>
      <c r="J161" s="30">
        <v>16.729789796467102</v>
      </c>
    </row>
    <row r="162" spans="1:10" x14ac:dyDescent="0.2">
      <c r="A162" s="1">
        <v>43129</v>
      </c>
      <c r="B162" s="2">
        <v>5032</v>
      </c>
      <c r="C162" s="2">
        <v>0.1555</v>
      </c>
      <c r="D162" s="2">
        <v>146.13999999999999</v>
      </c>
      <c r="E162" s="2">
        <f t="shared" si="6"/>
        <v>0.41759482239614693</v>
      </c>
      <c r="F162" s="6">
        <f t="shared" si="7"/>
        <v>0.45881924198250729</v>
      </c>
      <c r="G162" s="30">
        <f t="shared" si="8"/>
        <v>0.60401129734918402</v>
      </c>
      <c r="H162" s="2">
        <v>15.211706238835319</v>
      </c>
      <c r="I162" s="6">
        <v>13.304684934198283</v>
      </c>
      <c r="J162" s="30">
        <v>16.501901208755431</v>
      </c>
    </row>
    <row r="163" spans="1:10" x14ac:dyDescent="0.2">
      <c r="A163" s="1">
        <v>43136</v>
      </c>
      <c r="B163" s="2">
        <v>4808</v>
      </c>
      <c r="C163" s="2">
        <v>0.151</v>
      </c>
      <c r="D163" s="2">
        <v>137.94999999999999</v>
      </c>
      <c r="E163" s="2">
        <f t="shared" si="6"/>
        <v>0.40916616496086694</v>
      </c>
      <c r="F163" s="6">
        <f t="shared" si="7"/>
        <v>0.42602040816326531</v>
      </c>
      <c r="G163" s="30">
        <f t="shared" si="8"/>
        <v>0.57377427453296903</v>
      </c>
      <c r="H163" s="2">
        <v>14.877337485600338</v>
      </c>
      <c r="I163" s="6">
        <v>14.380824367014334</v>
      </c>
      <c r="J163" s="30">
        <v>17.068570201333795</v>
      </c>
    </row>
    <row r="164" spans="1:10" x14ac:dyDescent="0.2">
      <c r="A164" s="1">
        <v>43143</v>
      </c>
      <c r="B164" s="2">
        <v>4473</v>
      </c>
      <c r="C164" s="2">
        <v>0.1535</v>
      </c>
      <c r="D164" s="2">
        <v>149.24</v>
      </c>
      <c r="E164" s="2">
        <f t="shared" si="6"/>
        <v>0.39656080674292593</v>
      </c>
      <c r="F164" s="6">
        <f t="shared" si="7"/>
        <v>0.44424198250728864</v>
      </c>
      <c r="G164" s="30">
        <f t="shared" si="8"/>
        <v>0.61545632430037667</v>
      </c>
      <c r="H164" s="2">
        <v>15.255543770657539</v>
      </c>
      <c r="I164" s="6">
        <v>13.937728190688523</v>
      </c>
      <c r="J164" s="30">
        <v>16.895876216658475</v>
      </c>
    </row>
    <row r="165" spans="1:10" x14ac:dyDescent="0.2">
      <c r="A165" s="1">
        <v>43150</v>
      </c>
      <c r="B165" s="2">
        <v>5140</v>
      </c>
      <c r="C165" s="2">
        <v>0.1565</v>
      </c>
      <c r="D165" s="2">
        <v>148.56</v>
      </c>
      <c r="E165" s="2">
        <f t="shared" si="6"/>
        <v>0.42165863937387116</v>
      </c>
      <c r="F165" s="6">
        <f t="shared" si="7"/>
        <v>0.46610787172011664</v>
      </c>
      <c r="G165" s="30">
        <f t="shared" si="8"/>
        <v>0.61294580225946982</v>
      </c>
      <c r="H165" s="2">
        <v>15.697792704567373</v>
      </c>
      <c r="I165" s="6">
        <v>13.963930563082547</v>
      </c>
      <c r="J165" s="30">
        <v>16.855734723718676</v>
      </c>
    </row>
    <row r="166" spans="1:10" x14ac:dyDescent="0.2">
      <c r="A166" s="1">
        <v>43157</v>
      </c>
      <c r="B166" s="2">
        <v>5058</v>
      </c>
      <c r="C166" s="2">
        <v>0.1535</v>
      </c>
      <c r="D166" s="2">
        <v>144.44999999999999</v>
      </c>
      <c r="E166" s="2">
        <f t="shared" si="6"/>
        <v>0.41857314870559903</v>
      </c>
      <c r="F166" s="6">
        <f t="shared" si="7"/>
        <v>0.44424198250728864</v>
      </c>
      <c r="G166" s="30">
        <f t="shared" si="8"/>
        <v>0.59777191168869526</v>
      </c>
      <c r="H166" s="2">
        <v>15.333314644516012</v>
      </c>
      <c r="I166" s="6">
        <v>14.130321297804308</v>
      </c>
      <c r="J166" s="30">
        <v>16.746662709515391</v>
      </c>
    </row>
    <row r="167" spans="1:10" x14ac:dyDescent="0.2">
      <c r="A167" s="1">
        <v>43164</v>
      </c>
      <c r="B167" s="2">
        <v>5115</v>
      </c>
      <c r="C167" s="2">
        <v>0.14799999999999999</v>
      </c>
      <c r="D167" s="2">
        <v>145.55000000000001</v>
      </c>
      <c r="E167" s="2">
        <f t="shared" si="6"/>
        <v>0.42071794099939797</v>
      </c>
      <c r="F167" s="6">
        <f t="shared" si="7"/>
        <v>0.4041545189504373</v>
      </c>
      <c r="G167" s="30">
        <f t="shared" si="8"/>
        <v>0.6018330502842798</v>
      </c>
      <c r="H167" s="2">
        <v>14.480609539746531</v>
      </c>
      <c r="I167" s="6">
        <v>16.095850042011001</v>
      </c>
      <c r="J167" s="30">
        <v>16.504693214444199</v>
      </c>
    </row>
    <row r="168" spans="1:10" x14ac:dyDescent="0.2">
      <c r="A168" s="1">
        <v>43171</v>
      </c>
      <c r="B168" s="2">
        <v>4957</v>
      </c>
      <c r="C168" s="2">
        <v>0.15</v>
      </c>
      <c r="D168" s="2">
        <v>153</v>
      </c>
      <c r="E168" s="2">
        <f t="shared" si="6"/>
        <v>0.41477272727272729</v>
      </c>
      <c r="F168" s="6">
        <f t="shared" si="7"/>
        <v>0.41873177842565601</v>
      </c>
      <c r="G168" s="30">
        <f t="shared" si="8"/>
        <v>0.62933803440891978</v>
      </c>
      <c r="H168" s="2">
        <v>14.799705515632301</v>
      </c>
      <c r="I168" s="6">
        <v>15.854130105123854</v>
      </c>
      <c r="J168" s="30">
        <v>17.248589931140408</v>
      </c>
    </row>
    <row r="169" spans="1:10" x14ac:dyDescent="0.2">
      <c r="A169" s="1">
        <v>43178</v>
      </c>
      <c r="B169" s="2">
        <v>4747</v>
      </c>
      <c r="C169" s="2">
        <v>0.19750000000000001</v>
      </c>
      <c r="D169" s="2">
        <v>148.54</v>
      </c>
      <c r="E169" s="2">
        <f t="shared" si="6"/>
        <v>0.4068708609271523</v>
      </c>
      <c r="F169" s="6">
        <f t="shared" si="7"/>
        <v>0.76494169096209896</v>
      </c>
      <c r="G169" s="30">
        <f t="shared" si="8"/>
        <v>0.61287196337591388</v>
      </c>
      <c r="H169" s="2">
        <v>14.553246709072912</v>
      </c>
      <c r="I169" s="6">
        <v>18.237959107137073</v>
      </c>
      <c r="J169" s="30">
        <v>16.840748234275829</v>
      </c>
    </row>
    <row r="170" spans="1:10" x14ac:dyDescent="0.2">
      <c r="A170" s="1">
        <v>43185</v>
      </c>
      <c r="B170" s="2">
        <v>4680</v>
      </c>
      <c r="C170" s="2">
        <v>0.192</v>
      </c>
      <c r="D170" s="2">
        <v>143.5</v>
      </c>
      <c r="E170" s="2">
        <f t="shared" si="6"/>
        <v>0.40434978928356413</v>
      </c>
      <c r="F170" s="6">
        <f t="shared" si="7"/>
        <v>0.72485422740524763</v>
      </c>
      <c r="G170" s="30">
        <f t="shared" si="8"/>
        <v>0.5942645647197814</v>
      </c>
      <c r="H170" s="2">
        <v>14.367969942678981</v>
      </c>
      <c r="I170" s="6">
        <v>16.642824179893303</v>
      </c>
      <c r="J170" s="30">
        <v>16.388173168581655</v>
      </c>
    </row>
    <row r="171" spans="1:10" x14ac:dyDescent="0.2">
      <c r="A171" s="1">
        <v>43192</v>
      </c>
      <c r="B171" s="2">
        <v>4694</v>
      </c>
      <c r="C171" s="2">
        <v>0.19650000000000001</v>
      </c>
      <c r="D171" s="2">
        <v>150.41999999999999</v>
      </c>
      <c r="E171" s="2">
        <f t="shared" si="6"/>
        <v>0.40487658037326912</v>
      </c>
      <c r="F171" s="6">
        <f t="shared" si="7"/>
        <v>0.75765306122448961</v>
      </c>
      <c r="G171" s="30">
        <f t="shared" si="8"/>
        <v>0.61981281843018543</v>
      </c>
      <c r="H171" s="2">
        <v>13.76627829608405</v>
      </c>
      <c r="I171" s="6">
        <v>15.590462908875947</v>
      </c>
      <c r="J171" s="30">
        <v>16.369045012610513</v>
      </c>
    </row>
    <row r="172" spans="1:10" x14ac:dyDescent="0.2">
      <c r="A172" s="1">
        <v>43199</v>
      </c>
      <c r="B172" s="2">
        <v>4710</v>
      </c>
      <c r="C172" s="2">
        <v>0.19350000000000001</v>
      </c>
      <c r="D172" s="2">
        <v>147.11000000000001</v>
      </c>
      <c r="E172" s="2">
        <f t="shared" si="6"/>
        <v>0.405478627332932</v>
      </c>
      <c r="F172" s="6">
        <f t="shared" si="7"/>
        <v>0.73578717201166166</v>
      </c>
      <c r="G172" s="30">
        <f t="shared" si="8"/>
        <v>0.60759248320165404</v>
      </c>
      <c r="H172" s="2">
        <v>14.831631421072659</v>
      </c>
      <c r="I172" s="6">
        <v>17.104658435817807</v>
      </c>
      <c r="J172" s="30">
        <v>17.181612917427355</v>
      </c>
    </row>
    <row r="173" spans="1:10" x14ac:dyDescent="0.2">
      <c r="A173" s="1">
        <v>43206</v>
      </c>
      <c r="B173" s="2">
        <v>4825</v>
      </c>
      <c r="C173" s="2">
        <v>0.20300000000000001</v>
      </c>
      <c r="D173" s="2">
        <v>151.81</v>
      </c>
      <c r="E173" s="2">
        <f t="shared" si="6"/>
        <v>0.40980583985550872</v>
      </c>
      <c r="F173" s="6">
        <f t="shared" si="7"/>
        <v>0.8050291545189503</v>
      </c>
      <c r="G173" s="30">
        <f t="shared" si="8"/>
        <v>0.62494462083733293</v>
      </c>
      <c r="H173" s="2">
        <v>14.286749049453695</v>
      </c>
      <c r="I173" s="6">
        <v>15.87474939232659</v>
      </c>
      <c r="J173" s="30">
        <v>16.650030107386236</v>
      </c>
    </row>
    <row r="174" spans="1:10" x14ac:dyDescent="0.2">
      <c r="A174" s="1">
        <v>43213</v>
      </c>
      <c r="B174" s="2">
        <v>4853</v>
      </c>
      <c r="C174" s="2">
        <v>0.20300000000000001</v>
      </c>
      <c r="D174" s="2">
        <v>163.44999999999999</v>
      </c>
      <c r="E174" s="2">
        <f t="shared" si="6"/>
        <v>0.41085942203491871</v>
      </c>
      <c r="F174" s="6">
        <f t="shared" si="7"/>
        <v>0.8050291545189503</v>
      </c>
      <c r="G174" s="30">
        <f t="shared" si="8"/>
        <v>0.6679188510669718</v>
      </c>
      <c r="H174" s="2">
        <v>14.319380446596259</v>
      </c>
      <c r="I174" s="6">
        <v>16.328356576441514</v>
      </c>
      <c r="J174" s="30">
        <v>16.808447428016031</v>
      </c>
    </row>
    <row r="175" spans="1:10" x14ac:dyDescent="0.2">
      <c r="A175" s="1">
        <v>43220</v>
      </c>
      <c r="B175" s="2">
        <v>4892</v>
      </c>
      <c r="C175" s="2">
        <v>0.222</v>
      </c>
      <c r="D175" s="2">
        <v>153.80000000000001</v>
      </c>
      <c r="E175" s="2">
        <f t="shared" si="6"/>
        <v>0.41232691149909695</v>
      </c>
      <c r="F175" s="6">
        <f t="shared" si="7"/>
        <v>0.94351311953352746</v>
      </c>
      <c r="G175" s="30">
        <f t="shared" si="8"/>
        <v>0.63229158975116306</v>
      </c>
      <c r="H175" s="2">
        <v>13.467074438654333</v>
      </c>
      <c r="I175" s="6">
        <v>16.768857115021827</v>
      </c>
      <c r="J175" s="30">
        <v>16.764111915035727</v>
      </c>
    </row>
    <row r="176" spans="1:10" x14ac:dyDescent="0.2">
      <c r="A176" s="1">
        <v>43227</v>
      </c>
      <c r="B176" s="2">
        <v>4901</v>
      </c>
      <c r="C176" s="2">
        <v>0.2145</v>
      </c>
      <c r="D176" s="2">
        <v>157.88</v>
      </c>
      <c r="E176" s="2">
        <f t="shared" si="6"/>
        <v>0.41266556291390727</v>
      </c>
      <c r="F176" s="6">
        <f t="shared" si="7"/>
        <v>0.88884839650145742</v>
      </c>
      <c r="G176" s="30">
        <f t="shared" si="8"/>
        <v>0.64735472199660338</v>
      </c>
      <c r="H176" s="2">
        <v>13.507499239577056</v>
      </c>
      <c r="I176" s="6">
        <v>18.396797803489033</v>
      </c>
      <c r="J176" s="30">
        <v>16.784248747573255</v>
      </c>
    </row>
    <row r="177" spans="1:10" x14ac:dyDescent="0.2">
      <c r="A177" s="1">
        <v>43234</v>
      </c>
      <c r="B177" s="2">
        <v>5108</v>
      </c>
      <c r="C177" s="2">
        <v>0.17100000000000001</v>
      </c>
      <c r="D177" s="2">
        <v>162.5</v>
      </c>
      <c r="E177" s="2">
        <f t="shared" si="6"/>
        <v>0.42045454545454547</v>
      </c>
      <c r="F177" s="6">
        <f t="shared" si="7"/>
        <v>0.57179300291545188</v>
      </c>
      <c r="G177" s="30">
        <f t="shared" si="8"/>
        <v>0.66441150409805805</v>
      </c>
      <c r="H177" s="2">
        <v>14.561787520535583</v>
      </c>
      <c r="I177" s="6">
        <v>17.592171925461745</v>
      </c>
      <c r="J177" s="30">
        <v>16.970976184898795</v>
      </c>
    </row>
    <row r="178" spans="1:10" x14ac:dyDescent="0.2">
      <c r="A178" s="1">
        <v>43241</v>
      </c>
      <c r="B178" s="2">
        <v>5210</v>
      </c>
      <c r="C178" s="2">
        <v>0.17</v>
      </c>
      <c r="D178" s="2">
        <v>162.85</v>
      </c>
      <c r="E178" s="2">
        <f t="shared" si="6"/>
        <v>0.42429259482239617</v>
      </c>
      <c r="F178" s="6">
        <f t="shared" si="7"/>
        <v>0.56450437317784263</v>
      </c>
      <c r="G178" s="30">
        <f t="shared" si="8"/>
        <v>0.6657036845602895</v>
      </c>
      <c r="H178" s="2">
        <v>14.28718341826835</v>
      </c>
      <c r="I178" s="6">
        <v>16.226052792463413</v>
      </c>
      <c r="J178" s="30">
        <v>16.405861469903265</v>
      </c>
    </row>
    <row r="179" spans="1:10" x14ac:dyDescent="0.2">
      <c r="A179" s="1">
        <v>43248</v>
      </c>
      <c r="B179" s="2">
        <v>5112</v>
      </c>
      <c r="C179" s="2">
        <v>0.17449999999999999</v>
      </c>
      <c r="D179" s="2">
        <v>162</v>
      </c>
      <c r="E179" s="2">
        <f t="shared" si="6"/>
        <v>0.42060505719446117</v>
      </c>
      <c r="F179" s="6">
        <f t="shared" si="7"/>
        <v>0.59730320699708439</v>
      </c>
      <c r="G179" s="30">
        <f t="shared" si="8"/>
        <v>0.66256553200915602</v>
      </c>
      <c r="H179" s="2">
        <v>13.864846287571529</v>
      </c>
      <c r="I179" s="6">
        <v>15.738298289598733</v>
      </c>
      <c r="J179" s="30">
        <v>16.618087601839424</v>
      </c>
    </row>
    <row r="180" spans="1:10" x14ac:dyDescent="0.2">
      <c r="A180" s="1">
        <v>43255</v>
      </c>
      <c r="B180" s="2">
        <v>4818</v>
      </c>
      <c r="C180" s="2">
        <v>0.17100000000000001</v>
      </c>
      <c r="D180" s="2">
        <v>171.27</v>
      </c>
      <c r="E180" s="2">
        <f t="shared" si="6"/>
        <v>0.40954244431065623</v>
      </c>
      <c r="F180" s="6">
        <f t="shared" si="7"/>
        <v>0.57179300291545188</v>
      </c>
      <c r="G180" s="30">
        <f t="shared" si="8"/>
        <v>0.69678985453739961</v>
      </c>
      <c r="H180" s="2">
        <v>14.442347515516019</v>
      </c>
      <c r="I180" s="6">
        <v>15.907374619642667</v>
      </c>
      <c r="J180" s="30">
        <v>16.724756407625737</v>
      </c>
    </row>
    <row r="181" spans="1:10" x14ac:dyDescent="0.2">
      <c r="A181" s="1">
        <v>43262</v>
      </c>
      <c r="B181" s="2">
        <v>4710</v>
      </c>
      <c r="C181" s="2">
        <v>0.17349999999999999</v>
      </c>
      <c r="D181" s="2">
        <v>168.57</v>
      </c>
      <c r="E181" s="2">
        <f t="shared" si="6"/>
        <v>0.405478627332932</v>
      </c>
      <c r="F181" s="6">
        <f t="shared" si="7"/>
        <v>0.59001457725947504</v>
      </c>
      <c r="G181" s="30">
        <f t="shared" si="8"/>
        <v>0.68682160525732849</v>
      </c>
      <c r="H181" s="2">
        <v>13.743887802791306</v>
      </c>
      <c r="I181" s="6">
        <v>14.590237725516642</v>
      </c>
      <c r="J181" s="30">
        <v>16.277245812523841</v>
      </c>
    </row>
    <row r="182" spans="1:10" x14ac:dyDescent="0.2">
      <c r="A182" s="1">
        <v>43269</v>
      </c>
      <c r="B182" s="2">
        <v>4572</v>
      </c>
      <c r="C182" s="2">
        <v>0.16950000000000001</v>
      </c>
      <c r="D182" s="2">
        <v>157.74</v>
      </c>
      <c r="E182" s="2">
        <f t="shared" si="6"/>
        <v>0.40028597230583984</v>
      </c>
      <c r="F182" s="6">
        <f t="shared" si="7"/>
        <v>0.56086005830903796</v>
      </c>
      <c r="G182" s="30">
        <f t="shared" si="8"/>
        <v>0.64683784981171089</v>
      </c>
      <c r="H182" s="2">
        <v>14.02262553527544</v>
      </c>
      <c r="I182" s="6">
        <v>15.360943140422462</v>
      </c>
      <c r="J182" s="30">
        <v>16.905548870978741</v>
      </c>
    </row>
    <row r="183" spans="1:10" x14ac:dyDescent="0.2">
      <c r="A183" s="1">
        <v>43276</v>
      </c>
      <c r="B183" s="2">
        <v>4600</v>
      </c>
      <c r="C183" s="2">
        <v>0.17249999999999999</v>
      </c>
      <c r="D183" s="2">
        <v>151.84</v>
      </c>
      <c r="E183" s="2">
        <f t="shared" si="6"/>
        <v>0.40133955448524983</v>
      </c>
      <c r="F183" s="6">
        <f t="shared" si="7"/>
        <v>0.58272594752186568</v>
      </c>
      <c r="G183" s="30">
        <f t="shared" si="8"/>
        <v>0.62505537916266718</v>
      </c>
      <c r="H183" s="2">
        <v>13.730847693785563</v>
      </c>
      <c r="I183" s="6">
        <v>15.771371037872756</v>
      </c>
      <c r="J183" s="30">
        <v>16.62190572319038</v>
      </c>
    </row>
    <row r="184" spans="1:10" x14ac:dyDescent="0.2">
      <c r="A184" s="1">
        <v>43283</v>
      </c>
      <c r="B184" s="2">
        <v>4550</v>
      </c>
      <c r="C184" s="2">
        <v>0.17299999999999999</v>
      </c>
      <c r="D184" s="2">
        <v>154.27000000000001</v>
      </c>
      <c r="E184" s="2">
        <f t="shared" si="6"/>
        <v>0.39945815773630344</v>
      </c>
      <c r="F184" s="6">
        <f t="shared" si="7"/>
        <v>0.58637026239067036</v>
      </c>
      <c r="G184" s="30">
        <f t="shared" si="8"/>
        <v>0.63402680351473106</v>
      </c>
      <c r="H184" s="2">
        <v>13.569213521495151</v>
      </c>
      <c r="I184" s="6">
        <v>15.976532086636533</v>
      </c>
      <c r="J184" s="30">
        <v>16.537157239909035</v>
      </c>
    </row>
    <row r="185" spans="1:10" x14ac:dyDescent="0.2">
      <c r="A185" s="1">
        <v>43290</v>
      </c>
      <c r="B185" s="2">
        <v>4474</v>
      </c>
      <c r="C185" s="2">
        <v>0.17749999999999999</v>
      </c>
      <c r="D185" s="2">
        <v>158.02000000000001</v>
      </c>
      <c r="E185" s="2">
        <f t="shared" si="6"/>
        <v>0.3965984346779049</v>
      </c>
      <c r="F185" s="6">
        <f t="shared" si="7"/>
        <v>0.61916909620991234</v>
      </c>
      <c r="G185" s="30">
        <f t="shared" si="8"/>
        <v>0.64787159418149609</v>
      </c>
      <c r="H185" s="2">
        <v>13.680176398474472</v>
      </c>
      <c r="I185" s="6">
        <v>16.106023069724049</v>
      </c>
      <c r="J185" s="30">
        <v>16.407803420300063</v>
      </c>
    </row>
    <row r="186" spans="1:10" x14ac:dyDescent="0.2">
      <c r="A186" s="1">
        <v>43297</v>
      </c>
      <c r="B186" s="2">
        <v>4300</v>
      </c>
      <c r="C186" s="2">
        <v>0.17599999999999999</v>
      </c>
      <c r="D186" s="2">
        <v>159.46</v>
      </c>
      <c r="E186" s="2">
        <f t="shared" si="6"/>
        <v>0.39005117399157135</v>
      </c>
      <c r="F186" s="6">
        <f t="shared" si="7"/>
        <v>0.60823615160349842</v>
      </c>
      <c r="G186" s="30">
        <f t="shared" si="8"/>
        <v>0.65318799379753389</v>
      </c>
      <c r="H186" s="2">
        <v>14.105481010076923</v>
      </c>
      <c r="I186" s="6">
        <v>16.683409460008381</v>
      </c>
      <c r="J186" s="30">
        <v>16.418349861844892</v>
      </c>
    </row>
    <row r="187" spans="1:10" x14ac:dyDescent="0.2">
      <c r="A187" s="1">
        <v>43304</v>
      </c>
      <c r="B187" s="2">
        <v>4270</v>
      </c>
      <c r="C187" s="2">
        <v>0.17749999999999999</v>
      </c>
      <c r="D187" s="2">
        <v>163.63999999999999</v>
      </c>
      <c r="E187" s="2">
        <f t="shared" si="6"/>
        <v>0.38892233594220349</v>
      </c>
      <c r="F187" s="6">
        <f t="shared" si="7"/>
        <v>0.61916909620991234</v>
      </c>
      <c r="G187" s="30">
        <f t="shared" si="8"/>
        <v>0.66862032046075459</v>
      </c>
      <c r="H187" s="2">
        <v>14.723218159939952</v>
      </c>
      <c r="I187" s="6">
        <v>15.388284486026784</v>
      </c>
      <c r="J187" s="30">
        <v>16.015774954808482</v>
      </c>
    </row>
    <row r="188" spans="1:10" x14ac:dyDescent="0.2">
      <c r="A188" s="1">
        <v>43311</v>
      </c>
      <c r="B188" s="2">
        <v>4205</v>
      </c>
      <c r="C188" s="2">
        <v>0.18049999999999999</v>
      </c>
      <c r="D188" s="2">
        <v>163.12</v>
      </c>
      <c r="E188" s="2">
        <f t="shared" si="6"/>
        <v>0.38647652016857315</v>
      </c>
      <c r="F188" s="6">
        <f t="shared" si="7"/>
        <v>0.6410349854227404</v>
      </c>
      <c r="G188" s="30">
        <f t="shared" si="8"/>
        <v>0.66670050948829662</v>
      </c>
      <c r="H188" s="2">
        <v>14.265461341111717</v>
      </c>
      <c r="I188" s="6">
        <v>15.110237725558674</v>
      </c>
      <c r="J188" s="30">
        <v>16.196194932941371</v>
      </c>
    </row>
    <row r="189" spans="1:10" x14ac:dyDescent="0.2">
      <c r="A189" s="1">
        <v>43318</v>
      </c>
      <c r="B189" s="2">
        <v>4033</v>
      </c>
      <c r="C189" s="2">
        <v>0.17649999999999999</v>
      </c>
      <c r="D189" s="2">
        <v>152</v>
      </c>
      <c r="E189" s="2">
        <f t="shared" si="6"/>
        <v>0.38000451535219748</v>
      </c>
      <c r="F189" s="6">
        <f t="shared" si="7"/>
        <v>0.6118804664723031</v>
      </c>
      <c r="G189" s="30">
        <f t="shared" si="8"/>
        <v>0.62564609023111573</v>
      </c>
      <c r="H189" s="2">
        <v>14.42158890533856</v>
      </c>
      <c r="I189" s="6">
        <v>15.941358472458266</v>
      </c>
      <c r="J189" s="30">
        <v>16.445866569242522</v>
      </c>
    </row>
    <row r="190" spans="1:10" x14ac:dyDescent="0.2">
      <c r="A190" s="1">
        <v>43325</v>
      </c>
      <c r="B190" s="2">
        <v>4033</v>
      </c>
      <c r="C190" s="2">
        <v>0.17399999999999999</v>
      </c>
      <c r="D190" s="2">
        <v>155.16</v>
      </c>
      <c r="E190" s="2">
        <f t="shared" si="6"/>
        <v>0.38000451535219748</v>
      </c>
      <c r="F190" s="6">
        <f t="shared" si="7"/>
        <v>0.59365889212827971</v>
      </c>
      <c r="G190" s="30">
        <f t="shared" si="8"/>
        <v>0.63731263383297654</v>
      </c>
      <c r="H190" s="2">
        <v>14.251579876377063</v>
      </c>
      <c r="I190" s="6">
        <v>15.834405599776076</v>
      </c>
      <c r="J190" s="30">
        <v>16.614881172144184</v>
      </c>
    </row>
    <row r="191" spans="1:10" x14ac:dyDescent="0.2">
      <c r="A191" s="1">
        <v>43332</v>
      </c>
      <c r="B191" s="2">
        <v>4141</v>
      </c>
      <c r="C191" s="2">
        <v>0.17249999999999999</v>
      </c>
      <c r="D191" s="2">
        <v>159.5</v>
      </c>
      <c r="E191" s="2">
        <f t="shared" si="6"/>
        <v>0.38406833232992171</v>
      </c>
      <c r="F191" s="6">
        <f t="shared" si="7"/>
        <v>0.58272594752186568</v>
      </c>
      <c r="G191" s="30">
        <f t="shared" si="8"/>
        <v>0.653335671564646</v>
      </c>
      <c r="H191" s="2">
        <v>14.582588266364201</v>
      </c>
      <c r="I191" s="6">
        <v>15.732433170146335</v>
      </c>
      <c r="J191" s="30">
        <v>16.132908398505432</v>
      </c>
    </row>
    <row r="192" spans="1:10" x14ac:dyDescent="0.2">
      <c r="A192" s="1">
        <v>43339</v>
      </c>
      <c r="B192" s="2">
        <v>4057</v>
      </c>
      <c r="C192" s="2">
        <v>0.16450000000000001</v>
      </c>
      <c r="D192" s="2">
        <v>165.66</v>
      </c>
      <c r="E192" s="2">
        <f t="shared" si="6"/>
        <v>0.38090758579169176</v>
      </c>
      <c r="F192" s="6">
        <f t="shared" si="7"/>
        <v>0.5244169096209913</v>
      </c>
      <c r="G192" s="30">
        <f t="shared" si="8"/>
        <v>0.67607804769991886</v>
      </c>
      <c r="H192" s="2">
        <v>13.6250048017884</v>
      </c>
      <c r="I192" s="6">
        <v>16.974211659796406</v>
      </c>
      <c r="J192" s="30">
        <v>16.37578979660778</v>
      </c>
    </row>
    <row r="193" spans="1:10" x14ac:dyDescent="0.2">
      <c r="A193" s="1">
        <v>43346</v>
      </c>
      <c r="B193" s="2">
        <v>4049</v>
      </c>
      <c r="C193" s="2">
        <v>0.16</v>
      </c>
      <c r="D193" s="2">
        <v>165.94</v>
      </c>
      <c r="E193" s="2">
        <f t="shared" si="6"/>
        <v>0.38060656231186035</v>
      </c>
      <c r="F193" s="6">
        <f t="shared" si="7"/>
        <v>0.49161807580174927</v>
      </c>
      <c r="G193" s="30">
        <f t="shared" si="8"/>
        <v>0.67711179206970395</v>
      </c>
      <c r="H193" s="2">
        <v>14.173849816163365</v>
      </c>
      <c r="I193" s="6">
        <v>15.613914569910998</v>
      </c>
      <c r="J193" s="30">
        <v>15.961854621204511</v>
      </c>
    </row>
    <row r="194" spans="1:10" x14ac:dyDescent="0.2">
      <c r="A194" s="1">
        <v>43353</v>
      </c>
      <c r="B194" s="2">
        <v>4163</v>
      </c>
      <c r="C194" s="2">
        <v>0.16350000000000001</v>
      </c>
      <c r="D194" s="2">
        <v>170.2</v>
      </c>
      <c r="E194" s="2">
        <f t="shared" ref="E194:E257" si="9">(B194-B$290)/(B$291-B$290)</f>
        <v>0.38489614689945817</v>
      </c>
      <c r="F194" s="6">
        <f t="shared" ref="F194:F257" si="10">(C194-C$290)/(C$291-C$290)</f>
        <v>0.51712827988338195</v>
      </c>
      <c r="G194" s="30">
        <f t="shared" ref="G194:G257" si="11">(D194-D$290)/(D$291-D$290)</f>
        <v>0.69283947426714909</v>
      </c>
      <c r="H194" s="2">
        <v>14.015346996439908</v>
      </c>
      <c r="I194" s="6">
        <v>16.076231446859619</v>
      </c>
      <c r="J194" s="30">
        <v>16.067303283717393</v>
      </c>
    </row>
    <row r="195" spans="1:10" x14ac:dyDescent="0.2">
      <c r="A195" s="1">
        <v>43360</v>
      </c>
      <c r="B195" s="2">
        <v>4190</v>
      </c>
      <c r="C195" s="2">
        <v>0.16350000000000001</v>
      </c>
      <c r="D195" s="2">
        <v>177.82</v>
      </c>
      <c r="E195" s="2">
        <f t="shared" si="9"/>
        <v>0.38591210114388924</v>
      </c>
      <c r="F195" s="6">
        <f t="shared" si="10"/>
        <v>0.51712827988338195</v>
      </c>
      <c r="G195" s="30">
        <f t="shared" si="11"/>
        <v>0.72097208890201581</v>
      </c>
      <c r="H195" s="2">
        <v>14.445114988109047</v>
      </c>
      <c r="I195" s="6">
        <v>16.35711255142882</v>
      </c>
      <c r="J195" s="30">
        <v>16.690682379910569</v>
      </c>
    </row>
    <row r="196" spans="1:10" x14ac:dyDescent="0.2">
      <c r="A196" s="1">
        <v>43367</v>
      </c>
      <c r="B196" s="2">
        <v>3835</v>
      </c>
      <c r="C196" s="2">
        <v>0.16800000000000001</v>
      </c>
      <c r="D196" s="2">
        <v>177.9</v>
      </c>
      <c r="E196" s="2">
        <f t="shared" si="9"/>
        <v>0.37255418422636966</v>
      </c>
      <c r="F196" s="6">
        <f t="shared" si="10"/>
        <v>0.54992711370262393</v>
      </c>
      <c r="G196" s="30">
        <f t="shared" si="11"/>
        <v>0.72126744443624025</v>
      </c>
      <c r="H196" s="2">
        <v>14.977198110230621</v>
      </c>
      <c r="I196" s="6">
        <v>15.691917501252615</v>
      </c>
      <c r="J196" s="30">
        <v>16.32605733878491</v>
      </c>
    </row>
    <row r="197" spans="1:10" x14ac:dyDescent="0.2">
      <c r="A197" s="1">
        <v>43374</v>
      </c>
      <c r="B197" s="2">
        <v>3830</v>
      </c>
      <c r="C197" s="2">
        <v>0.16800000000000001</v>
      </c>
      <c r="D197" s="2">
        <v>178.1</v>
      </c>
      <c r="E197" s="2">
        <f t="shared" si="9"/>
        <v>0.37236604455147504</v>
      </c>
      <c r="F197" s="6">
        <f t="shared" si="10"/>
        <v>0.54992711370262393</v>
      </c>
      <c r="G197" s="30">
        <f t="shared" si="11"/>
        <v>0.72200583327180101</v>
      </c>
      <c r="H197" s="2">
        <v>14.563991210392297</v>
      </c>
      <c r="I197" s="6">
        <v>15.199301788866046</v>
      </c>
      <c r="J197" s="30">
        <v>16.329883772730383</v>
      </c>
    </row>
    <row r="198" spans="1:10" x14ac:dyDescent="0.2">
      <c r="A198" s="1">
        <v>43381</v>
      </c>
      <c r="B198" s="2">
        <v>3490</v>
      </c>
      <c r="C198" s="2">
        <v>0.17449999999999999</v>
      </c>
      <c r="D198" s="2">
        <v>168.26</v>
      </c>
      <c r="E198" s="2">
        <f t="shared" si="9"/>
        <v>0.35957254665863936</v>
      </c>
      <c r="F198" s="6">
        <f t="shared" si="10"/>
        <v>0.59730320699708439</v>
      </c>
      <c r="G198" s="30">
        <f t="shared" si="11"/>
        <v>0.68567710256220926</v>
      </c>
      <c r="H198" s="2">
        <v>15.06444678524489</v>
      </c>
      <c r="I198" s="6">
        <v>17.565014633894645</v>
      </c>
      <c r="J198" s="30">
        <v>16.452716889825393</v>
      </c>
    </row>
    <row r="199" spans="1:10" x14ac:dyDescent="0.2">
      <c r="A199" s="1">
        <v>43388</v>
      </c>
      <c r="B199" s="2">
        <v>3580</v>
      </c>
      <c r="C199" s="2">
        <v>0.17499999999999999</v>
      </c>
      <c r="D199" s="2">
        <v>160.4</v>
      </c>
      <c r="E199" s="2">
        <f t="shared" si="9"/>
        <v>0.36295906080674295</v>
      </c>
      <c r="F199" s="6">
        <f t="shared" si="10"/>
        <v>0.60094752186588907</v>
      </c>
      <c r="G199" s="30">
        <f t="shared" si="11"/>
        <v>0.65665842132466967</v>
      </c>
      <c r="H199" s="2">
        <v>14.671375473258923</v>
      </c>
      <c r="I199" s="6">
        <v>16.543363386362664</v>
      </c>
      <c r="J199" s="30">
        <v>16.433359572767422</v>
      </c>
    </row>
    <row r="200" spans="1:10" x14ac:dyDescent="0.2">
      <c r="A200" s="1">
        <v>43395</v>
      </c>
      <c r="B200" s="2">
        <v>3461</v>
      </c>
      <c r="C200" s="2">
        <v>0.17749999999999999</v>
      </c>
      <c r="D200" s="2">
        <v>158.72</v>
      </c>
      <c r="E200" s="2">
        <f t="shared" si="9"/>
        <v>0.35848133654425046</v>
      </c>
      <c r="F200" s="6">
        <f t="shared" si="10"/>
        <v>0.61916909620991234</v>
      </c>
      <c r="G200" s="30">
        <f t="shared" si="11"/>
        <v>0.65045595510595888</v>
      </c>
      <c r="H200" s="2">
        <v>14.514873878233143</v>
      </c>
      <c r="I200" s="6">
        <v>15.846286927662829</v>
      </c>
      <c r="J200" s="30">
        <v>16.72840183729031</v>
      </c>
    </row>
    <row r="201" spans="1:10" x14ac:dyDescent="0.2">
      <c r="A201" s="1">
        <v>43402</v>
      </c>
      <c r="B201" s="2">
        <v>3660</v>
      </c>
      <c r="C201" s="2">
        <v>0.1754</v>
      </c>
      <c r="D201" s="2">
        <v>157.94</v>
      </c>
      <c r="E201" s="2">
        <f t="shared" si="9"/>
        <v>0.3659692956050572</v>
      </c>
      <c r="F201" s="6">
        <f t="shared" si="10"/>
        <v>0.6038629737609329</v>
      </c>
      <c r="G201" s="30">
        <f t="shared" si="11"/>
        <v>0.64757623864727165</v>
      </c>
      <c r="H201" s="2">
        <v>14.502952494526355</v>
      </c>
      <c r="I201" s="6">
        <v>15.160982924563909</v>
      </c>
      <c r="J201" s="30">
        <v>16.467645572099649</v>
      </c>
    </row>
    <row r="202" spans="1:10" x14ac:dyDescent="0.2">
      <c r="A202" s="1">
        <v>43409</v>
      </c>
      <c r="B202" s="2">
        <v>3700</v>
      </c>
      <c r="C202" s="2">
        <v>0.17480000000000001</v>
      </c>
      <c r="D202" s="2">
        <v>161.74</v>
      </c>
      <c r="E202" s="2">
        <f t="shared" si="9"/>
        <v>0.36747441300421435</v>
      </c>
      <c r="F202" s="6">
        <f t="shared" si="10"/>
        <v>0.59948979591836737</v>
      </c>
      <c r="G202" s="30">
        <f t="shared" si="11"/>
        <v>0.66160562652292698</v>
      </c>
      <c r="H202" s="2">
        <v>14.11084676266541</v>
      </c>
      <c r="I202" s="6">
        <v>15.665538935316304</v>
      </c>
      <c r="J202" s="30">
        <v>16.535472860757935</v>
      </c>
    </row>
    <row r="203" spans="1:10" x14ac:dyDescent="0.2">
      <c r="A203" s="1">
        <v>43416</v>
      </c>
      <c r="B203" s="2">
        <v>3478</v>
      </c>
      <c r="C203" s="2">
        <v>0.17419999999999999</v>
      </c>
      <c r="D203" s="2">
        <v>164.26</v>
      </c>
      <c r="E203" s="2">
        <f t="shared" si="9"/>
        <v>0.35912101143889225</v>
      </c>
      <c r="F203" s="6">
        <f t="shared" si="10"/>
        <v>0.59511661807580163</v>
      </c>
      <c r="G203" s="30">
        <f t="shared" si="11"/>
        <v>0.67090932585099317</v>
      </c>
      <c r="H203" s="2">
        <v>14.090298861897354</v>
      </c>
      <c r="I203" s="6">
        <v>15.209276933922865</v>
      </c>
      <c r="J203" s="30">
        <v>16.369794005530096</v>
      </c>
    </row>
    <row r="204" spans="1:10" x14ac:dyDescent="0.2">
      <c r="A204" s="1">
        <v>43423</v>
      </c>
      <c r="B204" s="2">
        <v>3461</v>
      </c>
      <c r="C204" s="2">
        <v>0.17299999999999999</v>
      </c>
      <c r="D204" s="2">
        <v>164.86</v>
      </c>
      <c r="E204" s="2">
        <f t="shared" si="9"/>
        <v>0.35848133654425046</v>
      </c>
      <c r="F204" s="6">
        <f t="shared" si="10"/>
        <v>0.58637026239067036</v>
      </c>
      <c r="G204" s="30">
        <f t="shared" si="11"/>
        <v>0.67312449235767557</v>
      </c>
      <c r="H204" s="2">
        <v>13.765372385639962</v>
      </c>
      <c r="I204" s="6">
        <v>15.02447090380125</v>
      </c>
      <c r="J204" s="30">
        <v>16.379643428344782</v>
      </c>
    </row>
    <row r="205" spans="1:10" x14ac:dyDescent="0.2">
      <c r="A205" s="1">
        <v>43430</v>
      </c>
      <c r="B205" s="2">
        <v>3500</v>
      </c>
      <c r="C205" s="2">
        <v>0.18060000000000001</v>
      </c>
      <c r="D205" s="2">
        <v>158.36000000000001</v>
      </c>
      <c r="E205" s="2">
        <f t="shared" si="9"/>
        <v>0.35994882600842865</v>
      </c>
      <c r="F205" s="6">
        <f t="shared" si="10"/>
        <v>0.64176384839650147</v>
      </c>
      <c r="G205" s="30">
        <f t="shared" si="11"/>
        <v>0.64912685520194946</v>
      </c>
      <c r="H205" s="2">
        <v>14.183927098767992</v>
      </c>
      <c r="I205" s="6">
        <v>15.716124432104412</v>
      </c>
      <c r="J205" s="30">
        <v>16.730604738304596</v>
      </c>
    </row>
    <row r="206" spans="1:10" x14ac:dyDescent="0.2">
      <c r="A206" s="1">
        <v>43437</v>
      </c>
      <c r="B206" s="2">
        <v>3719</v>
      </c>
      <c r="C206" s="2">
        <v>0.1804</v>
      </c>
      <c r="D206" s="2">
        <v>158.36000000000001</v>
      </c>
      <c r="E206" s="2">
        <f t="shared" si="9"/>
        <v>0.36818934376881396</v>
      </c>
      <c r="F206" s="6">
        <f t="shared" si="10"/>
        <v>0.64030612244897955</v>
      </c>
      <c r="G206" s="30">
        <f t="shared" si="11"/>
        <v>0.64912685520194946</v>
      </c>
      <c r="H206" s="2">
        <v>14.487507133113626</v>
      </c>
      <c r="I206" s="6">
        <v>15.306164934408407</v>
      </c>
      <c r="J206" s="30">
        <v>16.69382379210721</v>
      </c>
    </row>
    <row r="207" spans="1:10" x14ac:dyDescent="0.2">
      <c r="A207" s="1">
        <v>43444</v>
      </c>
      <c r="B207" s="2">
        <v>3644</v>
      </c>
      <c r="C207" s="2">
        <v>0.17699999999999999</v>
      </c>
      <c r="D207" s="2">
        <v>151.63999999999999</v>
      </c>
      <c r="E207" s="2">
        <f t="shared" si="9"/>
        <v>0.36536724864539433</v>
      </c>
      <c r="F207" s="6">
        <f t="shared" si="10"/>
        <v>0.61552478134110766</v>
      </c>
      <c r="G207" s="30">
        <f t="shared" si="11"/>
        <v>0.62431699032710619</v>
      </c>
      <c r="H207" s="2">
        <v>13.8408926888798</v>
      </c>
      <c r="I207" s="6">
        <v>15.082458161451598</v>
      </c>
      <c r="J207" s="30">
        <v>16.511633916199717</v>
      </c>
    </row>
    <row r="208" spans="1:10" x14ac:dyDescent="0.2">
      <c r="A208" s="1">
        <v>43451</v>
      </c>
      <c r="B208" s="2">
        <v>3537</v>
      </c>
      <c r="C208" s="2">
        <v>0.17560000000000001</v>
      </c>
      <c r="D208" s="2">
        <v>151.91999999999999</v>
      </c>
      <c r="E208" s="2">
        <f t="shared" si="9"/>
        <v>0.36134105960264901</v>
      </c>
      <c r="F208" s="6">
        <f t="shared" si="10"/>
        <v>0.60532069970845481</v>
      </c>
      <c r="G208" s="30">
        <f t="shared" si="11"/>
        <v>0.62535073469689151</v>
      </c>
      <c r="H208" s="2">
        <v>14.104735439673568</v>
      </c>
      <c r="I208" s="6">
        <v>15.053884789007542</v>
      </c>
      <c r="J208" s="30">
        <v>16.585765308610142</v>
      </c>
    </row>
    <row r="209" spans="1:10" x14ac:dyDescent="0.2">
      <c r="A209" s="1">
        <v>43458</v>
      </c>
      <c r="B209" s="2">
        <v>3511.5</v>
      </c>
      <c r="C209" s="2">
        <v>0.17419999999999999</v>
      </c>
      <c r="D209" s="2">
        <v>157.41999999999999</v>
      </c>
      <c r="E209" s="2">
        <f t="shared" si="9"/>
        <v>0.36038154726068633</v>
      </c>
      <c r="F209" s="6">
        <f t="shared" si="10"/>
        <v>0.59511661807580163</v>
      </c>
      <c r="G209" s="30">
        <f t="shared" si="11"/>
        <v>0.64565642767481368</v>
      </c>
      <c r="H209" s="2">
        <v>13.726753658436182</v>
      </c>
      <c r="I209" s="6">
        <v>16.074143763429138</v>
      </c>
      <c r="J209" s="30">
        <v>16.023934410869909</v>
      </c>
    </row>
    <row r="210" spans="1:10" x14ac:dyDescent="0.2">
      <c r="A210" s="1">
        <v>43465</v>
      </c>
      <c r="B210" s="2">
        <v>3600</v>
      </c>
      <c r="C210" s="2">
        <v>0.17860000000000001</v>
      </c>
      <c r="D210" s="2">
        <v>155.68</v>
      </c>
      <c r="E210" s="2">
        <f t="shared" si="9"/>
        <v>0.36371161950632147</v>
      </c>
      <c r="F210" s="6">
        <f t="shared" si="10"/>
        <v>0.62718658892128276</v>
      </c>
      <c r="G210" s="30">
        <f t="shared" si="11"/>
        <v>0.63923244480543462</v>
      </c>
      <c r="H210" s="2">
        <v>13.083472849733822</v>
      </c>
      <c r="I210" s="6">
        <v>14.436087045689384</v>
      </c>
      <c r="J210" s="30">
        <v>15.575782800067522</v>
      </c>
    </row>
    <row r="211" spans="1:10" x14ac:dyDescent="0.2">
      <c r="A211" s="1">
        <v>43472</v>
      </c>
      <c r="B211" s="2">
        <v>3827</v>
      </c>
      <c r="C211" s="2">
        <v>0.19</v>
      </c>
      <c r="D211" s="2">
        <v>154.5</v>
      </c>
      <c r="E211" s="2">
        <f t="shared" si="9"/>
        <v>0.37225316074653825</v>
      </c>
      <c r="F211" s="6">
        <f t="shared" si="10"/>
        <v>0.71027696793002904</v>
      </c>
      <c r="G211" s="30">
        <f t="shared" si="11"/>
        <v>0.63487595067562586</v>
      </c>
      <c r="H211" s="2">
        <v>14.062283132067451</v>
      </c>
      <c r="I211" s="6">
        <v>15.867066896154574</v>
      </c>
      <c r="J211" s="30">
        <v>16.307819741269014</v>
      </c>
    </row>
    <row r="212" spans="1:10" x14ac:dyDescent="0.2">
      <c r="A212" s="1">
        <v>43479</v>
      </c>
      <c r="B212" s="2">
        <v>4152</v>
      </c>
      <c r="C212" s="2">
        <v>0.19120000000000001</v>
      </c>
      <c r="D212" s="2">
        <v>152.13999999999999</v>
      </c>
      <c r="E212" s="2">
        <f t="shared" si="9"/>
        <v>0.38448223961468997</v>
      </c>
      <c r="F212" s="6">
        <f t="shared" si="10"/>
        <v>0.71902332361516019</v>
      </c>
      <c r="G212" s="30">
        <f t="shared" si="11"/>
        <v>0.62616296241600822</v>
      </c>
      <c r="H212" s="2">
        <v>14.766041157612099</v>
      </c>
      <c r="I212" s="6">
        <v>15.876024089758591</v>
      </c>
      <c r="J212" s="30">
        <v>16.396143967441816</v>
      </c>
    </row>
    <row r="213" spans="1:10" x14ac:dyDescent="0.2">
      <c r="A213" s="1">
        <v>43486</v>
      </c>
      <c r="B213" s="2">
        <v>4191</v>
      </c>
      <c r="C213" s="2">
        <v>0.20200000000000001</v>
      </c>
      <c r="D213" s="2">
        <v>148.82</v>
      </c>
      <c r="E213" s="2">
        <f t="shared" si="9"/>
        <v>0.38594972907886815</v>
      </c>
      <c r="F213" s="6">
        <f t="shared" si="10"/>
        <v>0.79774052478134094</v>
      </c>
      <c r="G213" s="30">
        <f t="shared" si="11"/>
        <v>0.61390570774569886</v>
      </c>
      <c r="H213" s="2">
        <v>14.879400613462163</v>
      </c>
      <c r="I213" s="6">
        <v>16.235878686614704</v>
      </c>
      <c r="J213" s="30">
        <v>16.709643013342607</v>
      </c>
    </row>
    <row r="214" spans="1:10" x14ac:dyDescent="0.2">
      <c r="A214" s="1">
        <v>43493</v>
      </c>
      <c r="B214" s="2">
        <v>4133</v>
      </c>
      <c r="C214" s="2">
        <v>0.19980000000000001</v>
      </c>
      <c r="D214" s="2">
        <v>157.19999999999999</v>
      </c>
      <c r="E214" s="2">
        <f t="shared" si="9"/>
        <v>0.38376730885009031</v>
      </c>
      <c r="F214" s="6">
        <f t="shared" si="10"/>
        <v>0.78170553935860043</v>
      </c>
      <c r="G214" s="30">
        <f t="shared" si="11"/>
        <v>0.64484419995569664</v>
      </c>
      <c r="H214" s="2">
        <v>14.027319717054114</v>
      </c>
      <c r="I214" s="6">
        <v>15.224055528018985</v>
      </c>
      <c r="J214" s="30">
        <v>16.860500505435603</v>
      </c>
    </row>
    <row r="215" spans="1:10" x14ac:dyDescent="0.2">
      <c r="A215" s="1">
        <v>43500</v>
      </c>
      <c r="B215" s="2">
        <v>4039.5</v>
      </c>
      <c r="C215" s="2">
        <v>0.2084</v>
      </c>
      <c r="D215" s="2">
        <v>157.34</v>
      </c>
      <c r="E215" s="2">
        <f t="shared" si="9"/>
        <v>0.38024909692956049</v>
      </c>
      <c r="F215" s="6">
        <f t="shared" si="10"/>
        <v>0.84438775510204056</v>
      </c>
      <c r="G215" s="30">
        <f t="shared" si="11"/>
        <v>0.64536107214058935</v>
      </c>
      <c r="H215" s="2">
        <v>14.415530973334425</v>
      </c>
      <c r="I215" s="6">
        <v>15.93657377433493</v>
      </c>
      <c r="J215" s="30">
        <v>16.632999148882089</v>
      </c>
    </row>
    <row r="216" spans="1:10" x14ac:dyDescent="0.2">
      <c r="A216" s="1">
        <v>43507</v>
      </c>
      <c r="B216" s="2">
        <v>3896</v>
      </c>
      <c r="C216" s="2">
        <v>0.20180000000000001</v>
      </c>
      <c r="D216" s="2">
        <v>157.24</v>
      </c>
      <c r="E216" s="2">
        <f t="shared" si="9"/>
        <v>0.3748494882600843</v>
      </c>
      <c r="F216" s="6">
        <f t="shared" si="10"/>
        <v>0.79628279883381903</v>
      </c>
      <c r="G216" s="30">
        <f t="shared" si="11"/>
        <v>0.64499187772280886</v>
      </c>
      <c r="H216" s="2">
        <v>14.491487672994534</v>
      </c>
      <c r="I216" s="6">
        <v>16.505396788438812</v>
      </c>
      <c r="J216" s="30">
        <v>16.457136015685244</v>
      </c>
    </row>
    <row r="217" spans="1:10" x14ac:dyDescent="0.2">
      <c r="A217" s="1">
        <v>43514</v>
      </c>
      <c r="B217" s="2">
        <v>3962.5</v>
      </c>
      <c r="C217" s="2">
        <v>0.2</v>
      </c>
      <c r="D217" s="2">
        <v>158.5</v>
      </c>
      <c r="E217" s="2">
        <f t="shared" si="9"/>
        <v>0.37735174593618304</v>
      </c>
      <c r="F217" s="6">
        <f t="shared" si="10"/>
        <v>0.78316326530612235</v>
      </c>
      <c r="G217" s="30">
        <f t="shared" si="11"/>
        <v>0.64964372738684195</v>
      </c>
      <c r="H217" s="2">
        <v>13.981593478892872</v>
      </c>
      <c r="I217" s="6">
        <v>15.547166103122624</v>
      </c>
      <c r="J217" s="30">
        <v>16.270001813740731</v>
      </c>
    </row>
    <row r="218" spans="1:10" x14ac:dyDescent="0.2">
      <c r="A218" s="1">
        <v>43521</v>
      </c>
      <c r="B218" s="2">
        <v>3904</v>
      </c>
      <c r="C218" s="2">
        <v>0.2026</v>
      </c>
      <c r="D218" s="2">
        <v>157.74</v>
      </c>
      <c r="E218" s="2">
        <f t="shared" si="9"/>
        <v>0.3751505117399157</v>
      </c>
      <c r="F218" s="6">
        <f t="shared" si="10"/>
        <v>0.80211370262390647</v>
      </c>
      <c r="G218" s="30">
        <f t="shared" si="11"/>
        <v>0.64683784981171089</v>
      </c>
      <c r="H218" s="2">
        <v>14.005137862673614</v>
      </c>
      <c r="I218" s="6">
        <v>15.412875889164106</v>
      </c>
      <c r="J218" s="30">
        <v>16.206899254283773</v>
      </c>
    </row>
    <row r="219" spans="1:10" x14ac:dyDescent="0.2">
      <c r="A219" s="1">
        <v>43528</v>
      </c>
      <c r="B219" s="2">
        <v>3850</v>
      </c>
      <c r="C219" s="2">
        <v>0.2014</v>
      </c>
      <c r="D219" s="2">
        <v>165.5</v>
      </c>
      <c r="E219" s="2">
        <f t="shared" si="9"/>
        <v>0.37311860325105356</v>
      </c>
      <c r="F219" s="6">
        <f t="shared" si="10"/>
        <v>0.79336734693877531</v>
      </c>
      <c r="G219" s="30">
        <f t="shared" si="11"/>
        <v>0.6754873366314702</v>
      </c>
      <c r="H219" s="2">
        <v>13.614539372915205</v>
      </c>
      <c r="I219" s="6">
        <v>15.155760980582757</v>
      </c>
      <c r="J219" s="30">
        <v>16.781616782015675</v>
      </c>
    </row>
    <row r="220" spans="1:10" x14ac:dyDescent="0.2">
      <c r="A220" s="1">
        <v>43535</v>
      </c>
      <c r="B220" s="2">
        <v>3776.5</v>
      </c>
      <c r="C220" s="2">
        <v>0.219</v>
      </c>
      <c r="D220" s="2">
        <v>167.7</v>
      </c>
      <c r="E220" s="2">
        <f t="shared" si="9"/>
        <v>0.37035295003010232</v>
      </c>
      <c r="F220" s="6">
        <f t="shared" si="10"/>
        <v>0.92164723032069951</v>
      </c>
      <c r="G220" s="30">
        <f t="shared" si="11"/>
        <v>0.68360961382263896</v>
      </c>
      <c r="H220" s="2">
        <v>13.949097824027847</v>
      </c>
      <c r="I220" s="6">
        <v>17.220367900457916</v>
      </c>
      <c r="J220" s="30">
        <v>16.669412526555231</v>
      </c>
    </row>
    <row r="221" spans="1:10" x14ac:dyDescent="0.2">
      <c r="A221" s="1">
        <v>43542</v>
      </c>
      <c r="B221" s="2">
        <v>3688</v>
      </c>
      <c r="C221" s="2">
        <v>0.21299999999999999</v>
      </c>
      <c r="D221" s="2">
        <v>166.7</v>
      </c>
      <c r="E221" s="2">
        <f t="shared" si="9"/>
        <v>0.36702287778446718</v>
      </c>
      <c r="F221" s="6">
        <f t="shared" si="10"/>
        <v>0.87791545189504339</v>
      </c>
      <c r="G221" s="30">
        <f t="shared" si="11"/>
        <v>0.67991766964483491</v>
      </c>
      <c r="H221" s="2">
        <v>13.9166663461322</v>
      </c>
      <c r="I221" s="6">
        <v>17.546251466173128</v>
      </c>
      <c r="J221" s="30">
        <v>16.68647521033521</v>
      </c>
    </row>
    <row r="222" spans="1:10" x14ac:dyDescent="0.2">
      <c r="A222" s="1">
        <v>43549</v>
      </c>
      <c r="B222" s="2">
        <v>3640</v>
      </c>
      <c r="C222" s="2">
        <v>0.2122</v>
      </c>
      <c r="D222" s="2">
        <v>170.5</v>
      </c>
      <c r="E222" s="2">
        <f t="shared" si="9"/>
        <v>0.36521673690547862</v>
      </c>
      <c r="F222" s="6">
        <f t="shared" si="10"/>
        <v>0.87208454810495595</v>
      </c>
      <c r="G222" s="30">
        <f t="shared" si="11"/>
        <v>0.69394705752049035</v>
      </c>
      <c r="H222" s="2">
        <v>14.185127393177789</v>
      </c>
      <c r="I222" s="6">
        <v>17.077062657112911</v>
      </c>
      <c r="J222" s="30">
        <v>16.343890883456407</v>
      </c>
    </row>
    <row r="223" spans="1:10" x14ac:dyDescent="0.2">
      <c r="A223" s="1">
        <v>43556</v>
      </c>
      <c r="B223" s="2">
        <v>3610</v>
      </c>
      <c r="C223" s="2">
        <v>0.2112</v>
      </c>
      <c r="D223" s="2">
        <v>173.98</v>
      </c>
      <c r="E223" s="2">
        <f t="shared" si="9"/>
        <v>0.36408789885611076</v>
      </c>
      <c r="F223" s="6">
        <f t="shared" si="10"/>
        <v>0.86479591836734671</v>
      </c>
      <c r="G223" s="30">
        <f t="shared" si="11"/>
        <v>0.70679502325924837</v>
      </c>
      <c r="H223" s="2">
        <v>14.131781544992853</v>
      </c>
      <c r="I223" s="6">
        <v>16.815732736791116</v>
      </c>
      <c r="J223" s="30">
        <v>16.24670695979648</v>
      </c>
    </row>
    <row r="224" spans="1:10" x14ac:dyDescent="0.2">
      <c r="A224" s="1">
        <v>43563</v>
      </c>
      <c r="B224" s="2">
        <v>3550.5</v>
      </c>
      <c r="C224" s="2">
        <v>0.22159999999999999</v>
      </c>
      <c r="D224" s="2">
        <v>172.34</v>
      </c>
      <c r="E224" s="2">
        <f t="shared" si="9"/>
        <v>0.36184903672486451</v>
      </c>
      <c r="F224" s="6">
        <f t="shared" si="10"/>
        <v>0.94059766763848363</v>
      </c>
      <c r="G224" s="30">
        <f t="shared" si="11"/>
        <v>0.70074023480764991</v>
      </c>
      <c r="H224" s="2">
        <v>13.885519712860257</v>
      </c>
      <c r="I224" s="6">
        <v>16.992730707563641</v>
      </c>
      <c r="J224" s="30">
        <v>16.612185001355993</v>
      </c>
    </row>
    <row r="225" spans="1:10" x14ac:dyDescent="0.2">
      <c r="A225" s="1">
        <v>43570</v>
      </c>
      <c r="B225" s="2">
        <v>3597</v>
      </c>
      <c r="C225" s="2">
        <v>0.2248</v>
      </c>
      <c r="D225" s="2">
        <v>174.3</v>
      </c>
      <c r="E225" s="2">
        <f t="shared" si="9"/>
        <v>0.36359873570138473</v>
      </c>
      <c r="F225" s="6">
        <f t="shared" si="10"/>
        <v>0.96392128279883338</v>
      </c>
      <c r="G225" s="30">
        <f t="shared" si="11"/>
        <v>0.70797644539614568</v>
      </c>
      <c r="H225" s="2">
        <v>13.823343797875923</v>
      </c>
      <c r="I225" s="6">
        <v>16.851424621151097</v>
      </c>
      <c r="J225" s="30">
        <v>15.981393522574113</v>
      </c>
    </row>
    <row r="226" spans="1:10" x14ac:dyDescent="0.2">
      <c r="A226" s="1">
        <v>43577</v>
      </c>
      <c r="B226" s="2">
        <v>3590</v>
      </c>
      <c r="C226" s="2">
        <v>0.22739999999999999</v>
      </c>
      <c r="D226" s="2">
        <v>174.4</v>
      </c>
      <c r="E226" s="2">
        <f t="shared" si="9"/>
        <v>0.36333534015653218</v>
      </c>
      <c r="F226" s="6">
        <f t="shared" si="10"/>
        <v>0.9828717201166175</v>
      </c>
      <c r="G226" s="30">
        <f t="shared" si="11"/>
        <v>0.70834563981392618</v>
      </c>
      <c r="H226" s="2">
        <v>13.984258745286384</v>
      </c>
      <c r="I226" s="6">
        <v>16.978450750502173</v>
      </c>
      <c r="J226" s="30">
        <v>16.50122380307053</v>
      </c>
    </row>
    <row r="227" spans="1:10" x14ac:dyDescent="0.2">
      <c r="A227" s="1">
        <v>43584</v>
      </c>
      <c r="B227" s="2">
        <v>3795</v>
      </c>
      <c r="C227" s="2">
        <v>0.22600000000000001</v>
      </c>
      <c r="D227" s="2">
        <v>169.5</v>
      </c>
      <c r="E227" s="2">
        <f t="shared" si="9"/>
        <v>0.3710490668272125</v>
      </c>
      <c r="F227" s="6">
        <f t="shared" si="10"/>
        <v>0.97266763848396476</v>
      </c>
      <c r="G227" s="30">
        <f t="shared" si="11"/>
        <v>0.6902551133426863</v>
      </c>
      <c r="H227" s="2">
        <v>14.223391412472703</v>
      </c>
      <c r="I227" s="6">
        <v>16.590596160402644</v>
      </c>
      <c r="J227" s="30">
        <v>16.556320258849091</v>
      </c>
    </row>
    <row r="228" spans="1:10" x14ac:dyDescent="0.2">
      <c r="A228" s="1">
        <v>43591</v>
      </c>
      <c r="B228" s="2">
        <v>3710</v>
      </c>
      <c r="C228" s="2">
        <v>0.2225</v>
      </c>
      <c r="D228" s="2">
        <v>162.58000000000001</v>
      </c>
      <c r="E228" s="2">
        <f t="shared" si="9"/>
        <v>0.36785069235400364</v>
      </c>
      <c r="F228" s="6">
        <f t="shared" si="10"/>
        <v>0.94715743440233213</v>
      </c>
      <c r="G228" s="30">
        <f t="shared" si="11"/>
        <v>0.66470685963228249</v>
      </c>
      <c r="H228" s="2">
        <v>13.884910679846858</v>
      </c>
      <c r="I228" s="6">
        <v>17.592171925461745</v>
      </c>
      <c r="J228" s="30">
        <v>16.37722314426771</v>
      </c>
    </row>
    <row r="229" spans="1:10" x14ac:dyDescent="0.2">
      <c r="A229" s="1">
        <v>43598</v>
      </c>
      <c r="B229" s="2">
        <v>3700</v>
      </c>
      <c r="C229" s="2">
        <v>0.18</v>
      </c>
      <c r="D229" s="2">
        <v>156.41999999999999</v>
      </c>
      <c r="E229" s="2">
        <f t="shared" si="9"/>
        <v>0.36747441300421435</v>
      </c>
      <c r="F229" s="6">
        <f t="shared" si="10"/>
        <v>0.63739067055393572</v>
      </c>
      <c r="G229" s="30">
        <f t="shared" si="11"/>
        <v>0.64196448349700963</v>
      </c>
      <c r="H229" s="2">
        <v>13.930971789206522</v>
      </c>
      <c r="I229" s="6">
        <v>17.669268655260446</v>
      </c>
      <c r="J229" s="30">
        <v>16.494914340476363</v>
      </c>
    </row>
    <row r="230" spans="1:10" x14ac:dyDescent="0.2">
      <c r="A230" s="1">
        <v>43605</v>
      </c>
      <c r="B230" s="2">
        <v>3565</v>
      </c>
      <c r="C230" s="2">
        <v>0.17649999999999999</v>
      </c>
      <c r="D230" s="2">
        <v>164</v>
      </c>
      <c r="E230" s="2">
        <f t="shared" si="9"/>
        <v>0.36239464178205899</v>
      </c>
      <c r="F230" s="6">
        <f t="shared" si="10"/>
        <v>0.6118804664723031</v>
      </c>
      <c r="G230" s="30">
        <f t="shared" si="11"/>
        <v>0.66994942036476413</v>
      </c>
      <c r="H230" s="2">
        <v>13.883339285431781</v>
      </c>
      <c r="I230" s="6">
        <v>16.557640072719348</v>
      </c>
      <c r="J230" s="30">
        <v>16.685740264299692</v>
      </c>
    </row>
    <row r="231" spans="1:10" x14ac:dyDescent="0.2">
      <c r="A231" s="1">
        <v>43612</v>
      </c>
      <c r="B231" s="2">
        <v>3738.5</v>
      </c>
      <c r="C231" s="2">
        <v>0.17449999999999999</v>
      </c>
      <c r="D231" s="2">
        <v>172.32</v>
      </c>
      <c r="E231" s="2">
        <f t="shared" si="9"/>
        <v>0.36892308850090305</v>
      </c>
      <c r="F231" s="6">
        <f t="shared" si="10"/>
        <v>0.59730320699708439</v>
      </c>
      <c r="G231" s="30">
        <f t="shared" si="11"/>
        <v>0.70066639592409363</v>
      </c>
      <c r="H231" s="2">
        <v>13.71104297685504</v>
      </c>
      <c r="I231" s="6">
        <v>17.455724840096931</v>
      </c>
      <c r="J231" s="30">
        <v>16.758877910512382</v>
      </c>
    </row>
    <row r="232" spans="1:10" x14ac:dyDescent="0.2">
      <c r="A232" s="1">
        <v>43619</v>
      </c>
      <c r="B232" s="2">
        <v>3820</v>
      </c>
      <c r="C232" s="2">
        <v>0.182</v>
      </c>
      <c r="D232" s="2">
        <v>172.52</v>
      </c>
      <c r="E232" s="2">
        <f t="shared" si="9"/>
        <v>0.37198976520168575</v>
      </c>
      <c r="F232" s="6">
        <f t="shared" si="10"/>
        <v>0.65196793002915432</v>
      </c>
      <c r="G232" s="30">
        <f t="shared" si="11"/>
        <v>0.70140478475965462</v>
      </c>
      <c r="H232" s="2">
        <v>14.085898698710007</v>
      </c>
      <c r="I232" s="6">
        <v>17.983260464602651</v>
      </c>
      <c r="J232" s="30">
        <v>16.301370919491287</v>
      </c>
    </row>
    <row r="233" spans="1:10" x14ac:dyDescent="0.2">
      <c r="A233" s="1">
        <v>43626</v>
      </c>
      <c r="B233" s="2">
        <v>3650</v>
      </c>
      <c r="C233" s="2">
        <v>0.1825</v>
      </c>
      <c r="D233" s="2">
        <v>183.2</v>
      </c>
      <c r="E233" s="2">
        <f t="shared" si="9"/>
        <v>0.36559301625526791</v>
      </c>
      <c r="F233" s="6">
        <f t="shared" si="10"/>
        <v>0.655612244897959</v>
      </c>
      <c r="G233" s="30">
        <f t="shared" si="11"/>
        <v>0.74083474857860143</v>
      </c>
      <c r="H233" s="2">
        <v>13.978977987493641</v>
      </c>
      <c r="I233" s="6">
        <v>16.296241836341792</v>
      </c>
      <c r="J233" s="30">
        <v>16.613681740664788</v>
      </c>
    </row>
    <row r="234" spans="1:10" x14ac:dyDescent="0.2">
      <c r="A234" s="1">
        <v>43633</v>
      </c>
      <c r="B234" s="2">
        <v>3753</v>
      </c>
      <c r="C234" s="2">
        <v>0.17949999999999999</v>
      </c>
      <c r="D234" s="2">
        <v>171.7</v>
      </c>
      <c r="E234" s="2">
        <f t="shared" si="9"/>
        <v>0.36946869355809753</v>
      </c>
      <c r="F234" s="6">
        <f t="shared" si="10"/>
        <v>0.63374635568513105</v>
      </c>
      <c r="G234" s="30">
        <f t="shared" si="11"/>
        <v>0.69837739053385506</v>
      </c>
      <c r="H234" s="2">
        <v>14.056339988038449</v>
      </c>
      <c r="I234" s="6">
        <v>16.738134359697625</v>
      </c>
      <c r="J234" s="30">
        <v>17.225338588200675</v>
      </c>
    </row>
    <row r="235" spans="1:10" x14ac:dyDescent="0.2">
      <c r="A235" s="1">
        <v>43640</v>
      </c>
      <c r="B235" s="2">
        <v>3735</v>
      </c>
      <c r="C235" s="2">
        <v>0.1835</v>
      </c>
      <c r="D235" s="2">
        <v>159.69999999999999</v>
      </c>
      <c r="E235" s="2">
        <f t="shared" si="9"/>
        <v>0.36879139072847683</v>
      </c>
      <c r="F235" s="6">
        <f t="shared" si="10"/>
        <v>0.66290087463556835</v>
      </c>
      <c r="G235" s="30">
        <f t="shared" si="11"/>
        <v>0.65407406040020677</v>
      </c>
      <c r="H235" s="2">
        <v>14.456867478564469</v>
      </c>
      <c r="I235" s="6">
        <v>16.991896331211521</v>
      </c>
      <c r="J235" s="30">
        <v>17.646100923543873</v>
      </c>
    </row>
    <row r="236" spans="1:10" x14ac:dyDescent="0.2">
      <c r="A236" s="1">
        <v>43647</v>
      </c>
      <c r="B236" s="2">
        <v>3832.5</v>
      </c>
      <c r="C236" s="2">
        <v>0.193</v>
      </c>
      <c r="D236" s="2">
        <v>156.82</v>
      </c>
      <c r="E236" s="2">
        <f t="shared" si="9"/>
        <v>0.37246011438892235</v>
      </c>
      <c r="F236" s="6">
        <f t="shared" si="10"/>
        <v>0.73214285714285698</v>
      </c>
      <c r="G236" s="30">
        <f t="shared" si="11"/>
        <v>0.64344126116813116</v>
      </c>
      <c r="H236" s="2">
        <v>13.800216193164189</v>
      </c>
      <c r="I236" s="6">
        <v>16.842741498577634</v>
      </c>
      <c r="J236" s="30">
        <v>17.382121243046523</v>
      </c>
    </row>
    <row r="237" spans="1:10" x14ac:dyDescent="0.2">
      <c r="A237" s="1">
        <v>43654</v>
      </c>
      <c r="B237" s="2">
        <v>3863.5</v>
      </c>
      <c r="C237" s="2">
        <v>0.1895</v>
      </c>
      <c r="D237" s="2">
        <v>151.91999999999999</v>
      </c>
      <c r="E237" s="2">
        <f t="shared" si="9"/>
        <v>0.37362658037326912</v>
      </c>
      <c r="F237" s="6">
        <f t="shared" si="10"/>
        <v>0.70663265306122436</v>
      </c>
      <c r="G237" s="30">
        <f t="shared" si="11"/>
        <v>0.62535073469689151</v>
      </c>
      <c r="H237" s="2">
        <v>14.259134276933175</v>
      </c>
      <c r="I237" s="6">
        <v>16.864783598446294</v>
      </c>
      <c r="J237" s="30">
        <v>17.341060459997063</v>
      </c>
    </row>
    <row r="238" spans="1:10" x14ac:dyDescent="0.2">
      <c r="A238" s="1">
        <v>43661</v>
      </c>
      <c r="B238" s="2">
        <v>3820</v>
      </c>
      <c r="C238" s="2">
        <v>0.1925</v>
      </c>
      <c r="D238" s="2">
        <v>155.54</v>
      </c>
      <c r="E238" s="2">
        <f t="shared" si="9"/>
        <v>0.37198976520168575</v>
      </c>
      <c r="F238" s="6">
        <f t="shared" si="10"/>
        <v>0.72849854227405231</v>
      </c>
      <c r="G238" s="30">
        <f t="shared" si="11"/>
        <v>0.63871557262054202</v>
      </c>
      <c r="H238" s="2">
        <v>13.884306876802686</v>
      </c>
      <c r="I238" s="6">
        <v>16.369632276773746</v>
      </c>
      <c r="J238" s="30">
        <v>17.12240971429009</v>
      </c>
    </row>
    <row r="239" spans="1:10" x14ac:dyDescent="0.2">
      <c r="A239" s="1">
        <v>43668</v>
      </c>
      <c r="B239" s="2">
        <v>3780</v>
      </c>
      <c r="C239" s="2">
        <v>0.1885</v>
      </c>
      <c r="D239" s="2">
        <v>151.80000000000001</v>
      </c>
      <c r="E239" s="2">
        <f t="shared" si="9"/>
        <v>0.3704846478025286</v>
      </c>
      <c r="F239" s="6">
        <f t="shared" si="10"/>
        <v>0.699344023323615</v>
      </c>
      <c r="G239" s="30">
        <f t="shared" si="11"/>
        <v>0.62490770139555496</v>
      </c>
      <c r="H239" s="2">
        <v>14.067372947198262</v>
      </c>
      <c r="I239" s="6">
        <v>16.410765264921139</v>
      </c>
      <c r="J239" s="30">
        <v>16.590561247074977</v>
      </c>
    </row>
    <row r="240" spans="1:10" x14ac:dyDescent="0.2">
      <c r="A240" s="1">
        <v>43675</v>
      </c>
      <c r="B240" s="2">
        <v>3690</v>
      </c>
      <c r="C240" s="2">
        <v>0.1855</v>
      </c>
      <c r="D240" s="2">
        <v>147.22</v>
      </c>
      <c r="E240" s="2">
        <f t="shared" si="9"/>
        <v>0.36709813365442506</v>
      </c>
      <c r="F240" s="6">
        <f t="shared" si="10"/>
        <v>0.67747813411078706</v>
      </c>
      <c r="G240" s="30">
        <f t="shared" si="11"/>
        <v>0.60799859706121251</v>
      </c>
      <c r="H240" s="2">
        <v>13.721972107719804</v>
      </c>
      <c r="I240" s="6">
        <v>16.429250079595242</v>
      </c>
      <c r="J240" s="30">
        <v>17.117660786025194</v>
      </c>
    </row>
    <row r="241" spans="1:10" x14ac:dyDescent="0.2">
      <c r="A241" s="1">
        <v>43682</v>
      </c>
      <c r="B241" s="2">
        <v>3545</v>
      </c>
      <c r="C241" s="2">
        <v>0.1835</v>
      </c>
      <c r="D241" s="2">
        <v>142.46</v>
      </c>
      <c r="E241" s="2">
        <f t="shared" si="9"/>
        <v>0.36164208308248041</v>
      </c>
      <c r="F241" s="6">
        <f t="shared" si="10"/>
        <v>0.66290087463556835</v>
      </c>
      <c r="G241" s="30">
        <f t="shared" si="11"/>
        <v>0.59042494277486535</v>
      </c>
      <c r="H241" s="2">
        <v>13.9105079615865</v>
      </c>
      <c r="I241" s="6">
        <v>16.069955275630385</v>
      </c>
      <c r="J241" s="30">
        <v>16.862528450876361</v>
      </c>
    </row>
    <row r="242" spans="1:10" x14ac:dyDescent="0.2">
      <c r="A242" s="1">
        <v>43689</v>
      </c>
      <c r="B242" s="2">
        <v>3601</v>
      </c>
      <c r="C242" s="2">
        <v>0.182</v>
      </c>
      <c r="D242" s="2">
        <v>138.30000000000001</v>
      </c>
      <c r="E242" s="2">
        <f t="shared" si="9"/>
        <v>0.36374924744130044</v>
      </c>
      <c r="F242" s="6">
        <f t="shared" si="10"/>
        <v>0.65196793002915432</v>
      </c>
      <c r="G242" s="30">
        <f t="shared" si="11"/>
        <v>0.57506645499520048</v>
      </c>
      <c r="H242" s="2">
        <v>13.865935575508562</v>
      </c>
      <c r="I242" s="6">
        <v>15.7951317643619</v>
      </c>
      <c r="J242" s="30">
        <v>17.030894693975799</v>
      </c>
    </row>
    <row r="243" spans="1:10" x14ac:dyDescent="0.2">
      <c r="A243" s="1">
        <v>43696</v>
      </c>
      <c r="B243" s="2">
        <v>3520.5</v>
      </c>
      <c r="C243" s="2">
        <v>0.17799999999999999</v>
      </c>
      <c r="D243" s="2">
        <v>142.4</v>
      </c>
      <c r="E243" s="2">
        <f t="shared" si="9"/>
        <v>0.36072019867549671</v>
      </c>
      <c r="F243" s="6">
        <f t="shared" si="10"/>
        <v>0.62281341107871702</v>
      </c>
      <c r="G243" s="30">
        <f t="shared" si="11"/>
        <v>0.59020342612419718</v>
      </c>
      <c r="H243" s="2">
        <v>13.543290989128456</v>
      </c>
      <c r="I243" s="6">
        <v>16.319402507663355</v>
      </c>
      <c r="J243" s="30">
        <v>16.831256711008933</v>
      </c>
    </row>
    <row r="244" spans="1:10" x14ac:dyDescent="0.2">
      <c r="A244" s="1">
        <v>43703</v>
      </c>
      <c r="B244" s="2">
        <v>3690</v>
      </c>
      <c r="C244" s="2">
        <v>0.182</v>
      </c>
      <c r="D244" s="2">
        <v>148.84</v>
      </c>
      <c r="E244" s="2">
        <f t="shared" si="9"/>
        <v>0.36709813365442506</v>
      </c>
      <c r="F244" s="6">
        <f t="shared" si="10"/>
        <v>0.65196793002915432</v>
      </c>
      <c r="G244" s="30">
        <f t="shared" si="11"/>
        <v>0.61397954662925514</v>
      </c>
      <c r="H244" s="2">
        <v>13.730466698687081</v>
      </c>
      <c r="I244" s="6">
        <v>17.362826447756422</v>
      </c>
      <c r="J244" s="30">
        <v>16.990959749182849</v>
      </c>
    </row>
    <row r="245" spans="1:10" x14ac:dyDescent="0.2">
      <c r="A245" s="1">
        <v>43710</v>
      </c>
      <c r="B245" s="2">
        <v>3574.5</v>
      </c>
      <c r="C245" s="2">
        <v>0.189</v>
      </c>
      <c r="D245" s="2">
        <v>146.66</v>
      </c>
      <c r="E245" s="2">
        <f t="shared" si="9"/>
        <v>0.36275210716435879</v>
      </c>
      <c r="F245" s="6">
        <f t="shared" si="10"/>
        <v>0.70298833819241968</v>
      </c>
      <c r="G245" s="30">
        <f t="shared" si="11"/>
        <v>0.60593110832164232</v>
      </c>
      <c r="H245" s="2">
        <v>14.089614868382306</v>
      </c>
      <c r="I245" s="6">
        <v>16.856216197160997</v>
      </c>
      <c r="J245" s="30">
        <v>17.073320901189778</v>
      </c>
    </row>
    <row r="246" spans="1:10" x14ac:dyDescent="0.2">
      <c r="A246" s="1">
        <v>43717</v>
      </c>
      <c r="B246" s="2">
        <v>3620</v>
      </c>
      <c r="C246" s="2">
        <v>0.19350000000000001</v>
      </c>
      <c r="D246" s="2">
        <v>148.46</v>
      </c>
      <c r="E246" s="2">
        <f t="shared" si="9"/>
        <v>0.36446417820590005</v>
      </c>
      <c r="F246" s="6">
        <f t="shared" si="10"/>
        <v>0.73578717201166166</v>
      </c>
      <c r="G246" s="30">
        <f t="shared" si="11"/>
        <v>0.61257660784168955</v>
      </c>
      <c r="H246" s="2">
        <v>14.394880792763509</v>
      </c>
      <c r="I246" s="6">
        <v>16.491726035546467</v>
      </c>
      <c r="J246" s="30">
        <v>16.979998621305771</v>
      </c>
    </row>
    <row r="247" spans="1:10" x14ac:dyDescent="0.2">
      <c r="A247" s="1">
        <v>43724</v>
      </c>
      <c r="B247" s="2">
        <v>3630</v>
      </c>
      <c r="C247" s="2">
        <v>0.19</v>
      </c>
      <c r="D247" s="2">
        <v>144.69999999999999</v>
      </c>
      <c r="E247" s="2">
        <f t="shared" si="9"/>
        <v>0.36484045755568933</v>
      </c>
      <c r="F247" s="6">
        <f t="shared" si="10"/>
        <v>0.71027696793002904</v>
      </c>
      <c r="G247" s="30">
        <f t="shared" si="11"/>
        <v>0.59869489773314621</v>
      </c>
      <c r="H247" s="2">
        <v>14.143445743153748</v>
      </c>
      <c r="I247" s="6">
        <v>16.149594318017691</v>
      </c>
      <c r="J247" s="30">
        <v>17.377480645362564</v>
      </c>
    </row>
    <row r="248" spans="1:10" x14ac:dyDescent="0.2">
      <c r="A248" s="1">
        <v>43731</v>
      </c>
      <c r="B248" s="2">
        <v>3559.5</v>
      </c>
      <c r="C248" s="2">
        <v>0.19</v>
      </c>
      <c r="D248" s="2">
        <v>141.97999999999999</v>
      </c>
      <c r="E248" s="2">
        <f t="shared" si="9"/>
        <v>0.36218768813967489</v>
      </c>
      <c r="F248" s="6">
        <f t="shared" si="10"/>
        <v>0.71027696793002904</v>
      </c>
      <c r="G248" s="30">
        <f t="shared" si="11"/>
        <v>0.58865280956951938</v>
      </c>
      <c r="H248" s="2">
        <v>13.613713784269507</v>
      </c>
      <c r="I248" s="6">
        <v>15.605601970091632</v>
      </c>
      <c r="J248" s="30">
        <v>16.91286260933223</v>
      </c>
    </row>
    <row r="249" spans="1:10" x14ac:dyDescent="0.2">
      <c r="A249" s="1">
        <v>43738</v>
      </c>
      <c r="B249" s="2">
        <v>3379.5</v>
      </c>
      <c r="C249" s="2">
        <v>0.1875</v>
      </c>
      <c r="D249" s="2">
        <v>131.88</v>
      </c>
      <c r="E249" s="2">
        <f t="shared" si="9"/>
        <v>0.35541465984346782</v>
      </c>
      <c r="F249" s="6">
        <f t="shared" si="10"/>
        <v>0.69205539358600565</v>
      </c>
      <c r="G249" s="30">
        <f t="shared" si="11"/>
        <v>0.55136417337369859</v>
      </c>
      <c r="H249" s="2">
        <v>13.961463729846338</v>
      </c>
      <c r="I249" s="6">
        <v>16.177307510590165</v>
      </c>
      <c r="J249" s="30">
        <v>17.49354921237531</v>
      </c>
    </row>
    <row r="250" spans="1:10" x14ac:dyDescent="0.2">
      <c r="A250" s="1">
        <v>43745</v>
      </c>
      <c r="B250" s="2">
        <v>3211.5</v>
      </c>
      <c r="C250" s="2">
        <v>0.1875</v>
      </c>
      <c r="D250" s="2">
        <v>130.04</v>
      </c>
      <c r="E250" s="2">
        <f t="shared" si="9"/>
        <v>0.3490931667670078</v>
      </c>
      <c r="F250" s="6">
        <f t="shared" si="10"/>
        <v>0.69205539358600565</v>
      </c>
      <c r="G250" s="30">
        <f t="shared" si="11"/>
        <v>0.54457099608653925</v>
      </c>
      <c r="H250" s="2">
        <v>14.413535741012495</v>
      </c>
      <c r="I250" s="6">
        <v>15.906139289034675</v>
      </c>
      <c r="J250" s="30">
        <v>17.28612920822712</v>
      </c>
    </row>
    <row r="251" spans="1:10" x14ac:dyDescent="0.2">
      <c r="A251" s="1">
        <v>43752</v>
      </c>
      <c r="B251" s="2">
        <v>3215</v>
      </c>
      <c r="C251" s="2">
        <v>0.187</v>
      </c>
      <c r="D251" s="2">
        <v>128.80000000000001</v>
      </c>
      <c r="E251" s="2">
        <f t="shared" si="9"/>
        <v>0.34922486453943408</v>
      </c>
      <c r="F251" s="6">
        <f t="shared" si="10"/>
        <v>0.68841107871720097</v>
      </c>
      <c r="G251" s="30">
        <f t="shared" si="11"/>
        <v>0.53999298530606221</v>
      </c>
      <c r="H251" s="2">
        <v>14.322727478185101</v>
      </c>
      <c r="I251" s="6">
        <v>16.16306901660105</v>
      </c>
      <c r="J251" s="30">
        <v>17.233575545002321</v>
      </c>
    </row>
    <row r="252" spans="1:10" x14ac:dyDescent="0.2">
      <c r="A252" s="1">
        <v>43759</v>
      </c>
      <c r="B252" s="2">
        <v>3182</v>
      </c>
      <c r="C252" s="2">
        <v>0.19</v>
      </c>
      <c r="D252" s="2">
        <v>123.42</v>
      </c>
      <c r="E252" s="2">
        <f t="shared" si="9"/>
        <v>0.34798314268512942</v>
      </c>
      <c r="F252" s="6">
        <f t="shared" si="10"/>
        <v>0.71027696793002904</v>
      </c>
      <c r="G252" s="30">
        <f t="shared" si="11"/>
        <v>0.52013032562947659</v>
      </c>
      <c r="H252" s="2">
        <v>14.480060199121478</v>
      </c>
      <c r="I252" s="6">
        <v>16.657508731576222</v>
      </c>
      <c r="J252" s="30">
        <v>17.361295899184118</v>
      </c>
    </row>
    <row r="253" spans="1:10" x14ac:dyDescent="0.2">
      <c r="A253" s="1">
        <v>43766</v>
      </c>
      <c r="B253" s="2">
        <v>3273.5</v>
      </c>
      <c r="C253" s="2">
        <v>0.19500000000000001</v>
      </c>
      <c r="D253" s="2">
        <v>126.14</v>
      </c>
      <c r="E253" s="2">
        <f t="shared" si="9"/>
        <v>0.35142609873570141</v>
      </c>
      <c r="F253" s="6">
        <f t="shared" si="10"/>
        <v>0.74672011661807569</v>
      </c>
      <c r="G253" s="30">
        <f t="shared" si="11"/>
        <v>0.53017241379310354</v>
      </c>
      <c r="H253" s="2">
        <v>14.592708863287523</v>
      </c>
      <c r="I253" s="6">
        <v>16.46381075466071</v>
      </c>
      <c r="J253" s="30">
        <v>17.27894694390049</v>
      </c>
    </row>
    <row r="254" spans="1:10" x14ac:dyDescent="0.2">
      <c r="A254" s="1">
        <v>43773</v>
      </c>
      <c r="B254" s="2">
        <v>3303</v>
      </c>
      <c r="C254" s="2">
        <v>0.20050000000000001</v>
      </c>
      <c r="D254" s="2">
        <v>131.04</v>
      </c>
      <c r="E254" s="2">
        <f t="shared" si="9"/>
        <v>0.35253612281757979</v>
      </c>
      <c r="F254" s="6">
        <f t="shared" si="10"/>
        <v>0.78680758017492702</v>
      </c>
      <c r="G254" s="30">
        <f t="shared" si="11"/>
        <v>0.5482629402643433</v>
      </c>
      <c r="H254" s="2">
        <v>14.205834955137879</v>
      </c>
      <c r="I254" s="6">
        <v>16.704770587007747</v>
      </c>
      <c r="J254" s="30">
        <v>17.236405332627506</v>
      </c>
    </row>
    <row r="255" spans="1:10" x14ac:dyDescent="0.2">
      <c r="A255" s="1">
        <v>43780</v>
      </c>
      <c r="B255" s="2">
        <v>3305.5</v>
      </c>
      <c r="C255" s="2">
        <v>0.20300000000000001</v>
      </c>
      <c r="D255" s="2">
        <v>126.64</v>
      </c>
      <c r="E255" s="2">
        <f t="shared" si="9"/>
        <v>0.3526301926550271</v>
      </c>
      <c r="F255" s="6">
        <f t="shared" si="10"/>
        <v>0.8050291545189503</v>
      </c>
      <c r="G255" s="30">
        <f t="shared" si="11"/>
        <v>0.53201838588200556</v>
      </c>
      <c r="H255" s="2">
        <v>13.866198919416787</v>
      </c>
      <c r="I255" s="6">
        <v>16.696392989839325</v>
      </c>
      <c r="J255" s="30">
        <v>17.050966568734978</v>
      </c>
    </row>
    <row r="256" spans="1:10" x14ac:dyDescent="0.2">
      <c r="A256" s="1">
        <v>43787</v>
      </c>
      <c r="B256" s="2">
        <v>3261</v>
      </c>
      <c r="C256" s="2">
        <v>0.20799999999999999</v>
      </c>
      <c r="D256" s="2">
        <v>127.82</v>
      </c>
      <c r="E256" s="2">
        <f t="shared" si="9"/>
        <v>0.35095574954846476</v>
      </c>
      <c r="F256" s="6">
        <f t="shared" si="10"/>
        <v>0.84147230320699673</v>
      </c>
      <c r="G256" s="30">
        <f t="shared" si="11"/>
        <v>0.53637488001181421</v>
      </c>
      <c r="H256" s="2">
        <v>13.903990189873252</v>
      </c>
      <c r="I256" s="6">
        <v>17.056930347267368</v>
      </c>
      <c r="J256" s="30">
        <v>16.92382078867082</v>
      </c>
    </row>
    <row r="257" spans="1:10" x14ac:dyDescent="0.2">
      <c r="A257" s="1">
        <v>43794</v>
      </c>
      <c r="B257" s="2">
        <v>3283</v>
      </c>
      <c r="C257" s="2">
        <v>0.20799999999999999</v>
      </c>
      <c r="D257" s="2">
        <v>129.41999999999999</v>
      </c>
      <c r="E257" s="2">
        <f t="shared" si="9"/>
        <v>0.35178356411800121</v>
      </c>
      <c r="F257" s="6">
        <f t="shared" si="10"/>
        <v>0.84147230320699673</v>
      </c>
      <c r="G257" s="30">
        <f t="shared" si="11"/>
        <v>0.54228199069630079</v>
      </c>
      <c r="H257" s="2">
        <v>13.762968062597345</v>
      </c>
      <c r="I257" s="6">
        <v>16.17353035784642</v>
      </c>
      <c r="J257" s="30">
        <v>17.171248472522191</v>
      </c>
    </row>
    <row r="258" spans="1:10" x14ac:dyDescent="0.2">
      <c r="A258" s="1">
        <v>43801</v>
      </c>
      <c r="B258" s="2">
        <v>3207</v>
      </c>
      <c r="C258" s="2">
        <v>0.20599999999999999</v>
      </c>
      <c r="D258" s="2">
        <v>133</v>
      </c>
      <c r="E258" s="2">
        <f t="shared" ref="E258:E266" si="12">(B258-B$290)/(B$291-B$290)</f>
        <v>0.34892384105960267</v>
      </c>
      <c r="F258" s="6">
        <f t="shared" ref="F258:F267" si="13">(C258-C$290)/(C$291-C$290)</f>
        <v>0.82689504373177813</v>
      </c>
      <c r="G258" s="30">
        <f t="shared" ref="G258:G267" si="14">(D258-D$290)/(D$291-D$290)</f>
        <v>0.55549915085283907</v>
      </c>
      <c r="H258" s="2">
        <v>13.766068181150407</v>
      </c>
      <c r="I258" s="6">
        <v>16.574887386231826</v>
      </c>
      <c r="J258" s="30">
        <v>17.570423040882648</v>
      </c>
    </row>
    <row r="259" spans="1:10" x14ac:dyDescent="0.2">
      <c r="A259" s="1">
        <v>43808</v>
      </c>
      <c r="B259" s="2">
        <v>3265.5</v>
      </c>
      <c r="C259" s="2">
        <v>0.2135</v>
      </c>
      <c r="D259" s="2">
        <v>137.9</v>
      </c>
      <c r="E259" s="2">
        <f t="shared" si="12"/>
        <v>0.35112507525586995</v>
      </c>
      <c r="F259" s="6">
        <f t="shared" si="13"/>
        <v>0.88155976676384806</v>
      </c>
      <c r="G259" s="30">
        <f t="shared" si="14"/>
        <v>0.57358967732407895</v>
      </c>
      <c r="H259" s="2">
        <v>13.684093499986666</v>
      </c>
      <c r="I259" s="6">
        <v>16.574253873382002</v>
      </c>
      <c r="J259" s="30">
        <v>17.422672778167861</v>
      </c>
    </row>
    <row r="260" spans="1:10" x14ac:dyDescent="0.2">
      <c r="A260" s="1">
        <v>43815</v>
      </c>
      <c r="B260" s="2">
        <v>3297</v>
      </c>
      <c r="C260" s="2">
        <v>0.2175</v>
      </c>
      <c r="D260" s="2">
        <v>142.46</v>
      </c>
      <c r="E260" s="2">
        <f t="shared" si="12"/>
        <v>0.35231035520770621</v>
      </c>
      <c r="F260" s="6">
        <f t="shared" si="13"/>
        <v>0.91071428571428537</v>
      </c>
      <c r="G260" s="30">
        <f t="shared" si="14"/>
        <v>0.59042494277486535</v>
      </c>
      <c r="H260" s="2">
        <v>14.336718696406272</v>
      </c>
      <c r="I260" s="6">
        <v>16.787974204578912</v>
      </c>
      <c r="J260" s="30">
        <v>17.464886158844561</v>
      </c>
    </row>
    <row r="261" spans="1:10" x14ac:dyDescent="0.2">
      <c r="A261" s="1">
        <v>43822</v>
      </c>
      <c r="B261" s="2">
        <v>3428</v>
      </c>
      <c r="C261" s="2">
        <v>0.22450000000000001</v>
      </c>
      <c r="D261" s="2">
        <v>143.41999999999999</v>
      </c>
      <c r="E261" s="2">
        <f t="shared" si="12"/>
        <v>0.35723961468994581</v>
      </c>
      <c r="F261" s="6">
        <f t="shared" si="13"/>
        <v>0.96173469387755084</v>
      </c>
      <c r="G261" s="30">
        <f t="shared" si="14"/>
        <v>0.59396920918555718</v>
      </c>
      <c r="H261" s="2">
        <v>14.455649817108801</v>
      </c>
      <c r="I261" s="6">
        <v>17.122030892684521</v>
      </c>
      <c r="J261" s="30">
        <v>16.362308478011155</v>
      </c>
    </row>
    <row r="262" spans="1:10" x14ac:dyDescent="0.2">
      <c r="A262" s="1">
        <v>43829</v>
      </c>
      <c r="B262" s="2">
        <v>3445.5</v>
      </c>
      <c r="C262" s="2">
        <v>0.23949999999999999</v>
      </c>
      <c r="D262" s="2">
        <v>144.5</v>
      </c>
      <c r="E262" s="2">
        <f t="shared" si="12"/>
        <v>0.35789810355207707</v>
      </c>
      <c r="F262" s="6">
        <f t="shared" si="13"/>
        <v>1.0710641399416905</v>
      </c>
      <c r="G262" s="30">
        <f t="shared" si="14"/>
        <v>0.59795650889758545</v>
      </c>
      <c r="H262" s="2">
        <v>13.210855823735756</v>
      </c>
      <c r="I262" s="6">
        <v>16.575520497997196</v>
      </c>
      <c r="J262" s="30">
        <v>15.91672704534686</v>
      </c>
    </row>
    <row r="263" spans="1:10" x14ac:dyDescent="0.2">
      <c r="A263" s="1">
        <v>43836</v>
      </c>
      <c r="B263" s="2">
        <v>3319.5</v>
      </c>
      <c r="C263" s="2">
        <v>0.26100000000000001</v>
      </c>
      <c r="D263" s="2">
        <v>143.62</v>
      </c>
      <c r="E263" s="2">
        <f t="shared" si="12"/>
        <v>0.35315698374473209</v>
      </c>
      <c r="F263" s="6">
        <f t="shared" si="13"/>
        <v>1.227769679300291</v>
      </c>
      <c r="G263" s="30">
        <f t="shared" si="14"/>
        <v>0.59470759802111794</v>
      </c>
      <c r="H263" s="2">
        <v>14.255186414386356</v>
      </c>
      <c r="I263" s="6">
        <v>18.095504467073003</v>
      </c>
      <c r="J263" s="30">
        <v>17.384811960093533</v>
      </c>
    </row>
    <row r="264" spans="1:10" x14ac:dyDescent="0.2">
      <c r="A264" s="1">
        <v>43843</v>
      </c>
      <c r="B264" s="2">
        <v>3623</v>
      </c>
      <c r="C264" s="2">
        <v>0.35749999999999998</v>
      </c>
      <c r="D264" s="2">
        <v>150.19999999999999</v>
      </c>
      <c r="E264" s="2">
        <f t="shared" si="12"/>
        <v>0.36457706201083684</v>
      </c>
      <c r="F264" s="6">
        <f t="shared" si="13"/>
        <v>1.9311224489795906</v>
      </c>
      <c r="G264" s="30">
        <f t="shared" si="14"/>
        <v>0.61900059071106839</v>
      </c>
      <c r="H264" s="2">
        <v>15.460682342349486</v>
      </c>
      <c r="I264" s="6">
        <v>20.016019732006963</v>
      </c>
      <c r="J264" s="30">
        <v>17.425350592609373</v>
      </c>
    </row>
    <row r="265" spans="1:10" x14ac:dyDescent="0.2">
      <c r="A265" s="1">
        <v>43850</v>
      </c>
      <c r="B265" s="2">
        <v>3796</v>
      </c>
      <c r="C265" s="2">
        <v>0.3175</v>
      </c>
      <c r="D265" s="2">
        <v>145</v>
      </c>
      <c r="E265" s="2">
        <f t="shared" si="12"/>
        <v>0.37108669476219147</v>
      </c>
      <c r="F265" s="6">
        <f t="shared" si="13"/>
        <v>1.6395772594752178</v>
      </c>
      <c r="G265" s="30">
        <f t="shared" si="14"/>
        <v>0.59980248098648747</v>
      </c>
      <c r="H265" s="2">
        <v>15.584232011667625</v>
      </c>
      <c r="I265" s="6">
        <v>18.63820855648094</v>
      </c>
      <c r="J265" s="30">
        <v>17.187106439806691</v>
      </c>
    </row>
    <row r="266" spans="1:10" x14ac:dyDescent="0.2">
      <c r="A266" s="1">
        <v>43857</v>
      </c>
      <c r="B266" s="2">
        <v>3727</v>
      </c>
      <c r="C266" s="2">
        <v>0.32200000000000001</v>
      </c>
      <c r="D266" s="2">
        <v>138</v>
      </c>
      <c r="E266" s="2">
        <f t="shared" si="12"/>
        <v>0.36849036724864537</v>
      </c>
      <c r="F266" s="6">
        <f t="shared" si="13"/>
        <v>1.6723760932944598</v>
      </c>
      <c r="G266" s="30">
        <f t="shared" si="14"/>
        <v>0.57395887174185922</v>
      </c>
      <c r="H266" s="2">
        <v>14.981205628392207</v>
      </c>
      <c r="I266" s="6">
        <v>18.367596372859911</v>
      </c>
      <c r="J266" s="30">
        <v>17.140728936133449</v>
      </c>
    </row>
    <row r="267" spans="1:10" x14ac:dyDescent="0.2">
      <c r="A267" s="1">
        <v>43864</v>
      </c>
      <c r="B267" s="2">
        <v>3640</v>
      </c>
      <c r="C267" s="2">
        <v>0.30649999999999999</v>
      </c>
      <c r="D267" s="2">
        <v>139.97999999999999</v>
      </c>
      <c r="E267" s="2">
        <f>(B267-B$290)/(B$291-B$290)</f>
        <v>0.36521673690547862</v>
      </c>
      <c r="F267" s="6">
        <f t="shared" si="13"/>
        <v>1.5594023323615152</v>
      </c>
      <c r="G267" s="30">
        <f t="shared" si="14"/>
        <v>0.58126892121391127</v>
      </c>
      <c r="H267" s="2">
        <v>15.247568125684058</v>
      </c>
      <c r="I267" s="6">
        <v>17.471091726676697</v>
      </c>
      <c r="J267" s="30">
        <v>17.35742131330522</v>
      </c>
    </row>
    <row r="268" spans="1:10" ht="17" thickBot="1" x14ac:dyDescent="0.25">
      <c r="A268" s="1">
        <v>43871</v>
      </c>
      <c r="B268" s="2">
        <v>3750</v>
      </c>
      <c r="C268" s="2">
        <v>0.29299999999999998</v>
      </c>
      <c r="D268" s="2">
        <v>139.13999999999999</v>
      </c>
      <c r="E268" s="25">
        <f>(B268-B$290)/(B$291-B$290)</f>
        <v>0.36935580975316074</v>
      </c>
      <c r="F268" s="31">
        <f>(C268-C$290)/(C$291-C$290)</f>
        <v>1.4610058309037892</v>
      </c>
      <c r="G268" s="32">
        <f>(D268-D$290)/(D$291-D$290)</f>
        <v>0.57816768810455577</v>
      </c>
      <c r="H268" s="25">
        <v>15.024727288842243</v>
      </c>
      <c r="I268" s="31">
        <v>17.392340508269587</v>
      </c>
      <c r="J268" s="32">
        <v>17.322331420705819</v>
      </c>
    </row>
    <row r="269" spans="1:10" ht="17" thickBot="1" x14ac:dyDescent="0.25">
      <c r="B269"/>
      <c r="C269"/>
      <c r="D269"/>
    </row>
    <row r="270" spans="1:10" ht="17" thickBot="1" x14ac:dyDescent="0.25">
      <c r="A270" s="12"/>
      <c r="B270" s="18" t="s">
        <v>1</v>
      </c>
      <c r="C270" s="19" t="s">
        <v>3</v>
      </c>
      <c r="D270" s="20" t="s">
        <v>5</v>
      </c>
      <c r="E270" s="9"/>
      <c r="F270" s="9"/>
    </row>
    <row r="271" spans="1:10" x14ac:dyDescent="0.2">
      <c r="A271" s="12" t="s">
        <v>19</v>
      </c>
      <c r="B271" s="12">
        <v>7633.8988764044943</v>
      </c>
      <c r="C271" s="8">
        <v>0.16447453183520591</v>
      </c>
      <c r="D271" s="21">
        <v>119.56681647940074</v>
      </c>
      <c r="E271" s="9"/>
    </row>
    <row r="272" spans="1:10" x14ac:dyDescent="0.2">
      <c r="A272" s="14" t="s">
        <v>20</v>
      </c>
      <c r="B272" s="14">
        <v>198.25761250288832</v>
      </c>
      <c r="C272" s="9">
        <v>2.0739781340606105E-3</v>
      </c>
      <c r="D272" s="15">
        <v>2.1426734511760537</v>
      </c>
      <c r="E272" s="9"/>
    </row>
    <row r="273" spans="1:5" x14ac:dyDescent="0.2">
      <c r="A273" s="14" t="s">
        <v>21</v>
      </c>
      <c r="B273" s="14">
        <v>9070</v>
      </c>
      <c r="C273" s="9">
        <v>0.1535</v>
      </c>
      <c r="D273" s="15">
        <v>124.02</v>
      </c>
      <c r="E273" s="9"/>
    </row>
    <row r="274" spans="1:5" x14ac:dyDescent="0.2">
      <c r="A274" s="14" t="s">
        <v>22</v>
      </c>
      <c r="B274" s="14">
        <v>10900</v>
      </c>
      <c r="C274" s="9">
        <v>0.14000000000000001</v>
      </c>
      <c r="D274" s="15">
        <v>73</v>
      </c>
      <c r="E274" s="9"/>
    </row>
    <row r="275" spans="1:5" x14ac:dyDescent="0.2">
      <c r="A275" s="14" t="s">
        <v>23</v>
      </c>
      <c r="B275" s="14">
        <v>3239.5560813786242</v>
      </c>
      <c r="C275" s="9">
        <v>3.3889081947582007E-2</v>
      </c>
      <c r="D275" s="15">
        <v>35.011572678273751</v>
      </c>
      <c r="E275" s="9"/>
    </row>
    <row r="276" spans="1:5" x14ac:dyDescent="0.2">
      <c r="A276" s="14" t="s">
        <v>24</v>
      </c>
      <c r="B276" s="14">
        <v>10494723.604397228</v>
      </c>
      <c r="C276" s="9">
        <v>1.1484698752499288E-3</v>
      </c>
      <c r="D276" s="15">
        <v>1225.8102214060448</v>
      </c>
      <c r="E276" s="9"/>
    </row>
    <row r="277" spans="1:5" x14ac:dyDescent="0.2">
      <c r="A277" s="14" t="s">
        <v>25</v>
      </c>
      <c r="B277" s="14">
        <v>-1.7035228332499388</v>
      </c>
      <c r="C277" s="9">
        <v>7.5400395171303281</v>
      </c>
      <c r="D277" s="15">
        <v>-1.4002749148984948</v>
      </c>
      <c r="E277" s="9"/>
    </row>
    <row r="278" spans="1:5" x14ac:dyDescent="0.2">
      <c r="A278" s="14" t="s">
        <v>26</v>
      </c>
      <c r="B278" s="14">
        <v>-0.15127314587702495</v>
      </c>
      <c r="C278" s="9">
        <v>2.1433717483559307</v>
      </c>
      <c r="D278" s="15">
        <v>-8.5758531136112495E-2</v>
      </c>
      <c r="E278" s="9"/>
    </row>
    <row r="279" spans="1:5" x14ac:dyDescent="0.2">
      <c r="A279" s="14" t="s">
        <v>27</v>
      </c>
      <c r="B279" s="14">
        <v>9214</v>
      </c>
      <c r="C279" s="9">
        <v>0.24249999999999999</v>
      </c>
      <c r="D279" s="15">
        <v>125.69999999999999</v>
      </c>
      <c r="E279" s="9"/>
    </row>
    <row r="280" spans="1:5" x14ac:dyDescent="0.2">
      <c r="A280" s="14" t="s">
        <v>28</v>
      </c>
      <c r="B280" s="14">
        <v>3182</v>
      </c>
      <c r="C280" s="9">
        <v>0.115</v>
      </c>
      <c r="D280" s="15">
        <v>57.5</v>
      </c>
      <c r="E280" s="9"/>
    </row>
    <row r="281" spans="1:5" x14ac:dyDescent="0.2">
      <c r="A281" s="14" t="s">
        <v>29</v>
      </c>
      <c r="B281" s="14">
        <v>12396</v>
      </c>
      <c r="C281" s="9">
        <v>0.35749999999999998</v>
      </c>
      <c r="D281" s="15">
        <v>183.2</v>
      </c>
      <c r="E281" s="9"/>
    </row>
    <row r="282" spans="1:5" x14ac:dyDescent="0.2">
      <c r="A282" s="14" t="s">
        <v>30</v>
      </c>
      <c r="B282" s="14">
        <v>2038251</v>
      </c>
      <c r="C282" s="9">
        <v>43.914699999999982</v>
      </c>
      <c r="D282" s="15">
        <v>31924.339999999997</v>
      </c>
      <c r="E282" s="9"/>
    </row>
    <row r="283" spans="1:5" x14ac:dyDescent="0.2">
      <c r="A283" s="14" t="s">
        <v>31</v>
      </c>
      <c r="B283" s="14">
        <v>267</v>
      </c>
      <c r="C283" s="9">
        <v>267</v>
      </c>
      <c r="D283" s="15">
        <v>267</v>
      </c>
      <c r="E283" s="9"/>
    </row>
    <row r="284" spans="1:5" x14ac:dyDescent="0.2">
      <c r="A284" s="14" t="s">
        <v>32</v>
      </c>
      <c r="B284" s="14">
        <v>12396</v>
      </c>
      <c r="C284" s="9">
        <v>0.35749999999999998</v>
      </c>
      <c r="D284" s="15">
        <v>183.2</v>
      </c>
      <c r="E284" s="9"/>
    </row>
    <row r="285" spans="1:5" x14ac:dyDescent="0.2">
      <c r="A285" s="14" t="s">
        <v>33</v>
      </c>
      <c r="B285" s="14">
        <v>3182</v>
      </c>
      <c r="C285" s="9">
        <v>0.115</v>
      </c>
      <c r="D285" s="15">
        <v>57.5</v>
      </c>
      <c r="E285" s="9"/>
    </row>
    <row r="286" spans="1:5" ht="17" thickBot="1" x14ac:dyDescent="0.25">
      <c r="A286" s="16" t="s">
        <v>34</v>
      </c>
      <c r="B286" s="16">
        <v>390.35383918792303</v>
      </c>
      <c r="C286" s="10">
        <v>4.0835018479331775E-3</v>
      </c>
      <c r="D286" s="17">
        <v>4.2187575913657502</v>
      </c>
      <c r="E286" s="9"/>
    </row>
    <row r="287" spans="1:5" x14ac:dyDescent="0.2">
      <c r="A287" s="12" t="s">
        <v>35</v>
      </c>
      <c r="B287" s="22">
        <f>_xlfn.QUARTILE.INC(B2:B268,1)</f>
        <v>3900</v>
      </c>
      <c r="C287" s="22">
        <f>_xlfn.QUARTILE.INC(C2:C268,1)</f>
        <v>0.14399999999999999</v>
      </c>
      <c r="D287" s="23">
        <f>_xlfn.QUARTILE.INC(D2:D268,1)</f>
        <v>84.11</v>
      </c>
    </row>
    <row r="288" spans="1:5" x14ac:dyDescent="0.2">
      <c r="A288" s="14" t="s">
        <v>36</v>
      </c>
      <c r="B288" s="2">
        <f>_xlfn.QUARTILE.INC(B2:B268,3)</f>
        <v>10544</v>
      </c>
      <c r="C288" s="2">
        <f>_xlfn.QUARTILE.INC(C2:C268,3)</f>
        <v>0.17830000000000001</v>
      </c>
      <c r="D288" s="24">
        <f>_xlfn.QUARTILE.INC(D2:D268,3)</f>
        <v>151.82499999999999</v>
      </c>
    </row>
    <row r="289" spans="1:9" x14ac:dyDescent="0.2">
      <c r="A289" s="2" t="s">
        <v>40</v>
      </c>
      <c r="B289" s="2">
        <f>B288-B287</f>
        <v>6644</v>
      </c>
      <c r="C289" s="2">
        <f t="shared" ref="C289:D289" si="15">C288-C287</f>
        <v>3.4300000000000025E-2</v>
      </c>
      <c r="D289" s="24">
        <f t="shared" si="15"/>
        <v>67.714999999999989</v>
      </c>
    </row>
    <row r="290" spans="1:9" x14ac:dyDescent="0.2">
      <c r="A290" s="26" t="s">
        <v>38</v>
      </c>
      <c r="B290" s="26">
        <f>B$287-1.5*B$289</f>
        <v>-6066</v>
      </c>
      <c r="C290" s="26">
        <f t="shared" ref="C290:D290" si="16">C$287-1.5*C$289</f>
        <v>9.2549999999999952E-2</v>
      </c>
      <c r="D290" s="27">
        <f t="shared" si="16"/>
        <v>-17.462499999999991</v>
      </c>
    </row>
    <row r="291" spans="1:9" ht="17" thickBot="1" x14ac:dyDescent="0.25">
      <c r="A291" s="28" t="s">
        <v>39</v>
      </c>
      <c r="B291" s="28">
        <f>B$288+1.5*B$289</f>
        <v>20510</v>
      </c>
      <c r="C291" s="28">
        <f t="shared" ref="C291:D291" si="17">C$288+1.5*C$289</f>
        <v>0.22975000000000007</v>
      </c>
      <c r="D291" s="29">
        <f t="shared" si="17"/>
        <v>253.39749999999998</v>
      </c>
    </row>
    <row r="292" spans="1:9" ht="17" thickBot="1" x14ac:dyDescent="0.25">
      <c r="A292" s="235" t="s">
        <v>45</v>
      </c>
      <c r="B292" s="236"/>
      <c r="C292" s="236"/>
      <c r="D292" s="236"/>
    </row>
    <row r="293" spans="1:9" x14ac:dyDescent="0.2">
      <c r="A293" s="35"/>
      <c r="B293" s="11" t="s">
        <v>8</v>
      </c>
      <c r="C293" s="11" t="s">
        <v>14</v>
      </c>
      <c r="D293" s="13" t="s">
        <v>18</v>
      </c>
    </row>
    <row r="294" spans="1:9" x14ac:dyDescent="0.2">
      <c r="A294" s="14" t="s">
        <v>8</v>
      </c>
      <c r="B294" s="9">
        <v>1</v>
      </c>
      <c r="C294" s="9"/>
      <c r="D294" s="15"/>
      <c r="H294"/>
    </row>
    <row r="295" spans="1:9" x14ac:dyDescent="0.2">
      <c r="A295" s="14" t="s">
        <v>14</v>
      </c>
      <c r="B295" s="9">
        <v>0.31694648128323971</v>
      </c>
      <c r="C295" s="9">
        <v>1</v>
      </c>
      <c r="D295" s="15"/>
      <c r="H295"/>
    </row>
    <row r="296" spans="1:9" ht="17" thickBot="1" x14ac:dyDescent="0.25">
      <c r="A296" s="16" t="s">
        <v>18</v>
      </c>
      <c r="B296" s="10">
        <v>0.26475917719470449</v>
      </c>
      <c r="C296" s="10">
        <v>0.17773218745759617</v>
      </c>
      <c r="D296" s="17">
        <v>1</v>
      </c>
      <c r="H296"/>
      <c r="I296"/>
    </row>
    <row r="297" spans="1:9" ht="17" thickBot="1" x14ac:dyDescent="0.25">
      <c r="A297" s="236" t="s">
        <v>44</v>
      </c>
      <c r="B297" s="236"/>
      <c r="C297" s="236"/>
      <c r="D297" s="236"/>
      <c r="H297"/>
      <c r="I297"/>
    </row>
    <row r="298" spans="1:9" x14ac:dyDescent="0.2">
      <c r="A298" s="35"/>
      <c r="B298" s="11" t="s">
        <v>1</v>
      </c>
      <c r="C298" s="11" t="s">
        <v>3</v>
      </c>
      <c r="D298" s="13" t="s">
        <v>5</v>
      </c>
      <c r="H298"/>
    </row>
    <row r="299" spans="1:9" x14ac:dyDescent="0.2">
      <c r="A299" s="14" t="s">
        <v>1</v>
      </c>
      <c r="B299" s="9">
        <v>1</v>
      </c>
      <c r="C299" s="9"/>
      <c r="D299" s="15"/>
    </row>
    <row r="300" spans="1:9" x14ac:dyDescent="0.2">
      <c r="A300" s="14" t="s">
        <v>3</v>
      </c>
      <c r="B300" s="9">
        <v>-0.72564322895142552</v>
      </c>
      <c r="C300" s="9">
        <v>1</v>
      </c>
      <c r="D300" s="15"/>
    </row>
    <row r="301" spans="1:9" ht="17" thickBot="1" x14ac:dyDescent="0.25">
      <c r="A301" s="16" t="s">
        <v>5</v>
      </c>
      <c r="B301" s="10">
        <v>-0.885238455874088</v>
      </c>
      <c r="C301" s="10">
        <v>0.6093610082041957</v>
      </c>
      <c r="D301" s="17">
        <v>1</v>
      </c>
    </row>
    <row r="302" spans="1:9" x14ac:dyDescent="0.2">
      <c r="B302"/>
      <c r="C302"/>
      <c r="D302" s="6"/>
    </row>
    <row r="303" spans="1:9" x14ac:dyDescent="0.2">
      <c r="B303"/>
      <c r="C303"/>
      <c r="D303" s="6"/>
    </row>
    <row r="304" spans="1:9" x14ac:dyDescent="0.2">
      <c r="B304"/>
      <c r="C304"/>
      <c r="D304" s="6"/>
    </row>
    <row r="305" spans="2:4" x14ac:dyDescent="0.2">
      <c r="B305"/>
      <c r="C305"/>
      <c r="D305" s="6"/>
    </row>
    <row r="306" spans="2:4" x14ac:dyDescent="0.2">
      <c r="B306"/>
      <c r="C306"/>
      <c r="D306" s="6"/>
    </row>
    <row r="307" spans="2:4" x14ac:dyDescent="0.2">
      <c r="B307"/>
      <c r="C307"/>
      <c r="D307" s="6"/>
    </row>
    <row r="308" spans="2:4" x14ac:dyDescent="0.2">
      <c r="B308"/>
      <c r="C308"/>
      <c r="D308" s="6"/>
    </row>
    <row r="309" spans="2:4" x14ac:dyDescent="0.2">
      <c r="B309"/>
      <c r="C309"/>
      <c r="D309" s="6"/>
    </row>
    <row r="310" spans="2:4" x14ac:dyDescent="0.2">
      <c r="B310"/>
      <c r="C310"/>
      <c r="D310" s="6"/>
    </row>
    <row r="311" spans="2:4" x14ac:dyDescent="0.2">
      <c r="B311"/>
      <c r="C311"/>
      <c r="D311" s="6"/>
    </row>
    <row r="312" spans="2:4" x14ac:dyDescent="0.2">
      <c r="B312"/>
      <c r="C312"/>
      <c r="D312" s="6"/>
    </row>
    <row r="313" spans="2:4" x14ac:dyDescent="0.2">
      <c r="B313"/>
      <c r="C313"/>
      <c r="D313" s="6"/>
    </row>
    <row r="314" spans="2:4" x14ac:dyDescent="0.2">
      <c r="B314"/>
      <c r="C314"/>
      <c r="D314" s="6"/>
    </row>
    <row r="315" spans="2:4" x14ac:dyDescent="0.2">
      <c r="B315"/>
      <c r="C315"/>
      <c r="D315" s="6"/>
    </row>
    <row r="316" spans="2:4" x14ac:dyDescent="0.2">
      <c r="B316"/>
      <c r="C316"/>
      <c r="D316" s="6"/>
    </row>
    <row r="317" spans="2:4" x14ac:dyDescent="0.2">
      <c r="B317"/>
      <c r="C317"/>
    </row>
    <row r="318" spans="2:4" x14ac:dyDescent="0.2">
      <c r="B318"/>
      <c r="C318"/>
    </row>
    <row r="319" spans="2:4" x14ac:dyDescent="0.2">
      <c r="B319"/>
      <c r="C319"/>
    </row>
  </sheetData>
  <mergeCells count="2">
    <mergeCell ref="A292:D292"/>
    <mergeCell ref="A297:D297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9003-E651-5B46-8B02-AD8CFF25D4E5}">
  <sheetPr codeName="Лист3"/>
  <dimension ref="A1:L319"/>
  <sheetViews>
    <sheetView zoomScale="109" zoomScaleNormal="108" workbookViewId="0">
      <selection activeCell="S12" sqref="S12"/>
    </sheetView>
  </sheetViews>
  <sheetFormatPr baseColWidth="10" defaultRowHeight="16" x14ac:dyDescent="0.2"/>
  <cols>
    <col min="1" max="1" width="26.83203125" customWidth="1"/>
    <col min="2" max="2" width="19.1640625" style="2" customWidth="1"/>
    <col min="3" max="3" width="14.6640625" style="2" customWidth="1"/>
    <col min="4" max="4" width="17.33203125" style="2" customWidth="1"/>
    <col min="5" max="5" width="16.1640625" customWidth="1"/>
    <col min="6" max="6" width="18.5" style="6" customWidth="1"/>
    <col min="7" max="7" width="21.83203125" style="6" customWidth="1"/>
    <col min="8" max="8" width="16.6640625" style="6" customWidth="1"/>
    <col min="10" max="10" width="15.6640625" customWidth="1"/>
    <col min="11" max="11" width="11.83203125" customWidth="1"/>
    <col min="12" max="12" width="17.1640625" customWidth="1"/>
  </cols>
  <sheetData>
    <row r="1" spans="1:12" s="5" customFormat="1" ht="17" thickBot="1" x14ac:dyDescent="0.25">
      <c r="A1" s="3" t="s">
        <v>0</v>
      </c>
      <c r="B1" s="3" t="s">
        <v>1</v>
      </c>
      <c r="C1" s="3" t="s">
        <v>3</v>
      </c>
      <c r="D1" s="3" t="s">
        <v>5</v>
      </c>
      <c r="E1" s="3"/>
      <c r="F1" s="235" t="s">
        <v>46</v>
      </c>
      <c r="G1" s="236"/>
      <c r="H1" s="237"/>
      <c r="J1" s="235" t="s">
        <v>49</v>
      </c>
      <c r="K1" s="236"/>
      <c r="L1" s="237"/>
    </row>
    <row r="2" spans="1:12" ht="17" thickBot="1" x14ac:dyDescent="0.25">
      <c r="A2" s="1">
        <v>42009</v>
      </c>
      <c r="B2" s="2">
        <v>10542</v>
      </c>
      <c r="C2" s="2">
        <v>0.14199999999999999</v>
      </c>
      <c r="D2" s="2">
        <v>67.900000000000006</v>
      </c>
      <c r="E2" s="2"/>
      <c r="F2" s="36" t="s">
        <v>9</v>
      </c>
      <c r="G2" s="5" t="s">
        <v>11</v>
      </c>
      <c r="H2" s="4" t="s">
        <v>16</v>
      </c>
      <c r="I2" s="1" t="s">
        <v>50</v>
      </c>
      <c r="J2" t="s">
        <v>9</v>
      </c>
      <c r="K2" t="s">
        <v>11</v>
      </c>
      <c r="L2" t="s">
        <v>16</v>
      </c>
    </row>
    <row r="3" spans="1:12" x14ac:dyDescent="0.2">
      <c r="A3" s="1">
        <v>42016</v>
      </c>
      <c r="B3" s="2">
        <v>11350</v>
      </c>
      <c r="C3" s="2">
        <v>0.14499999999999999</v>
      </c>
      <c r="D3" s="2">
        <v>75.7</v>
      </c>
      <c r="E3" s="2"/>
      <c r="F3" s="2">
        <v>7.3850465494397E-2</v>
      </c>
      <c r="G3" s="6">
        <v>2.0906684819313792E-2</v>
      </c>
      <c r="H3" s="30">
        <v>0.10874212587875309</v>
      </c>
      <c r="I3" s="1">
        <v>42016</v>
      </c>
      <c r="J3">
        <v>7.3850465494397E-2</v>
      </c>
      <c r="K3">
        <v>2.0906684819313792E-2</v>
      </c>
      <c r="L3">
        <v>0.10874212587875309</v>
      </c>
    </row>
    <row r="4" spans="1:12" x14ac:dyDescent="0.2">
      <c r="A4" s="1">
        <v>42023</v>
      </c>
      <c r="B4" s="2">
        <v>11750</v>
      </c>
      <c r="C4" s="2">
        <v>0.14799999999999999</v>
      </c>
      <c r="D4" s="2">
        <v>79.504999999999995</v>
      </c>
      <c r="E4" s="2"/>
      <c r="F4" s="2">
        <v>3.4635496662756893E-2</v>
      </c>
      <c r="G4" s="6">
        <v>2.0478531343540496E-2</v>
      </c>
      <c r="H4" s="30">
        <v>4.9041752320956533E-2</v>
      </c>
      <c r="I4" s="1">
        <v>42023</v>
      </c>
      <c r="J4">
        <v>3.4635496662756893E-2</v>
      </c>
      <c r="K4">
        <v>2.0478531343540496E-2</v>
      </c>
      <c r="L4">
        <v>4.9041752320956533E-2</v>
      </c>
    </row>
    <row r="5" spans="1:12" x14ac:dyDescent="0.2">
      <c r="A5" s="1">
        <v>42030</v>
      </c>
      <c r="B5" s="2">
        <v>10590</v>
      </c>
      <c r="C5" s="2">
        <v>0.14549999999999999</v>
      </c>
      <c r="D5" s="2">
        <v>91.995000000000005</v>
      </c>
      <c r="E5" s="2"/>
      <c r="F5" s="2">
        <v>-0.1039430809768529</v>
      </c>
      <c r="G5" s="6">
        <v>-1.7036187152567717E-2</v>
      </c>
      <c r="H5" s="30">
        <v>0.14591431498169705</v>
      </c>
      <c r="I5" s="1">
        <v>42037</v>
      </c>
      <c r="J5">
        <v>4.47801563178842E-2</v>
      </c>
      <c r="K5">
        <v>2.3770219333911768E-2</v>
      </c>
      <c r="L5">
        <v>-1.0380337962250685E-2</v>
      </c>
    </row>
    <row r="6" spans="1:12" x14ac:dyDescent="0.2">
      <c r="A6" s="1">
        <v>42037</v>
      </c>
      <c r="B6" s="2">
        <v>11075</v>
      </c>
      <c r="C6" s="2">
        <v>0.14899999999999999</v>
      </c>
      <c r="D6" s="2">
        <v>91.045000000000002</v>
      </c>
      <c r="E6" s="2"/>
      <c r="F6" s="2">
        <v>4.4780156317884234E-2</v>
      </c>
      <c r="G6" s="6">
        <v>2.3770219333911768E-2</v>
      </c>
      <c r="H6" s="30">
        <v>-1.0380337962250685E-2</v>
      </c>
      <c r="I6" s="1">
        <v>42051</v>
      </c>
      <c r="J6">
        <v>-3.7765446037706596E-2</v>
      </c>
      <c r="K6">
        <v>1.6420730212327594E-2</v>
      </c>
      <c r="L6">
        <v>-3.7697210595753816E-2</v>
      </c>
    </row>
    <row r="7" spans="1:12" x14ac:dyDescent="0.2">
      <c r="A7" s="1">
        <v>42044</v>
      </c>
      <c r="B7" s="2">
        <v>12250</v>
      </c>
      <c r="C7" s="2">
        <v>0.151</v>
      </c>
      <c r="D7" s="2">
        <v>89.2</v>
      </c>
      <c r="E7" s="2"/>
      <c r="F7" s="2">
        <v>0.10083562105953625</v>
      </c>
      <c r="G7" s="6">
        <v>1.3333530869465315E-2</v>
      </c>
      <c r="H7" s="30">
        <v>-2.0472850197842618E-2</v>
      </c>
      <c r="I7" s="1">
        <v>42058</v>
      </c>
      <c r="J7">
        <v>-4.2515385223095947E-2</v>
      </c>
      <c r="K7">
        <v>3.2520353863771945E-3</v>
      </c>
      <c r="L7">
        <v>-5.7500867868842676E-2</v>
      </c>
    </row>
    <row r="8" spans="1:12" x14ac:dyDescent="0.2">
      <c r="A8" s="1">
        <v>42051</v>
      </c>
      <c r="B8" s="2">
        <v>11796</v>
      </c>
      <c r="C8" s="2">
        <v>0.1535</v>
      </c>
      <c r="D8" s="2">
        <v>85.9</v>
      </c>
      <c r="E8" s="2"/>
      <c r="F8" s="2">
        <v>-3.7765446037706596E-2</v>
      </c>
      <c r="G8" s="6">
        <v>1.6420730212327594E-2</v>
      </c>
      <c r="H8" s="30">
        <v>-3.7697210595753816E-2</v>
      </c>
      <c r="I8" s="1">
        <v>42065</v>
      </c>
      <c r="J8">
        <v>3.7082860789183769E-3</v>
      </c>
      <c r="K8">
        <v>-2.6317308317373334E-2</v>
      </c>
      <c r="L8">
        <v>6.1463008486937198E-3</v>
      </c>
    </row>
    <row r="9" spans="1:12" x14ac:dyDescent="0.2">
      <c r="A9" s="1">
        <v>42058</v>
      </c>
      <c r="B9" s="2">
        <v>11305</v>
      </c>
      <c r="C9" s="2">
        <v>0.154</v>
      </c>
      <c r="D9" s="2">
        <v>81.099999999999994</v>
      </c>
      <c r="E9" s="2"/>
      <c r="F9" s="2">
        <v>-4.2515385223095947E-2</v>
      </c>
      <c r="G9" s="6">
        <v>3.2520353863771945E-3</v>
      </c>
      <c r="H9" s="30">
        <v>-5.7500867868842676E-2</v>
      </c>
      <c r="I9" s="1">
        <v>42072</v>
      </c>
      <c r="J9">
        <v>-9.196687209747445E-2</v>
      </c>
      <c r="K9">
        <v>-1.3423020332140823E-2</v>
      </c>
      <c r="L9">
        <v>-4.7687830785714702E-2</v>
      </c>
    </row>
    <row r="10" spans="1:12" x14ac:dyDescent="0.2">
      <c r="A10" s="1">
        <v>42065</v>
      </c>
      <c r="B10" s="2">
        <v>11347</v>
      </c>
      <c r="C10" s="2">
        <v>0.15</v>
      </c>
      <c r="D10" s="2">
        <v>81.599999999999994</v>
      </c>
      <c r="E10" s="2"/>
      <c r="F10" s="2">
        <v>3.7082860789183769E-3</v>
      </c>
      <c r="G10" s="6">
        <v>-2.6317308317373334E-2</v>
      </c>
      <c r="H10" s="30">
        <v>6.1463008486937198E-3</v>
      </c>
      <c r="I10" s="1">
        <v>42079</v>
      </c>
      <c r="J10">
        <v>5.1776269523720941E-2</v>
      </c>
      <c r="K10">
        <v>3.372684478639254E-3</v>
      </c>
      <c r="L10">
        <v>2.7596847087991705E-3</v>
      </c>
    </row>
    <row r="11" spans="1:12" x14ac:dyDescent="0.2">
      <c r="A11" s="1">
        <v>42072</v>
      </c>
      <c r="B11" s="2">
        <v>10350</v>
      </c>
      <c r="C11" s="2">
        <v>0.14799999999999999</v>
      </c>
      <c r="D11" s="2">
        <v>77.8</v>
      </c>
      <c r="E11" s="2"/>
      <c r="F11" s="2">
        <v>-9.196687209747445E-2</v>
      </c>
      <c r="G11" s="6">
        <v>-1.3423020332140823E-2</v>
      </c>
      <c r="H11" s="30">
        <v>-4.7687830785714702E-2</v>
      </c>
      <c r="I11" s="1">
        <v>42086</v>
      </c>
      <c r="J11">
        <v>1.258107578221157E-2</v>
      </c>
      <c r="K11">
        <v>-5.1825067864585961E-2</v>
      </c>
      <c r="L11">
        <v>-6.493595958792131E-2</v>
      </c>
    </row>
    <row r="12" spans="1:12" x14ac:dyDescent="0.2">
      <c r="A12" s="1">
        <v>42079</v>
      </c>
      <c r="B12" s="2">
        <v>10900</v>
      </c>
      <c r="C12" s="2">
        <v>0.14849999999999999</v>
      </c>
      <c r="D12" s="2">
        <v>78.015000000000001</v>
      </c>
      <c r="E12" s="2"/>
      <c r="F12" s="2">
        <v>5.1776269523720941E-2</v>
      </c>
      <c r="G12" s="6">
        <v>3.372684478639254E-3</v>
      </c>
      <c r="H12" s="30">
        <v>2.7596847087991705E-3</v>
      </c>
      <c r="I12" s="1">
        <v>42093</v>
      </c>
      <c r="J12">
        <v>6.6670917100472238E-2</v>
      </c>
      <c r="K12">
        <v>3.5398267051240939E-3</v>
      </c>
      <c r="L12">
        <v>6.2561804666072973E-2</v>
      </c>
    </row>
    <row r="13" spans="1:12" x14ac:dyDescent="0.2">
      <c r="A13" s="1">
        <v>42086</v>
      </c>
      <c r="B13" s="2">
        <v>11038</v>
      </c>
      <c r="C13" s="2">
        <v>0.14099999999999999</v>
      </c>
      <c r="D13" s="2">
        <v>73.11</v>
      </c>
      <c r="E13" s="2"/>
      <c r="F13" s="2">
        <v>1.258107578221157E-2</v>
      </c>
      <c r="G13" s="6">
        <v>-5.1825067864585961E-2</v>
      </c>
      <c r="H13" s="30">
        <v>-6.493595958792131E-2</v>
      </c>
      <c r="I13" s="1">
        <v>42107</v>
      </c>
      <c r="J13">
        <v>-1.6443915792255126E-2</v>
      </c>
      <c r="K13">
        <v>0</v>
      </c>
      <c r="L13">
        <v>-2.7128667388252481E-2</v>
      </c>
    </row>
    <row r="14" spans="1:12" x14ac:dyDescent="0.2">
      <c r="A14" s="1">
        <v>42093</v>
      </c>
      <c r="B14" s="2">
        <v>11799</v>
      </c>
      <c r="C14" s="2">
        <v>0.14149999999999999</v>
      </c>
      <c r="D14" s="2">
        <v>77.83</v>
      </c>
      <c r="E14" s="2"/>
      <c r="F14" s="2">
        <v>6.6670917100472238E-2</v>
      </c>
      <c r="G14" s="6">
        <v>3.5398267051240939E-3</v>
      </c>
      <c r="H14" s="30">
        <v>6.2561804666072973E-2</v>
      </c>
      <c r="I14" s="1">
        <v>42114</v>
      </c>
      <c r="J14">
        <v>2.6046708938100238E-2</v>
      </c>
      <c r="K14">
        <v>-4.7024938644862901E-2</v>
      </c>
      <c r="L14">
        <v>-6.7876902186849719E-3</v>
      </c>
    </row>
    <row r="15" spans="1:12" x14ac:dyDescent="0.2">
      <c r="A15" s="1">
        <v>42100</v>
      </c>
      <c r="B15" s="2">
        <v>11711</v>
      </c>
      <c r="C15" s="2">
        <v>0.14149999999999999</v>
      </c>
      <c r="D15" s="2">
        <v>69.87</v>
      </c>
      <c r="E15" s="2"/>
      <c r="F15" s="2">
        <v>-7.4862110577811336E-3</v>
      </c>
      <c r="G15" s="6">
        <v>0</v>
      </c>
      <c r="H15" s="30">
        <v>-0.10789058840693766</v>
      </c>
      <c r="I15" s="1">
        <v>42121</v>
      </c>
      <c r="J15">
        <v>-4.71001181359334E-2</v>
      </c>
      <c r="K15">
        <v>1.4706147389695667E-2</v>
      </c>
      <c r="L15">
        <v>1.0896882968817856E-2</v>
      </c>
    </row>
    <row r="16" spans="1:12" x14ac:dyDescent="0.2">
      <c r="A16" s="1">
        <v>42107</v>
      </c>
      <c r="B16" s="2">
        <v>11520</v>
      </c>
      <c r="C16" s="2">
        <v>0.14149999999999999</v>
      </c>
      <c r="D16" s="2">
        <v>68</v>
      </c>
      <c r="E16" s="2"/>
      <c r="F16" s="2">
        <v>-1.6443915792255126E-2</v>
      </c>
      <c r="G16" s="6">
        <v>0</v>
      </c>
      <c r="H16" s="30">
        <v>-2.7128667388252481E-2</v>
      </c>
      <c r="I16" s="1">
        <v>42128</v>
      </c>
      <c r="J16">
        <v>1.3289038500534645E-3</v>
      </c>
      <c r="K16">
        <v>-2.214112587721373E-2</v>
      </c>
      <c r="L16">
        <v>1.0489606671019835E-2</v>
      </c>
    </row>
    <row r="17" spans="1:12" x14ac:dyDescent="0.2">
      <c r="A17" s="1">
        <v>42114</v>
      </c>
      <c r="B17" s="2">
        <v>11824</v>
      </c>
      <c r="C17" s="2">
        <v>0.13500000000000001</v>
      </c>
      <c r="D17" s="2">
        <v>67.540000000000006</v>
      </c>
      <c r="E17" s="2"/>
      <c r="F17" s="2">
        <v>2.6046708938100238E-2</v>
      </c>
      <c r="G17" s="6">
        <v>-4.7024938644862901E-2</v>
      </c>
      <c r="H17" s="30">
        <v>-6.7876902186849719E-3</v>
      </c>
      <c r="I17" s="1">
        <v>42135</v>
      </c>
      <c r="J17">
        <v>6.7940438687870142E-3</v>
      </c>
      <c r="K17">
        <v>-3.0305349495328926E-2</v>
      </c>
      <c r="L17">
        <v>4.3947539693643733E-2</v>
      </c>
    </row>
    <row r="18" spans="1:12" x14ac:dyDescent="0.2">
      <c r="A18" s="1">
        <v>42121</v>
      </c>
      <c r="B18" s="2">
        <v>11280</v>
      </c>
      <c r="C18" s="2">
        <v>0.13700000000000001</v>
      </c>
      <c r="D18" s="2">
        <v>68.28</v>
      </c>
      <c r="E18" s="2"/>
      <c r="F18" s="2">
        <v>-4.71001181359334E-2</v>
      </c>
      <c r="G18" s="6">
        <v>1.4706147389695667E-2</v>
      </c>
      <c r="H18" s="30">
        <v>1.0896882968817856E-2</v>
      </c>
      <c r="I18" s="1">
        <v>42142</v>
      </c>
      <c r="J18">
        <v>-3.144239006398486E-2</v>
      </c>
      <c r="K18">
        <v>-5.9423420470800625E-2</v>
      </c>
      <c r="L18">
        <v>2.1541616403818686E-2</v>
      </c>
    </row>
    <row r="19" spans="1:12" x14ac:dyDescent="0.2">
      <c r="A19" s="1">
        <v>42128</v>
      </c>
      <c r="B19" s="2">
        <v>11295</v>
      </c>
      <c r="C19" s="2">
        <v>0.13400000000000001</v>
      </c>
      <c r="D19" s="2">
        <v>69</v>
      </c>
      <c r="E19" s="2"/>
      <c r="F19" s="2">
        <v>1.3289038500534645E-3</v>
      </c>
      <c r="G19" s="6">
        <v>-2.214112587721373E-2</v>
      </c>
      <c r="H19" s="30">
        <v>1.0489606671019835E-2</v>
      </c>
      <c r="I19" s="1">
        <v>42149</v>
      </c>
      <c r="J19">
        <v>-4.7384618835907943E-2</v>
      </c>
      <c r="K19">
        <v>-4.5937095187025712E-2</v>
      </c>
      <c r="L19">
        <v>-9.136219546331148E-3</v>
      </c>
    </row>
    <row r="20" spans="1:12" x14ac:dyDescent="0.2">
      <c r="A20" s="1">
        <v>42135</v>
      </c>
      <c r="B20" s="2">
        <v>11372</v>
      </c>
      <c r="C20" s="2">
        <v>0.13</v>
      </c>
      <c r="D20" s="2">
        <v>72.099999999999994</v>
      </c>
      <c r="E20" s="2"/>
      <c r="F20" s="2">
        <v>6.7940438687870142E-3</v>
      </c>
      <c r="G20" s="6">
        <v>-3.0305349495328926E-2</v>
      </c>
      <c r="H20" s="30">
        <v>4.3947539693643733E-2</v>
      </c>
      <c r="I20" s="1">
        <v>42156</v>
      </c>
      <c r="J20">
        <v>1.6513703882250041E-2</v>
      </c>
      <c r="K20">
        <v>0</v>
      </c>
      <c r="L20">
        <v>2.9691789807403168E-2</v>
      </c>
    </row>
    <row r="21" spans="1:12" x14ac:dyDescent="0.2">
      <c r="A21" s="1">
        <v>42142</v>
      </c>
      <c r="B21" s="2">
        <v>11020</v>
      </c>
      <c r="C21" s="2">
        <v>0.1225</v>
      </c>
      <c r="D21" s="2">
        <v>73.67</v>
      </c>
      <c r="E21" s="2"/>
      <c r="F21" s="2">
        <v>-3.144239006398486E-2</v>
      </c>
      <c r="G21" s="6">
        <v>-5.9423420470800625E-2</v>
      </c>
      <c r="H21" s="30">
        <v>2.1541616403818686E-2</v>
      </c>
      <c r="I21" s="1">
        <v>42163</v>
      </c>
      <c r="J21">
        <v>4.0803276516342635E-2</v>
      </c>
      <c r="K21">
        <v>-1.2903404835908017E-2</v>
      </c>
      <c r="L21">
        <v>-3.243527575315408E-2</v>
      </c>
    </row>
    <row r="22" spans="1:12" x14ac:dyDescent="0.2">
      <c r="A22" s="1">
        <v>42149</v>
      </c>
      <c r="B22" s="2">
        <v>10510</v>
      </c>
      <c r="C22" s="2">
        <v>0.11700000000000001</v>
      </c>
      <c r="D22" s="2">
        <v>73</v>
      </c>
      <c r="E22" s="2"/>
      <c r="F22" s="2">
        <v>-4.7384618835907943E-2</v>
      </c>
      <c r="G22" s="6">
        <v>-4.5937095187025712E-2</v>
      </c>
      <c r="H22" s="30">
        <v>-9.136219546331148E-3</v>
      </c>
      <c r="I22" s="1">
        <v>42170</v>
      </c>
      <c r="J22">
        <v>2.2652534228249976E-2</v>
      </c>
      <c r="K22">
        <v>1.7167803622365696E-2</v>
      </c>
      <c r="L22">
        <v>8.888947417246662E-3</v>
      </c>
    </row>
    <row r="23" spans="1:12" x14ac:dyDescent="0.2">
      <c r="A23" s="1">
        <v>42156</v>
      </c>
      <c r="B23" s="2">
        <v>10685</v>
      </c>
      <c r="C23" s="2">
        <v>0.11700000000000001</v>
      </c>
      <c r="D23" s="2">
        <v>75.2</v>
      </c>
      <c r="E23" s="2"/>
      <c r="F23" s="2">
        <v>1.6513703882250041E-2</v>
      </c>
      <c r="G23" s="6">
        <v>0</v>
      </c>
      <c r="H23" s="30">
        <v>2.9691789807403168E-2</v>
      </c>
      <c r="I23" s="1">
        <v>42177</v>
      </c>
      <c r="J23">
        <v>2.5581277884377585E-2</v>
      </c>
      <c r="K23">
        <v>1.2685159527315637E-2</v>
      </c>
      <c r="L23">
        <v>1.015924755344777E-2</v>
      </c>
    </row>
    <row r="24" spans="1:12" x14ac:dyDescent="0.2">
      <c r="A24" s="1">
        <v>42163</v>
      </c>
      <c r="B24" s="2">
        <v>11130</v>
      </c>
      <c r="C24" s="2">
        <v>0.11550000000000001</v>
      </c>
      <c r="D24" s="2">
        <v>72.8</v>
      </c>
      <c r="E24" s="2"/>
      <c r="F24" s="2">
        <v>4.0803276516342635E-2</v>
      </c>
      <c r="G24" s="6">
        <v>-1.2903404835908017E-2</v>
      </c>
      <c r="H24" s="30">
        <v>-3.243527575315408E-2</v>
      </c>
      <c r="I24" s="1">
        <v>42184</v>
      </c>
      <c r="J24">
        <v>-3.0335645001651201E-2</v>
      </c>
      <c r="K24">
        <v>-2.9852963149681333E-2</v>
      </c>
      <c r="L24">
        <v>4.0349752121793259E-3</v>
      </c>
    </row>
    <row r="25" spans="1:12" x14ac:dyDescent="0.2">
      <c r="A25" s="1">
        <v>42170</v>
      </c>
      <c r="B25" s="2">
        <v>11385</v>
      </c>
      <c r="C25" s="2">
        <v>0.11749999999999999</v>
      </c>
      <c r="D25" s="2">
        <v>73.45</v>
      </c>
      <c r="E25" s="2"/>
      <c r="F25" s="2">
        <v>2.2652534228249976E-2</v>
      </c>
      <c r="G25" s="6">
        <v>1.7167803622365696E-2</v>
      </c>
      <c r="H25" s="30">
        <v>8.888947417246662E-3</v>
      </c>
      <c r="I25" s="1">
        <v>42191</v>
      </c>
      <c r="J25">
        <v>5.9832998562114881E-3</v>
      </c>
      <c r="K25">
        <v>-4.3384015985981073E-3</v>
      </c>
      <c r="L25">
        <v>2.5837806989557954E-2</v>
      </c>
    </row>
    <row r="26" spans="1:12" x14ac:dyDescent="0.2">
      <c r="A26" s="1">
        <v>42177</v>
      </c>
      <c r="B26" s="2">
        <v>11680</v>
      </c>
      <c r="C26" s="2">
        <v>0.11899999999999999</v>
      </c>
      <c r="D26" s="2">
        <v>74.2</v>
      </c>
      <c r="E26" s="2"/>
      <c r="F26" s="2">
        <v>2.5581277884377585E-2</v>
      </c>
      <c r="G26" s="6">
        <v>1.2685159527315637E-2</v>
      </c>
      <c r="H26" s="30">
        <v>1.015924755344777E-2</v>
      </c>
      <c r="I26" s="1">
        <v>42198</v>
      </c>
      <c r="J26">
        <v>3.0327608335527501E-2</v>
      </c>
      <c r="K26">
        <v>0</v>
      </c>
      <c r="L26">
        <v>1.6990136740764328E-3</v>
      </c>
    </row>
    <row r="27" spans="1:12" x14ac:dyDescent="0.2">
      <c r="A27" s="1">
        <v>42184</v>
      </c>
      <c r="B27" s="2">
        <v>11331</v>
      </c>
      <c r="C27" s="2">
        <v>0.11550000000000001</v>
      </c>
      <c r="D27" s="2">
        <v>74.5</v>
      </c>
      <c r="E27" s="2"/>
      <c r="F27" s="2">
        <v>-3.0335645001651201E-2</v>
      </c>
      <c r="G27" s="6">
        <v>-2.9852963149681333E-2</v>
      </c>
      <c r="H27" s="30">
        <v>4.0349752121793259E-3</v>
      </c>
      <c r="I27" s="1">
        <v>42205</v>
      </c>
      <c r="J27">
        <v>-8.5470605784578879E-3</v>
      </c>
      <c r="K27">
        <v>0</v>
      </c>
      <c r="L27">
        <v>1.7090006827554127E-2</v>
      </c>
    </row>
    <row r="28" spans="1:12" x14ac:dyDescent="0.2">
      <c r="A28" s="1">
        <v>42191</v>
      </c>
      <c r="B28" s="2">
        <v>11399</v>
      </c>
      <c r="C28" s="2">
        <v>0.115</v>
      </c>
      <c r="D28" s="2">
        <v>76.45</v>
      </c>
      <c r="E28" s="2"/>
      <c r="F28" s="2">
        <v>5.9832998562114881E-3</v>
      </c>
      <c r="G28" s="6">
        <v>-4.3384015985981073E-3</v>
      </c>
      <c r="H28" s="30">
        <v>2.5837806989557954E-2</v>
      </c>
      <c r="I28" s="1">
        <v>42212</v>
      </c>
      <c r="J28">
        <v>4.6129771727500213E-2</v>
      </c>
      <c r="K28">
        <v>0</v>
      </c>
      <c r="L28">
        <v>1.6802839317068496E-2</v>
      </c>
    </row>
    <row r="29" spans="1:12" x14ac:dyDescent="0.2">
      <c r="A29" s="1">
        <v>42198</v>
      </c>
      <c r="B29" s="2">
        <v>11750</v>
      </c>
      <c r="C29" s="2">
        <v>0.115</v>
      </c>
      <c r="D29" s="2">
        <v>76.58</v>
      </c>
      <c r="E29" s="2"/>
      <c r="F29" s="2">
        <v>3.0327608335527501E-2</v>
      </c>
      <c r="G29" s="6">
        <v>0</v>
      </c>
      <c r="H29" s="30">
        <v>1.6990136740764328E-3</v>
      </c>
      <c r="I29" s="1">
        <v>42219</v>
      </c>
      <c r="J29">
        <v>1.5937888186291715E-2</v>
      </c>
      <c r="K29">
        <v>2.1506205220963803E-2</v>
      </c>
      <c r="L29">
        <v>9.0475610894067415E-3</v>
      </c>
    </row>
    <row r="30" spans="1:12" x14ac:dyDescent="0.2">
      <c r="A30" s="1">
        <v>42205</v>
      </c>
      <c r="B30" s="2">
        <v>11650</v>
      </c>
      <c r="C30" s="2">
        <v>0.115</v>
      </c>
      <c r="D30" s="2">
        <v>77.900000000000006</v>
      </c>
      <c r="E30" s="2"/>
      <c r="F30" s="2">
        <v>-8.5470605784578879E-3</v>
      </c>
      <c r="G30" s="6">
        <v>0</v>
      </c>
      <c r="H30" s="30">
        <v>1.7090006827554127E-2</v>
      </c>
      <c r="I30" s="1">
        <v>42226</v>
      </c>
      <c r="J30">
        <v>-2.0291614207367914E-2</v>
      </c>
      <c r="K30">
        <v>3.3475929196389309E-2</v>
      </c>
      <c r="L30">
        <v>5.6894292008744074E-2</v>
      </c>
    </row>
    <row r="31" spans="1:12" x14ac:dyDescent="0.2">
      <c r="A31" s="1">
        <v>42212</v>
      </c>
      <c r="B31" s="2">
        <v>12200</v>
      </c>
      <c r="C31" s="2">
        <v>0.115</v>
      </c>
      <c r="D31" s="2">
        <v>79.22</v>
      </c>
      <c r="E31" s="2"/>
      <c r="F31" s="2">
        <v>4.6129771727500213E-2</v>
      </c>
      <c r="G31" s="6">
        <v>0</v>
      </c>
      <c r="H31" s="30">
        <v>1.6802839317068496E-2</v>
      </c>
      <c r="I31" s="1">
        <v>42233</v>
      </c>
      <c r="J31">
        <v>-2.3910832148555272E-2</v>
      </c>
      <c r="K31">
        <v>8.1967672041787232E-3</v>
      </c>
      <c r="L31">
        <v>-1.1290154984414436E-2</v>
      </c>
    </row>
    <row r="32" spans="1:12" x14ac:dyDescent="0.2">
      <c r="A32" s="1">
        <v>42219</v>
      </c>
      <c r="B32" s="2">
        <v>12396</v>
      </c>
      <c r="C32" s="2">
        <v>0.11749999999999999</v>
      </c>
      <c r="D32" s="2">
        <v>79.94</v>
      </c>
      <c r="E32" s="2"/>
      <c r="F32" s="2">
        <v>1.5937888186291715E-2</v>
      </c>
      <c r="G32" s="6">
        <v>2.1506205220963803E-2</v>
      </c>
      <c r="H32" s="30">
        <v>9.0475610894067415E-3</v>
      </c>
      <c r="I32" s="1">
        <v>42240</v>
      </c>
      <c r="J32">
        <v>2.5884679322841109E-2</v>
      </c>
      <c r="K32">
        <v>4.7817874350492673E-2</v>
      </c>
      <c r="L32">
        <v>-6.2254370313793217E-2</v>
      </c>
    </row>
    <row r="33" spans="1:12" x14ac:dyDescent="0.2">
      <c r="A33" s="1">
        <v>42226</v>
      </c>
      <c r="B33" s="2">
        <v>12147</v>
      </c>
      <c r="C33" s="2">
        <v>0.1215</v>
      </c>
      <c r="D33" s="2">
        <v>84.62</v>
      </c>
      <c r="E33" s="2"/>
      <c r="F33" s="2">
        <v>-2.0291614207367914E-2</v>
      </c>
      <c r="G33" s="6">
        <v>3.3475929196389309E-2</v>
      </c>
      <c r="H33" s="30">
        <v>5.6894292008744074E-2</v>
      </c>
      <c r="I33" s="1">
        <v>42247</v>
      </c>
      <c r="J33">
        <v>-1.5149923438002588E-2</v>
      </c>
      <c r="K33">
        <v>3.0653741091002384E-2</v>
      </c>
      <c r="L33">
        <v>-1.6932164400337513E-2</v>
      </c>
    </row>
    <row r="34" spans="1:12" x14ac:dyDescent="0.2">
      <c r="A34" s="1">
        <v>42233</v>
      </c>
      <c r="B34" s="2">
        <v>11860</v>
      </c>
      <c r="C34" s="2">
        <v>0.1225</v>
      </c>
      <c r="D34" s="2">
        <v>83.67</v>
      </c>
      <c r="E34" s="2"/>
      <c r="F34" s="2">
        <v>-2.3910832148555272E-2</v>
      </c>
      <c r="G34" s="6">
        <v>8.1967672041787232E-3</v>
      </c>
      <c r="H34" s="30">
        <v>-1.1290154984414436E-2</v>
      </c>
      <c r="I34" s="1">
        <v>42254</v>
      </c>
      <c r="J34">
        <v>-4.98542937180666E-2</v>
      </c>
      <c r="K34">
        <v>3.3398280401848224E-2</v>
      </c>
      <c r="L34">
        <v>3.3707483686586492E-2</v>
      </c>
    </row>
    <row r="35" spans="1:12" x14ac:dyDescent="0.2">
      <c r="A35" s="1">
        <v>42240</v>
      </c>
      <c r="B35" s="2">
        <v>12171</v>
      </c>
      <c r="C35" s="2">
        <v>0.1285</v>
      </c>
      <c r="D35" s="2">
        <v>78.62</v>
      </c>
      <c r="E35" s="2"/>
      <c r="F35" s="2">
        <v>2.5884679322841109E-2</v>
      </c>
      <c r="G35" s="6">
        <v>4.7817874350492673E-2</v>
      </c>
      <c r="H35" s="30">
        <v>-6.2254370313793217E-2</v>
      </c>
      <c r="I35" s="1">
        <v>42261</v>
      </c>
      <c r="J35">
        <v>1.2027336896423435E-2</v>
      </c>
      <c r="K35">
        <v>-7.3260400920729385E-3</v>
      </c>
      <c r="L35">
        <v>2.9091167704589971E-2</v>
      </c>
    </row>
    <row r="36" spans="1:12" x14ac:dyDescent="0.2">
      <c r="A36" s="1">
        <v>42247</v>
      </c>
      <c r="B36" s="2">
        <v>11988</v>
      </c>
      <c r="C36" s="2">
        <v>0.13250000000000001</v>
      </c>
      <c r="D36" s="2">
        <v>77.3</v>
      </c>
      <c r="E36" s="2"/>
      <c r="F36" s="2">
        <v>-1.5149923438002588E-2</v>
      </c>
      <c r="G36" s="6">
        <v>3.0653741091002384E-2</v>
      </c>
      <c r="H36" s="30">
        <v>-1.6932164400337513E-2</v>
      </c>
      <c r="I36" s="1">
        <v>42275</v>
      </c>
      <c r="J36">
        <v>-2.0004086436630431E-2</v>
      </c>
      <c r="K36">
        <v>-1.4925650216675468E-2</v>
      </c>
      <c r="L36">
        <v>-5.8889548482821574E-2</v>
      </c>
    </row>
    <row r="37" spans="1:12" x14ac:dyDescent="0.2">
      <c r="A37" s="1">
        <v>42254</v>
      </c>
      <c r="B37" s="2">
        <v>11405</v>
      </c>
      <c r="C37" s="2">
        <v>0.13700000000000001</v>
      </c>
      <c r="D37" s="2">
        <v>79.95</v>
      </c>
      <c r="E37" s="2"/>
      <c r="F37" s="2">
        <v>-4.98542937180666E-2</v>
      </c>
      <c r="G37" s="6">
        <v>3.3398280401848224E-2</v>
      </c>
      <c r="H37" s="30">
        <v>3.3707483686586492E-2</v>
      </c>
      <c r="I37" s="1">
        <v>42282</v>
      </c>
      <c r="J37">
        <v>1.2783838463143127E-2</v>
      </c>
      <c r="K37">
        <v>1.8622512098001698E-2</v>
      </c>
      <c r="L37">
        <v>3.9275735299709069E-2</v>
      </c>
    </row>
    <row r="38" spans="1:12" x14ac:dyDescent="0.2">
      <c r="A38" s="1">
        <v>42261</v>
      </c>
      <c r="B38" s="2">
        <v>11543</v>
      </c>
      <c r="C38" s="2">
        <v>0.13600000000000001</v>
      </c>
      <c r="D38" s="2">
        <v>82.31</v>
      </c>
      <c r="E38" s="2"/>
      <c r="F38" s="2">
        <v>1.2027336896423435E-2</v>
      </c>
      <c r="G38" s="6">
        <v>-7.3260400920729385E-3</v>
      </c>
      <c r="H38" s="30">
        <v>2.9091167704589971E-2</v>
      </c>
      <c r="I38" s="1">
        <v>42289</v>
      </c>
      <c r="J38">
        <v>-1.9627091678486863E-3</v>
      </c>
      <c r="K38">
        <v>-7.4074412778617482E-3</v>
      </c>
      <c r="L38">
        <v>1.3745706631667076E-3</v>
      </c>
    </row>
    <row r="39" spans="1:12" x14ac:dyDescent="0.2">
      <c r="A39" s="1">
        <v>42268</v>
      </c>
      <c r="B39" s="2">
        <v>11815</v>
      </c>
      <c r="C39" s="2">
        <v>0.13500000000000001</v>
      </c>
      <c r="D39" s="2">
        <v>74.14</v>
      </c>
      <c r="E39" s="2"/>
      <c r="F39" s="2">
        <v>2.3290718006096611E-2</v>
      </c>
      <c r="G39" s="6">
        <v>-7.3801072976227289E-3</v>
      </c>
      <c r="H39" s="30">
        <v>-0.10453740926196708</v>
      </c>
      <c r="I39" s="1">
        <v>42296</v>
      </c>
      <c r="J39">
        <v>-1.7839918128331078E-2</v>
      </c>
      <c r="K39">
        <v>5.073551804139842E-2</v>
      </c>
      <c r="L39">
        <v>3.0174210248503641E-3</v>
      </c>
    </row>
    <row r="40" spans="1:12" x14ac:dyDescent="0.2">
      <c r="A40" s="1">
        <v>42275</v>
      </c>
      <c r="B40" s="2">
        <v>11581</v>
      </c>
      <c r="C40" s="2">
        <v>0.13300000000000001</v>
      </c>
      <c r="D40" s="2">
        <v>69.900000000000006</v>
      </c>
      <c r="E40" s="2"/>
      <c r="F40" s="2">
        <v>-2.0004086436630431E-2</v>
      </c>
      <c r="G40" s="6">
        <v>-1.4925650216675468E-2</v>
      </c>
      <c r="H40" s="30">
        <v>-5.8889548482821574E-2</v>
      </c>
      <c r="I40" s="1">
        <v>42303</v>
      </c>
      <c r="J40">
        <v>-3.2163931777139609E-2</v>
      </c>
      <c r="K40">
        <v>-2.867579997666625E-2</v>
      </c>
      <c r="L40">
        <v>6.8536271323774933E-2</v>
      </c>
    </row>
    <row r="41" spans="1:12" x14ac:dyDescent="0.2">
      <c r="A41" s="1">
        <v>42282</v>
      </c>
      <c r="B41" s="2">
        <v>11730</v>
      </c>
      <c r="C41" s="2">
        <v>0.13550000000000001</v>
      </c>
      <c r="D41" s="2">
        <v>72.7</v>
      </c>
      <c r="E41" s="2"/>
      <c r="F41" s="2">
        <v>1.2783838463143127E-2</v>
      </c>
      <c r="G41" s="6">
        <v>1.8622512098001698E-2</v>
      </c>
      <c r="H41" s="30">
        <v>3.9275735299709069E-2</v>
      </c>
      <c r="I41" s="1">
        <v>42310</v>
      </c>
      <c r="J41">
        <v>3.1816045184658748E-2</v>
      </c>
      <c r="K41">
        <v>1.801850550267825E-2</v>
      </c>
      <c r="L41">
        <v>-3.8586643118435404E-2</v>
      </c>
    </row>
    <row r="42" spans="1:12" x14ac:dyDescent="0.2">
      <c r="A42" s="1">
        <v>42289</v>
      </c>
      <c r="B42" s="2">
        <v>11707</v>
      </c>
      <c r="C42" s="2">
        <v>0.13450000000000001</v>
      </c>
      <c r="D42" s="2">
        <v>72.8</v>
      </c>
      <c r="E42" s="2"/>
      <c r="F42" s="2">
        <v>-1.9627091678486863E-3</v>
      </c>
      <c r="G42" s="6">
        <v>-7.4074412778617482E-3</v>
      </c>
      <c r="H42" s="30">
        <v>1.3745706631667076E-3</v>
      </c>
      <c r="I42" s="1">
        <v>42317</v>
      </c>
      <c r="J42">
        <v>-2.6799911413542432E-2</v>
      </c>
      <c r="K42">
        <v>0</v>
      </c>
      <c r="L42">
        <v>-5.6877001146379058E-2</v>
      </c>
    </row>
    <row r="43" spans="1:12" x14ac:dyDescent="0.2">
      <c r="A43" s="1">
        <v>42296</v>
      </c>
      <c r="B43" s="2">
        <v>11500</v>
      </c>
      <c r="C43" s="2">
        <v>0.14149999999999999</v>
      </c>
      <c r="D43" s="2">
        <v>73.02</v>
      </c>
      <c r="E43" s="2"/>
      <c r="F43" s="2">
        <v>-1.7839918128331078E-2</v>
      </c>
      <c r="G43" s="6">
        <v>5.073551804139842E-2</v>
      </c>
      <c r="H43" s="30">
        <v>3.0174210248503641E-3</v>
      </c>
      <c r="I43" s="1">
        <v>42324</v>
      </c>
      <c r="J43">
        <v>5.4509168666923458E-2</v>
      </c>
      <c r="K43">
        <v>3.5091319811270116E-2</v>
      </c>
      <c r="L43">
        <v>1.2165430046925607E-2</v>
      </c>
    </row>
    <row r="44" spans="1:12" x14ac:dyDescent="0.2">
      <c r="A44" s="1">
        <v>42303</v>
      </c>
      <c r="B44" s="2">
        <v>11136</v>
      </c>
      <c r="C44" s="2">
        <v>0.13750000000000001</v>
      </c>
      <c r="D44" s="2">
        <v>78.2</v>
      </c>
      <c r="E44" s="2"/>
      <c r="F44" s="2">
        <v>-3.2163931777139609E-2</v>
      </c>
      <c r="G44" s="6">
        <v>-2.867579997666625E-2</v>
      </c>
      <c r="H44" s="30">
        <v>6.8536271323774933E-2</v>
      </c>
      <c r="I44" s="1">
        <v>42331</v>
      </c>
      <c r="J44">
        <v>1.6280990709134358E-2</v>
      </c>
      <c r="K44">
        <v>0</v>
      </c>
      <c r="L44">
        <v>-1.4983127036551025E-2</v>
      </c>
    </row>
    <row r="45" spans="1:12" x14ac:dyDescent="0.2">
      <c r="A45" s="1">
        <v>42310</v>
      </c>
      <c r="B45" s="2">
        <v>11496</v>
      </c>
      <c r="C45" s="2">
        <v>0.14000000000000001</v>
      </c>
      <c r="D45" s="2">
        <v>75.239999999999995</v>
      </c>
      <c r="E45" s="2"/>
      <c r="F45" s="2">
        <v>3.1816045184658748E-2</v>
      </c>
      <c r="G45" s="6">
        <v>1.801850550267825E-2</v>
      </c>
      <c r="H45" s="30">
        <v>-3.8586643118435404E-2</v>
      </c>
      <c r="I45" s="1">
        <v>42338</v>
      </c>
      <c r="J45">
        <v>-1.7974614621456553E-2</v>
      </c>
      <c r="K45">
        <v>1.7094433359299943E-2</v>
      </c>
      <c r="L45">
        <v>-4.4868687148803765E-2</v>
      </c>
    </row>
    <row r="46" spans="1:12" x14ac:dyDescent="0.2">
      <c r="A46" s="1">
        <v>42317</v>
      </c>
      <c r="B46" s="2">
        <v>11192</v>
      </c>
      <c r="C46" s="2">
        <v>0.14000000000000001</v>
      </c>
      <c r="D46" s="2">
        <v>71.08</v>
      </c>
      <c r="E46" s="2"/>
      <c r="F46" s="2">
        <v>-2.6799911413542432E-2</v>
      </c>
      <c r="G46" s="6">
        <v>0</v>
      </c>
      <c r="H46" s="30">
        <v>-5.6877001146379058E-2</v>
      </c>
      <c r="I46" s="1">
        <v>42345</v>
      </c>
      <c r="J46">
        <v>-6.6580325081567082E-2</v>
      </c>
      <c r="K46">
        <v>-4.5068285401706154E-2</v>
      </c>
      <c r="L46">
        <v>-4.3426090514944171E-2</v>
      </c>
    </row>
    <row r="47" spans="1:12" x14ac:dyDescent="0.2">
      <c r="A47" s="1">
        <v>42324</v>
      </c>
      <c r="B47" s="2">
        <v>11819</v>
      </c>
      <c r="C47" s="2">
        <v>0.14499999999999999</v>
      </c>
      <c r="D47" s="2">
        <v>71.95</v>
      </c>
      <c r="E47" s="2"/>
      <c r="F47" s="2">
        <v>5.4509168666923458E-2</v>
      </c>
      <c r="G47" s="6">
        <v>3.5091319811270116E-2</v>
      </c>
      <c r="H47" s="30">
        <v>1.2165430046925607E-2</v>
      </c>
      <c r="I47" s="1">
        <v>42352</v>
      </c>
      <c r="J47">
        <v>-3.5311343238181081E-2</v>
      </c>
      <c r="K47">
        <v>2.7973852042406211E-2</v>
      </c>
      <c r="L47">
        <v>-8.7557905496286281E-2</v>
      </c>
    </row>
    <row r="48" spans="1:12" x14ac:dyDescent="0.2">
      <c r="A48" s="1">
        <v>42331</v>
      </c>
      <c r="B48" s="2">
        <v>12013</v>
      </c>
      <c r="C48" s="2">
        <v>0.14499999999999999</v>
      </c>
      <c r="D48" s="2">
        <v>70.88</v>
      </c>
      <c r="E48" s="2"/>
      <c r="F48" s="2">
        <v>1.6280990709134358E-2</v>
      </c>
      <c r="G48" s="6">
        <v>0</v>
      </c>
      <c r="H48" s="30">
        <v>-1.4983127036551025E-2</v>
      </c>
      <c r="I48" s="1">
        <v>42359</v>
      </c>
      <c r="J48">
        <v>7.1068187653438031E-3</v>
      </c>
      <c r="K48">
        <v>3.4423441909727792E-3</v>
      </c>
      <c r="L48">
        <v>3.9253060433686038E-2</v>
      </c>
    </row>
    <row r="49" spans="1:12" x14ac:dyDescent="0.2">
      <c r="A49" s="1">
        <v>42338</v>
      </c>
      <c r="B49" s="2">
        <v>11799</v>
      </c>
      <c r="C49" s="2">
        <v>0.14749999999999999</v>
      </c>
      <c r="D49" s="2">
        <v>67.77</v>
      </c>
      <c r="E49" s="2"/>
      <c r="F49" s="2">
        <v>-1.7974614621456553E-2</v>
      </c>
      <c r="G49" s="6">
        <v>1.7094433359299943E-2</v>
      </c>
      <c r="H49" s="30">
        <v>-4.4868687148803765E-2</v>
      </c>
      <c r="I49" s="1">
        <v>42366</v>
      </c>
      <c r="J49">
        <v>4.5180725936258881E-2</v>
      </c>
      <c r="K49">
        <v>-2.7876369528254896E-2</v>
      </c>
      <c r="L49">
        <v>1.2376594535575158E-2</v>
      </c>
    </row>
    <row r="50" spans="1:12" x14ac:dyDescent="0.2">
      <c r="A50" s="1">
        <v>42345</v>
      </c>
      <c r="B50" s="2">
        <v>11039</v>
      </c>
      <c r="C50" s="2">
        <v>0.14099999999999999</v>
      </c>
      <c r="D50" s="2">
        <v>64.89</v>
      </c>
      <c r="E50" s="2"/>
      <c r="F50" s="2">
        <v>-6.6580325081567082E-2</v>
      </c>
      <c r="G50" s="6">
        <v>-4.5068285401706154E-2</v>
      </c>
      <c r="H50" s="30">
        <v>-4.3426090514944171E-2</v>
      </c>
      <c r="I50" s="1">
        <v>42373</v>
      </c>
      <c r="J50">
        <v>8.1604142753999298E-3</v>
      </c>
      <c r="K50">
        <v>1.4035318116383477E-2</v>
      </c>
      <c r="L50">
        <v>-2.9998195885394985E-2</v>
      </c>
    </row>
    <row r="51" spans="1:12" x14ac:dyDescent="0.2">
      <c r="A51" s="1">
        <v>42352</v>
      </c>
      <c r="B51" s="2">
        <v>10656</v>
      </c>
      <c r="C51" s="2">
        <v>0.14499999999999999</v>
      </c>
      <c r="D51" s="2">
        <v>59.45</v>
      </c>
      <c r="E51" s="2"/>
      <c r="F51" s="2">
        <v>-3.5311343238181081E-2</v>
      </c>
      <c r="G51" s="6">
        <v>2.7973852042406211E-2</v>
      </c>
      <c r="H51" s="30">
        <v>-8.7557905496286281E-2</v>
      </c>
      <c r="I51" s="1">
        <v>42394</v>
      </c>
      <c r="J51">
        <v>3.991660740544134E-2</v>
      </c>
      <c r="K51">
        <v>3.4133006369458485E-2</v>
      </c>
      <c r="L51">
        <v>5.4915757596115E-2</v>
      </c>
    </row>
    <row r="52" spans="1:12" x14ac:dyDescent="0.2">
      <c r="A52" s="1">
        <v>42359</v>
      </c>
      <c r="B52" s="2">
        <v>10732</v>
      </c>
      <c r="C52" s="2">
        <v>0.14549999999999999</v>
      </c>
      <c r="D52" s="2">
        <v>61.83</v>
      </c>
      <c r="E52" s="2"/>
      <c r="F52" s="2">
        <v>7.1068187653438031E-3</v>
      </c>
      <c r="G52" s="6">
        <v>3.4423441909727792E-3</v>
      </c>
      <c r="H52" s="30">
        <v>3.9253060433686038E-2</v>
      </c>
      <c r="I52" s="1">
        <v>42401</v>
      </c>
      <c r="J52">
        <v>-6.6046904552877095E-2</v>
      </c>
      <c r="K52">
        <v>-3.3613477027047978E-3</v>
      </c>
      <c r="L52">
        <v>8.0629734400108788E-2</v>
      </c>
    </row>
    <row r="53" spans="1:12" x14ac:dyDescent="0.2">
      <c r="A53" s="1">
        <v>42366</v>
      </c>
      <c r="B53" s="2">
        <v>11228</v>
      </c>
      <c r="C53" s="2">
        <v>0.14149999999999999</v>
      </c>
      <c r="D53" s="2">
        <v>62.6</v>
      </c>
      <c r="E53" s="2"/>
      <c r="F53" s="2">
        <v>4.5180725936258881E-2</v>
      </c>
      <c r="G53" s="6">
        <v>-2.7876369528254896E-2</v>
      </c>
      <c r="H53" s="30">
        <v>1.2376594535575158E-2</v>
      </c>
      <c r="I53" s="1">
        <v>42408</v>
      </c>
      <c r="J53">
        <v>-7.3715037822280394E-2</v>
      </c>
      <c r="K53">
        <v>-1.6978336534417826E-2</v>
      </c>
      <c r="L53">
        <v>2.7231468724760788E-2</v>
      </c>
    </row>
    <row r="54" spans="1:12" x14ac:dyDescent="0.2">
      <c r="A54" s="1">
        <v>42373</v>
      </c>
      <c r="B54" s="2">
        <v>11320</v>
      </c>
      <c r="C54" s="2">
        <v>0.14349999999999999</v>
      </c>
      <c r="D54" s="2">
        <v>60.75</v>
      </c>
      <c r="E54" s="2"/>
      <c r="F54" s="2">
        <v>8.1604142753999298E-3</v>
      </c>
      <c r="G54" s="6">
        <v>1.4035318116383477E-2</v>
      </c>
      <c r="H54" s="30">
        <v>-2.9998195885394985E-2</v>
      </c>
      <c r="I54" s="1">
        <v>42415</v>
      </c>
      <c r="J54">
        <v>3.3918218203460526E-2</v>
      </c>
      <c r="K54">
        <v>-1.3793322132335861E-2</v>
      </c>
      <c r="L54">
        <v>-3.8451022381060795E-3</v>
      </c>
    </row>
    <row r="55" spans="1:12" x14ac:dyDescent="0.2">
      <c r="A55" s="1">
        <v>42380</v>
      </c>
      <c r="B55" s="2">
        <v>9640</v>
      </c>
      <c r="C55" s="2">
        <v>0.14050000000000001</v>
      </c>
      <c r="D55" s="2">
        <v>57.5</v>
      </c>
      <c r="E55" s="2"/>
      <c r="F55" s="2">
        <v>-0.16064996415258292</v>
      </c>
      <c r="G55" s="6">
        <v>-2.1127546425875332E-2</v>
      </c>
      <c r="H55" s="30">
        <v>-5.4982134417352668E-2</v>
      </c>
      <c r="I55" s="1">
        <v>42422</v>
      </c>
      <c r="J55">
        <v>2.3312415250810403E-2</v>
      </c>
      <c r="K55">
        <v>-2.8170876966696179E-2</v>
      </c>
      <c r="L55">
        <v>4.3931976204207857E-3</v>
      </c>
    </row>
    <row r="56" spans="1:12" x14ac:dyDescent="0.2">
      <c r="A56" s="1">
        <v>42387</v>
      </c>
      <c r="B56" s="2">
        <v>11050</v>
      </c>
      <c r="C56" s="2">
        <v>0.14399999999999999</v>
      </c>
      <c r="D56" s="2">
        <v>62</v>
      </c>
      <c r="E56" s="2"/>
      <c r="F56" s="2">
        <v>0.13650931934130917</v>
      </c>
      <c r="G56" s="6">
        <v>2.4605810802200034E-2</v>
      </c>
      <c r="H56" s="30">
        <v>7.5349437241786887E-2</v>
      </c>
      <c r="I56" s="1">
        <v>42429</v>
      </c>
      <c r="J56">
        <v>7.4328798714500266E-3</v>
      </c>
      <c r="K56">
        <v>0</v>
      </c>
      <c r="L56">
        <v>3.4732256772952219E-2</v>
      </c>
    </row>
    <row r="57" spans="1:12" x14ac:dyDescent="0.2">
      <c r="A57" s="1">
        <v>42394</v>
      </c>
      <c r="B57" s="2">
        <v>11500</v>
      </c>
      <c r="C57" s="2">
        <v>0.14899999999999999</v>
      </c>
      <c r="D57" s="2">
        <v>65.5</v>
      </c>
      <c r="E57" s="2"/>
      <c r="F57" s="2">
        <v>3.991660740544134E-2</v>
      </c>
      <c r="G57" s="6">
        <v>3.4133006369458485E-2</v>
      </c>
      <c r="H57" s="30">
        <v>5.4915757596115E-2</v>
      </c>
      <c r="I57" s="1">
        <v>42436</v>
      </c>
      <c r="J57">
        <v>2.1514182915330693E-2</v>
      </c>
      <c r="K57">
        <v>0</v>
      </c>
      <c r="L57">
        <v>3.2926391700862645E-2</v>
      </c>
    </row>
    <row r="58" spans="1:12" x14ac:dyDescent="0.2">
      <c r="A58" s="1">
        <v>42401</v>
      </c>
      <c r="B58" s="2">
        <v>10765</v>
      </c>
      <c r="C58" s="2">
        <v>0.14849999999999999</v>
      </c>
      <c r="D58" s="2">
        <v>71</v>
      </c>
      <c r="E58" s="2"/>
      <c r="F58" s="2">
        <v>-6.6046904552877095E-2</v>
      </c>
      <c r="G58" s="6">
        <v>-3.3613477027047978E-3</v>
      </c>
      <c r="H58" s="30">
        <v>8.0629734400108788E-2</v>
      </c>
      <c r="I58" s="1">
        <v>42443</v>
      </c>
      <c r="J58">
        <v>4.4850566165351324E-2</v>
      </c>
      <c r="K58">
        <v>2.8170876966696179E-2</v>
      </c>
      <c r="L58">
        <v>3.2992163784718365E-2</v>
      </c>
    </row>
    <row r="59" spans="1:12" x14ac:dyDescent="0.2">
      <c r="A59" s="1">
        <v>42408</v>
      </c>
      <c r="B59" s="2">
        <v>10000</v>
      </c>
      <c r="C59" s="2">
        <v>0.14599999999999999</v>
      </c>
      <c r="D59" s="2">
        <v>72.959999999999994</v>
      </c>
      <c r="E59" s="2"/>
      <c r="F59" s="2">
        <v>-7.3715037822280394E-2</v>
      </c>
      <c r="G59" s="6">
        <v>-1.6978336534417826E-2</v>
      </c>
      <c r="H59" s="30">
        <v>2.7231468724760788E-2</v>
      </c>
      <c r="I59" s="1">
        <v>42450</v>
      </c>
      <c r="J59">
        <v>-4.6687113972652128E-2</v>
      </c>
      <c r="K59">
        <v>3.7483093254740529E-2</v>
      </c>
      <c r="L59">
        <v>1.6705952953250502E-2</v>
      </c>
    </row>
    <row r="60" spans="1:12" x14ac:dyDescent="0.2">
      <c r="A60" s="1">
        <v>42415</v>
      </c>
      <c r="B60" s="2">
        <v>10345</v>
      </c>
      <c r="C60" s="2">
        <v>0.14399999999999999</v>
      </c>
      <c r="D60" s="2">
        <v>72.680000000000007</v>
      </c>
      <c r="E60" s="2"/>
      <c r="F60" s="2">
        <v>3.3918218203460526E-2</v>
      </c>
      <c r="G60" s="6">
        <v>-1.3793322132335861E-2</v>
      </c>
      <c r="H60" s="30">
        <v>-3.8451022381060795E-3</v>
      </c>
      <c r="I60" s="1">
        <v>42457</v>
      </c>
      <c r="J60">
        <v>-3.8412216545351541E-2</v>
      </c>
      <c r="K60">
        <v>-1.0084119066626096E-2</v>
      </c>
      <c r="L60">
        <v>4.9781615160781278E-2</v>
      </c>
    </row>
    <row r="61" spans="1:12" x14ac:dyDescent="0.2">
      <c r="A61" s="1">
        <v>42422</v>
      </c>
      <c r="B61" s="2">
        <v>10589</v>
      </c>
      <c r="C61" s="2">
        <v>0.14000000000000001</v>
      </c>
      <c r="D61" s="2">
        <v>73</v>
      </c>
      <c r="E61" s="2"/>
      <c r="F61" s="2">
        <v>2.3312415250810403E-2</v>
      </c>
      <c r="G61" s="6">
        <v>-2.8170876966696179E-2</v>
      </c>
      <c r="H61" s="30">
        <v>4.3931976204207857E-3</v>
      </c>
      <c r="I61" s="1">
        <v>42464</v>
      </c>
      <c r="J61">
        <v>-1.4430264829028872E-2</v>
      </c>
      <c r="K61">
        <v>6.7340321813440518E-3</v>
      </c>
      <c r="L61">
        <v>4.3211349142392663E-2</v>
      </c>
    </row>
    <row r="62" spans="1:12" x14ac:dyDescent="0.2">
      <c r="A62" s="1">
        <v>42429</v>
      </c>
      <c r="B62" s="2">
        <v>10668</v>
      </c>
      <c r="C62" s="2">
        <v>0.14000000000000001</v>
      </c>
      <c r="D62" s="2">
        <v>75.58</v>
      </c>
      <c r="E62" s="2"/>
      <c r="F62" s="2">
        <v>7.4328798714500266E-3</v>
      </c>
      <c r="G62" s="6">
        <v>0</v>
      </c>
      <c r="H62" s="30">
        <v>3.4732256772952219E-2</v>
      </c>
      <c r="I62" s="1">
        <v>42471</v>
      </c>
      <c r="J62">
        <v>-1.8385027913987884E-2</v>
      </c>
      <c r="K62">
        <v>3.3500868852820442E-3</v>
      </c>
      <c r="L62">
        <v>-2.0975475986555026E-2</v>
      </c>
    </row>
    <row r="63" spans="1:12" x14ac:dyDescent="0.2">
      <c r="A63" s="1">
        <v>42436</v>
      </c>
      <c r="B63" s="2">
        <v>10900</v>
      </c>
      <c r="C63" s="2">
        <v>0.14000000000000001</v>
      </c>
      <c r="D63" s="2">
        <v>78.11</v>
      </c>
      <c r="E63" s="2"/>
      <c r="F63" s="2">
        <v>2.1514182915330693E-2</v>
      </c>
      <c r="G63" s="6">
        <v>0</v>
      </c>
      <c r="H63" s="30">
        <v>3.2926391700862645E-2</v>
      </c>
      <c r="I63" s="1">
        <v>42478</v>
      </c>
      <c r="J63">
        <v>1.5959608340324394E-2</v>
      </c>
      <c r="K63">
        <v>6.1607809389490509E-2</v>
      </c>
      <c r="L63">
        <v>4.2063572117476689E-2</v>
      </c>
    </row>
    <row r="64" spans="1:12" x14ac:dyDescent="0.2">
      <c r="A64" s="1">
        <v>42443</v>
      </c>
      <c r="B64" s="2">
        <v>11400</v>
      </c>
      <c r="C64" s="2">
        <v>0.14399999999999999</v>
      </c>
      <c r="D64" s="2">
        <v>80.73</v>
      </c>
      <c r="E64" s="2"/>
      <c r="F64" s="2">
        <v>4.4850566165351324E-2</v>
      </c>
      <c r="G64" s="6">
        <v>2.8170876966696179E-2</v>
      </c>
      <c r="H64" s="30">
        <v>3.2992163784718365E-2</v>
      </c>
      <c r="I64" s="1">
        <v>42499</v>
      </c>
      <c r="J64">
        <v>-6.2882881380179612E-3</v>
      </c>
      <c r="K64">
        <v>-1.7331456351640018E-2</v>
      </c>
      <c r="L64">
        <v>-4.041545642562383E-2</v>
      </c>
    </row>
    <row r="65" spans="1:12" x14ac:dyDescent="0.2">
      <c r="A65" s="1">
        <v>42450</v>
      </c>
      <c r="B65" s="2">
        <v>10880</v>
      </c>
      <c r="C65" s="2">
        <v>0.14949999999999999</v>
      </c>
      <c r="D65" s="2">
        <v>82.09</v>
      </c>
      <c r="E65" s="2"/>
      <c r="F65" s="2">
        <v>-4.6687113972652128E-2</v>
      </c>
      <c r="G65" s="6">
        <v>3.7483093254740529E-2</v>
      </c>
      <c r="H65" s="30">
        <v>1.6705952953250502E-2</v>
      </c>
      <c r="I65" s="1">
        <v>42506</v>
      </c>
      <c r="J65">
        <v>4.3067815451571789E-3</v>
      </c>
      <c r="K65">
        <v>-1.0544913176614878E-2</v>
      </c>
      <c r="L65">
        <v>1.5774507253832226E-2</v>
      </c>
    </row>
    <row r="66" spans="1:12" x14ac:dyDescent="0.2">
      <c r="A66" s="1">
        <v>42457</v>
      </c>
      <c r="B66" s="2">
        <v>10470</v>
      </c>
      <c r="C66" s="2">
        <v>0.14799999999999999</v>
      </c>
      <c r="D66" s="2">
        <v>86.28</v>
      </c>
      <c r="E66" s="2"/>
      <c r="F66" s="2">
        <v>-3.8412216545351541E-2</v>
      </c>
      <c r="G66" s="6">
        <v>-1.0084119066626096E-2</v>
      </c>
      <c r="H66" s="30">
        <v>4.9781615160781278E-2</v>
      </c>
      <c r="I66" s="1">
        <v>42513</v>
      </c>
      <c r="J66">
        <v>4.2183051333141819E-2</v>
      </c>
      <c r="K66">
        <v>-2.142939145589895E-2</v>
      </c>
      <c r="L66">
        <v>4.9301661078589021E-3</v>
      </c>
    </row>
    <row r="67" spans="1:12" x14ac:dyDescent="0.2">
      <c r="A67" s="1">
        <v>42464</v>
      </c>
      <c r="B67" s="2">
        <v>10320</v>
      </c>
      <c r="C67" s="2">
        <v>0.14899999999999999</v>
      </c>
      <c r="D67" s="2">
        <v>90.09</v>
      </c>
      <c r="E67" s="2"/>
      <c r="F67" s="2">
        <v>-1.4430264829028872E-2</v>
      </c>
      <c r="G67" s="6">
        <v>6.7340321813440518E-3</v>
      </c>
      <c r="H67" s="30">
        <v>4.3211349142392663E-2</v>
      </c>
      <c r="I67" s="1">
        <v>42520</v>
      </c>
      <c r="J67">
        <v>-3.3952552196625518E-2</v>
      </c>
      <c r="K67">
        <v>7.1942756340270808E-3</v>
      </c>
      <c r="L67">
        <v>-5.9710227356132073E-2</v>
      </c>
    </row>
    <row r="68" spans="1:12" x14ac:dyDescent="0.2">
      <c r="A68" s="1">
        <v>42471</v>
      </c>
      <c r="B68" s="2">
        <v>10132</v>
      </c>
      <c r="C68" s="2">
        <v>0.14949999999999999</v>
      </c>
      <c r="D68" s="2">
        <v>88.22</v>
      </c>
      <c r="E68" s="2"/>
      <c r="F68" s="2">
        <v>-1.8385027913987884E-2</v>
      </c>
      <c r="G68" s="6">
        <v>3.3500868852820442E-3</v>
      </c>
      <c r="H68" s="30">
        <v>-2.0975475986555026E-2</v>
      </c>
      <c r="I68" s="1">
        <v>42527</v>
      </c>
      <c r="J68">
        <v>-3.6845394381387564E-2</v>
      </c>
      <c r="K68">
        <v>3.5778213478838694E-3</v>
      </c>
      <c r="L68">
        <v>-3.478061606479077E-2</v>
      </c>
    </row>
    <row r="69" spans="1:12" x14ac:dyDescent="0.2">
      <c r="A69" s="1">
        <v>42478</v>
      </c>
      <c r="B69" s="2">
        <v>10295</v>
      </c>
      <c r="C69" s="2">
        <v>0.159</v>
      </c>
      <c r="D69" s="2">
        <v>92.01</v>
      </c>
      <c r="E69" s="2"/>
      <c r="F69" s="2">
        <v>1.5959608340324394E-2</v>
      </c>
      <c r="G69" s="6">
        <v>6.1607809389490509E-2</v>
      </c>
      <c r="H69" s="30">
        <v>4.2063572117476689E-2</v>
      </c>
      <c r="I69" s="1">
        <v>42534</v>
      </c>
      <c r="J69">
        <v>-7.8547845365193325E-3</v>
      </c>
      <c r="K69">
        <v>3.5650661644961446E-3</v>
      </c>
      <c r="L69">
        <v>2.7920595398627235E-2</v>
      </c>
    </row>
    <row r="70" spans="1:12" x14ac:dyDescent="0.2">
      <c r="A70" s="1">
        <v>42485</v>
      </c>
      <c r="B70" s="2">
        <v>9002</v>
      </c>
      <c r="C70" s="2">
        <v>0.159</v>
      </c>
      <c r="D70" s="2">
        <v>89.25</v>
      </c>
      <c r="E70" s="2"/>
      <c r="F70" s="2">
        <v>-0.1342115656090126</v>
      </c>
      <c r="G70" s="6">
        <v>0</v>
      </c>
      <c r="H70" s="30">
        <v>-3.0455846134521458E-2</v>
      </c>
      <c r="I70" s="1">
        <v>42541</v>
      </c>
      <c r="J70">
        <v>-5.5210731972355376E-2</v>
      </c>
      <c r="K70">
        <v>-2.5226562945675379E-2</v>
      </c>
      <c r="L70">
        <v>1.441376842793396E-2</v>
      </c>
    </row>
    <row r="71" spans="1:12" x14ac:dyDescent="0.2">
      <c r="A71" s="1">
        <v>42492</v>
      </c>
      <c r="B71" s="2">
        <v>9093</v>
      </c>
      <c r="C71" s="2">
        <v>0.14549999999999999</v>
      </c>
      <c r="D71" s="2">
        <v>87.1</v>
      </c>
      <c r="E71" s="2"/>
      <c r="F71" s="2">
        <v>1.0058111873034292E-2</v>
      </c>
      <c r="G71" s="6">
        <v>-8.8728115608684321E-2</v>
      </c>
      <c r="H71" s="30">
        <v>-2.4384536801291823E-2</v>
      </c>
      <c r="I71" s="1">
        <v>42555</v>
      </c>
      <c r="J71">
        <v>1.74277365929143E-2</v>
      </c>
      <c r="K71">
        <v>3.6367644170874902E-2</v>
      </c>
      <c r="L71">
        <v>9.7492152524267794E-3</v>
      </c>
    </row>
    <row r="72" spans="1:12" x14ac:dyDescent="0.2">
      <c r="A72" s="1">
        <v>42499</v>
      </c>
      <c r="B72" s="2">
        <v>9036</v>
      </c>
      <c r="C72" s="2">
        <v>0.14299999999999999</v>
      </c>
      <c r="D72" s="2">
        <v>83.65</v>
      </c>
      <c r="E72" s="2"/>
      <c r="F72" s="2">
        <v>-6.2882881380179612E-3</v>
      </c>
      <c r="G72" s="6">
        <v>-1.7331456351640018E-2</v>
      </c>
      <c r="H72" s="30">
        <v>-4.041545642562383E-2</v>
      </c>
      <c r="I72" s="1">
        <v>42562</v>
      </c>
      <c r="J72">
        <v>2.1366051534174701E-2</v>
      </c>
      <c r="K72">
        <v>-7.1684894786123721E-3</v>
      </c>
      <c r="L72">
        <v>6.7145449062463669E-2</v>
      </c>
    </row>
    <row r="73" spans="1:12" x14ac:dyDescent="0.2">
      <c r="A73" s="1">
        <v>42506</v>
      </c>
      <c r="B73" s="2">
        <v>9075</v>
      </c>
      <c r="C73" s="2">
        <v>0.14149999999999999</v>
      </c>
      <c r="D73" s="2">
        <v>84.98</v>
      </c>
      <c r="E73" s="2"/>
      <c r="F73" s="2">
        <v>4.3067815451571789E-3</v>
      </c>
      <c r="G73" s="6">
        <v>-1.0544913176614878E-2</v>
      </c>
      <c r="H73" s="30">
        <v>1.5774507253832226E-2</v>
      </c>
      <c r="I73" s="1">
        <v>42569</v>
      </c>
      <c r="J73">
        <v>-1.0198749826255238E-2</v>
      </c>
      <c r="K73">
        <v>7.1684894786123721E-3</v>
      </c>
      <c r="L73">
        <v>-5.5331158386184853E-4</v>
      </c>
    </row>
    <row r="74" spans="1:12" x14ac:dyDescent="0.2">
      <c r="A74" s="1">
        <v>42513</v>
      </c>
      <c r="B74" s="2">
        <v>9466</v>
      </c>
      <c r="C74" s="2">
        <v>0.13850000000000001</v>
      </c>
      <c r="D74" s="2">
        <v>85.4</v>
      </c>
      <c r="E74" s="2"/>
      <c r="F74" s="2">
        <v>4.2183051333141819E-2</v>
      </c>
      <c r="G74" s="6">
        <v>-2.142939145589895E-2</v>
      </c>
      <c r="H74" s="30">
        <v>4.9301661078589021E-3</v>
      </c>
      <c r="I74" s="1">
        <v>42576</v>
      </c>
      <c r="J74">
        <v>8.6388296280523136E-2</v>
      </c>
      <c r="K74">
        <v>4.8790164169431938E-2</v>
      </c>
      <c r="L74">
        <v>5.3344543133638567E-2</v>
      </c>
    </row>
    <row r="75" spans="1:12" x14ac:dyDescent="0.2">
      <c r="A75" s="1">
        <v>42520</v>
      </c>
      <c r="B75" s="2">
        <v>9150</v>
      </c>
      <c r="C75" s="2">
        <v>0.13950000000000001</v>
      </c>
      <c r="D75" s="2">
        <v>80.45</v>
      </c>
      <c r="E75" s="2"/>
      <c r="F75" s="2">
        <v>-3.3952552196625518E-2</v>
      </c>
      <c r="G75" s="6">
        <v>7.1942756340270808E-3</v>
      </c>
      <c r="H75" s="30">
        <v>-5.9710227356132073E-2</v>
      </c>
      <c r="I75" s="1">
        <v>42583</v>
      </c>
      <c r="J75">
        <v>4.5941092860378063E-2</v>
      </c>
      <c r="K75">
        <v>3.3955890011381218E-3</v>
      </c>
      <c r="L75">
        <v>-2.4110349564145928E-2</v>
      </c>
    </row>
    <row r="76" spans="1:12" x14ac:dyDescent="0.2">
      <c r="A76" s="1">
        <v>42527</v>
      </c>
      <c r="B76" s="2">
        <v>8819</v>
      </c>
      <c r="C76" s="2">
        <v>0.14000000000000001</v>
      </c>
      <c r="D76" s="2">
        <v>77.7</v>
      </c>
      <c r="E76" s="2"/>
      <c r="F76" s="2">
        <v>-3.6845394381387564E-2</v>
      </c>
      <c r="G76" s="6">
        <v>3.5778213478838694E-3</v>
      </c>
      <c r="H76" s="30">
        <v>-3.478061606479077E-2</v>
      </c>
      <c r="I76" s="1">
        <v>42590</v>
      </c>
      <c r="J76">
        <v>1.0237409093221572E-2</v>
      </c>
      <c r="K76">
        <v>3.3336420267591871E-2</v>
      </c>
      <c r="L76">
        <v>-1.135208688134437E-2</v>
      </c>
    </row>
    <row r="77" spans="1:12" x14ac:dyDescent="0.2">
      <c r="A77" s="1">
        <v>42534</v>
      </c>
      <c r="B77" s="2">
        <v>8750</v>
      </c>
      <c r="C77" s="2">
        <v>0.14050000000000001</v>
      </c>
      <c r="D77" s="2">
        <v>79.900000000000006</v>
      </c>
      <c r="E77" s="2"/>
      <c r="F77" s="2">
        <v>-7.8547845365193325E-3</v>
      </c>
      <c r="G77" s="6">
        <v>3.5650661644961446E-3</v>
      </c>
      <c r="H77" s="30">
        <v>2.7920595398627235E-2</v>
      </c>
      <c r="I77" s="1">
        <v>42597</v>
      </c>
      <c r="J77">
        <v>-5.1293294387551924E-2</v>
      </c>
      <c r="K77">
        <v>-1.9868203216725222E-2</v>
      </c>
      <c r="L77">
        <v>7.9060356572027146E-3</v>
      </c>
    </row>
    <row r="78" spans="1:12" x14ac:dyDescent="0.2">
      <c r="A78" s="1">
        <v>42541</v>
      </c>
      <c r="B78" s="2">
        <v>8280</v>
      </c>
      <c r="C78" s="2">
        <v>0.13700000000000001</v>
      </c>
      <c r="D78" s="2">
        <v>81.06</v>
      </c>
      <c r="E78" s="2"/>
      <c r="F78" s="2">
        <v>-5.5210731972355376E-2</v>
      </c>
      <c r="G78" s="6">
        <v>-2.5226562945675379E-2</v>
      </c>
      <c r="H78" s="30">
        <v>1.441376842793396E-2</v>
      </c>
      <c r="I78" s="1">
        <v>42604</v>
      </c>
      <c r="J78">
        <v>1.1242607271519489E-2</v>
      </c>
      <c r="K78">
        <v>-2.3689771122404668E-2</v>
      </c>
      <c r="L78">
        <v>-1.3029500290333118E-2</v>
      </c>
    </row>
    <row r="79" spans="1:12" x14ac:dyDescent="0.2">
      <c r="A79" s="1">
        <v>42548</v>
      </c>
      <c r="B79" s="2">
        <v>9101</v>
      </c>
      <c r="C79" s="2">
        <v>0.13500000000000001</v>
      </c>
      <c r="D79" s="2">
        <v>83.7</v>
      </c>
      <c r="E79" s="2"/>
      <c r="F79" s="2">
        <v>9.4541329198049695E-2</v>
      </c>
      <c r="G79" s="6">
        <v>-1.4706147389695667E-2</v>
      </c>
      <c r="H79" s="30">
        <v>3.204935629526684E-2</v>
      </c>
      <c r="I79" s="1">
        <v>42611</v>
      </c>
      <c r="J79">
        <v>1.6061530746009467E-2</v>
      </c>
      <c r="K79">
        <v>-1.0327114155849637E-2</v>
      </c>
      <c r="L79">
        <v>7.6473483816474896E-4</v>
      </c>
    </row>
    <row r="80" spans="1:12" x14ac:dyDescent="0.2">
      <c r="A80" s="1">
        <v>42555</v>
      </c>
      <c r="B80" s="2">
        <v>9261</v>
      </c>
      <c r="C80" s="2">
        <v>0.14000000000000001</v>
      </c>
      <c r="D80" s="2">
        <v>84.52</v>
      </c>
      <c r="E80" s="2"/>
      <c r="F80" s="2">
        <v>1.74277365929143E-2</v>
      </c>
      <c r="G80" s="6">
        <v>3.6367644170874902E-2</v>
      </c>
      <c r="H80" s="30">
        <v>9.7492152524267794E-3</v>
      </c>
      <c r="I80" s="1">
        <v>42618</v>
      </c>
      <c r="J80">
        <v>0</v>
      </c>
      <c r="K80">
        <v>5.0601013293789743E-2</v>
      </c>
      <c r="L80">
        <v>2.1817397112808834E-3</v>
      </c>
    </row>
    <row r="81" spans="1:12" x14ac:dyDescent="0.2">
      <c r="A81" s="1">
        <v>42562</v>
      </c>
      <c r="B81" s="2">
        <v>9461</v>
      </c>
      <c r="C81" s="2">
        <v>0.13900000000000001</v>
      </c>
      <c r="D81" s="2">
        <v>90.39</v>
      </c>
      <c r="E81" s="2"/>
      <c r="F81" s="2">
        <v>2.1366051534174701E-2</v>
      </c>
      <c r="G81" s="6">
        <v>-7.1684894786123721E-3</v>
      </c>
      <c r="H81" s="30">
        <v>6.7145449062463669E-2</v>
      </c>
      <c r="I81" s="1">
        <v>42625</v>
      </c>
      <c r="J81">
        <v>-2.6427329543993849E-2</v>
      </c>
      <c r="K81">
        <v>1.6313575491523569E-2</v>
      </c>
      <c r="L81">
        <v>-0.10358228579765605</v>
      </c>
    </row>
    <row r="82" spans="1:12" x14ac:dyDescent="0.2">
      <c r="A82" s="1">
        <v>42569</v>
      </c>
      <c r="B82" s="2">
        <v>9365</v>
      </c>
      <c r="C82" s="2">
        <v>0.14000000000000001</v>
      </c>
      <c r="D82" s="2">
        <v>90.34</v>
      </c>
      <c r="E82" s="2"/>
      <c r="F82" s="2">
        <v>-1.0198749826255238E-2</v>
      </c>
      <c r="G82" s="6">
        <v>7.1684894786123721E-3</v>
      </c>
      <c r="H82" s="30">
        <v>-5.5331158386184853E-4</v>
      </c>
      <c r="I82" s="1">
        <v>42632</v>
      </c>
      <c r="J82">
        <v>3.1724352901862929E-2</v>
      </c>
      <c r="K82">
        <v>-9.7561749453645152E-3</v>
      </c>
      <c r="L82">
        <v>5.4219875546800189E-2</v>
      </c>
    </row>
    <row r="83" spans="1:12" x14ac:dyDescent="0.2">
      <c r="A83" s="1">
        <v>42576</v>
      </c>
      <c r="B83" s="2">
        <v>10210</v>
      </c>
      <c r="C83" s="2">
        <v>0.14699999999999999</v>
      </c>
      <c r="D83" s="2">
        <v>95.29</v>
      </c>
      <c r="E83" s="2"/>
      <c r="F83" s="2">
        <v>8.6388296280523136E-2</v>
      </c>
      <c r="G83" s="6">
        <v>4.8790164169431938E-2</v>
      </c>
      <c r="H83" s="30">
        <v>5.3344543133638567E-2</v>
      </c>
      <c r="I83" s="1">
        <v>42639</v>
      </c>
      <c r="J83">
        <v>-1.9913954247511967E-2</v>
      </c>
      <c r="K83">
        <v>6.5146810211935691E-3</v>
      </c>
      <c r="L83">
        <v>-5.1805581761830588E-2</v>
      </c>
    </row>
    <row r="84" spans="1:12" x14ac:dyDescent="0.2">
      <c r="A84" s="1">
        <v>42583</v>
      </c>
      <c r="B84" s="2">
        <v>10690</v>
      </c>
      <c r="C84" s="2">
        <v>0.14749999999999999</v>
      </c>
      <c r="D84" s="2">
        <v>93.02</v>
      </c>
      <c r="E84" s="2"/>
      <c r="F84" s="2">
        <v>4.5941092860378063E-2</v>
      </c>
      <c r="G84" s="6">
        <v>3.3955890011381218E-3</v>
      </c>
      <c r="H84" s="30">
        <v>-2.4110349564145928E-2</v>
      </c>
      <c r="I84" s="1">
        <v>42646</v>
      </c>
      <c r="J84">
        <v>1.9228926221064313E-3</v>
      </c>
      <c r="K84">
        <v>-3.9740328649514156E-2</v>
      </c>
      <c r="L84">
        <v>4.0870220991775064E-2</v>
      </c>
    </row>
    <row r="85" spans="1:12" x14ac:dyDescent="0.2">
      <c r="A85" s="1">
        <v>42590</v>
      </c>
      <c r="B85" s="2">
        <v>10800</v>
      </c>
      <c r="C85" s="2">
        <v>0.1525</v>
      </c>
      <c r="D85" s="2">
        <v>91.97</v>
      </c>
      <c r="E85" s="2"/>
      <c r="F85" s="2">
        <v>1.0237409093221572E-2</v>
      </c>
      <c r="G85" s="6">
        <v>3.3336420267591871E-2</v>
      </c>
      <c r="H85" s="30">
        <v>-1.135208688134437E-2</v>
      </c>
      <c r="I85" s="1">
        <v>42653</v>
      </c>
      <c r="J85">
        <v>-2.5980541797745005E-2</v>
      </c>
      <c r="K85">
        <v>2.6668247082161534E-2</v>
      </c>
      <c r="L85">
        <v>7.3801072976227289E-3</v>
      </c>
    </row>
    <row r="86" spans="1:12" x14ac:dyDescent="0.2">
      <c r="A86" s="1">
        <v>42597</v>
      </c>
      <c r="B86" s="2">
        <v>10260</v>
      </c>
      <c r="C86" s="2">
        <v>0.14949999999999999</v>
      </c>
      <c r="D86" s="2">
        <v>92.7</v>
      </c>
      <c r="E86" s="2"/>
      <c r="F86" s="2">
        <v>-5.1293294387551924E-2</v>
      </c>
      <c r="G86" s="6">
        <v>-1.9868203216725222E-2</v>
      </c>
      <c r="H86" s="30">
        <v>7.9060356572027146E-3</v>
      </c>
      <c r="I86" s="1">
        <v>42660</v>
      </c>
      <c r="J86">
        <v>3.6870981873574848E-2</v>
      </c>
      <c r="K86">
        <v>-1.3245226750020711E-2</v>
      </c>
      <c r="L86">
        <v>7.6681348556570939E-3</v>
      </c>
    </row>
    <row r="87" spans="1:12" x14ac:dyDescent="0.2">
      <c r="A87" s="1">
        <v>42604</v>
      </c>
      <c r="B87" s="2">
        <v>10376</v>
      </c>
      <c r="C87" s="2">
        <v>0.14599999999999999</v>
      </c>
      <c r="D87" s="2">
        <v>91.5</v>
      </c>
      <c r="E87" s="2"/>
      <c r="F87" s="2">
        <v>1.1242607271519489E-2</v>
      </c>
      <c r="G87" s="6">
        <v>-2.3689771122404668E-2</v>
      </c>
      <c r="H87" s="30">
        <v>-1.3029500290333118E-2</v>
      </c>
      <c r="I87" s="1">
        <v>42667</v>
      </c>
      <c r="J87">
        <v>2.4672625915105328E-3</v>
      </c>
      <c r="K87">
        <v>-3.3389012655147265E-3</v>
      </c>
      <c r="L87">
        <v>8.8226767013524388E-2</v>
      </c>
    </row>
    <row r="88" spans="1:12" x14ac:dyDescent="0.2">
      <c r="A88" s="1">
        <v>42611</v>
      </c>
      <c r="B88" s="2">
        <v>10544</v>
      </c>
      <c r="C88" s="2">
        <v>0.14449999999999999</v>
      </c>
      <c r="D88" s="2">
        <v>91.57</v>
      </c>
      <c r="E88" s="2"/>
      <c r="F88" s="2">
        <v>1.6061530746009467E-2</v>
      </c>
      <c r="G88" s="6">
        <v>-1.0327114155849637E-2</v>
      </c>
      <c r="H88" s="30">
        <v>7.6473483816474896E-4</v>
      </c>
      <c r="I88" s="1">
        <v>42674</v>
      </c>
      <c r="J88">
        <v>-1.8268405328619508E-2</v>
      </c>
      <c r="K88">
        <v>1.3289232118682826E-2</v>
      </c>
      <c r="L88">
        <v>3.990299199097791E-2</v>
      </c>
    </row>
    <row r="89" spans="1:12" x14ac:dyDescent="0.2">
      <c r="A89" s="1">
        <v>42618</v>
      </c>
      <c r="B89" s="2">
        <v>10544</v>
      </c>
      <c r="C89" s="2">
        <v>0.152</v>
      </c>
      <c r="D89" s="2">
        <v>91.77</v>
      </c>
      <c r="E89" s="2"/>
      <c r="F89" s="2">
        <v>0</v>
      </c>
      <c r="G89" s="6">
        <v>5.0601013293789743E-2</v>
      </c>
      <c r="H89" s="30">
        <v>2.1817397112808834E-3</v>
      </c>
      <c r="I89" s="1">
        <v>42688</v>
      </c>
      <c r="J89">
        <v>4.3538785059716645E-2</v>
      </c>
      <c r="K89">
        <v>5.0093945318915534E-2</v>
      </c>
      <c r="L89">
        <v>-1.5890392335184522E-2</v>
      </c>
    </row>
    <row r="90" spans="1:12" x14ac:dyDescent="0.2">
      <c r="A90" s="1">
        <v>42625</v>
      </c>
      <c r="B90" s="2">
        <v>10269</v>
      </c>
      <c r="C90" s="2">
        <v>0.1545</v>
      </c>
      <c r="D90" s="2">
        <v>82.74</v>
      </c>
      <c r="E90" s="2"/>
      <c r="F90" s="2">
        <v>-2.6427329543993849E-2</v>
      </c>
      <c r="G90" s="6">
        <v>1.6313575491523569E-2</v>
      </c>
      <c r="H90" s="30">
        <v>-0.10358228579765605</v>
      </c>
      <c r="I90" s="1">
        <v>42695</v>
      </c>
      <c r="J90">
        <v>6.6439029236082803E-3</v>
      </c>
      <c r="K90">
        <v>0</v>
      </c>
      <c r="L90">
        <v>3.312491539544915E-2</v>
      </c>
    </row>
    <row r="91" spans="1:12" x14ac:dyDescent="0.2">
      <c r="A91" s="1">
        <v>42632</v>
      </c>
      <c r="B91" s="2">
        <v>10600</v>
      </c>
      <c r="C91" s="2">
        <v>0.153</v>
      </c>
      <c r="D91" s="2">
        <v>87.35</v>
      </c>
      <c r="E91" s="2"/>
      <c r="F91" s="2">
        <v>3.1724352901862929E-2</v>
      </c>
      <c r="G91" s="6">
        <v>-9.7561749453645152E-3</v>
      </c>
      <c r="H91" s="30">
        <v>5.4219875546800189E-2</v>
      </c>
      <c r="I91" s="1">
        <v>42702</v>
      </c>
      <c r="J91">
        <v>-6.7405166138438943E-3</v>
      </c>
      <c r="K91">
        <v>3.2520353863771945E-3</v>
      </c>
      <c r="L91">
        <v>-3.7463316994046814E-2</v>
      </c>
    </row>
    <row r="92" spans="1:12" x14ac:dyDescent="0.2">
      <c r="A92" s="1">
        <v>42639</v>
      </c>
      <c r="B92" s="2">
        <v>10391</v>
      </c>
      <c r="C92" s="2">
        <v>0.154</v>
      </c>
      <c r="D92" s="2">
        <v>82.94</v>
      </c>
      <c r="E92" s="2"/>
      <c r="F92" s="2">
        <v>-1.9913954247511967E-2</v>
      </c>
      <c r="G92" s="6">
        <v>6.5146810211935691E-3</v>
      </c>
      <c r="H92" s="30">
        <v>-5.1805581761830588E-2</v>
      </c>
      <c r="I92" s="1">
        <v>42709</v>
      </c>
      <c r="J92">
        <v>7.0283830458084395E-3</v>
      </c>
      <c r="K92">
        <v>6.4725145056174771E-3</v>
      </c>
      <c r="L92">
        <v>-1.7544309650909362E-2</v>
      </c>
    </row>
    <row r="93" spans="1:12" x14ac:dyDescent="0.2">
      <c r="A93" s="1">
        <v>42646</v>
      </c>
      <c r="B93" s="2">
        <v>10411</v>
      </c>
      <c r="C93" s="2">
        <v>0.14799999999999999</v>
      </c>
      <c r="D93" s="2">
        <v>86.4</v>
      </c>
      <c r="E93" s="2"/>
      <c r="F93" s="2">
        <v>1.9228926221064313E-3</v>
      </c>
      <c r="G93" s="6">
        <v>-3.9740328649514156E-2</v>
      </c>
      <c r="H93" s="30">
        <v>4.0870220991775064E-2</v>
      </c>
      <c r="I93" s="1">
        <v>42716</v>
      </c>
      <c r="J93">
        <v>2.8096252885470463E-2</v>
      </c>
      <c r="K93">
        <v>-9.7245498919946716E-3</v>
      </c>
      <c r="L93">
        <v>1.9108303366185631E-2</v>
      </c>
    </row>
    <row r="94" spans="1:12" x14ac:dyDescent="0.2">
      <c r="A94" s="1">
        <v>42653</v>
      </c>
      <c r="B94" s="2">
        <v>10144</v>
      </c>
      <c r="C94" s="2">
        <v>0.152</v>
      </c>
      <c r="D94" s="2">
        <v>87.04</v>
      </c>
      <c r="E94" s="2"/>
      <c r="F94" s="2">
        <v>-2.5980541797745005E-2</v>
      </c>
      <c r="G94" s="6">
        <v>2.6668247082161534E-2</v>
      </c>
      <c r="H94" s="30">
        <v>7.3801072976227289E-3</v>
      </c>
      <c r="I94" s="1">
        <v>42723</v>
      </c>
      <c r="J94">
        <v>-2.9536414432451252E-2</v>
      </c>
      <c r="K94">
        <v>-3.2626456348163746E-3</v>
      </c>
      <c r="L94">
        <v>-3.2650919464779271E-2</v>
      </c>
    </row>
    <row r="95" spans="1:12" x14ac:dyDescent="0.2">
      <c r="A95" s="1">
        <v>42660</v>
      </c>
      <c r="B95" s="2">
        <v>10525</v>
      </c>
      <c r="C95" s="2">
        <v>0.15</v>
      </c>
      <c r="D95" s="2">
        <v>87.71</v>
      </c>
      <c r="E95" s="2"/>
      <c r="F95" s="2">
        <v>3.6870981873574848E-2</v>
      </c>
      <c r="G95" s="6">
        <v>-1.3245226750020711E-2</v>
      </c>
      <c r="H95" s="30">
        <v>7.6681348556570939E-3</v>
      </c>
      <c r="I95" s="1">
        <v>42730</v>
      </c>
      <c r="J95">
        <v>5.5320531588165522E-2</v>
      </c>
      <c r="K95">
        <v>-9.8522964430116655E-3</v>
      </c>
      <c r="L95">
        <v>3.0912997581397761E-2</v>
      </c>
    </row>
    <row r="96" spans="1:12" x14ac:dyDescent="0.2">
      <c r="A96" s="1">
        <v>42667</v>
      </c>
      <c r="B96" s="2">
        <v>10551</v>
      </c>
      <c r="C96" s="2">
        <v>0.14949999999999999</v>
      </c>
      <c r="D96" s="2">
        <v>95.8</v>
      </c>
      <c r="E96" s="2"/>
      <c r="F96" s="2">
        <v>2.4672625915105328E-3</v>
      </c>
      <c r="G96" s="6">
        <v>-3.3389012655147265E-3</v>
      </c>
      <c r="H96" s="30">
        <v>8.8226767013524388E-2</v>
      </c>
      <c r="I96" s="1">
        <v>42737</v>
      </c>
      <c r="J96">
        <v>-9.1324835632722312E-3</v>
      </c>
      <c r="K96">
        <v>2.9270382300113251E-2</v>
      </c>
      <c r="L96">
        <v>-2.5010109499618238E-2</v>
      </c>
    </row>
    <row r="97" spans="1:12" x14ac:dyDescent="0.2">
      <c r="A97" s="1">
        <v>42674</v>
      </c>
      <c r="B97" s="2">
        <v>10360</v>
      </c>
      <c r="C97" s="2">
        <v>0.1515</v>
      </c>
      <c r="D97" s="2">
        <v>99.7</v>
      </c>
      <c r="E97" s="2"/>
      <c r="F97" s="2">
        <v>-1.8268405328619508E-2</v>
      </c>
      <c r="G97" s="6">
        <v>1.3289232118682826E-2</v>
      </c>
      <c r="H97" s="30">
        <v>3.990299199097791E-2</v>
      </c>
      <c r="I97" s="1">
        <v>42751</v>
      </c>
      <c r="J97">
        <v>9.2927875754593714E-3</v>
      </c>
      <c r="K97">
        <v>1.5798116876591051E-2</v>
      </c>
      <c r="L97">
        <v>-3.0793696991400665E-2</v>
      </c>
    </row>
    <row r="98" spans="1:12" x14ac:dyDescent="0.2">
      <c r="A98" s="1">
        <v>42681</v>
      </c>
      <c r="B98" s="2">
        <v>9910</v>
      </c>
      <c r="C98" s="2">
        <v>0.14599999999999999</v>
      </c>
      <c r="D98" s="2">
        <v>117.35</v>
      </c>
      <c r="E98" s="2"/>
      <c r="F98" s="2">
        <v>-4.4407888489439884E-2</v>
      </c>
      <c r="G98" s="6">
        <v>-3.6979003241087494E-2</v>
      </c>
      <c r="H98" s="30">
        <v>0.16299524532924003</v>
      </c>
      <c r="I98" s="1">
        <v>42758</v>
      </c>
      <c r="J98">
        <v>1.7320860942630745E-2</v>
      </c>
      <c r="K98">
        <v>-3.1397200046676677E-3</v>
      </c>
      <c r="L98">
        <v>5.9982704601710068E-2</v>
      </c>
    </row>
    <row r="99" spans="1:12" x14ac:dyDescent="0.2">
      <c r="A99" s="1">
        <v>42688</v>
      </c>
      <c r="B99" s="2">
        <v>10351</v>
      </c>
      <c r="C99" s="2">
        <v>0.1535</v>
      </c>
      <c r="D99" s="2">
        <v>115.5</v>
      </c>
      <c r="E99" s="2"/>
      <c r="F99" s="2">
        <v>4.3538785059716645E-2</v>
      </c>
      <c r="G99" s="6">
        <v>5.0093945318915534E-2</v>
      </c>
      <c r="H99" s="30">
        <v>-1.5890392335184522E-2</v>
      </c>
      <c r="I99" s="1">
        <v>42765</v>
      </c>
      <c r="J99">
        <v>-3.2857165157773593E-2</v>
      </c>
      <c r="K99">
        <v>3.0962225603966997E-2</v>
      </c>
      <c r="L99">
        <v>2.0255788100490335E-2</v>
      </c>
    </row>
    <row r="100" spans="1:12" x14ac:dyDescent="0.2">
      <c r="A100" s="1">
        <v>42695</v>
      </c>
      <c r="B100" s="2">
        <v>10420</v>
      </c>
      <c r="C100" s="2">
        <v>0.1535</v>
      </c>
      <c r="D100" s="2">
        <v>119.39</v>
      </c>
      <c r="E100" s="2"/>
      <c r="F100" s="2">
        <v>6.6439029236082803E-3</v>
      </c>
      <c r="G100" s="6">
        <v>0</v>
      </c>
      <c r="H100" s="30">
        <v>3.312491539544915E-2</v>
      </c>
      <c r="I100" s="1">
        <v>42772</v>
      </c>
      <c r="J100">
        <v>4.3107481013942461E-2</v>
      </c>
      <c r="K100">
        <v>-3.0534374868904646E-3</v>
      </c>
      <c r="L100">
        <v>1.7465513826172341E-2</v>
      </c>
    </row>
    <row r="101" spans="1:12" x14ac:dyDescent="0.2">
      <c r="A101" s="1">
        <v>42702</v>
      </c>
      <c r="B101" s="2">
        <v>10350</v>
      </c>
      <c r="C101" s="2">
        <v>0.154</v>
      </c>
      <c r="D101" s="2">
        <v>115</v>
      </c>
      <c r="E101" s="2"/>
      <c r="F101" s="2">
        <v>-6.7405166138438943E-3</v>
      </c>
      <c r="G101" s="6">
        <v>3.2520353863771945E-3</v>
      </c>
      <c r="H101" s="30">
        <v>-3.7463316994046814E-2</v>
      </c>
      <c r="I101" s="1">
        <v>42779</v>
      </c>
      <c r="J101">
        <v>-3.065918748737495E-2</v>
      </c>
      <c r="K101">
        <v>-1.2307847674596806E-2</v>
      </c>
      <c r="L101">
        <v>1.391867893353016E-2</v>
      </c>
    </row>
    <row r="102" spans="1:12" x14ac:dyDescent="0.2">
      <c r="A102" s="1">
        <v>42709</v>
      </c>
      <c r="B102" s="2">
        <v>10423</v>
      </c>
      <c r="C102" s="2">
        <v>0.155</v>
      </c>
      <c r="D102" s="2">
        <v>113</v>
      </c>
      <c r="E102" s="2"/>
      <c r="F102" s="2">
        <v>7.0283830458084395E-3</v>
      </c>
      <c r="G102" s="6">
        <v>6.4725145056174771E-3</v>
      </c>
      <c r="H102" s="30">
        <v>-1.7544309650909362E-2</v>
      </c>
      <c r="I102" s="1">
        <v>42786</v>
      </c>
      <c r="J102">
        <v>-9.4537282689977076E-2</v>
      </c>
      <c r="K102">
        <v>3.0911925696728293E-3</v>
      </c>
      <c r="L102">
        <v>-5.5328281134333857E-2</v>
      </c>
    </row>
    <row r="103" spans="1:12" x14ac:dyDescent="0.2">
      <c r="A103" s="1">
        <v>42716</v>
      </c>
      <c r="B103" s="2">
        <v>10720</v>
      </c>
      <c r="C103" s="2">
        <v>0.1535</v>
      </c>
      <c r="D103" s="2">
        <v>115.18</v>
      </c>
      <c r="E103" s="2"/>
      <c r="F103" s="2">
        <v>2.8096252885470463E-2</v>
      </c>
      <c r="G103" s="6">
        <v>-9.7245498919946716E-3</v>
      </c>
      <c r="H103" s="30">
        <v>1.9108303366185631E-2</v>
      </c>
      <c r="I103" s="1">
        <v>42793</v>
      </c>
      <c r="J103">
        <v>3.8893791121273225E-2</v>
      </c>
      <c r="K103">
        <v>-6.1919702479211747E-3</v>
      </c>
      <c r="L103">
        <v>-4.2750179219812168E-2</v>
      </c>
    </row>
    <row r="104" spans="1:12" x14ac:dyDescent="0.2">
      <c r="A104" s="1">
        <v>42723</v>
      </c>
      <c r="B104" s="2">
        <v>10408</v>
      </c>
      <c r="C104" s="2">
        <v>0.153</v>
      </c>
      <c r="D104" s="2">
        <v>111.48</v>
      </c>
      <c r="E104" s="2"/>
      <c r="F104" s="2">
        <v>-2.9536414432451252E-2</v>
      </c>
      <c r="G104" s="6">
        <v>-3.2626456348163746E-3</v>
      </c>
      <c r="H104" s="30">
        <v>-3.2650919464779271E-2</v>
      </c>
      <c r="I104" s="1">
        <v>42800</v>
      </c>
      <c r="J104">
        <v>-2.1822158141588943E-3</v>
      </c>
      <c r="K104">
        <v>0</v>
      </c>
      <c r="L104">
        <v>-3.1523061975758715E-2</v>
      </c>
    </row>
    <row r="105" spans="1:12" x14ac:dyDescent="0.2">
      <c r="A105" s="1">
        <v>42730</v>
      </c>
      <c r="B105" s="2">
        <v>11000</v>
      </c>
      <c r="C105" s="2">
        <v>0.1515</v>
      </c>
      <c r="D105" s="2">
        <v>114.98</v>
      </c>
      <c r="E105" s="2"/>
      <c r="F105" s="2">
        <v>5.5320531588165522E-2</v>
      </c>
      <c r="G105" s="6">
        <v>-9.8522964430116655E-3</v>
      </c>
      <c r="H105" s="30">
        <v>3.0912997581397761E-2</v>
      </c>
      <c r="I105" s="1">
        <v>42807</v>
      </c>
      <c r="J105">
        <v>5.7825707382862745E-2</v>
      </c>
      <c r="K105">
        <v>2.7566829832654793E-2</v>
      </c>
      <c r="L105">
        <v>5.5099444244166129E-2</v>
      </c>
    </row>
    <row r="106" spans="1:12" x14ac:dyDescent="0.2">
      <c r="A106" s="1">
        <v>42737</v>
      </c>
      <c r="B106" s="2">
        <v>10900</v>
      </c>
      <c r="C106" s="2">
        <v>0.156</v>
      </c>
      <c r="D106" s="2">
        <v>112.14</v>
      </c>
      <c r="E106" s="2"/>
      <c r="F106" s="2">
        <v>-9.1324835632722312E-3</v>
      </c>
      <c r="G106" s="6">
        <v>2.9270382300113251E-2</v>
      </c>
      <c r="H106" s="30">
        <v>-2.5010109499618238E-2</v>
      </c>
      <c r="I106" s="1">
        <v>42814</v>
      </c>
      <c r="J106">
        <v>-3.674954220874227E-2</v>
      </c>
      <c r="K106">
        <v>-2.7566829832654793E-2</v>
      </c>
      <c r="L106">
        <v>-1.9280689247833216E-2</v>
      </c>
    </row>
    <row r="107" spans="1:12" x14ac:dyDescent="0.2">
      <c r="A107" s="1">
        <v>42744</v>
      </c>
      <c r="B107" s="2">
        <v>9640</v>
      </c>
      <c r="C107" s="2">
        <v>0.157</v>
      </c>
      <c r="D107" s="2">
        <v>113.44</v>
      </c>
      <c r="E107" s="2"/>
      <c r="F107" s="2">
        <v>-0.12284168061264467</v>
      </c>
      <c r="G107" s="6">
        <v>6.389798098771049E-3</v>
      </c>
      <c r="H107" s="30">
        <v>1.1525972088290537E-2</v>
      </c>
      <c r="I107" s="1">
        <v>42821</v>
      </c>
      <c r="J107">
        <v>-9.5643091124628654E-3</v>
      </c>
      <c r="K107">
        <v>3.1007776782483454E-3</v>
      </c>
      <c r="L107">
        <v>1.0040512622541797E-2</v>
      </c>
    </row>
    <row r="108" spans="1:12" x14ac:dyDescent="0.2">
      <c r="A108" s="1">
        <v>42751</v>
      </c>
      <c r="B108" s="2">
        <v>9730</v>
      </c>
      <c r="C108" s="2">
        <v>0.1595</v>
      </c>
      <c r="D108" s="2">
        <v>110</v>
      </c>
      <c r="E108" s="2"/>
      <c r="F108" s="2">
        <v>9.2927875754593714E-3</v>
      </c>
      <c r="G108" s="6">
        <v>1.5798116876591051E-2</v>
      </c>
      <c r="H108" s="30">
        <v>-3.0793696991400665E-2</v>
      </c>
      <c r="I108" s="1">
        <v>42828</v>
      </c>
      <c r="J108">
        <v>1.808406245723404E-2</v>
      </c>
      <c r="K108">
        <v>0</v>
      </c>
      <c r="L108">
        <v>-2.0182860480969289E-2</v>
      </c>
    </row>
    <row r="109" spans="1:12" x14ac:dyDescent="0.2">
      <c r="A109" s="1">
        <v>42758</v>
      </c>
      <c r="B109" s="2">
        <v>9900</v>
      </c>
      <c r="C109" s="2">
        <v>0.159</v>
      </c>
      <c r="D109" s="2">
        <v>116.8</v>
      </c>
      <c r="E109" s="2"/>
      <c r="F109" s="2">
        <v>1.7320860942630745E-2</v>
      </c>
      <c r="G109" s="6">
        <v>-3.1397200046676677E-3</v>
      </c>
      <c r="H109" s="30">
        <v>5.9982704601710068E-2</v>
      </c>
      <c r="I109" s="1">
        <v>42835</v>
      </c>
      <c r="J109">
        <v>-4.8339576409844653E-2</v>
      </c>
      <c r="K109">
        <v>-9.3313274288844283E-3</v>
      </c>
      <c r="L109">
        <v>-6.1769842057984192E-2</v>
      </c>
    </row>
    <row r="110" spans="1:12" x14ac:dyDescent="0.2">
      <c r="A110" s="1">
        <v>42765</v>
      </c>
      <c r="B110" s="2">
        <v>9580</v>
      </c>
      <c r="C110" s="2">
        <v>0.16400000000000001</v>
      </c>
      <c r="D110" s="2">
        <v>119.19</v>
      </c>
      <c r="E110" s="2"/>
      <c r="F110" s="2">
        <v>-3.2857165157773593E-2</v>
      </c>
      <c r="G110" s="6">
        <v>3.0962225603966997E-2</v>
      </c>
      <c r="H110" s="30">
        <v>2.0255788100490335E-2</v>
      </c>
      <c r="I110" s="1">
        <v>42842</v>
      </c>
      <c r="J110">
        <v>9.4157438915232206E-3</v>
      </c>
      <c r="K110">
        <v>-2.8528083614538069E-2</v>
      </c>
      <c r="L110">
        <v>-2.7828221106326545E-2</v>
      </c>
    </row>
    <row r="111" spans="1:12" x14ac:dyDescent="0.2">
      <c r="A111" s="1">
        <v>42772</v>
      </c>
      <c r="B111" s="2">
        <v>10002</v>
      </c>
      <c r="C111" s="2">
        <v>0.16350000000000001</v>
      </c>
      <c r="D111" s="2">
        <v>121.29</v>
      </c>
      <c r="E111" s="2"/>
      <c r="F111" s="2">
        <v>4.3107481013942461E-2</v>
      </c>
      <c r="G111" s="6">
        <v>-3.0534374868904646E-3</v>
      </c>
      <c r="H111" s="30">
        <v>1.7465513826172341E-2</v>
      </c>
      <c r="I111" s="1">
        <v>42849</v>
      </c>
      <c r="J111">
        <v>-3.2951541154115915E-2</v>
      </c>
      <c r="K111">
        <v>5.3220696204909768E-2</v>
      </c>
      <c r="L111">
        <v>6.1233856085848082E-2</v>
      </c>
    </row>
    <row r="112" spans="1:12" x14ac:dyDescent="0.2">
      <c r="A112" s="1">
        <v>42779</v>
      </c>
      <c r="B112" s="2">
        <v>9700</v>
      </c>
      <c r="C112" s="2">
        <v>0.1615</v>
      </c>
      <c r="D112" s="2">
        <v>122.99</v>
      </c>
      <c r="E112" s="2"/>
      <c r="F112" s="2">
        <v>-3.065918748737495E-2</v>
      </c>
      <c r="G112" s="6">
        <v>-1.2307847674596806E-2</v>
      </c>
      <c r="H112" s="30">
        <v>1.391867893353016E-2</v>
      </c>
      <c r="I112" s="1">
        <v>42856</v>
      </c>
      <c r="J112">
        <v>1.4030553765165266E-2</v>
      </c>
      <c r="K112">
        <v>9.1047669929191777E-3</v>
      </c>
      <c r="L112">
        <v>-7.0783568333423474E-3</v>
      </c>
    </row>
    <row r="113" spans="1:12" x14ac:dyDescent="0.2">
      <c r="A113" s="1">
        <v>42786</v>
      </c>
      <c r="B113" s="2">
        <v>8825</v>
      </c>
      <c r="C113" s="2">
        <v>0.16200000000000001</v>
      </c>
      <c r="D113" s="2">
        <v>116.37</v>
      </c>
      <c r="E113" s="2"/>
      <c r="F113" s="2">
        <v>-9.4537282689977076E-2</v>
      </c>
      <c r="G113" s="6">
        <v>3.0911925696728293E-3</v>
      </c>
      <c r="H113" s="30">
        <v>-5.5328281134333857E-2</v>
      </c>
      <c r="I113" s="1">
        <v>42863</v>
      </c>
      <c r="J113">
        <v>9.5052434974274291E-3</v>
      </c>
      <c r="K113">
        <v>-2.4466052154406448E-2</v>
      </c>
      <c r="L113">
        <v>-3.0269401418727249E-2</v>
      </c>
    </row>
    <row r="114" spans="1:12" x14ac:dyDescent="0.2">
      <c r="A114" s="1">
        <v>42793</v>
      </c>
      <c r="B114" s="2">
        <v>9175</v>
      </c>
      <c r="C114" s="2">
        <v>0.161</v>
      </c>
      <c r="D114" s="2">
        <v>111.5</v>
      </c>
      <c r="E114" s="2"/>
      <c r="F114" s="2">
        <v>3.8893791121273225E-2</v>
      </c>
      <c r="G114" s="6">
        <v>-6.1919702479211747E-3</v>
      </c>
      <c r="H114" s="30">
        <v>-4.2750179219812168E-2</v>
      </c>
      <c r="I114" s="1">
        <v>42877</v>
      </c>
      <c r="J114">
        <v>2.7898805138056204E-2</v>
      </c>
      <c r="K114">
        <v>-1.3559529785632352E-2</v>
      </c>
      <c r="L114">
        <v>-4.5977092486291227E-3</v>
      </c>
    </row>
    <row r="115" spans="1:12" x14ac:dyDescent="0.2">
      <c r="A115" s="1">
        <v>42800</v>
      </c>
      <c r="B115" s="2">
        <v>9155</v>
      </c>
      <c r="C115" s="2">
        <v>0.161</v>
      </c>
      <c r="D115" s="2">
        <v>108.04</v>
      </c>
      <c r="E115" s="2"/>
      <c r="F115" s="2">
        <v>-2.1822158141588943E-3</v>
      </c>
      <c r="G115" s="6">
        <v>0</v>
      </c>
      <c r="H115" s="30">
        <v>-3.1523061975758715E-2</v>
      </c>
      <c r="I115" s="1">
        <v>42884</v>
      </c>
      <c r="J115">
        <v>-6.2776406144172014E-2</v>
      </c>
      <c r="K115">
        <v>-6.8493418455746191E-3</v>
      </c>
      <c r="L115">
        <v>9.2123451932035749E-4</v>
      </c>
    </row>
    <row r="116" spans="1:12" x14ac:dyDescent="0.2">
      <c r="A116" s="1">
        <v>42807</v>
      </c>
      <c r="B116" s="2">
        <v>9700</v>
      </c>
      <c r="C116" s="2">
        <v>0.16550000000000001</v>
      </c>
      <c r="D116" s="2">
        <v>114.16</v>
      </c>
      <c r="E116" s="2"/>
      <c r="F116" s="2">
        <v>5.7825707382862745E-2</v>
      </c>
      <c r="G116" s="6">
        <v>2.7566829832654793E-2</v>
      </c>
      <c r="H116" s="30">
        <v>5.5099444244166129E-2</v>
      </c>
      <c r="I116" s="1">
        <v>42891</v>
      </c>
      <c r="J116">
        <v>6.1187843459034497E-2</v>
      </c>
      <c r="K116">
        <v>3.3786997577383238E-2</v>
      </c>
      <c r="L116">
        <v>5.4180765261397923E-3</v>
      </c>
    </row>
    <row r="117" spans="1:12" x14ac:dyDescent="0.2">
      <c r="A117" s="1">
        <v>42814</v>
      </c>
      <c r="B117" s="2">
        <v>9350</v>
      </c>
      <c r="C117" s="2">
        <v>0.161</v>
      </c>
      <c r="D117" s="2">
        <v>111.98</v>
      </c>
      <c r="E117" s="2"/>
      <c r="F117" s="2">
        <v>-3.674954220874227E-2</v>
      </c>
      <c r="G117" s="6">
        <v>-2.7566829832654793E-2</v>
      </c>
      <c r="H117" s="30">
        <v>-1.9280689247833216E-2</v>
      </c>
      <c r="I117" s="1">
        <v>42898</v>
      </c>
      <c r="J117">
        <v>-2.4407079553991906E-3</v>
      </c>
      <c r="K117">
        <v>-3.3277900926746984E-3</v>
      </c>
      <c r="L117">
        <v>-5.8846050552175733E-2</v>
      </c>
    </row>
    <row r="118" spans="1:12" x14ac:dyDescent="0.2">
      <c r="A118" s="1">
        <v>42821</v>
      </c>
      <c r="B118" s="2">
        <v>9261</v>
      </c>
      <c r="C118" s="2">
        <v>0.1615</v>
      </c>
      <c r="D118" s="2">
        <v>113.11</v>
      </c>
      <c r="E118" s="2"/>
      <c r="F118" s="2">
        <v>-9.5643091124628654E-3</v>
      </c>
      <c r="G118" s="6">
        <v>3.1007776782483454E-3</v>
      </c>
      <c r="H118" s="30">
        <v>1.0040512622541797E-2</v>
      </c>
      <c r="I118" s="1">
        <v>42905</v>
      </c>
      <c r="J118">
        <v>-1.4123924067005689E-2</v>
      </c>
      <c r="K118">
        <v>-5.1293294387550592E-2</v>
      </c>
      <c r="L118">
        <v>3.8585400988107033E-2</v>
      </c>
    </row>
    <row r="119" spans="1:12" x14ac:dyDescent="0.2">
      <c r="A119" s="1">
        <v>42828</v>
      </c>
      <c r="B119" s="2">
        <v>9430</v>
      </c>
      <c r="C119" s="2">
        <v>0.1615</v>
      </c>
      <c r="D119" s="2">
        <v>110.85</v>
      </c>
      <c r="E119" s="2"/>
      <c r="F119" s="2">
        <v>1.808406245723404E-2</v>
      </c>
      <c r="G119" s="6">
        <v>0</v>
      </c>
      <c r="H119" s="30">
        <v>-2.0182860480969289E-2</v>
      </c>
      <c r="I119" s="1">
        <v>42912</v>
      </c>
      <c r="J119">
        <v>-1.0834342165709998E-2</v>
      </c>
      <c r="K119">
        <v>3.502630551202035E-3</v>
      </c>
      <c r="L119">
        <v>7.7739554215542128E-2</v>
      </c>
    </row>
    <row r="120" spans="1:12" x14ac:dyDescent="0.2">
      <c r="A120" s="1">
        <v>42835</v>
      </c>
      <c r="B120" s="2">
        <v>8985</v>
      </c>
      <c r="C120" s="2">
        <v>0.16</v>
      </c>
      <c r="D120" s="2">
        <v>104.21</v>
      </c>
      <c r="E120" s="2"/>
      <c r="F120" s="2">
        <v>-4.8339576409844653E-2</v>
      </c>
      <c r="G120" s="6">
        <v>-9.3313274288844283E-3</v>
      </c>
      <c r="H120" s="30">
        <v>-6.1769842057984192E-2</v>
      </c>
      <c r="I120" s="1">
        <v>42919</v>
      </c>
      <c r="J120">
        <v>1.4384068907121517E-2</v>
      </c>
      <c r="K120">
        <v>-7.0175726586465537E-3</v>
      </c>
      <c r="L120">
        <v>4.1247325584652828E-2</v>
      </c>
    </row>
    <row r="121" spans="1:12" x14ac:dyDescent="0.2">
      <c r="A121" s="1">
        <v>42842</v>
      </c>
      <c r="B121" s="2">
        <v>9070</v>
      </c>
      <c r="C121" s="2">
        <v>0.1555</v>
      </c>
      <c r="D121" s="2">
        <v>101.35</v>
      </c>
      <c r="E121" s="2"/>
      <c r="F121" s="2">
        <v>9.4157438915232206E-3</v>
      </c>
      <c r="G121" s="6">
        <v>-2.8528083614538069E-2</v>
      </c>
      <c r="H121" s="30">
        <v>-2.7828221106326545E-2</v>
      </c>
      <c r="I121" s="1">
        <v>42926</v>
      </c>
      <c r="J121">
        <v>4.2774344932826835E-2</v>
      </c>
      <c r="K121">
        <v>1.0507977598415152E-2</v>
      </c>
      <c r="L121">
        <v>2.9996936697840759E-2</v>
      </c>
    </row>
    <row r="122" spans="1:12" x14ac:dyDescent="0.2">
      <c r="A122" s="1">
        <v>42849</v>
      </c>
      <c r="B122" s="2">
        <v>8776</v>
      </c>
      <c r="C122" s="2">
        <v>0.16400000000000001</v>
      </c>
      <c r="D122" s="2">
        <v>107.75</v>
      </c>
      <c r="E122" s="2"/>
      <c r="F122" s="2">
        <v>-3.2951541154115915E-2</v>
      </c>
      <c r="G122" s="6">
        <v>5.3220696204909768E-2</v>
      </c>
      <c r="H122" s="30">
        <v>6.1233856085848082E-2</v>
      </c>
      <c r="I122" s="1">
        <v>42933</v>
      </c>
      <c r="J122">
        <v>-3.2944155719354384E-2</v>
      </c>
      <c r="K122">
        <v>0</v>
      </c>
      <c r="L122">
        <v>-1.3698080382100741E-3</v>
      </c>
    </row>
    <row r="123" spans="1:12" x14ac:dyDescent="0.2">
      <c r="A123" s="1">
        <v>42856</v>
      </c>
      <c r="B123" s="2">
        <v>8900</v>
      </c>
      <c r="C123" s="2">
        <v>0.16550000000000001</v>
      </c>
      <c r="D123" s="2">
        <v>106.99</v>
      </c>
      <c r="E123" s="2"/>
      <c r="F123" s="2">
        <v>1.4030553765165266E-2</v>
      </c>
      <c r="G123" s="6">
        <v>9.1047669929191777E-3</v>
      </c>
      <c r="H123" s="30">
        <v>-7.0783568333423474E-3</v>
      </c>
      <c r="I123" s="1">
        <v>42940</v>
      </c>
      <c r="J123">
        <v>2.8820438535491988E-2</v>
      </c>
      <c r="K123">
        <v>0</v>
      </c>
      <c r="L123">
        <v>-3.635045805632231E-3</v>
      </c>
    </row>
    <row r="124" spans="1:12" x14ac:dyDescent="0.2">
      <c r="A124" s="1">
        <v>42863</v>
      </c>
      <c r="B124" s="2">
        <v>8985</v>
      </c>
      <c r="C124" s="2">
        <v>0.1615</v>
      </c>
      <c r="D124" s="2">
        <v>103.8</v>
      </c>
      <c r="E124" s="2"/>
      <c r="F124" s="2">
        <v>9.5052434974274291E-3</v>
      </c>
      <c r="G124" s="6">
        <v>-2.4466052154406448E-2</v>
      </c>
      <c r="H124" s="30">
        <v>-3.0269401418727249E-2</v>
      </c>
      <c r="I124" s="1">
        <v>42947</v>
      </c>
      <c r="J124">
        <v>-3.7791982209466113E-2</v>
      </c>
      <c r="K124">
        <v>2.7493140580198583E-2</v>
      </c>
      <c r="L124">
        <v>4.1064742427746381E-2</v>
      </c>
    </row>
    <row r="125" spans="1:12" x14ac:dyDescent="0.2">
      <c r="A125" s="1">
        <v>42870</v>
      </c>
      <c r="B125" s="2">
        <v>9190</v>
      </c>
      <c r="C125" s="2">
        <v>0.14849999999999999</v>
      </c>
      <c r="D125" s="2">
        <v>109</v>
      </c>
      <c r="E125" s="2"/>
      <c r="F125" s="2">
        <v>2.2559416132073906E-2</v>
      </c>
      <c r="G125" s="6">
        <v>-8.3920184419957078E-2</v>
      </c>
      <c r="H125" s="30">
        <v>4.8881911497355546E-2</v>
      </c>
      <c r="I125" s="1">
        <v>42954</v>
      </c>
      <c r="J125">
        <v>3.9616733650049696E-3</v>
      </c>
      <c r="K125">
        <v>-2.0548668227387656E-2</v>
      </c>
      <c r="L125">
        <v>3.472968764081763E-2</v>
      </c>
    </row>
    <row r="126" spans="1:12" x14ac:dyDescent="0.2">
      <c r="A126" s="1">
        <v>42877</v>
      </c>
      <c r="B126" s="2">
        <v>9450</v>
      </c>
      <c r="C126" s="2">
        <v>0.14649999999999999</v>
      </c>
      <c r="D126" s="2">
        <v>108.5</v>
      </c>
      <c r="E126" s="2"/>
      <c r="F126" s="2">
        <v>2.7898805138056204E-2</v>
      </c>
      <c r="G126" s="6">
        <v>-1.3559529785632352E-2</v>
      </c>
      <c r="H126" s="30">
        <v>-4.5977092486291227E-3</v>
      </c>
      <c r="I126" s="1">
        <v>42961</v>
      </c>
      <c r="J126">
        <v>-2.4608154503376056E-3</v>
      </c>
      <c r="K126">
        <v>-3.4662079764862241E-3</v>
      </c>
      <c r="L126">
        <v>-4.4564297034632716E-2</v>
      </c>
    </row>
    <row r="127" spans="1:12" x14ac:dyDescent="0.2">
      <c r="A127" s="1">
        <v>42884</v>
      </c>
      <c r="B127" s="2">
        <v>8875</v>
      </c>
      <c r="C127" s="2">
        <v>0.14549999999999999</v>
      </c>
      <c r="D127" s="2">
        <v>108.6</v>
      </c>
      <c r="E127" s="2"/>
      <c r="F127" s="2">
        <v>-6.2776406144172014E-2</v>
      </c>
      <c r="G127" s="6">
        <v>-6.8493418455746191E-3</v>
      </c>
      <c r="H127" s="30">
        <v>9.2123451932035749E-4</v>
      </c>
      <c r="I127" s="1">
        <v>42968</v>
      </c>
      <c r="J127">
        <v>4.8509562659994288E-2</v>
      </c>
      <c r="K127">
        <v>0</v>
      </c>
      <c r="L127">
        <v>1.1758712600125065E-3</v>
      </c>
    </row>
    <row r="128" spans="1:12" x14ac:dyDescent="0.2">
      <c r="A128" s="1">
        <v>42891</v>
      </c>
      <c r="B128" s="2">
        <v>9435</v>
      </c>
      <c r="C128" s="2">
        <v>0.15049999999999999</v>
      </c>
      <c r="D128" s="2">
        <v>109.19</v>
      </c>
      <c r="E128" s="2"/>
      <c r="F128" s="2">
        <v>6.1187843459034497E-2</v>
      </c>
      <c r="G128" s="6">
        <v>3.3786997577383238E-2</v>
      </c>
      <c r="H128" s="30">
        <v>5.4180765261397923E-3</v>
      </c>
      <c r="I128" s="1">
        <v>42975</v>
      </c>
      <c r="J128">
        <v>7.7629819959634361E-2</v>
      </c>
      <c r="K128">
        <v>-6.9686693160933011E-3</v>
      </c>
      <c r="L128">
        <v>6.9525477981676076E-2</v>
      </c>
    </row>
    <row r="129" spans="1:12" x14ac:dyDescent="0.2">
      <c r="A129" s="1">
        <v>42898</v>
      </c>
      <c r="B129" s="2">
        <v>9412</v>
      </c>
      <c r="C129" s="2">
        <v>0.15</v>
      </c>
      <c r="D129" s="2">
        <v>102.95</v>
      </c>
      <c r="E129" s="2"/>
      <c r="F129" s="2">
        <v>-2.4407079553991906E-3</v>
      </c>
      <c r="G129" s="6">
        <v>-3.3277900926746984E-3</v>
      </c>
      <c r="H129" s="30">
        <v>-5.8846050552175733E-2</v>
      </c>
      <c r="I129" s="1">
        <v>42982</v>
      </c>
      <c r="J129">
        <v>-5.9667743441274013E-3</v>
      </c>
      <c r="K129">
        <v>6.9686693160933011E-3</v>
      </c>
      <c r="L129">
        <v>-4.049317334120861E-2</v>
      </c>
    </row>
    <row r="130" spans="1:12" x14ac:dyDescent="0.2">
      <c r="A130" s="1">
        <v>42905</v>
      </c>
      <c r="B130" s="2">
        <v>9280</v>
      </c>
      <c r="C130" s="2">
        <v>0.14249999999999999</v>
      </c>
      <c r="D130" s="2">
        <v>107</v>
      </c>
      <c r="E130" s="2"/>
      <c r="F130" s="2">
        <v>-1.4123924067005689E-2</v>
      </c>
      <c r="G130" s="6">
        <v>-5.1293294387550592E-2</v>
      </c>
      <c r="H130" s="30">
        <v>3.8585400988107033E-2</v>
      </c>
      <c r="I130" s="1">
        <v>42989</v>
      </c>
      <c r="J130">
        <v>-1.2426082273353956E-2</v>
      </c>
      <c r="K130">
        <v>6.9204428445739374E-3</v>
      </c>
      <c r="L130">
        <v>-4.3473355277257042E-3</v>
      </c>
    </row>
    <row r="131" spans="1:12" x14ac:dyDescent="0.2">
      <c r="A131" s="1">
        <v>42912</v>
      </c>
      <c r="B131" s="2">
        <v>9180</v>
      </c>
      <c r="C131" s="2">
        <v>0.14299999999999999</v>
      </c>
      <c r="D131" s="2">
        <v>115.65</v>
      </c>
      <c r="E131" s="2"/>
      <c r="F131" s="2">
        <v>-1.0834342165709998E-2</v>
      </c>
      <c r="G131" s="6">
        <v>3.502630551202035E-3</v>
      </c>
      <c r="H131" s="30">
        <v>7.7739554215542128E-2</v>
      </c>
      <c r="I131" s="1">
        <v>42996</v>
      </c>
      <c r="J131">
        <v>-1.3264463253211289E-2</v>
      </c>
      <c r="K131">
        <v>-3.4542348680877133E-3</v>
      </c>
      <c r="L131">
        <v>-1.6803231795031515E-2</v>
      </c>
    </row>
    <row r="132" spans="1:12" x14ac:dyDescent="0.2">
      <c r="A132" s="1">
        <v>42919</v>
      </c>
      <c r="B132" s="2">
        <v>9313</v>
      </c>
      <c r="C132" s="2">
        <v>0.14199999999999999</v>
      </c>
      <c r="D132" s="2">
        <v>120.52</v>
      </c>
      <c r="E132" s="2"/>
      <c r="F132" s="2">
        <v>1.4384068907121517E-2</v>
      </c>
      <c r="G132" s="6">
        <v>-7.0175726586465537E-3</v>
      </c>
      <c r="H132" s="30">
        <v>4.1247325584652828E-2</v>
      </c>
      <c r="I132" s="1">
        <v>43003</v>
      </c>
      <c r="J132">
        <v>-1.5717415895409204E-2</v>
      </c>
      <c r="K132">
        <v>2.0548668227387656E-2</v>
      </c>
      <c r="L132">
        <v>2.7900943746535845E-2</v>
      </c>
    </row>
    <row r="133" spans="1:12" x14ac:dyDescent="0.2">
      <c r="A133" s="1">
        <v>42926</v>
      </c>
      <c r="B133" s="2">
        <v>9720</v>
      </c>
      <c r="C133" s="2">
        <v>0.14349999999999999</v>
      </c>
      <c r="D133" s="2">
        <v>124.19</v>
      </c>
      <c r="E133" s="2"/>
      <c r="F133" s="2">
        <v>4.2774344932826835E-2</v>
      </c>
      <c r="G133" s="6">
        <v>1.0507977598415152E-2</v>
      </c>
      <c r="H133" s="30">
        <v>2.9996936697840759E-2</v>
      </c>
      <c r="I133" s="1">
        <v>43010</v>
      </c>
      <c r="J133">
        <v>-4.9627893421284597E-3</v>
      </c>
      <c r="K133">
        <v>-1.0221554071538019E-2</v>
      </c>
      <c r="L133">
        <v>4.2039787745652646E-2</v>
      </c>
    </row>
    <row r="134" spans="1:12" x14ac:dyDescent="0.2">
      <c r="A134" s="1">
        <v>42933</v>
      </c>
      <c r="B134" s="2">
        <v>9405</v>
      </c>
      <c r="C134" s="2">
        <v>0.14349999999999999</v>
      </c>
      <c r="D134" s="2">
        <v>124.02</v>
      </c>
      <c r="E134" s="2"/>
      <c r="F134" s="2">
        <v>-3.2944155719354384E-2</v>
      </c>
      <c r="G134" s="6">
        <v>0</v>
      </c>
      <c r="H134" s="30">
        <v>-1.3698080382100741E-3</v>
      </c>
      <c r="I134" s="1">
        <v>43017</v>
      </c>
      <c r="J134">
        <v>-5.2079149044889306E-2</v>
      </c>
      <c r="K134">
        <v>1.0221554071538019E-2</v>
      </c>
      <c r="L134">
        <v>-3.6687141998188011E-2</v>
      </c>
    </row>
    <row r="135" spans="1:12" x14ac:dyDescent="0.2">
      <c r="A135" s="1">
        <v>42940</v>
      </c>
      <c r="B135" s="2">
        <v>9680</v>
      </c>
      <c r="C135" s="2">
        <v>0.14349999999999999</v>
      </c>
      <c r="D135" s="2">
        <v>123.57</v>
      </c>
      <c r="E135" s="2"/>
      <c r="F135" s="2">
        <v>2.8820438535491988E-2</v>
      </c>
      <c r="G135" s="6">
        <v>0</v>
      </c>
      <c r="H135" s="30">
        <v>-3.635045805632231E-3</v>
      </c>
      <c r="I135" s="1">
        <v>43031</v>
      </c>
      <c r="J135">
        <v>-5.8397571371497037E-2</v>
      </c>
      <c r="K135">
        <v>3.4423441909727792E-3</v>
      </c>
      <c r="L135">
        <v>3.3837814781558784E-2</v>
      </c>
    </row>
    <row r="136" spans="1:12" x14ac:dyDescent="0.2">
      <c r="A136" s="1">
        <v>42947</v>
      </c>
      <c r="B136" s="2">
        <v>9321</v>
      </c>
      <c r="C136" s="2">
        <v>0.14749999999999999</v>
      </c>
      <c r="D136" s="2">
        <v>128.75</v>
      </c>
      <c r="E136" s="2"/>
      <c r="F136" s="2">
        <v>-3.7791982209466113E-2</v>
      </c>
      <c r="G136" s="6">
        <v>2.7493140580198583E-2</v>
      </c>
      <c r="H136" s="30">
        <v>4.1064742427746381E-2</v>
      </c>
      <c r="I136" s="1">
        <v>43038</v>
      </c>
      <c r="J136">
        <v>-8.7405976617061398E-2</v>
      </c>
      <c r="K136">
        <v>1.0256500167189042E-2</v>
      </c>
      <c r="L136">
        <v>-2.8422294891161215E-2</v>
      </c>
    </row>
    <row r="137" spans="1:12" x14ac:dyDescent="0.2">
      <c r="A137" s="1">
        <v>42954</v>
      </c>
      <c r="B137" s="2">
        <v>9358</v>
      </c>
      <c r="C137" s="2">
        <v>0.14449999999999999</v>
      </c>
      <c r="D137" s="2">
        <v>133.30000000000001</v>
      </c>
      <c r="E137" s="2"/>
      <c r="F137" s="2">
        <v>3.9616733650049696E-3</v>
      </c>
      <c r="G137" s="6">
        <v>-2.0548668227387656E-2</v>
      </c>
      <c r="H137" s="30">
        <v>3.472968764081763E-2</v>
      </c>
      <c r="I137" s="1">
        <v>43045</v>
      </c>
      <c r="J137">
        <v>-2.9524973314426717E-2</v>
      </c>
      <c r="K137">
        <v>6.7796869853786745E-3</v>
      </c>
      <c r="L137">
        <v>-4.8038523126452404E-3</v>
      </c>
    </row>
    <row r="138" spans="1:12" x14ac:dyDescent="0.2">
      <c r="A138" s="1">
        <v>42961</v>
      </c>
      <c r="B138" s="2">
        <v>9335</v>
      </c>
      <c r="C138" s="2">
        <v>0.14399999999999999</v>
      </c>
      <c r="D138" s="2">
        <v>127.49</v>
      </c>
      <c r="E138" s="2"/>
      <c r="F138" s="2">
        <v>-2.4608154503376056E-3</v>
      </c>
      <c r="G138" s="6">
        <v>-3.4662079764862241E-3</v>
      </c>
      <c r="H138" s="30">
        <v>-4.4564297034632716E-2</v>
      </c>
      <c r="I138" s="1">
        <v>43052</v>
      </c>
      <c r="J138">
        <v>-4.140288329639219E-2</v>
      </c>
      <c r="K138">
        <v>-1.7036187152567717E-2</v>
      </c>
      <c r="L138">
        <v>1.1777804167992123E-2</v>
      </c>
    </row>
    <row r="139" spans="1:12" x14ac:dyDescent="0.2">
      <c r="A139" s="1">
        <v>42968</v>
      </c>
      <c r="B139" s="2">
        <v>9799</v>
      </c>
      <c r="C139" s="2">
        <v>0.14399999999999999</v>
      </c>
      <c r="D139" s="2">
        <v>127.64</v>
      </c>
      <c r="E139" s="2"/>
      <c r="F139" s="2">
        <v>4.8509562659994288E-2</v>
      </c>
      <c r="G139" s="6">
        <v>0</v>
      </c>
      <c r="H139" s="30">
        <v>1.1758712600125065E-3</v>
      </c>
      <c r="I139" s="1">
        <v>43066</v>
      </c>
      <c r="J139">
        <v>-4.5479899335035157E-2</v>
      </c>
      <c r="K139">
        <v>-5.2817555839414387E-2</v>
      </c>
      <c r="L139">
        <v>-1.4863644960999345E-2</v>
      </c>
    </row>
    <row r="140" spans="1:12" x14ac:dyDescent="0.2">
      <c r="A140" s="1">
        <v>42975</v>
      </c>
      <c r="B140" s="2">
        <v>10590</v>
      </c>
      <c r="C140" s="2">
        <v>0.14299999999999999</v>
      </c>
      <c r="D140" s="2">
        <v>136.83000000000001</v>
      </c>
      <c r="E140" s="2"/>
      <c r="F140" s="2">
        <v>7.7629819959634361E-2</v>
      </c>
      <c r="G140" s="6">
        <v>-6.9686693160933011E-3</v>
      </c>
      <c r="H140" s="30">
        <v>6.9525477981676076E-2</v>
      </c>
      <c r="I140" s="1">
        <v>43073</v>
      </c>
      <c r="J140">
        <v>3.2586281198025091E-2</v>
      </c>
      <c r="K140">
        <v>-1.3652089168327164E-2</v>
      </c>
      <c r="L140">
        <v>6.4240903516410874E-2</v>
      </c>
    </row>
    <row r="141" spans="1:12" x14ac:dyDescent="0.2">
      <c r="A141" s="1">
        <v>42982</v>
      </c>
      <c r="B141" s="2">
        <v>10527</v>
      </c>
      <c r="C141" s="2">
        <v>0.14399999999999999</v>
      </c>
      <c r="D141" s="2">
        <v>131.4</v>
      </c>
      <c r="E141" s="2"/>
      <c r="F141" s="2">
        <v>-5.9667743441274013E-3</v>
      </c>
      <c r="G141" s="6">
        <v>6.9686693160933011E-3</v>
      </c>
      <c r="H141" s="30">
        <v>-4.049317334120861E-2</v>
      </c>
      <c r="I141" s="1">
        <v>43080</v>
      </c>
      <c r="J141">
        <v>-2.1449784642040726E-2</v>
      </c>
      <c r="K141">
        <v>1.0256500167189042E-2</v>
      </c>
      <c r="L141">
        <v>2.2008651593853124E-2</v>
      </c>
    </row>
    <row r="142" spans="1:12" x14ac:dyDescent="0.2">
      <c r="A142" s="1">
        <v>42989</v>
      </c>
      <c r="B142" s="2">
        <v>10397</v>
      </c>
      <c r="C142" s="2">
        <v>0.14499999999999999</v>
      </c>
      <c r="D142" s="2">
        <v>130.83000000000001</v>
      </c>
      <c r="E142" s="2"/>
      <c r="F142" s="2">
        <v>-1.2426082273353956E-2</v>
      </c>
      <c r="G142" s="6">
        <v>6.9204428445739374E-3</v>
      </c>
      <c r="H142" s="30">
        <v>-4.3473355277257042E-3</v>
      </c>
      <c r="I142" s="1">
        <v>43087</v>
      </c>
      <c r="J142">
        <v>-2.5273814055443822E-2</v>
      </c>
      <c r="K142">
        <v>-2.0619287202735759E-2</v>
      </c>
      <c r="L142">
        <v>3.1550545538141961E-2</v>
      </c>
    </row>
    <row r="143" spans="1:12" x14ac:dyDescent="0.2">
      <c r="A143" s="1">
        <v>42996</v>
      </c>
      <c r="B143" s="2">
        <v>10260</v>
      </c>
      <c r="C143" s="2">
        <v>0.14449999999999999</v>
      </c>
      <c r="D143" s="2">
        <v>128.65</v>
      </c>
      <c r="E143" s="2"/>
      <c r="F143" s="2">
        <v>-1.3264463253211289E-2</v>
      </c>
      <c r="G143" s="6">
        <v>-3.4542348680877133E-3</v>
      </c>
      <c r="H143" s="30">
        <v>-1.6803231795031515E-2</v>
      </c>
      <c r="I143" s="1">
        <v>43094</v>
      </c>
      <c r="J143">
        <v>1.4137317499459456E-2</v>
      </c>
      <c r="K143">
        <v>0</v>
      </c>
      <c r="L143">
        <v>4.9026381734371682E-3</v>
      </c>
    </row>
    <row r="144" spans="1:12" x14ac:dyDescent="0.2">
      <c r="A144" s="1">
        <v>43003</v>
      </c>
      <c r="B144" s="2">
        <v>10100</v>
      </c>
      <c r="C144" s="2">
        <v>0.14749999999999999</v>
      </c>
      <c r="D144" s="2">
        <v>132.29</v>
      </c>
      <c r="E144" s="2"/>
      <c r="F144" s="2">
        <v>-1.5717415895409204E-2</v>
      </c>
      <c r="G144" s="6">
        <v>2.0548668227387656E-2</v>
      </c>
      <c r="H144" s="30">
        <v>2.7900943746535845E-2</v>
      </c>
      <c r="I144" s="1">
        <v>43101</v>
      </c>
      <c r="J144">
        <v>5.8804447097234203E-2</v>
      </c>
      <c r="K144">
        <v>2.7398974188114433E-2</v>
      </c>
      <c r="L144">
        <v>-5.1757129976355287E-3</v>
      </c>
    </row>
    <row r="145" spans="1:12" x14ac:dyDescent="0.2">
      <c r="A145" s="1">
        <v>43010</v>
      </c>
      <c r="B145" s="2">
        <v>10050</v>
      </c>
      <c r="C145" s="2">
        <v>0.14599999999999999</v>
      </c>
      <c r="D145" s="2">
        <v>137.97</v>
      </c>
      <c r="E145" s="2"/>
      <c r="F145" s="2">
        <v>-4.9627893421284597E-3</v>
      </c>
      <c r="G145" s="6">
        <v>-1.0221554071538019E-2</v>
      </c>
      <c r="H145" s="30">
        <v>4.2039787745652646E-2</v>
      </c>
      <c r="I145" s="1">
        <v>43108</v>
      </c>
      <c r="J145">
        <v>-3.5756891494500564E-3</v>
      </c>
      <c r="K145">
        <v>3.3225647628320587E-2</v>
      </c>
      <c r="L145">
        <v>4.7534360794612596E-2</v>
      </c>
    </row>
    <row r="146" spans="1:12" x14ac:dyDescent="0.2">
      <c r="A146" s="1">
        <v>43017</v>
      </c>
      <c r="B146" s="2">
        <v>9540</v>
      </c>
      <c r="C146" s="2">
        <v>0.14749999999999999</v>
      </c>
      <c r="D146" s="2">
        <v>133</v>
      </c>
      <c r="E146" s="2"/>
      <c r="F146" s="2">
        <v>-5.2079149044889306E-2</v>
      </c>
      <c r="G146" s="6">
        <v>1.0221554071538019E-2</v>
      </c>
      <c r="H146" s="30">
        <v>-3.6687141998188011E-2</v>
      </c>
      <c r="I146" s="1">
        <v>43115</v>
      </c>
      <c r="J146">
        <v>-7.112734401558285E-2</v>
      </c>
      <c r="K146">
        <v>-9.8522964430116655E-3</v>
      </c>
      <c r="L146">
        <v>8.8157698062207857E-3</v>
      </c>
    </row>
    <row r="147" spans="1:12" x14ac:dyDescent="0.2">
      <c r="A147" s="1">
        <v>43024</v>
      </c>
      <c r="B147" s="2">
        <v>8550</v>
      </c>
      <c r="C147" s="2">
        <v>0.14499999999999999</v>
      </c>
      <c r="D147" s="2">
        <v>130.75</v>
      </c>
      <c r="E147" s="2"/>
      <c r="F147" s="2">
        <v>-0.10956220251152615</v>
      </c>
      <c r="G147" s="6">
        <v>-1.7094433359299943E-2</v>
      </c>
      <c r="H147" s="30">
        <v>-1.7062025276721293E-2</v>
      </c>
      <c r="I147" s="1">
        <v>43129</v>
      </c>
      <c r="J147">
        <v>-9.5996459652827326E-2</v>
      </c>
      <c r="K147">
        <v>3.6010437523033012E-2</v>
      </c>
      <c r="L147">
        <v>-5.1932887258911542E-2</v>
      </c>
    </row>
    <row r="148" spans="1:12" x14ac:dyDescent="0.2">
      <c r="A148" s="1">
        <v>43031</v>
      </c>
      <c r="B148" s="2">
        <v>8065</v>
      </c>
      <c r="C148" s="2">
        <v>0.14549999999999999</v>
      </c>
      <c r="D148" s="2">
        <v>135.25</v>
      </c>
      <c r="E148" s="2"/>
      <c r="F148" s="2">
        <v>-5.8397571371497037E-2</v>
      </c>
      <c r="G148" s="6">
        <v>3.4423441909727792E-3</v>
      </c>
      <c r="H148" s="30">
        <v>3.3837814781558784E-2</v>
      </c>
      <c r="I148" s="1">
        <v>43136</v>
      </c>
      <c r="J148">
        <v>-4.55363221652334E-2</v>
      </c>
      <c r="K148">
        <v>-2.9365894804364467E-2</v>
      </c>
      <c r="L148">
        <v>-5.767376569977678E-2</v>
      </c>
    </row>
    <row r="149" spans="1:12" x14ac:dyDescent="0.2">
      <c r="A149" s="1">
        <v>43038</v>
      </c>
      <c r="B149" s="2">
        <v>7390</v>
      </c>
      <c r="C149" s="2">
        <v>0.14699999999999999</v>
      </c>
      <c r="D149" s="2">
        <v>131.46</v>
      </c>
      <c r="E149" s="2"/>
      <c r="F149" s="2">
        <v>-8.7405976617061398E-2</v>
      </c>
      <c r="G149" s="6">
        <v>1.0256500167189042E-2</v>
      </c>
      <c r="H149" s="30">
        <v>-2.8422294891161215E-2</v>
      </c>
      <c r="I149" s="1">
        <v>43143</v>
      </c>
      <c r="J149">
        <v>-7.2221872782195717E-2</v>
      </c>
      <c r="K149">
        <v>1.6420730212327594E-2</v>
      </c>
      <c r="L149">
        <v>7.8664447689662964E-2</v>
      </c>
    </row>
    <row r="150" spans="1:12" x14ac:dyDescent="0.2">
      <c r="A150" s="1">
        <v>43045</v>
      </c>
      <c r="B150" s="2">
        <v>7175</v>
      </c>
      <c r="C150" s="2">
        <v>0.14799999999999999</v>
      </c>
      <c r="D150" s="2">
        <v>130.83000000000001</v>
      </c>
      <c r="E150" s="2"/>
      <c r="F150" s="2">
        <v>-2.9524973314426717E-2</v>
      </c>
      <c r="G150" s="6">
        <v>6.7796869853786745E-3</v>
      </c>
      <c r="H150" s="30">
        <v>-4.8038523126452404E-3</v>
      </c>
      <c r="I150" s="1">
        <v>43157</v>
      </c>
      <c r="J150">
        <v>-1.6081931219300571E-2</v>
      </c>
      <c r="K150">
        <v>-1.9355442952956103E-2</v>
      </c>
      <c r="L150">
        <v>-2.8055490132206096E-2</v>
      </c>
    </row>
    <row r="151" spans="1:12" x14ac:dyDescent="0.2">
      <c r="A151" s="1">
        <v>43052</v>
      </c>
      <c r="B151" s="2">
        <v>6884</v>
      </c>
      <c r="C151" s="2">
        <v>0.14549999999999999</v>
      </c>
      <c r="D151" s="2">
        <v>132.38</v>
      </c>
      <c r="E151" s="2"/>
      <c r="F151" s="2">
        <v>-4.140288329639219E-2</v>
      </c>
      <c r="G151" s="6">
        <v>-1.7036187152567717E-2</v>
      </c>
      <c r="H151" s="30">
        <v>1.1777804167992123E-2</v>
      </c>
      <c r="I151" s="1">
        <v>43164</v>
      </c>
      <c r="J151">
        <v>1.120625115581575E-2</v>
      </c>
      <c r="K151">
        <v>-3.6488293263136962E-2</v>
      </c>
      <c r="L151">
        <v>7.5862432793876167E-3</v>
      </c>
    </row>
    <row r="152" spans="1:12" x14ac:dyDescent="0.2">
      <c r="A152" s="1">
        <v>43059</v>
      </c>
      <c r="B152" s="2">
        <v>6635</v>
      </c>
      <c r="C152" s="2">
        <v>0.1555</v>
      </c>
      <c r="D152" s="2">
        <v>132.16999999999999</v>
      </c>
      <c r="E152" s="2"/>
      <c r="F152" s="2">
        <v>-3.6841210565121685E-2</v>
      </c>
      <c r="G152" s="6">
        <v>6.6469645007741551E-2</v>
      </c>
      <c r="H152" s="30">
        <v>-1.5876019210612213E-3</v>
      </c>
      <c r="I152" s="1">
        <v>43171</v>
      </c>
      <c r="J152">
        <v>-3.1376680365152509E-2</v>
      </c>
      <c r="K152">
        <v>1.3423020332140823E-2</v>
      </c>
      <c r="L152">
        <v>4.9918251200803176E-2</v>
      </c>
    </row>
    <row r="153" spans="1:12" x14ac:dyDescent="0.2">
      <c r="A153" s="1">
        <v>43066</v>
      </c>
      <c r="B153" s="2">
        <v>6340</v>
      </c>
      <c r="C153" s="2">
        <v>0.14749999999999999</v>
      </c>
      <c r="D153" s="2">
        <v>130.22</v>
      </c>
      <c r="E153" s="2"/>
      <c r="F153" s="2">
        <v>-4.5479899335035157E-2</v>
      </c>
      <c r="G153" s="6">
        <v>-5.2817555839414387E-2</v>
      </c>
      <c r="H153" s="30">
        <v>-1.4863644960999345E-2</v>
      </c>
      <c r="I153" s="1">
        <v>43185</v>
      </c>
      <c r="J153">
        <v>-1.4214729639626E-2</v>
      </c>
      <c r="K153">
        <v>-2.8243212313395105E-2</v>
      </c>
      <c r="L153">
        <v>-3.4519247041473911E-2</v>
      </c>
    </row>
    <row r="154" spans="1:12" x14ac:dyDescent="0.2">
      <c r="A154" s="1">
        <v>43073</v>
      </c>
      <c r="B154" s="2">
        <v>6550</v>
      </c>
      <c r="C154" s="2">
        <v>0.14549999999999999</v>
      </c>
      <c r="D154" s="2">
        <v>138.86000000000001</v>
      </c>
      <c r="E154" s="2"/>
      <c r="F154" s="2">
        <v>3.2586281198025091E-2</v>
      </c>
      <c r="G154" s="6">
        <v>-1.3652089168327164E-2</v>
      </c>
      <c r="H154" s="30">
        <v>6.4240903516410874E-2</v>
      </c>
      <c r="I154" s="1">
        <v>43192</v>
      </c>
      <c r="J154">
        <v>2.9869874992769496E-3</v>
      </c>
      <c r="K154">
        <v>2.3167059281534508E-2</v>
      </c>
      <c r="L154">
        <v>4.7096346198580719E-2</v>
      </c>
    </row>
    <row r="155" spans="1:12" x14ac:dyDescent="0.2">
      <c r="A155" s="1">
        <v>43080</v>
      </c>
      <c r="B155" s="2">
        <v>6411</v>
      </c>
      <c r="C155" s="2">
        <v>0.14699999999999999</v>
      </c>
      <c r="D155" s="2">
        <v>141.94999999999999</v>
      </c>
      <c r="E155" s="2"/>
      <c r="F155" s="2">
        <v>-2.1449784642040726E-2</v>
      </c>
      <c r="G155" s="6">
        <v>1.0256500167189042E-2</v>
      </c>
      <c r="H155" s="30">
        <v>2.2008651593853124E-2</v>
      </c>
      <c r="I155" s="1">
        <v>43199</v>
      </c>
      <c r="J155">
        <v>3.4028105994945435E-3</v>
      </c>
      <c r="K155">
        <v>-1.5384918839479456E-2</v>
      </c>
      <c r="L155">
        <v>-2.2250775136136269E-2</v>
      </c>
    </row>
    <row r="156" spans="1:12" x14ac:dyDescent="0.2">
      <c r="A156" s="1">
        <v>43087</v>
      </c>
      <c r="B156" s="2">
        <v>6251</v>
      </c>
      <c r="C156" s="2">
        <v>0.14399999999999999</v>
      </c>
      <c r="D156" s="2">
        <v>146.5</v>
      </c>
      <c r="E156" s="2"/>
      <c r="F156" s="2">
        <v>-2.5273814055443822E-2</v>
      </c>
      <c r="G156" s="6">
        <v>-2.0619287202735759E-2</v>
      </c>
      <c r="H156" s="30">
        <v>3.1550545538141961E-2</v>
      </c>
      <c r="I156" s="1">
        <v>43206</v>
      </c>
      <c r="J156">
        <v>2.4122826762623006E-2</v>
      </c>
      <c r="K156">
        <v>4.7928466571950823E-2</v>
      </c>
      <c r="L156">
        <v>3.1449132682503489E-2</v>
      </c>
    </row>
    <row r="157" spans="1:12" x14ac:dyDescent="0.2">
      <c r="A157" s="1">
        <v>43094</v>
      </c>
      <c r="B157" s="2">
        <v>6340</v>
      </c>
      <c r="C157" s="2">
        <v>0.14399999999999999</v>
      </c>
      <c r="D157" s="2">
        <v>147.22</v>
      </c>
      <c r="E157" s="2"/>
      <c r="F157" s="2">
        <v>1.4137317499459456E-2</v>
      </c>
      <c r="G157" s="6">
        <v>0</v>
      </c>
      <c r="H157" s="30">
        <v>4.9026381734371682E-3</v>
      </c>
      <c r="I157" s="1">
        <v>43213</v>
      </c>
      <c r="J157">
        <v>5.7863356321288251E-3</v>
      </c>
      <c r="K157">
        <v>0</v>
      </c>
      <c r="L157">
        <v>7.3877394225595694E-2</v>
      </c>
    </row>
    <row r="158" spans="1:12" x14ac:dyDescent="0.2">
      <c r="A158" s="1">
        <v>43101</v>
      </c>
      <c r="B158" s="2">
        <v>6724</v>
      </c>
      <c r="C158" s="2">
        <v>0.14799999999999999</v>
      </c>
      <c r="D158" s="2">
        <v>146.46</v>
      </c>
      <c r="E158" s="2"/>
      <c r="F158" s="2">
        <v>5.8804447097234203E-2</v>
      </c>
      <c r="G158" s="6">
        <v>2.7398974188114433E-2</v>
      </c>
      <c r="H158" s="30">
        <v>-5.1757129976355287E-3</v>
      </c>
      <c r="I158" s="1">
        <v>43227</v>
      </c>
      <c r="J158">
        <v>1.8380481024848905E-3</v>
      </c>
      <c r="K158">
        <v>-3.4367643504207956E-2</v>
      </c>
      <c r="L158">
        <v>2.618219372310282E-2</v>
      </c>
    </row>
    <row r="159" spans="1:12" x14ac:dyDescent="0.2">
      <c r="A159" s="1">
        <v>43108</v>
      </c>
      <c r="B159" s="2">
        <v>6700</v>
      </c>
      <c r="C159" s="2">
        <v>0.153</v>
      </c>
      <c r="D159" s="2">
        <v>153.59</v>
      </c>
      <c r="E159" s="2"/>
      <c r="F159" s="2">
        <v>-3.5756891494500564E-3</v>
      </c>
      <c r="G159" s="6">
        <v>3.3225647628320587E-2</v>
      </c>
      <c r="H159" s="30">
        <v>4.7534360794612596E-2</v>
      </c>
      <c r="I159" s="1">
        <v>43241</v>
      </c>
      <c r="J159">
        <v>1.9771917594983535E-2</v>
      </c>
      <c r="K159">
        <v>-5.8651194523979822E-3</v>
      </c>
      <c r="L159">
        <v>2.1515299524503817E-3</v>
      </c>
    </row>
    <row r="160" spans="1:12" x14ac:dyDescent="0.2">
      <c r="A160" s="1">
        <v>43115</v>
      </c>
      <c r="B160" s="2">
        <v>6240</v>
      </c>
      <c r="C160" s="2">
        <v>0.1515</v>
      </c>
      <c r="D160" s="2">
        <v>154.94999999999999</v>
      </c>
      <c r="E160" s="2"/>
      <c r="F160" s="2">
        <v>-7.112734401558285E-2</v>
      </c>
      <c r="G160" s="6">
        <v>-9.8522964430116655E-3</v>
      </c>
      <c r="H160" s="30">
        <v>8.8157698062207857E-3</v>
      </c>
      <c r="I160" s="1">
        <v>43248</v>
      </c>
      <c r="J160">
        <v>-1.898913869004204E-2</v>
      </c>
      <c r="K160">
        <v>2.6126304592219984E-2</v>
      </c>
      <c r="L160">
        <v>-5.2331964898586492E-3</v>
      </c>
    </row>
    <row r="161" spans="1:12" x14ac:dyDescent="0.2">
      <c r="A161" s="1">
        <v>43122</v>
      </c>
      <c r="B161" s="2">
        <v>5539</v>
      </c>
      <c r="C161" s="2">
        <v>0.15</v>
      </c>
      <c r="D161" s="2">
        <v>153.93</v>
      </c>
      <c r="E161" s="2"/>
      <c r="F161" s="2">
        <v>-0.11916620333036931</v>
      </c>
      <c r="G161" s="6">
        <v>-9.950330853168099E-3</v>
      </c>
      <c r="H161" s="30">
        <v>-6.6045306117743507E-3</v>
      </c>
      <c r="I161" s="1">
        <v>43255</v>
      </c>
      <c r="J161">
        <v>-5.9231812882554635E-2</v>
      </c>
      <c r="K161">
        <v>-2.0261185139822002E-2</v>
      </c>
      <c r="L161">
        <v>5.5644923411893643E-2</v>
      </c>
    </row>
    <row r="162" spans="1:12" x14ac:dyDescent="0.2">
      <c r="A162" s="1">
        <v>43129</v>
      </c>
      <c r="B162" s="2">
        <v>5032</v>
      </c>
      <c r="C162" s="2">
        <v>0.1555</v>
      </c>
      <c r="D162" s="2">
        <v>146.13999999999999</v>
      </c>
      <c r="E162" s="2"/>
      <c r="F162" s="2">
        <v>-9.5996459652827326E-2</v>
      </c>
      <c r="G162" s="6">
        <v>3.6010437523033012E-2</v>
      </c>
      <c r="H162" s="30">
        <v>-5.1932887258911542E-2</v>
      </c>
      <c r="I162" s="1">
        <v>43262</v>
      </c>
      <c r="J162">
        <v>-2.267099616435253E-2</v>
      </c>
      <c r="K162">
        <v>1.4514042884254064E-2</v>
      </c>
      <c r="L162">
        <v>-1.5890164852060629E-2</v>
      </c>
    </row>
    <row r="163" spans="1:12" x14ac:dyDescent="0.2">
      <c r="A163" s="1">
        <v>43136</v>
      </c>
      <c r="B163" s="2">
        <v>4808</v>
      </c>
      <c r="C163" s="2">
        <v>0.151</v>
      </c>
      <c r="D163" s="2">
        <v>137.94999999999999</v>
      </c>
      <c r="E163" s="2"/>
      <c r="F163" s="2">
        <v>-4.55363221652334E-2</v>
      </c>
      <c r="G163" s="6">
        <v>-2.9365894804364467E-2</v>
      </c>
      <c r="H163" s="30">
        <v>-5.767376569977678E-2</v>
      </c>
      <c r="I163" s="1">
        <v>43269</v>
      </c>
      <c r="J163">
        <v>-2.9737162095761605E-2</v>
      </c>
      <c r="K163">
        <v>-2.3324672566408911E-2</v>
      </c>
      <c r="L163">
        <v>-6.6402985822371363E-2</v>
      </c>
    </row>
    <row r="164" spans="1:12" x14ac:dyDescent="0.2">
      <c r="A164" s="1">
        <v>43143</v>
      </c>
      <c r="B164" s="2">
        <v>4473</v>
      </c>
      <c r="C164" s="2">
        <v>0.1535</v>
      </c>
      <c r="D164" s="2">
        <v>149.24</v>
      </c>
      <c r="E164" s="2"/>
      <c r="F164" s="2">
        <v>-7.2221872782195717E-2</v>
      </c>
      <c r="G164" s="6">
        <v>1.6420730212327594E-2</v>
      </c>
      <c r="H164" s="30">
        <v>7.8664447689662964E-2</v>
      </c>
      <c r="I164" s="1">
        <v>43276</v>
      </c>
      <c r="J164">
        <v>6.1055575624848757E-3</v>
      </c>
      <c r="K164">
        <v>1.7544309650909362E-2</v>
      </c>
      <c r="L164">
        <v>-3.8120773108227368E-2</v>
      </c>
    </row>
    <row r="165" spans="1:12" x14ac:dyDescent="0.2">
      <c r="A165" s="1">
        <v>43150</v>
      </c>
      <c r="B165" s="2">
        <v>5140</v>
      </c>
      <c r="C165" s="2">
        <v>0.1565</v>
      </c>
      <c r="D165" s="2">
        <v>148.56</v>
      </c>
      <c r="E165" s="2"/>
      <c r="F165" s="2">
        <v>0.13899375501636335</v>
      </c>
      <c r="G165" s="6">
        <v>1.9355442952956103E-2</v>
      </c>
      <c r="H165" s="30">
        <v>-4.5668313085069911E-3</v>
      </c>
      <c r="I165" s="1">
        <v>43283</v>
      </c>
      <c r="J165">
        <v>-1.0929070532190721E-2</v>
      </c>
      <c r="K165">
        <v>2.8943580263645075E-3</v>
      </c>
      <c r="L165">
        <v>1.5876979162229965E-2</v>
      </c>
    </row>
    <row r="166" spans="1:12" x14ac:dyDescent="0.2">
      <c r="A166" s="1">
        <v>43157</v>
      </c>
      <c r="B166" s="2">
        <v>5058</v>
      </c>
      <c r="C166" s="2">
        <v>0.1535</v>
      </c>
      <c r="D166" s="2">
        <v>144.44999999999999</v>
      </c>
      <c r="E166" s="2"/>
      <c r="F166" s="2">
        <v>-1.6081931219300571E-2</v>
      </c>
      <c r="G166" s="6">
        <v>-1.9355442952956103E-2</v>
      </c>
      <c r="H166" s="30">
        <v>-2.8055490132206096E-2</v>
      </c>
      <c r="I166" s="1">
        <v>43290</v>
      </c>
      <c r="J166">
        <v>-1.6844369894920774E-2</v>
      </c>
      <c r="K166">
        <v>2.5679014417691493E-2</v>
      </c>
      <c r="L166">
        <v>2.4017293270738982E-2</v>
      </c>
    </row>
    <row r="167" spans="1:12" x14ac:dyDescent="0.2">
      <c r="A167" s="1">
        <v>43164</v>
      </c>
      <c r="B167" s="2">
        <v>5115</v>
      </c>
      <c r="C167" s="2">
        <v>0.14799999999999999</v>
      </c>
      <c r="D167" s="2">
        <v>145.55000000000001</v>
      </c>
      <c r="E167" s="2"/>
      <c r="F167" s="2">
        <v>1.120625115581575E-2</v>
      </c>
      <c r="G167" s="6">
        <v>-3.6488293263136962E-2</v>
      </c>
      <c r="H167" s="30">
        <v>7.5862432793876167E-3</v>
      </c>
      <c r="I167" s="1">
        <v>43297</v>
      </c>
      <c r="J167">
        <v>-3.9667840368421636E-2</v>
      </c>
      <c r="K167">
        <v>-8.4866138773185273E-3</v>
      </c>
      <c r="L167">
        <v>9.0714997797629593E-3</v>
      </c>
    </row>
    <row r="168" spans="1:12" x14ac:dyDescent="0.2">
      <c r="A168" s="1">
        <v>43171</v>
      </c>
      <c r="B168" s="2">
        <v>4957</v>
      </c>
      <c r="C168" s="2">
        <v>0.15</v>
      </c>
      <c r="D168" s="2">
        <v>153</v>
      </c>
      <c r="E168" s="2"/>
      <c r="F168" s="2">
        <v>-3.1376680365152509E-2</v>
      </c>
      <c r="G168" s="6">
        <v>1.3423020332140823E-2</v>
      </c>
      <c r="H168" s="30">
        <v>4.9918251200803176E-2</v>
      </c>
      <c r="I168" s="1">
        <v>43304</v>
      </c>
      <c r="J168">
        <v>-7.0011954589830339E-3</v>
      </c>
      <c r="K168">
        <v>8.4866138773185273E-3</v>
      </c>
      <c r="L168">
        <v>2.5875785986848143E-2</v>
      </c>
    </row>
    <row r="169" spans="1:12" x14ac:dyDescent="0.2">
      <c r="A169" s="1">
        <v>43178</v>
      </c>
      <c r="B169" s="2">
        <v>4747</v>
      </c>
      <c r="C169" s="2">
        <v>0.19750000000000001</v>
      </c>
      <c r="D169" s="2">
        <v>148.54</v>
      </c>
      <c r="E169" s="2"/>
      <c r="F169" s="2">
        <v>-4.3287879469255941E-2</v>
      </c>
      <c r="G169" s="6">
        <v>0.27510329024492086</v>
      </c>
      <c r="H169" s="30">
        <v>-2.9583639151285368E-2</v>
      </c>
      <c r="I169" s="1">
        <v>43311</v>
      </c>
      <c r="J169">
        <v>-1.533953381562192E-2</v>
      </c>
      <c r="K169">
        <v>1.676016885746523E-2</v>
      </c>
      <c r="L169">
        <v>-3.1827667949979599E-3</v>
      </c>
    </row>
    <row r="170" spans="1:12" x14ac:dyDescent="0.2">
      <c r="A170" s="1">
        <v>43185</v>
      </c>
      <c r="B170" s="2">
        <v>4680</v>
      </c>
      <c r="C170" s="2">
        <v>0.192</v>
      </c>
      <c r="D170" s="2">
        <v>143.5</v>
      </c>
      <c r="E170" s="2"/>
      <c r="F170" s="2">
        <v>-1.4214729639626E-2</v>
      </c>
      <c r="G170" s="6">
        <v>-2.8243212313395105E-2</v>
      </c>
      <c r="H170" s="30">
        <v>-3.4519247041473911E-2</v>
      </c>
      <c r="I170" s="1">
        <v>43318</v>
      </c>
      <c r="J170">
        <v>-4.1763777533681434E-2</v>
      </c>
      <c r="K170">
        <v>-2.2409901399584209E-2</v>
      </c>
      <c r="L170">
        <v>-7.0605605419923556E-2</v>
      </c>
    </row>
    <row r="171" spans="1:12" x14ac:dyDescent="0.2">
      <c r="A171" s="1">
        <v>43192</v>
      </c>
      <c r="B171" s="2">
        <v>4694</v>
      </c>
      <c r="C171" s="2">
        <v>0.19650000000000001</v>
      </c>
      <c r="D171" s="2">
        <v>150.41999999999999</v>
      </c>
      <c r="E171" s="2"/>
      <c r="F171" s="2">
        <v>2.9869874992769496E-3</v>
      </c>
      <c r="G171" s="6">
        <v>2.3167059281534508E-2</v>
      </c>
      <c r="H171" s="30">
        <v>4.7096346198580719E-2</v>
      </c>
      <c r="I171" s="1">
        <v>43325</v>
      </c>
      <c r="J171">
        <v>0</v>
      </c>
      <c r="K171">
        <v>-1.4265577158822484E-2</v>
      </c>
      <c r="L171">
        <v>2.0576321725489954E-2</v>
      </c>
    </row>
    <row r="172" spans="1:12" x14ac:dyDescent="0.2">
      <c r="A172" s="1">
        <v>43199</v>
      </c>
      <c r="B172" s="2">
        <v>4710</v>
      </c>
      <c r="C172" s="2">
        <v>0.19350000000000001</v>
      </c>
      <c r="D172" s="2">
        <v>147.11000000000001</v>
      </c>
      <c r="E172" s="2"/>
      <c r="F172" s="2">
        <v>3.4028105994945435E-3</v>
      </c>
      <c r="G172" s="6">
        <v>-1.5384918839479456E-2</v>
      </c>
      <c r="H172" s="30">
        <v>-2.2250775136136269E-2</v>
      </c>
      <c r="I172" s="1">
        <v>43332</v>
      </c>
      <c r="J172">
        <v>2.6426788672200274E-2</v>
      </c>
      <c r="K172">
        <v>-8.6580627431145363E-3</v>
      </c>
      <c r="L172">
        <v>2.7587079653132562E-2</v>
      </c>
    </row>
    <row r="173" spans="1:12" x14ac:dyDescent="0.2">
      <c r="A173" s="1">
        <v>43206</v>
      </c>
      <c r="B173" s="2">
        <v>4825</v>
      </c>
      <c r="C173" s="2">
        <v>0.20300000000000001</v>
      </c>
      <c r="D173" s="2">
        <v>151.81</v>
      </c>
      <c r="E173" s="2"/>
      <c r="F173" s="2">
        <v>2.4122826762623006E-2</v>
      </c>
      <c r="G173" s="6">
        <v>4.7928466571950823E-2</v>
      </c>
      <c r="H173" s="30">
        <v>3.1449132682503489E-2</v>
      </c>
      <c r="I173" s="1">
        <v>43339</v>
      </c>
      <c r="J173">
        <v>-2.0493520339121218E-2</v>
      </c>
      <c r="K173">
        <v>-4.7486666265987632E-2</v>
      </c>
      <c r="L173">
        <v>3.7893572945218779E-2</v>
      </c>
    </row>
    <row r="174" spans="1:12" x14ac:dyDescent="0.2">
      <c r="A174" s="1">
        <v>43213</v>
      </c>
      <c r="B174" s="2">
        <v>4853</v>
      </c>
      <c r="C174" s="2">
        <v>0.20300000000000001</v>
      </c>
      <c r="D174" s="2">
        <v>163.44999999999999</v>
      </c>
      <c r="E174" s="2"/>
      <c r="F174" s="2">
        <v>5.7863356321288251E-3</v>
      </c>
      <c r="G174" s="6">
        <v>0</v>
      </c>
      <c r="H174" s="30">
        <v>7.3877394225595694E-2</v>
      </c>
      <c r="I174" s="1">
        <v>43346</v>
      </c>
      <c r="J174">
        <v>-1.9738471742858366E-3</v>
      </c>
      <c r="K174">
        <v>-2.7736754971599886E-2</v>
      </c>
      <c r="L174">
        <v>1.6887820660214103E-3</v>
      </c>
    </row>
    <row r="175" spans="1:12" x14ac:dyDescent="0.2">
      <c r="A175" s="1">
        <v>43220</v>
      </c>
      <c r="B175" s="2">
        <v>4892</v>
      </c>
      <c r="C175" s="2">
        <v>0.222</v>
      </c>
      <c r="D175" s="2">
        <v>153.80000000000001</v>
      </c>
      <c r="E175" s="2"/>
      <c r="F175" s="2">
        <v>8.0041474018468506E-3</v>
      </c>
      <c r="G175" s="6">
        <v>8.9471402830492153E-2</v>
      </c>
      <c r="H175" s="30">
        <v>-6.0854076098675769E-2</v>
      </c>
      <c r="I175" s="1">
        <v>43353</v>
      </c>
      <c r="J175">
        <v>2.7766031162814286E-2</v>
      </c>
      <c r="K175">
        <v>2.1639175103481234E-2</v>
      </c>
      <c r="L175">
        <v>2.5347938903134803E-2</v>
      </c>
    </row>
    <row r="176" spans="1:12" x14ac:dyDescent="0.2">
      <c r="A176" s="1">
        <v>43227</v>
      </c>
      <c r="B176" s="2">
        <v>4901</v>
      </c>
      <c r="C176" s="2">
        <v>0.2145</v>
      </c>
      <c r="D176" s="2">
        <v>157.88</v>
      </c>
      <c r="E176" s="2"/>
      <c r="F176" s="2">
        <v>1.8380481024848905E-3</v>
      </c>
      <c r="G176" s="6">
        <v>-3.4367643504207956E-2</v>
      </c>
      <c r="H176" s="30">
        <v>2.618219372310282E-2</v>
      </c>
      <c r="I176" s="1">
        <v>43360</v>
      </c>
      <c r="J176">
        <v>6.4647657212084653E-3</v>
      </c>
      <c r="K176">
        <v>0</v>
      </c>
      <c r="L176">
        <v>4.3797586553719015E-2</v>
      </c>
    </row>
    <row r="177" spans="1:12" x14ac:dyDescent="0.2">
      <c r="A177" s="1">
        <v>43234</v>
      </c>
      <c r="B177" s="2">
        <v>5108</v>
      </c>
      <c r="C177" s="2">
        <v>0.17100000000000001</v>
      </c>
      <c r="D177" s="2">
        <v>162.5</v>
      </c>
      <c r="E177" s="2"/>
      <c r="F177" s="2">
        <v>4.1368672242882099E-2</v>
      </c>
      <c r="G177" s="6">
        <v>-0.22664618186541174</v>
      </c>
      <c r="H177" s="30">
        <v>2.8842750975145215E-2</v>
      </c>
      <c r="I177" s="1">
        <v>43367</v>
      </c>
      <c r="J177">
        <v>-8.8531299114826822E-2</v>
      </c>
      <c r="K177">
        <v>2.7150989065950926E-2</v>
      </c>
      <c r="L177">
        <v>4.4979197879690958E-4</v>
      </c>
    </row>
    <row r="178" spans="1:12" x14ac:dyDescent="0.2">
      <c r="A178" s="1">
        <v>43241</v>
      </c>
      <c r="B178" s="2">
        <v>5210</v>
      </c>
      <c r="C178" s="2">
        <v>0.17</v>
      </c>
      <c r="D178" s="2">
        <v>162.85</v>
      </c>
      <c r="E178" s="2"/>
      <c r="F178" s="2">
        <v>1.9771917594983535E-2</v>
      </c>
      <c r="G178" s="6">
        <v>-5.8651194523979822E-3</v>
      </c>
      <c r="H178" s="30">
        <v>2.1515299524503817E-3</v>
      </c>
      <c r="I178" s="1">
        <v>43374</v>
      </c>
      <c r="J178">
        <v>-1.3046316266649427E-3</v>
      </c>
      <c r="K178">
        <v>0</v>
      </c>
      <c r="L178">
        <v>1.1235956238264677E-3</v>
      </c>
    </row>
    <row r="179" spans="1:12" x14ac:dyDescent="0.2">
      <c r="A179" s="1">
        <v>43248</v>
      </c>
      <c r="B179" s="2">
        <v>5112</v>
      </c>
      <c r="C179" s="2">
        <v>0.17449999999999999</v>
      </c>
      <c r="D179" s="2">
        <v>162</v>
      </c>
      <c r="E179" s="2"/>
      <c r="F179" s="2">
        <v>-1.898913869004204E-2</v>
      </c>
      <c r="G179" s="6">
        <v>2.6126304592219984E-2</v>
      </c>
      <c r="H179" s="30">
        <v>-5.2331964898586492E-3</v>
      </c>
      <c r="I179" s="1">
        <v>43381</v>
      </c>
      <c r="J179">
        <v>-9.2963066978219544E-2</v>
      </c>
      <c r="K179">
        <v>3.7960762239222845E-2</v>
      </c>
      <c r="L179">
        <v>-5.6834788172948514E-2</v>
      </c>
    </row>
    <row r="180" spans="1:12" x14ac:dyDescent="0.2">
      <c r="A180" s="1">
        <v>43255</v>
      </c>
      <c r="B180" s="2">
        <v>4818</v>
      </c>
      <c r="C180" s="2">
        <v>0.17100000000000001</v>
      </c>
      <c r="D180" s="2">
        <v>171.27</v>
      </c>
      <c r="E180" s="2"/>
      <c r="F180" s="2">
        <v>-5.9231812882554635E-2</v>
      </c>
      <c r="G180" s="6">
        <v>-2.0261185139822002E-2</v>
      </c>
      <c r="H180" s="30">
        <v>5.5644923411893643E-2</v>
      </c>
      <c r="I180" s="1">
        <v>43388</v>
      </c>
      <c r="J180">
        <v>2.546106419827332E-2</v>
      </c>
      <c r="K180">
        <v>2.8612322810321889E-3</v>
      </c>
      <c r="L180">
        <v>-4.7839706690253614E-2</v>
      </c>
    </row>
    <row r="181" spans="1:12" x14ac:dyDescent="0.2">
      <c r="A181" s="1">
        <v>43262</v>
      </c>
      <c r="B181" s="2">
        <v>4710</v>
      </c>
      <c r="C181" s="2">
        <v>0.17349999999999999</v>
      </c>
      <c r="D181" s="2">
        <v>168.57</v>
      </c>
      <c r="E181" s="2"/>
      <c r="F181" s="2">
        <v>-2.267099616435253E-2</v>
      </c>
      <c r="G181" s="6">
        <v>1.4514042884254064E-2</v>
      </c>
      <c r="H181" s="30">
        <v>-1.5890164852060629E-2</v>
      </c>
      <c r="I181" s="1">
        <v>43395</v>
      </c>
      <c r="J181">
        <v>-3.3805235759400531E-2</v>
      </c>
      <c r="K181">
        <v>1.4184634991956324E-2</v>
      </c>
      <c r="L181">
        <v>-1.0529051895851183E-2</v>
      </c>
    </row>
    <row r="182" spans="1:12" x14ac:dyDescent="0.2">
      <c r="A182" s="1">
        <v>43269</v>
      </c>
      <c r="B182" s="2">
        <v>4572</v>
      </c>
      <c r="C182" s="2">
        <v>0.16950000000000001</v>
      </c>
      <c r="D182" s="2">
        <v>157.74</v>
      </c>
      <c r="E182" s="2"/>
      <c r="F182" s="2">
        <v>-2.9737162095761605E-2</v>
      </c>
      <c r="G182" s="6">
        <v>-2.3324672566408911E-2</v>
      </c>
      <c r="H182" s="30">
        <v>-6.6402985822371363E-2</v>
      </c>
      <c r="I182" s="1">
        <v>43402</v>
      </c>
      <c r="J182">
        <v>5.5905582760066963E-2</v>
      </c>
      <c r="K182">
        <v>-1.190152897738761E-2</v>
      </c>
      <c r="L182">
        <v>-4.9264294671278464E-3</v>
      </c>
    </row>
    <row r="183" spans="1:12" x14ac:dyDescent="0.2">
      <c r="A183" s="1">
        <v>43276</v>
      </c>
      <c r="B183" s="2">
        <v>4600</v>
      </c>
      <c r="C183" s="2">
        <v>0.17249999999999999</v>
      </c>
      <c r="D183" s="2">
        <v>151.84</v>
      </c>
      <c r="E183" s="2"/>
      <c r="F183" s="2">
        <v>6.1055575624848757E-3</v>
      </c>
      <c r="G183" s="6">
        <v>1.7544309650909362E-2</v>
      </c>
      <c r="H183" s="30">
        <v>-3.8120773108227368E-2</v>
      </c>
      <c r="I183" s="1">
        <v>43409</v>
      </c>
      <c r="J183">
        <v>1.0869672236903938E-2</v>
      </c>
      <c r="K183">
        <v>-3.4266167166476791E-3</v>
      </c>
      <c r="L183">
        <v>2.3774893598241142E-2</v>
      </c>
    </row>
    <row r="184" spans="1:12" x14ac:dyDescent="0.2">
      <c r="A184" s="1">
        <v>43283</v>
      </c>
      <c r="B184" s="2">
        <v>4550</v>
      </c>
      <c r="C184" s="2">
        <v>0.17299999999999999</v>
      </c>
      <c r="D184" s="2">
        <v>154.27000000000001</v>
      </c>
      <c r="E184" s="2"/>
      <c r="F184" s="2">
        <v>-1.0929070532190721E-2</v>
      </c>
      <c r="G184" s="6">
        <v>2.8943580263645075E-3</v>
      </c>
      <c r="H184" s="30">
        <v>1.5876979162229965E-2</v>
      </c>
      <c r="I184" s="1">
        <v>43416</v>
      </c>
      <c r="J184">
        <v>-6.1875403718087085E-2</v>
      </c>
      <c r="K184">
        <v>-3.4383988030326496E-3</v>
      </c>
      <c r="L184">
        <v>1.5460430644369971E-2</v>
      </c>
    </row>
    <row r="185" spans="1:12" x14ac:dyDescent="0.2">
      <c r="A185" s="1">
        <v>43290</v>
      </c>
      <c r="B185" s="2">
        <v>4474</v>
      </c>
      <c r="C185" s="2">
        <v>0.17749999999999999</v>
      </c>
      <c r="D185" s="2">
        <v>158.02000000000001</v>
      </c>
      <c r="E185" s="2"/>
      <c r="F185" s="2">
        <v>-1.6844369894920774E-2</v>
      </c>
      <c r="G185" s="6">
        <v>2.5679014417691493E-2</v>
      </c>
      <c r="H185" s="30">
        <v>2.4017293270738982E-2</v>
      </c>
      <c r="I185" s="1">
        <v>43423</v>
      </c>
      <c r="J185">
        <v>-4.8998512788838156E-3</v>
      </c>
      <c r="K185">
        <v>-6.912469920623554E-3</v>
      </c>
      <c r="L185">
        <v>3.6460905730351101E-3</v>
      </c>
    </row>
    <row r="186" spans="1:12" x14ac:dyDescent="0.2">
      <c r="A186" s="1">
        <v>43297</v>
      </c>
      <c r="B186" s="2">
        <v>4300</v>
      </c>
      <c r="C186" s="2">
        <v>0.17599999999999999</v>
      </c>
      <c r="D186" s="2">
        <v>159.46</v>
      </c>
      <c r="E186" s="2"/>
      <c r="F186" s="2">
        <v>-3.9667840368421636E-2</v>
      </c>
      <c r="G186" s="6">
        <v>-8.4866138773185273E-3</v>
      </c>
      <c r="H186" s="30">
        <v>9.0714997797629593E-3</v>
      </c>
      <c r="I186" s="1">
        <v>43430</v>
      </c>
      <c r="J186">
        <v>1.1205403842160067E-2</v>
      </c>
      <c r="K186">
        <v>4.2993046485106268E-2</v>
      </c>
      <c r="L186">
        <v>-4.022570664715186E-2</v>
      </c>
    </row>
    <row r="187" spans="1:12" x14ac:dyDescent="0.2">
      <c r="A187" s="1">
        <v>43304</v>
      </c>
      <c r="B187" s="2">
        <v>4270</v>
      </c>
      <c r="C187" s="2">
        <v>0.17749999999999999</v>
      </c>
      <c r="D187" s="2">
        <v>163.63999999999999</v>
      </c>
      <c r="E187" s="2"/>
      <c r="F187" s="2">
        <v>-7.0011954589830339E-3</v>
      </c>
      <c r="G187" s="6">
        <v>8.4866138773185273E-3</v>
      </c>
      <c r="H187" s="30">
        <v>2.5875785986848143E-2</v>
      </c>
      <c r="I187" s="1">
        <v>43437</v>
      </c>
      <c r="J187">
        <v>6.0691846447564757E-2</v>
      </c>
      <c r="K187">
        <v>-1.1080333543618259E-3</v>
      </c>
      <c r="L187">
        <v>0</v>
      </c>
    </row>
    <row r="188" spans="1:12" x14ac:dyDescent="0.2">
      <c r="A188" s="1">
        <v>43311</v>
      </c>
      <c r="B188" s="2">
        <v>4205</v>
      </c>
      <c r="C188" s="2">
        <v>0.18049999999999999</v>
      </c>
      <c r="D188" s="2">
        <v>163.12</v>
      </c>
      <c r="E188" s="2"/>
      <c r="F188" s="2">
        <v>-1.533953381562192E-2</v>
      </c>
      <c r="G188" s="6">
        <v>1.676016885746523E-2</v>
      </c>
      <c r="H188" s="30">
        <v>-3.1827667949979599E-3</v>
      </c>
      <c r="I188" s="1">
        <v>43444</v>
      </c>
      <c r="J188">
        <v>-2.0372835545220624E-2</v>
      </c>
      <c r="K188">
        <v>-1.9026875054694248E-2</v>
      </c>
      <c r="L188">
        <v>-4.3361631589795557E-2</v>
      </c>
    </row>
    <row r="189" spans="1:12" x14ac:dyDescent="0.2">
      <c r="A189" s="1">
        <v>43318</v>
      </c>
      <c r="B189" s="2">
        <v>4033</v>
      </c>
      <c r="C189" s="2">
        <v>0.17649999999999999</v>
      </c>
      <c r="D189" s="2">
        <v>152</v>
      </c>
      <c r="E189" s="2"/>
      <c r="F189" s="2">
        <v>-4.1763777533681434E-2</v>
      </c>
      <c r="G189" s="6">
        <v>-2.2409901399584209E-2</v>
      </c>
      <c r="H189" s="30">
        <v>-7.0605605419923556E-2</v>
      </c>
      <c r="I189" s="1">
        <v>43451</v>
      </c>
      <c r="J189">
        <v>-2.9803069174368702E-2</v>
      </c>
      <c r="K189">
        <v>-7.9410513728126464E-3</v>
      </c>
      <c r="L189">
        <v>1.8447758558961524E-3</v>
      </c>
    </row>
    <row r="190" spans="1:12" x14ac:dyDescent="0.2">
      <c r="A190" s="1">
        <v>43325</v>
      </c>
      <c r="B190" s="2">
        <v>4033</v>
      </c>
      <c r="C190" s="2">
        <v>0.17399999999999999</v>
      </c>
      <c r="D190" s="2">
        <v>155.16</v>
      </c>
      <c r="E190" s="2"/>
      <c r="F190" s="2">
        <v>0</v>
      </c>
      <c r="G190" s="6">
        <v>-1.4265577158822484E-2</v>
      </c>
      <c r="H190" s="30">
        <v>2.0576321725489954E-2</v>
      </c>
      <c r="I190" s="1">
        <v>43458</v>
      </c>
      <c r="J190">
        <v>-7.2356136064044563E-3</v>
      </c>
      <c r="K190">
        <v>-8.0046167826139936E-3</v>
      </c>
      <c r="L190">
        <v>3.5563326210273694E-2</v>
      </c>
    </row>
    <row r="191" spans="1:12" x14ac:dyDescent="0.2">
      <c r="A191" s="1">
        <v>43332</v>
      </c>
      <c r="B191" s="2">
        <v>4141</v>
      </c>
      <c r="C191" s="2">
        <v>0.17249999999999999</v>
      </c>
      <c r="D191" s="2">
        <v>159.5</v>
      </c>
      <c r="E191" s="2"/>
      <c r="F191" s="2">
        <v>2.6426788672200274E-2</v>
      </c>
      <c r="G191" s="6">
        <v>-8.6580627431145363E-3</v>
      </c>
      <c r="H191" s="30">
        <v>2.7587079653132562E-2</v>
      </c>
      <c r="I191" s="1">
        <v>43465</v>
      </c>
      <c r="J191">
        <v>2.4890548845124982E-2</v>
      </c>
      <c r="K191">
        <v>2.4944604023996231E-2</v>
      </c>
      <c r="L191">
        <v>-1.1114774276609118E-2</v>
      </c>
    </row>
    <row r="192" spans="1:12" x14ac:dyDescent="0.2">
      <c r="A192" s="1">
        <v>43339</v>
      </c>
      <c r="B192" s="2">
        <v>4057</v>
      </c>
      <c r="C192" s="2">
        <v>0.16450000000000001</v>
      </c>
      <c r="D192" s="2">
        <v>165.66</v>
      </c>
      <c r="E192" s="2"/>
      <c r="F192" s="2">
        <v>-2.0493520339121218E-2</v>
      </c>
      <c r="G192" s="6">
        <v>-4.7486666265987632E-2</v>
      </c>
      <c r="H192" s="30">
        <v>3.7893572945218779E-2</v>
      </c>
      <c r="I192" s="1">
        <v>43472</v>
      </c>
      <c r="J192">
        <v>6.1147360981500753E-2</v>
      </c>
      <c r="K192">
        <v>6.1875403718087529E-2</v>
      </c>
      <c r="L192">
        <v>-7.608522099894266E-3</v>
      </c>
    </row>
    <row r="193" spans="1:12" x14ac:dyDescent="0.2">
      <c r="A193" s="1">
        <v>43346</v>
      </c>
      <c r="B193" s="2">
        <v>4049</v>
      </c>
      <c r="C193" s="2">
        <v>0.16</v>
      </c>
      <c r="D193" s="2">
        <v>165.94</v>
      </c>
      <c r="E193" s="2"/>
      <c r="F193" s="2">
        <v>-1.9738471742858366E-3</v>
      </c>
      <c r="G193" s="6">
        <v>-2.7736754971599886E-2</v>
      </c>
      <c r="H193" s="30">
        <v>1.6887820660214103E-3</v>
      </c>
      <c r="I193" s="1">
        <v>43479</v>
      </c>
      <c r="J193">
        <v>8.1508939420022131E-2</v>
      </c>
      <c r="K193">
        <v>6.2959284568147034E-3</v>
      </c>
      <c r="L193">
        <v>-1.539294676864511E-2</v>
      </c>
    </row>
    <row r="194" spans="1:12" x14ac:dyDescent="0.2">
      <c r="A194" s="1">
        <v>43353</v>
      </c>
      <c r="B194" s="2">
        <v>4163</v>
      </c>
      <c r="C194" s="2">
        <v>0.16350000000000001</v>
      </c>
      <c r="D194" s="2">
        <v>170.2</v>
      </c>
      <c r="E194" s="2"/>
      <c r="F194" s="2">
        <v>2.7766031162814286E-2</v>
      </c>
      <c r="G194" s="6">
        <v>2.1639175103481234E-2</v>
      </c>
      <c r="H194" s="30">
        <v>2.5347938903134803E-2</v>
      </c>
      <c r="I194" s="1">
        <v>43486</v>
      </c>
      <c r="J194">
        <v>9.3492230793472686E-3</v>
      </c>
      <c r="K194">
        <v>5.4947696783903988E-2</v>
      </c>
      <c r="L194">
        <v>-2.2063627600040547E-2</v>
      </c>
    </row>
    <row r="195" spans="1:12" x14ac:dyDescent="0.2">
      <c r="A195" s="1">
        <v>43360</v>
      </c>
      <c r="B195" s="2">
        <v>4190</v>
      </c>
      <c r="C195" s="2">
        <v>0.16350000000000001</v>
      </c>
      <c r="D195" s="2">
        <v>177.82</v>
      </c>
      <c r="E195" s="2"/>
      <c r="F195" s="2">
        <v>6.4647657212084653E-3</v>
      </c>
      <c r="G195" s="6">
        <v>0</v>
      </c>
      <c r="H195" s="30">
        <v>4.3797586553719015E-2</v>
      </c>
      <c r="I195" s="1">
        <v>43493</v>
      </c>
      <c r="J195">
        <v>-1.3935833413338372E-2</v>
      </c>
      <c r="K195">
        <v>-1.0950831186751664E-2</v>
      </c>
      <c r="L195">
        <v>5.4781358025991267E-2</v>
      </c>
    </row>
    <row r="196" spans="1:12" x14ac:dyDescent="0.2">
      <c r="A196" s="1">
        <v>43367</v>
      </c>
      <c r="B196" s="2">
        <v>3835</v>
      </c>
      <c r="C196" s="2">
        <v>0.16800000000000001</v>
      </c>
      <c r="D196" s="2">
        <v>177.9</v>
      </c>
      <c r="E196" s="2"/>
      <c r="F196" s="2">
        <v>-8.8531299114826822E-2</v>
      </c>
      <c r="G196" s="6">
        <v>2.7150989065950926E-2</v>
      </c>
      <c r="H196" s="30">
        <v>4.4979197879690958E-4</v>
      </c>
      <c r="I196" s="1">
        <v>43500</v>
      </c>
      <c r="J196">
        <v>-2.2882613591969303E-2</v>
      </c>
      <c r="K196">
        <v>4.2142443664758611E-2</v>
      </c>
      <c r="L196">
        <v>8.901889059904633E-4</v>
      </c>
    </row>
    <row r="197" spans="1:12" x14ac:dyDescent="0.2">
      <c r="A197" s="1">
        <v>43374</v>
      </c>
      <c r="B197" s="2">
        <v>3830</v>
      </c>
      <c r="C197" s="2">
        <v>0.16800000000000001</v>
      </c>
      <c r="D197" s="2">
        <v>178.1</v>
      </c>
      <c r="E197" s="2"/>
      <c r="F197" s="2">
        <v>-1.3046316266649427E-3</v>
      </c>
      <c r="G197" s="6">
        <v>0</v>
      </c>
      <c r="H197" s="30">
        <v>1.1235956238264677E-3</v>
      </c>
      <c r="I197" s="1">
        <v>43507</v>
      </c>
      <c r="J197">
        <v>-3.6170536157337452E-2</v>
      </c>
      <c r="K197">
        <v>-3.2182201959703116E-2</v>
      </c>
      <c r="L197">
        <v>-6.3576834743717114E-4</v>
      </c>
    </row>
    <row r="198" spans="1:12" x14ac:dyDescent="0.2">
      <c r="A198" s="1">
        <v>43381</v>
      </c>
      <c r="B198" s="2">
        <v>3490</v>
      </c>
      <c r="C198" s="2">
        <v>0.17449999999999999</v>
      </c>
      <c r="D198" s="2">
        <v>168.26</v>
      </c>
      <c r="E198" s="2"/>
      <c r="F198" s="2">
        <v>-9.2963066978219544E-2</v>
      </c>
      <c r="G198" s="6">
        <v>3.7960762239222845E-2</v>
      </c>
      <c r="H198" s="30">
        <v>-5.6834788172948514E-2</v>
      </c>
      <c r="I198" s="1">
        <v>43514</v>
      </c>
      <c r="J198">
        <v>1.6924753423110062E-2</v>
      </c>
      <c r="K198">
        <v>-8.9597413714719298E-3</v>
      </c>
      <c r="L198">
        <v>7.9812927636755404E-3</v>
      </c>
    </row>
    <row r="199" spans="1:12" x14ac:dyDescent="0.2">
      <c r="A199" s="1">
        <v>43388</v>
      </c>
      <c r="B199" s="2">
        <v>3580</v>
      </c>
      <c r="C199" s="2">
        <v>0.17499999999999999</v>
      </c>
      <c r="D199" s="2">
        <v>160.4</v>
      </c>
      <c r="E199" s="2"/>
      <c r="F199" s="2">
        <v>2.546106419827332E-2</v>
      </c>
      <c r="G199" s="6">
        <v>2.8612322810321889E-3</v>
      </c>
      <c r="H199" s="30">
        <v>-4.7839706690253614E-2</v>
      </c>
      <c r="I199" s="1">
        <v>43521</v>
      </c>
      <c r="J199">
        <v>-1.4873470652553067E-2</v>
      </c>
      <c r="K199">
        <v>1.2916225266546233E-2</v>
      </c>
      <c r="L199">
        <v>-4.8064853474896196E-3</v>
      </c>
    </row>
    <row r="200" spans="1:12" x14ac:dyDescent="0.2">
      <c r="A200" s="1">
        <v>43395</v>
      </c>
      <c r="B200" s="2">
        <v>3461</v>
      </c>
      <c r="C200" s="2">
        <v>0.17749999999999999</v>
      </c>
      <c r="D200" s="2">
        <v>158.72</v>
      </c>
      <c r="E200" s="2"/>
      <c r="F200" s="2">
        <v>-3.3805235759400531E-2</v>
      </c>
      <c r="G200" s="6">
        <v>1.4184634991956324E-2</v>
      </c>
      <c r="H200" s="30">
        <v>-1.0529051895851183E-2</v>
      </c>
      <c r="I200" s="1">
        <v>43528</v>
      </c>
      <c r="J200">
        <v>-1.3928520251152321E-2</v>
      </c>
      <c r="K200">
        <v>-5.9406115301210427E-3</v>
      </c>
      <c r="L200">
        <v>4.8023086847272189E-2</v>
      </c>
    </row>
    <row r="201" spans="1:12" x14ac:dyDescent="0.2">
      <c r="A201" s="1">
        <v>43402</v>
      </c>
      <c r="B201" s="2">
        <v>3660</v>
      </c>
      <c r="C201" s="2">
        <v>0.1754</v>
      </c>
      <c r="D201" s="2">
        <v>157.94</v>
      </c>
      <c r="E201" s="2"/>
      <c r="F201" s="2">
        <v>5.5905582760066963E-2</v>
      </c>
      <c r="G201" s="6">
        <v>-1.190152897738761E-2</v>
      </c>
      <c r="H201" s="30">
        <v>-4.9264294671278464E-3</v>
      </c>
      <c r="I201" s="1">
        <v>43542</v>
      </c>
      <c r="J201">
        <v>-2.3713349077018719E-2</v>
      </c>
      <c r="K201">
        <v>-2.7779564107075716E-2</v>
      </c>
      <c r="L201">
        <v>-5.9808790724149574E-3</v>
      </c>
    </row>
    <row r="202" spans="1:12" x14ac:dyDescent="0.2">
      <c r="A202" s="1">
        <v>43409</v>
      </c>
      <c r="B202" s="2">
        <v>3700</v>
      </c>
      <c r="C202" s="2">
        <v>0.17480000000000001</v>
      </c>
      <c r="D202" s="2">
        <v>161.74</v>
      </c>
      <c r="E202" s="2"/>
      <c r="F202" s="2">
        <v>1.0869672236903938E-2</v>
      </c>
      <c r="G202" s="6">
        <v>-3.4266167166476791E-3</v>
      </c>
      <c r="H202" s="30">
        <v>2.3774893598241142E-2</v>
      </c>
      <c r="I202" s="1">
        <v>43549</v>
      </c>
      <c r="J202">
        <v>-1.3100624045698339E-2</v>
      </c>
      <c r="K202">
        <v>-3.7629395295422086E-3</v>
      </c>
      <c r="L202">
        <v>2.2539506966823275E-2</v>
      </c>
    </row>
    <row r="203" spans="1:12" x14ac:dyDescent="0.2">
      <c r="A203" s="1">
        <v>43416</v>
      </c>
      <c r="B203" s="2">
        <v>3478</v>
      </c>
      <c r="C203" s="2">
        <v>0.17419999999999999</v>
      </c>
      <c r="D203" s="2">
        <v>164.26</v>
      </c>
      <c r="E203" s="2"/>
      <c r="F203" s="2">
        <v>-6.1875403718087085E-2</v>
      </c>
      <c r="G203" s="6">
        <v>-3.4383988030326496E-3</v>
      </c>
      <c r="H203" s="30">
        <v>1.5460430644369971E-2</v>
      </c>
      <c r="I203" s="1">
        <v>43556</v>
      </c>
      <c r="J203">
        <v>-8.2759093038582421E-3</v>
      </c>
      <c r="K203">
        <v>-4.7236743477763188E-3</v>
      </c>
      <c r="L203">
        <v>2.0205053355822677E-2</v>
      </c>
    </row>
    <row r="204" spans="1:12" x14ac:dyDescent="0.2">
      <c r="A204" s="1">
        <v>43423</v>
      </c>
      <c r="B204" s="2">
        <v>3461</v>
      </c>
      <c r="C204" s="2">
        <v>0.17299999999999999</v>
      </c>
      <c r="D204" s="2">
        <v>164.86</v>
      </c>
      <c r="E204" s="2"/>
      <c r="F204" s="2">
        <v>-4.8998512788838156E-3</v>
      </c>
      <c r="G204" s="6">
        <v>-6.912469920623554E-3</v>
      </c>
      <c r="H204" s="30">
        <v>3.6460905730351101E-3</v>
      </c>
      <c r="I204" s="1">
        <v>43563</v>
      </c>
      <c r="J204">
        <v>-1.6619333704779748E-2</v>
      </c>
      <c r="K204">
        <v>4.8068403041022112E-2</v>
      </c>
      <c r="L204">
        <v>-9.4710802677733241E-3</v>
      </c>
    </row>
    <row r="205" spans="1:12" x14ac:dyDescent="0.2">
      <c r="A205" s="1">
        <v>43430</v>
      </c>
      <c r="B205" s="2">
        <v>3500</v>
      </c>
      <c r="C205" s="2">
        <v>0.18060000000000001</v>
      </c>
      <c r="D205" s="2">
        <v>158.36000000000001</v>
      </c>
      <c r="E205" s="2"/>
      <c r="F205" s="2">
        <v>1.1205403842160067E-2</v>
      </c>
      <c r="G205" s="6">
        <v>4.2993046485106268E-2</v>
      </c>
      <c r="H205" s="30">
        <v>-4.022570664715186E-2</v>
      </c>
      <c r="I205" s="1">
        <v>43570</v>
      </c>
      <c r="J205">
        <v>1.3011726073475671E-2</v>
      </c>
      <c r="K205">
        <v>1.4337163146407317E-2</v>
      </c>
      <c r="L205">
        <v>1.1308682714354035E-2</v>
      </c>
    </row>
    <row r="206" spans="1:12" x14ac:dyDescent="0.2">
      <c r="A206" s="1">
        <v>43437</v>
      </c>
      <c r="B206" s="2">
        <v>3719</v>
      </c>
      <c r="C206" s="2">
        <v>0.1804</v>
      </c>
      <c r="D206" s="2">
        <v>158.36000000000001</v>
      </c>
      <c r="E206" s="2"/>
      <c r="F206" s="2">
        <v>6.0691846447564757E-2</v>
      </c>
      <c r="G206" s="6">
        <v>-1.1080333543618259E-3</v>
      </c>
      <c r="H206" s="30">
        <v>0</v>
      </c>
      <c r="I206" s="1">
        <v>43577</v>
      </c>
      <c r="J206">
        <v>-1.9479622132987373E-3</v>
      </c>
      <c r="K206">
        <v>1.1499463296899659E-2</v>
      </c>
      <c r="L206">
        <v>5.73558948904207E-4</v>
      </c>
    </row>
    <row r="207" spans="1:12" x14ac:dyDescent="0.2">
      <c r="A207" s="1">
        <v>43444</v>
      </c>
      <c r="B207" s="2">
        <v>3644</v>
      </c>
      <c r="C207" s="2">
        <v>0.17699999999999999</v>
      </c>
      <c r="D207" s="2">
        <v>151.63999999999999</v>
      </c>
      <c r="E207" s="2"/>
      <c r="F207" s="2">
        <v>-2.0372835545220624E-2</v>
      </c>
      <c r="G207" s="6">
        <v>-1.9026875054694248E-2</v>
      </c>
      <c r="H207" s="30">
        <v>-4.3361631589795557E-2</v>
      </c>
      <c r="I207" s="1">
        <v>43584</v>
      </c>
      <c r="J207">
        <v>5.5532208347406353E-2</v>
      </c>
      <c r="K207">
        <v>-6.1755820441495857E-3</v>
      </c>
      <c r="L207">
        <v>-2.8498584654374604E-2</v>
      </c>
    </row>
    <row r="208" spans="1:12" x14ac:dyDescent="0.2">
      <c r="A208" s="1">
        <v>43451</v>
      </c>
      <c r="B208" s="2">
        <v>3537</v>
      </c>
      <c r="C208" s="2">
        <v>0.17560000000000001</v>
      </c>
      <c r="D208" s="2">
        <v>151.91999999999999</v>
      </c>
      <c r="E208" s="2"/>
      <c r="F208" s="2">
        <v>-2.9803069174368702E-2</v>
      </c>
      <c r="G208" s="6">
        <v>-7.9410513728126464E-3</v>
      </c>
      <c r="H208" s="30">
        <v>1.8447758558961524E-3</v>
      </c>
      <c r="I208" s="1">
        <v>43591</v>
      </c>
      <c r="J208">
        <v>-2.2652534228249976E-2</v>
      </c>
      <c r="K208">
        <v>-1.5607897665991022E-2</v>
      </c>
      <c r="L208">
        <v>-4.1682738502077932E-2</v>
      </c>
    </row>
    <row r="209" spans="1:12" x14ac:dyDescent="0.2">
      <c r="A209" s="1">
        <v>43458</v>
      </c>
      <c r="B209" s="2">
        <v>3511.5</v>
      </c>
      <c r="C209" s="2">
        <v>0.17419999999999999</v>
      </c>
      <c r="D209" s="2">
        <v>157.41999999999999</v>
      </c>
      <c r="E209" s="2"/>
      <c r="F209" s="2">
        <v>-7.2356136064044563E-3</v>
      </c>
      <c r="G209" s="6">
        <v>-8.0046167826139936E-3</v>
      </c>
      <c r="H209" s="30">
        <v>3.5563326210273694E-2</v>
      </c>
      <c r="I209" s="1">
        <v>43605</v>
      </c>
      <c r="J209">
        <v>-3.7168765783919255E-2</v>
      </c>
      <c r="K209">
        <v>-1.9635974516859056E-2</v>
      </c>
      <c r="L209">
        <v>4.7321730650733862E-2</v>
      </c>
    </row>
    <row r="210" spans="1:12" x14ac:dyDescent="0.2">
      <c r="A210" s="1">
        <v>43465</v>
      </c>
      <c r="B210" s="2">
        <v>3600</v>
      </c>
      <c r="C210" s="2">
        <v>0.17860000000000001</v>
      </c>
      <c r="D210" s="2">
        <v>155.68</v>
      </c>
      <c r="E210" s="2"/>
      <c r="F210" s="2">
        <v>2.4890548845124982E-2</v>
      </c>
      <c r="G210" s="6">
        <v>2.4944604023996231E-2</v>
      </c>
      <c r="H210" s="30">
        <v>-1.1114774276609118E-2</v>
      </c>
      <c r="I210" s="1">
        <v>43612</v>
      </c>
      <c r="J210">
        <v>4.7520407591573388E-2</v>
      </c>
      <c r="K210">
        <v>-1.1396134730869534E-2</v>
      </c>
      <c r="L210">
        <v>4.9486785583879644E-2</v>
      </c>
    </row>
    <row r="211" spans="1:12" x14ac:dyDescent="0.2">
      <c r="A211" s="1">
        <v>43472</v>
      </c>
      <c r="B211" s="2">
        <v>3827</v>
      </c>
      <c r="C211" s="2">
        <v>0.19</v>
      </c>
      <c r="D211" s="2">
        <v>154.5</v>
      </c>
      <c r="E211" s="2"/>
      <c r="F211" s="2">
        <v>6.1147360981500753E-2</v>
      </c>
      <c r="G211" s="6">
        <v>6.1875403718087529E-2</v>
      </c>
      <c r="H211" s="30">
        <v>-7.608522099894266E-3</v>
      </c>
      <c r="I211" s="1">
        <v>43619</v>
      </c>
      <c r="J211">
        <v>2.156596116065046E-2</v>
      </c>
      <c r="K211">
        <v>4.2081945434313539E-2</v>
      </c>
      <c r="L211">
        <v>1.1599583715637962E-3</v>
      </c>
    </row>
    <row r="212" spans="1:12" x14ac:dyDescent="0.2">
      <c r="A212" s="1">
        <v>43479</v>
      </c>
      <c r="B212" s="2">
        <v>4152</v>
      </c>
      <c r="C212" s="2">
        <v>0.19120000000000001</v>
      </c>
      <c r="D212" s="2">
        <v>152.13999999999999</v>
      </c>
      <c r="E212" s="2"/>
      <c r="F212" s="2">
        <v>8.1508939420022131E-2</v>
      </c>
      <c r="G212" s="6">
        <v>6.2959284568147034E-3</v>
      </c>
      <c r="H212" s="30">
        <v>-1.539294676864511E-2</v>
      </c>
      <c r="I212" s="1">
        <v>43626</v>
      </c>
      <c r="J212">
        <v>-4.5523255024082943E-2</v>
      </c>
      <c r="K212">
        <v>2.7434859457506899E-3</v>
      </c>
      <c r="L212">
        <v>6.006528046038806E-2</v>
      </c>
    </row>
    <row r="213" spans="1:12" x14ac:dyDescent="0.2">
      <c r="A213" s="1">
        <v>43486</v>
      </c>
      <c r="B213" s="2">
        <v>4191</v>
      </c>
      <c r="C213" s="2">
        <v>0.20200000000000001</v>
      </c>
      <c r="D213" s="2">
        <v>148.82</v>
      </c>
      <c r="E213" s="2"/>
      <c r="F213" s="2">
        <v>9.3492230793472686E-3</v>
      </c>
      <c r="G213" s="6">
        <v>5.4947696783903988E-2</v>
      </c>
      <c r="H213" s="30">
        <v>-2.2063627600040547E-2</v>
      </c>
      <c r="I213" s="1">
        <v>43633</v>
      </c>
      <c r="J213">
        <v>2.782835255848326E-2</v>
      </c>
      <c r="K213">
        <v>-1.6574965094212635E-2</v>
      </c>
      <c r="L213">
        <v>-6.4829684336600302E-2</v>
      </c>
    </row>
    <row r="214" spans="1:12" x14ac:dyDescent="0.2">
      <c r="A214" s="1">
        <v>43493</v>
      </c>
      <c r="B214" s="2">
        <v>4133</v>
      </c>
      <c r="C214" s="2">
        <v>0.19980000000000001</v>
      </c>
      <c r="D214" s="2">
        <v>157.19999999999999</v>
      </c>
      <c r="E214" s="2"/>
      <c r="F214" s="2">
        <v>-1.3935833413338372E-2</v>
      </c>
      <c r="G214" s="6">
        <v>-1.0950831186751664E-2</v>
      </c>
      <c r="H214" s="30">
        <v>5.4781358025991267E-2</v>
      </c>
      <c r="I214" s="1">
        <v>43640</v>
      </c>
      <c r="J214">
        <v>-4.8077015681027291E-3</v>
      </c>
      <c r="K214">
        <v>2.2039459566291608E-2</v>
      </c>
      <c r="L214">
        <v>-7.245171268246331E-2</v>
      </c>
    </row>
    <row r="215" spans="1:12" x14ac:dyDescent="0.2">
      <c r="A215" s="1">
        <v>43500</v>
      </c>
      <c r="B215" s="2">
        <v>4039.5</v>
      </c>
      <c r="C215" s="2">
        <v>0.2084</v>
      </c>
      <c r="D215" s="2">
        <v>157.34</v>
      </c>
      <c r="E215" s="2"/>
      <c r="F215" s="2">
        <v>-2.2882613591969303E-2</v>
      </c>
      <c r="G215" s="6">
        <v>4.2142443664758611E-2</v>
      </c>
      <c r="H215" s="30">
        <v>8.901889059904633E-4</v>
      </c>
      <c r="I215" s="1">
        <v>43647</v>
      </c>
      <c r="J215">
        <v>2.5769513179051629E-2</v>
      </c>
      <c r="K215">
        <v>5.0475521410260571E-2</v>
      </c>
      <c r="L215">
        <v>-1.8198404418190428E-2</v>
      </c>
    </row>
    <row r="216" spans="1:12" x14ac:dyDescent="0.2">
      <c r="A216" s="1">
        <v>43507</v>
      </c>
      <c r="B216" s="2">
        <v>3896</v>
      </c>
      <c r="C216" s="2">
        <v>0.20180000000000001</v>
      </c>
      <c r="D216" s="2">
        <v>157.24</v>
      </c>
      <c r="E216" s="2"/>
      <c r="F216" s="2">
        <v>-3.6170536157337452E-2</v>
      </c>
      <c r="G216" s="6">
        <v>-3.2182201959703116E-2</v>
      </c>
      <c r="H216" s="30">
        <v>-6.3576834743717114E-4</v>
      </c>
      <c r="I216" s="1">
        <v>43654</v>
      </c>
      <c r="J216">
        <v>8.0561766276687763E-3</v>
      </c>
      <c r="K216">
        <v>-1.8301164382404478E-2</v>
      </c>
      <c r="L216">
        <v>-3.1744584298746048E-2</v>
      </c>
    </row>
    <row r="217" spans="1:12" x14ac:dyDescent="0.2">
      <c r="A217" s="1">
        <v>43514</v>
      </c>
      <c r="B217" s="2">
        <v>3962.5</v>
      </c>
      <c r="C217" s="2">
        <v>0.2</v>
      </c>
      <c r="D217" s="2">
        <v>158.5</v>
      </c>
      <c r="E217" s="2"/>
      <c r="F217" s="2">
        <v>1.6924753423110062E-2</v>
      </c>
      <c r="G217" s="6">
        <v>-8.9597413714719298E-3</v>
      </c>
      <c r="H217" s="30">
        <v>7.9812927636755404E-3</v>
      </c>
      <c r="I217" s="1">
        <v>43661</v>
      </c>
      <c r="J217">
        <v>-1.1323085773017993E-2</v>
      </c>
      <c r="K217">
        <v>1.5707129205357884E-2</v>
      </c>
      <c r="L217">
        <v>2.354886676276724E-2</v>
      </c>
    </row>
    <row r="218" spans="1:12" x14ac:dyDescent="0.2">
      <c r="A218" s="1">
        <v>43521</v>
      </c>
      <c r="B218" s="2">
        <v>3904</v>
      </c>
      <c r="C218" s="2">
        <v>0.2026</v>
      </c>
      <c r="D218" s="2">
        <v>157.74</v>
      </c>
      <c r="E218" s="2"/>
      <c r="F218" s="2">
        <v>-1.4873470652553067E-2</v>
      </c>
      <c r="G218" s="6">
        <v>1.2916225266546233E-2</v>
      </c>
      <c r="H218" s="30">
        <v>-4.8064853474896196E-3</v>
      </c>
      <c r="I218" s="1">
        <v>43668</v>
      </c>
      <c r="J218">
        <v>-1.052641298698731E-2</v>
      </c>
      <c r="K218">
        <v>-2.0998146839773524E-2</v>
      </c>
      <c r="L218">
        <v>-2.4339068305267553E-2</v>
      </c>
    </row>
    <row r="219" spans="1:12" x14ac:dyDescent="0.2">
      <c r="A219" s="1">
        <v>43528</v>
      </c>
      <c r="B219" s="2">
        <v>3850</v>
      </c>
      <c r="C219" s="2">
        <v>0.2014</v>
      </c>
      <c r="D219" s="2">
        <v>165.5</v>
      </c>
      <c r="E219" s="2"/>
      <c r="F219" s="2">
        <v>-1.3928520251152321E-2</v>
      </c>
      <c r="G219" s="6">
        <v>-5.9406115301210427E-3</v>
      </c>
      <c r="H219" s="30">
        <v>4.8023086847272189E-2</v>
      </c>
      <c r="I219" s="1">
        <v>43675</v>
      </c>
      <c r="J219">
        <v>-2.4097551579060905E-2</v>
      </c>
      <c r="K219">
        <v>-1.6043124840575684E-2</v>
      </c>
      <c r="L219">
        <v>-3.063579833097041E-2</v>
      </c>
    </row>
    <row r="220" spans="1:12" x14ac:dyDescent="0.2">
      <c r="A220" s="1">
        <v>43535</v>
      </c>
      <c r="B220" s="2">
        <v>3776.5</v>
      </c>
      <c r="C220" s="2">
        <v>0.219</v>
      </c>
      <c r="D220" s="2">
        <v>167.7</v>
      </c>
      <c r="E220" s="2"/>
      <c r="F220" s="2">
        <v>-1.9275493528327914E-2</v>
      </c>
      <c r="G220" s="6">
        <v>8.3778749532038788E-2</v>
      </c>
      <c r="H220" s="30">
        <v>1.3205474012045748E-2</v>
      </c>
      <c r="I220" s="1">
        <v>43682</v>
      </c>
      <c r="J220">
        <v>-4.008829806834413E-2</v>
      </c>
      <c r="K220">
        <v>-1.0840214552864769E-2</v>
      </c>
      <c r="L220">
        <v>-3.2866808080351362E-2</v>
      </c>
    </row>
    <row r="221" spans="1:12" x14ac:dyDescent="0.2">
      <c r="A221" s="1">
        <v>43542</v>
      </c>
      <c r="B221" s="2">
        <v>3688</v>
      </c>
      <c r="C221" s="2">
        <v>0.21299999999999999</v>
      </c>
      <c r="D221" s="2">
        <v>166.7</v>
      </c>
      <c r="E221" s="2"/>
      <c r="F221" s="2">
        <v>-2.3713349077018719E-2</v>
      </c>
      <c r="G221" s="6">
        <v>-2.7779564107075716E-2</v>
      </c>
      <c r="H221" s="30">
        <v>-5.9808790724149574E-3</v>
      </c>
      <c r="I221" s="1">
        <v>43689</v>
      </c>
      <c r="J221">
        <v>1.5673424682647763E-2</v>
      </c>
      <c r="K221">
        <v>-8.2079804178296634E-3</v>
      </c>
      <c r="L221">
        <v>-2.9636019879495379E-2</v>
      </c>
    </row>
    <row r="222" spans="1:12" x14ac:dyDescent="0.2">
      <c r="A222" s="1">
        <v>43549</v>
      </c>
      <c r="B222" s="2">
        <v>3640</v>
      </c>
      <c r="C222" s="2">
        <v>0.2122</v>
      </c>
      <c r="D222" s="2">
        <v>170.5</v>
      </c>
      <c r="E222" s="2"/>
      <c r="F222" s="2">
        <v>-1.3100624045698339E-2</v>
      </c>
      <c r="G222" s="6">
        <v>-3.7629395295422086E-3</v>
      </c>
      <c r="H222" s="30">
        <v>2.2539506966823275E-2</v>
      </c>
      <c r="I222" s="1">
        <v>43696</v>
      </c>
      <c r="J222">
        <v>-2.2608559689688335E-2</v>
      </c>
      <c r="K222">
        <v>-2.2223136784710329E-2</v>
      </c>
      <c r="L222">
        <v>2.9214760307162635E-2</v>
      </c>
    </row>
    <row r="223" spans="1:12" x14ac:dyDescent="0.2">
      <c r="A223" s="1">
        <v>43556</v>
      </c>
      <c r="B223" s="2">
        <v>3610</v>
      </c>
      <c r="C223" s="2">
        <v>0.2112</v>
      </c>
      <c r="D223" s="2">
        <v>173.98</v>
      </c>
      <c r="E223" s="2"/>
      <c r="F223" s="2">
        <v>-8.2759093038582421E-3</v>
      </c>
      <c r="G223" s="6">
        <v>-4.7236743477763188E-3</v>
      </c>
      <c r="H223" s="30">
        <v>2.0205053355822677E-2</v>
      </c>
      <c r="I223" s="1">
        <v>43703</v>
      </c>
      <c r="J223">
        <v>4.7023433075384702E-2</v>
      </c>
      <c r="K223">
        <v>2.2223136784710329E-2</v>
      </c>
      <c r="L223">
        <v>4.4231904500546371E-2</v>
      </c>
    </row>
    <row r="224" spans="1:12" x14ac:dyDescent="0.2">
      <c r="A224" s="1">
        <v>43563</v>
      </c>
      <c r="B224" s="2">
        <v>3550.5</v>
      </c>
      <c r="C224" s="2">
        <v>0.22159999999999999</v>
      </c>
      <c r="D224" s="2">
        <v>172.34</v>
      </c>
      <c r="E224" s="2"/>
      <c r="F224" s="2">
        <v>-1.6619333704779748E-2</v>
      </c>
      <c r="G224" s="6">
        <v>4.8068403041022112E-2</v>
      </c>
      <c r="H224" s="30">
        <v>-9.4710802677733241E-3</v>
      </c>
      <c r="I224" s="1">
        <v>43710</v>
      </c>
      <c r="J224">
        <v>-3.1801151827664853E-2</v>
      </c>
      <c r="K224">
        <v>3.7740327982846988E-2</v>
      </c>
      <c r="L224">
        <v>-1.4754920812768191E-2</v>
      </c>
    </row>
    <row r="225" spans="1:12" x14ac:dyDescent="0.2">
      <c r="A225" s="1">
        <v>43570</v>
      </c>
      <c r="B225" s="2">
        <v>3597</v>
      </c>
      <c r="C225" s="2">
        <v>0.2248</v>
      </c>
      <c r="D225" s="2">
        <v>174.3</v>
      </c>
      <c r="E225" s="2"/>
      <c r="F225" s="2">
        <v>1.3011726073475671E-2</v>
      </c>
      <c r="G225" s="6">
        <v>1.4337163146407317E-2</v>
      </c>
      <c r="H225" s="30">
        <v>1.1308682714354035E-2</v>
      </c>
      <c r="I225" s="1">
        <v>43717</v>
      </c>
      <c r="J225">
        <v>1.2648719612910142E-2</v>
      </c>
      <c r="K225">
        <v>2.3530497410194195E-2</v>
      </c>
      <c r="L225">
        <v>1.2198579023747769E-2</v>
      </c>
    </row>
    <row r="226" spans="1:12" x14ac:dyDescent="0.2">
      <c r="A226" s="1">
        <v>43577</v>
      </c>
      <c r="B226" s="2">
        <v>3590</v>
      </c>
      <c r="C226" s="2">
        <v>0.22739999999999999</v>
      </c>
      <c r="D226" s="2">
        <v>174.4</v>
      </c>
      <c r="E226" s="2"/>
      <c r="F226" s="2">
        <v>-1.9479622132987373E-3</v>
      </c>
      <c r="G226" s="6">
        <v>1.1499463296899659E-2</v>
      </c>
      <c r="H226" s="30">
        <v>5.73558948904207E-4</v>
      </c>
      <c r="I226" s="1">
        <v>43724</v>
      </c>
      <c r="J226">
        <v>2.7586224390798719E-3</v>
      </c>
      <c r="K226">
        <v>-1.8253440309350388E-2</v>
      </c>
      <c r="L226">
        <v>-2.5652928051963286E-2</v>
      </c>
    </row>
    <row r="227" spans="1:12" x14ac:dyDescent="0.2">
      <c r="A227" s="1">
        <v>43584</v>
      </c>
      <c r="B227" s="2">
        <v>3795</v>
      </c>
      <c r="C227" s="2">
        <v>0.22600000000000001</v>
      </c>
      <c r="D227" s="2">
        <v>169.5</v>
      </c>
      <c r="E227" s="2"/>
      <c r="F227" s="2">
        <v>5.5532208347406353E-2</v>
      </c>
      <c r="G227" s="6">
        <v>-6.1755820441495857E-3</v>
      </c>
      <c r="H227" s="30">
        <v>-2.8498584654374604E-2</v>
      </c>
      <c r="I227" s="1">
        <v>43731</v>
      </c>
      <c r="J227">
        <v>-1.9612562714970139E-2</v>
      </c>
      <c r="K227">
        <v>0</v>
      </c>
      <c r="L227">
        <v>-1.8976431026198171E-2</v>
      </c>
    </row>
    <row r="228" spans="1:12" x14ac:dyDescent="0.2">
      <c r="A228" s="1">
        <v>43591</v>
      </c>
      <c r="B228" s="2">
        <v>3710</v>
      </c>
      <c r="C228" s="2">
        <v>0.2225</v>
      </c>
      <c r="D228" s="2">
        <v>162.58000000000001</v>
      </c>
      <c r="E228" s="2"/>
      <c r="F228" s="2">
        <v>-2.2652534228249976E-2</v>
      </c>
      <c r="G228" s="6">
        <v>-1.5607897665991022E-2</v>
      </c>
      <c r="H228" s="30">
        <v>-4.1682738502077932E-2</v>
      </c>
      <c r="I228" s="1">
        <v>43738</v>
      </c>
      <c r="J228">
        <v>-5.1892316003518957E-2</v>
      </c>
      <c r="K228">
        <v>-1.3245226750020711E-2</v>
      </c>
      <c r="L228">
        <v>-7.3793784407709673E-2</v>
      </c>
    </row>
    <row r="229" spans="1:12" x14ac:dyDescent="0.2">
      <c r="A229" s="1">
        <v>43598</v>
      </c>
      <c r="B229" s="2">
        <v>3700</v>
      </c>
      <c r="C229" s="2">
        <v>0.18</v>
      </c>
      <c r="D229" s="2">
        <v>156.41999999999999</v>
      </c>
      <c r="E229" s="2"/>
      <c r="F229" s="2">
        <v>-2.69905696916517E-3</v>
      </c>
      <c r="G229" s="6">
        <v>-0.21197025071608455</v>
      </c>
      <c r="H229" s="30">
        <v>-3.8625491144961721E-2</v>
      </c>
      <c r="I229" s="1">
        <v>43745</v>
      </c>
      <c r="J229">
        <v>-5.0989651842561656E-2</v>
      </c>
      <c r="K229">
        <v>0</v>
      </c>
      <c r="L229">
        <v>-1.4050322767825918E-2</v>
      </c>
    </row>
    <row r="230" spans="1:12" x14ac:dyDescent="0.2">
      <c r="A230" s="1">
        <v>43605</v>
      </c>
      <c r="B230" s="2">
        <v>3565</v>
      </c>
      <c r="C230" s="2">
        <v>0.17649999999999999</v>
      </c>
      <c r="D230" s="2">
        <v>164</v>
      </c>
      <c r="E230" s="2"/>
      <c r="F230" s="2">
        <v>-3.7168765783919255E-2</v>
      </c>
      <c r="G230" s="6">
        <v>-1.9635974516859056E-2</v>
      </c>
      <c r="H230" s="30">
        <v>4.7321730650733862E-2</v>
      </c>
      <c r="I230" s="1">
        <v>43752</v>
      </c>
      <c r="J230">
        <v>1.0892399738740011E-3</v>
      </c>
      <c r="K230">
        <v>-2.6702285558788397E-3</v>
      </c>
      <c r="L230">
        <v>-9.5812817654508109E-3</v>
      </c>
    </row>
    <row r="231" spans="1:12" x14ac:dyDescent="0.2">
      <c r="A231" s="1">
        <v>43612</v>
      </c>
      <c r="B231" s="2">
        <v>3738.5</v>
      </c>
      <c r="C231" s="2">
        <v>0.17449999999999999</v>
      </c>
      <c r="D231" s="2">
        <v>172.32</v>
      </c>
      <c r="E231" s="2"/>
      <c r="F231" s="2">
        <v>4.7520407591573388E-2</v>
      </c>
      <c r="G231" s="6">
        <v>-1.1396134730869534E-2</v>
      </c>
      <c r="H231" s="30">
        <v>4.9486785583879644E-2</v>
      </c>
      <c r="I231" s="1">
        <v>43759</v>
      </c>
      <c r="J231">
        <v>-1.0317427773987475E-2</v>
      </c>
      <c r="K231">
        <v>1.5915455305899551E-2</v>
      </c>
      <c r="L231">
        <v>-4.2667640777332316E-2</v>
      </c>
    </row>
    <row r="232" spans="1:12" x14ac:dyDescent="0.2">
      <c r="A232" s="1">
        <v>43619</v>
      </c>
      <c r="B232" s="2">
        <v>3820</v>
      </c>
      <c r="C232" s="2">
        <v>0.182</v>
      </c>
      <c r="D232" s="2">
        <v>172.52</v>
      </c>
      <c r="E232" s="2"/>
      <c r="F232" s="2">
        <v>2.156596116065046E-2</v>
      </c>
      <c r="G232" s="6">
        <v>4.2081945434313539E-2</v>
      </c>
      <c r="H232" s="30">
        <v>1.1599583715637962E-3</v>
      </c>
      <c r="I232" s="1">
        <v>43766</v>
      </c>
      <c r="J232">
        <v>2.8349818983413044E-2</v>
      </c>
      <c r="K232">
        <v>2.5975486403260639E-2</v>
      </c>
      <c r="L232">
        <v>2.1799228342583632E-2</v>
      </c>
    </row>
    <row r="233" spans="1:12" x14ac:dyDescent="0.2">
      <c r="A233" s="1">
        <v>43626</v>
      </c>
      <c r="B233" s="2">
        <v>3650</v>
      </c>
      <c r="C233" s="2">
        <v>0.1825</v>
      </c>
      <c r="D233" s="2">
        <v>183.2</v>
      </c>
      <c r="E233" s="2"/>
      <c r="F233" s="2">
        <v>-4.5523255024082943E-2</v>
      </c>
      <c r="G233" s="6">
        <v>2.7434859457506899E-3</v>
      </c>
      <c r="H233" s="30">
        <v>6.006528046038806E-2</v>
      </c>
      <c r="I233" s="1">
        <v>43773</v>
      </c>
      <c r="J233">
        <v>8.9713975096437082E-3</v>
      </c>
      <c r="K233">
        <v>2.7814688182877134E-2</v>
      </c>
      <c r="L233">
        <v>3.8110218869254808E-2</v>
      </c>
    </row>
    <row r="234" spans="1:12" x14ac:dyDescent="0.2">
      <c r="A234" s="1">
        <v>43633</v>
      </c>
      <c r="B234" s="2">
        <v>3753</v>
      </c>
      <c r="C234" s="2">
        <v>0.17949999999999999</v>
      </c>
      <c r="D234" s="2">
        <v>171.7</v>
      </c>
      <c r="E234" s="2"/>
      <c r="F234" s="2">
        <v>2.782835255848326E-2</v>
      </c>
      <c r="G234" s="6">
        <v>-1.6574965094212635E-2</v>
      </c>
      <c r="H234" s="30">
        <v>-6.4829684336600302E-2</v>
      </c>
      <c r="I234" s="1">
        <v>43780</v>
      </c>
      <c r="J234">
        <v>7.5660138284305845E-4</v>
      </c>
      <c r="K234">
        <v>1.2391732295163438E-2</v>
      </c>
      <c r="L234">
        <v>-3.4154204532002908E-2</v>
      </c>
    </row>
    <row r="235" spans="1:12" x14ac:dyDescent="0.2">
      <c r="A235" s="1">
        <v>43640</v>
      </c>
      <c r="B235" s="2">
        <v>3735</v>
      </c>
      <c r="C235" s="2">
        <v>0.1835</v>
      </c>
      <c r="D235" s="2">
        <v>159.69999999999999</v>
      </c>
      <c r="E235" s="2"/>
      <c r="F235" s="2">
        <v>-4.8077015681027291E-3</v>
      </c>
      <c r="G235" s="6">
        <v>2.2039459566291608E-2</v>
      </c>
      <c r="H235" s="30">
        <v>-7.245171268246331E-2</v>
      </c>
      <c r="I235" s="1">
        <v>43787</v>
      </c>
      <c r="J235">
        <v>-1.3553850984314053E-2</v>
      </c>
      <c r="K235">
        <v>2.4332100659530509E-2</v>
      </c>
      <c r="L235">
        <v>9.2746086493793456E-3</v>
      </c>
    </row>
    <row r="236" spans="1:12" x14ac:dyDescent="0.2">
      <c r="A236" s="1">
        <v>43647</v>
      </c>
      <c r="B236" s="2">
        <v>3832.5</v>
      </c>
      <c r="C236" s="2">
        <v>0.193</v>
      </c>
      <c r="D236" s="2">
        <v>156.82</v>
      </c>
      <c r="E236" s="2"/>
      <c r="F236" s="2">
        <v>2.5769513179051629E-2</v>
      </c>
      <c r="G236" s="6">
        <v>5.0475521410260571E-2</v>
      </c>
      <c r="H236" s="30">
        <v>-1.8198404418190428E-2</v>
      </c>
      <c r="I236" s="1">
        <v>43794</v>
      </c>
      <c r="J236">
        <v>6.7237417122747445E-3</v>
      </c>
      <c r="K236">
        <v>0</v>
      </c>
      <c r="L236">
        <v>1.2439905406983698E-2</v>
      </c>
    </row>
    <row r="237" spans="1:12" x14ac:dyDescent="0.2">
      <c r="A237" s="1">
        <v>43654</v>
      </c>
      <c r="B237" s="2">
        <v>3863.5</v>
      </c>
      <c r="C237" s="2">
        <v>0.1895</v>
      </c>
      <c r="D237" s="2">
        <v>151.91999999999999</v>
      </c>
      <c r="E237" s="2"/>
      <c r="F237" s="2">
        <v>8.0561766276687763E-3</v>
      </c>
      <c r="G237" s="6">
        <v>-1.8301164382404478E-2</v>
      </c>
      <c r="H237" s="30">
        <v>-3.1744584298746048E-2</v>
      </c>
      <c r="I237" s="1">
        <v>43801</v>
      </c>
      <c r="J237">
        <v>-2.3421717808439269E-2</v>
      </c>
      <c r="K237">
        <v>-9.6619109117368485E-3</v>
      </c>
      <c r="L237">
        <v>2.7286198592634037E-2</v>
      </c>
    </row>
    <row r="238" spans="1:12" x14ac:dyDescent="0.2">
      <c r="A238" s="1">
        <v>43661</v>
      </c>
      <c r="B238" s="2">
        <v>3820</v>
      </c>
      <c r="C238" s="2">
        <v>0.1925</v>
      </c>
      <c r="D238" s="2">
        <v>155.54</v>
      </c>
      <c r="E238" s="2"/>
      <c r="F238" s="2">
        <v>-1.1323085773017993E-2</v>
      </c>
      <c r="G238" s="6">
        <v>1.5707129205357884E-2</v>
      </c>
      <c r="H238" s="30">
        <v>2.354886676276724E-2</v>
      </c>
      <c r="I238" s="1">
        <v>43808</v>
      </c>
      <c r="J238">
        <v>1.8076969649557739E-2</v>
      </c>
      <c r="K238">
        <v>3.5760663879098153E-2</v>
      </c>
      <c r="L238">
        <v>3.6179656577502328E-2</v>
      </c>
    </row>
    <row r="239" spans="1:12" x14ac:dyDescent="0.2">
      <c r="A239" s="1">
        <v>43668</v>
      </c>
      <c r="B239" s="2">
        <v>3780</v>
      </c>
      <c r="C239" s="2">
        <v>0.1885</v>
      </c>
      <c r="D239" s="2">
        <v>151.80000000000001</v>
      </c>
      <c r="E239" s="2"/>
      <c r="F239" s="2">
        <v>-1.052641298698731E-2</v>
      </c>
      <c r="G239" s="6">
        <v>-2.0998146839773524E-2</v>
      </c>
      <c r="H239" s="30">
        <v>-2.4339068305267553E-2</v>
      </c>
      <c r="I239" s="1">
        <v>43815</v>
      </c>
      <c r="J239">
        <v>9.6000737290182769E-3</v>
      </c>
      <c r="K239">
        <v>1.8562017860059621E-2</v>
      </c>
      <c r="L239">
        <v>3.2532473750952029E-2</v>
      </c>
    </row>
    <row r="240" spans="1:12" x14ac:dyDescent="0.2">
      <c r="A240" s="1">
        <v>43675</v>
      </c>
      <c r="B240" s="2">
        <v>3690</v>
      </c>
      <c r="C240" s="2">
        <v>0.1855</v>
      </c>
      <c r="D240" s="2">
        <v>147.22</v>
      </c>
      <c r="E240" s="2"/>
      <c r="F240" s="2">
        <v>-2.4097551579060905E-2</v>
      </c>
      <c r="G240" s="6">
        <v>-1.6043124840575684E-2</v>
      </c>
      <c r="H240" s="30">
        <v>-3.063579833097041E-2</v>
      </c>
      <c r="I240" s="1">
        <v>43822</v>
      </c>
      <c r="J240">
        <v>3.8964036645939615E-2</v>
      </c>
      <c r="K240">
        <v>3.1676856653570118E-2</v>
      </c>
      <c r="L240">
        <v>6.7161299042206579E-3</v>
      </c>
    </row>
    <row r="241" spans="1:12" x14ac:dyDescent="0.2">
      <c r="A241" s="1">
        <v>43682</v>
      </c>
      <c r="B241" s="2">
        <v>3545</v>
      </c>
      <c r="C241" s="2">
        <v>0.1835</v>
      </c>
      <c r="D241" s="2">
        <v>142.46</v>
      </c>
      <c r="E241" s="2"/>
      <c r="F241" s="2">
        <v>-4.008829806834413E-2</v>
      </c>
      <c r="G241" s="6">
        <v>-1.0840214552864769E-2</v>
      </c>
      <c r="H241" s="30">
        <v>-3.2866808080351362E-2</v>
      </c>
      <c r="I241" s="1">
        <v>43829</v>
      </c>
      <c r="J241">
        <v>5.0920310795934398E-3</v>
      </c>
      <c r="K241">
        <v>6.4677709668661043E-2</v>
      </c>
      <c r="L241">
        <v>7.502119098058202E-3</v>
      </c>
    </row>
    <row r="242" spans="1:12" x14ac:dyDescent="0.2">
      <c r="A242" s="1">
        <v>43689</v>
      </c>
      <c r="B242" s="2">
        <v>3601</v>
      </c>
      <c r="C242" s="2">
        <v>0.182</v>
      </c>
      <c r="D242" s="2">
        <v>138.30000000000001</v>
      </c>
      <c r="E242" s="2"/>
      <c r="F242" s="2">
        <v>1.5673424682647763E-2</v>
      </c>
      <c r="G242" s="6">
        <v>-8.2079804178296634E-3</v>
      </c>
      <c r="H242" s="30">
        <v>-2.9636019879495379E-2</v>
      </c>
      <c r="I242" s="1">
        <v>43857</v>
      </c>
      <c r="J242">
        <v>-1.8344260250559685E-2</v>
      </c>
      <c r="K242">
        <v>1.4073727211662002E-2</v>
      </c>
      <c r="L242">
        <v>-4.9480057263369126E-2</v>
      </c>
    </row>
    <row r="243" spans="1:12" x14ac:dyDescent="0.2">
      <c r="A243" s="1">
        <v>43696</v>
      </c>
      <c r="B243" s="2">
        <v>3520.5</v>
      </c>
      <c r="C243" s="2">
        <v>0.17799999999999999</v>
      </c>
      <c r="D243" s="2">
        <v>142.4</v>
      </c>
      <c r="E243" s="2"/>
      <c r="F243" s="2">
        <v>-2.2608559689688335E-2</v>
      </c>
      <c r="G243" s="6">
        <v>-2.2223136784710329E-2</v>
      </c>
      <c r="H243" s="30">
        <v>2.9214760307162635E-2</v>
      </c>
      <c r="I243" s="1">
        <v>43864</v>
      </c>
      <c r="J243">
        <v>-2.3619938848472799E-2</v>
      </c>
      <c r="K243">
        <v>-4.9333790168142322E-2</v>
      </c>
      <c r="L243">
        <v>1.424587010418854E-2</v>
      </c>
    </row>
    <row r="244" spans="1:12" x14ac:dyDescent="0.2">
      <c r="A244" s="1">
        <v>43703</v>
      </c>
      <c r="B244" s="2">
        <v>3690</v>
      </c>
      <c r="C244" s="2">
        <v>0.182</v>
      </c>
      <c r="D244" s="2">
        <v>148.84</v>
      </c>
      <c r="E244" s="2"/>
      <c r="F244" s="2">
        <v>4.7023433075384702E-2</v>
      </c>
      <c r="G244" s="6">
        <v>2.2223136784710329E-2</v>
      </c>
      <c r="H244" s="30">
        <v>4.4231904500546371E-2</v>
      </c>
      <c r="I244" s="1">
        <v>43871</v>
      </c>
      <c r="J244">
        <v>2.9772158333670973E-2</v>
      </c>
      <c r="K244">
        <v>-4.5045146359198762E-2</v>
      </c>
      <c r="L244">
        <v>-6.0189347658985426E-3</v>
      </c>
    </row>
    <row r="245" spans="1:12" x14ac:dyDescent="0.2">
      <c r="A245" s="1">
        <v>43710</v>
      </c>
      <c r="B245" s="2">
        <v>3574.5</v>
      </c>
      <c r="C245" s="2">
        <v>0.189</v>
      </c>
      <c r="D245" s="2">
        <v>146.66</v>
      </c>
      <c r="E245" s="2"/>
      <c r="F245" s="2">
        <v>-3.1801151827664853E-2</v>
      </c>
      <c r="G245" s="6">
        <v>3.7740327982846988E-2</v>
      </c>
      <c r="H245" s="30">
        <v>-1.4754920812768191E-2</v>
      </c>
      <c r="I245" s="1"/>
    </row>
    <row r="246" spans="1:12" x14ac:dyDescent="0.2">
      <c r="A246" s="1">
        <v>43717</v>
      </c>
      <c r="B246" s="2">
        <v>3620</v>
      </c>
      <c r="C246" s="2">
        <v>0.19350000000000001</v>
      </c>
      <c r="D246" s="2">
        <v>148.46</v>
      </c>
      <c r="E246" s="2"/>
      <c r="F246" s="2">
        <v>1.2648719612910142E-2</v>
      </c>
      <c r="G246" s="6">
        <v>2.3530497410194195E-2</v>
      </c>
      <c r="H246" s="30">
        <v>1.2198579023747769E-2</v>
      </c>
      <c r="I246" s="1"/>
    </row>
    <row r="247" spans="1:12" x14ac:dyDescent="0.2">
      <c r="A247" s="1">
        <v>43724</v>
      </c>
      <c r="B247" s="2">
        <v>3630</v>
      </c>
      <c r="C247" s="2">
        <v>0.19</v>
      </c>
      <c r="D247" s="2">
        <v>144.69999999999999</v>
      </c>
      <c r="E247" s="2"/>
      <c r="F247" s="2">
        <v>2.7586224390798719E-3</v>
      </c>
      <c r="G247" s="6">
        <v>-1.8253440309350388E-2</v>
      </c>
      <c r="H247" s="30">
        <v>-2.5652928051963286E-2</v>
      </c>
      <c r="I247" s="1"/>
    </row>
    <row r="248" spans="1:12" x14ac:dyDescent="0.2">
      <c r="A248" s="1">
        <v>43731</v>
      </c>
      <c r="B248" s="2">
        <v>3559.5</v>
      </c>
      <c r="C248" s="2">
        <v>0.19</v>
      </c>
      <c r="D248" s="2">
        <v>141.97999999999999</v>
      </c>
      <c r="E248" s="2"/>
      <c r="F248" s="2">
        <v>-1.9612562714970139E-2</v>
      </c>
      <c r="G248" s="6">
        <v>0</v>
      </c>
      <c r="H248" s="30">
        <v>-1.8976431026198171E-2</v>
      </c>
      <c r="I248" s="1"/>
    </row>
    <row r="249" spans="1:12" x14ac:dyDescent="0.2">
      <c r="A249" s="1">
        <v>43738</v>
      </c>
      <c r="B249" s="2">
        <v>3379.5</v>
      </c>
      <c r="C249" s="2">
        <v>0.1875</v>
      </c>
      <c r="D249" s="2">
        <v>131.88</v>
      </c>
      <c r="E249" s="2"/>
      <c r="F249" s="2">
        <v>-5.1892316003518957E-2</v>
      </c>
      <c r="G249" s="6">
        <v>-1.3245226750020711E-2</v>
      </c>
      <c r="H249" s="30">
        <v>-7.3793784407709673E-2</v>
      </c>
      <c r="I249" s="1"/>
    </row>
    <row r="250" spans="1:12" x14ac:dyDescent="0.2">
      <c r="A250" s="1">
        <v>43745</v>
      </c>
      <c r="B250" s="2">
        <v>3211.5</v>
      </c>
      <c r="C250" s="2">
        <v>0.1875</v>
      </c>
      <c r="D250" s="2">
        <v>130.04</v>
      </c>
      <c r="E250" s="2"/>
      <c r="F250" s="2">
        <v>-5.0989651842561656E-2</v>
      </c>
      <c r="G250" s="6">
        <v>0</v>
      </c>
      <c r="H250" s="30">
        <v>-1.4050322767825918E-2</v>
      </c>
      <c r="I250" s="1"/>
    </row>
    <row r="251" spans="1:12" x14ac:dyDescent="0.2">
      <c r="A251" s="1">
        <v>43752</v>
      </c>
      <c r="B251" s="2">
        <v>3215</v>
      </c>
      <c r="C251" s="2">
        <v>0.187</v>
      </c>
      <c r="D251" s="2">
        <v>128.80000000000001</v>
      </c>
      <c r="E251" s="2"/>
      <c r="F251" s="2">
        <v>1.0892399738740011E-3</v>
      </c>
      <c r="G251" s="6">
        <v>-2.6702285558788397E-3</v>
      </c>
      <c r="H251" s="30">
        <v>-9.5812817654508109E-3</v>
      </c>
      <c r="I251" s="1"/>
    </row>
    <row r="252" spans="1:12" x14ac:dyDescent="0.2">
      <c r="A252" s="1">
        <v>43759</v>
      </c>
      <c r="B252" s="2">
        <v>3182</v>
      </c>
      <c r="C252" s="2">
        <v>0.19</v>
      </c>
      <c r="D252" s="2">
        <v>123.42</v>
      </c>
      <c r="E252" s="2"/>
      <c r="F252" s="2">
        <v>-1.0317427773987475E-2</v>
      </c>
      <c r="G252" s="6">
        <v>1.5915455305899551E-2</v>
      </c>
      <c r="H252" s="30">
        <v>-4.2667640777332316E-2</v>
      </c>
      <c r="I252" s="1"/>
    </row>
    <row r="253" spans="1:12" x14ac:dyDescent="0.2">
      <c r="A253" s="1">
        <v>43766</v>
      </c>
      <c r="B253" s="2">
        <v>3273.5</v>
      </c>
      <c r="C253" s="2">
        <v>0.19500000000000001</v>
      </c>
      <c r="D253" s="2">
        <v>126.14</v>
      </c>
      <c r="E253" s="2"/>
      <c r="F253" s="2">
        <v>2.8349818983413044E-2</v>
      </c>
      <c r="G253" s="6">
        <v>2.5975486403260639E-2</v>
      </c>
      <c r="H253" s="30">
        <v>2.1799228342583632E-2</v>
      </c>
      <c r="I253" s="1"/>
    </row>
    <row r="254" spans="1:12" x14ac:dyDescent="0.2">
      <c r="A254" s="1">
        <v>43773</v>
      </c>
      <c r="B254" s="2">
        <v>3303</v>
      </c>
      <c r="C254" s="2">
        <v>0.20050000000000001</v>
      </c>
      <c r="D254" s="2">
        <v>131.04</v>
      </c>
      <c r="E254" s="2"/>
      <c r="F254" s="2">
        <v>8.9713975096437082E-3</v>
      </c>
      <c r="G254" s="6">
        <v>2.7814688182877134E-2</v>
      </c>
      <c r="H254" s="30">
        <v>3.8110218869254808E-2</v>
      </c>
      <c r="I254" s="1"/>
    </row>
    <row r="255" spans="1:12" x14ac:dyDescent="0.2">
      <c r="A255" s="1">
        <v>43780</v>
      </c>
      <c r="B255" s="2">
        <v>3305.5</v>
      </c>
      <c r="C255" s="2">
        <v>0.20300000000000001</v>
      </c>
      <c r="D255" s="2">
        <v>126.64</v>
      </c>
      <c r="E255" s="2"/>
      <c r="F255" s="2">
        <v>7.5660138284305845E-4</v>
      </c>
      <c r="G255" s="6">
        <v>1.2391732295163438E-2</v>
      </c>
      <c r="H255" s="30">
        <v>-3.4154204532002908E-2</v>
      </c>
      <c r="I255" s="1"/>
    </row>
    <row r="256" spans="1:12" x14ac:dyDescent="0.2">
      <c r="A256" s="1">
        <v>43787</v>
      </c>
      <c r="B256" s="2">
        <v>3261</v>
      </c>
      <c r="C256" s="2">
        <v>0.20799999999999999</v>
      </c>
      <c r="D256" s="2">
        <v>127.82</v>
      </c>
      <c r="E256" s="2"/>
      <c r="F256" s="2">
        <v>-1.3553850984314053E-2</v>
      </c>
      <c r="G256" s="6">
        <v>2.4332100659530509E-2</v>
      </c>
      <c r="H256" s="30">
        <v>9.2746086493793456E-3</v>
      </c>
      <c r="I256" s="1"/>
    </row>
    <row r="257" spans="1:9" x14ac:dyDescent="0.2">
      <c r="A257" s="1">
        <v>43794</v>
      </c>
      <c r="B257" s="2">
        <v>3283</v>
      </c>
      <c r="C257" s="2">
        <v>0.20799999999999999</v>
      </c>
      <c r="D257" s="2">
        <v>129.41999999999999</v>
      </c>
      <c r="E257" s="2"/>
      <c r="F257" s="2">
        <v>6.7237417122747445E-3</v>
      </c>
      <c r="G257" s="6">
        <v>0</v>
      </c>
      <c r="H257" s="30">
        <v>1.2439905406983698E-2</v>
      </c>
      <c r="I257" s="1"/>
    </row>
    <row r="258" spans="1:9" x14ac:dyDescent="0.2">
      <c r="A258" s="1">
        <v>43801</v>
      </c>
      <c r="B258" s="2">
        <v>3207</v>
      </c>
      <c r="C258" s="2">
        <v>0.20599999999999999</v>
      </c>
      <c r="D258" s="2">
        <v>133</v>
      </c>
      <c r="E258" s="2"/>
      <c r="F258" s="2">
        <v>-2.3421717808439269E-2</v>
      </c>
      <c r="G258" s="6">
        <v>-9.6619109117368485E-3</v>
      </c>
      <c r="H258" s="30">
        <v>2.7286198592634037E-2</v>
      </c>
      <c r="I258" s="1"/>
    </row>
    <row r="259" spans="1:9" x14ac:dyDescent="0.2">
      <c r="A259" s="1">
        <v>43808</v>
      </c>
      <c r="B259" s="2">
        <v>3265.5</v>
      </c>
      <c r="C259" s="2">
        <v>0.2135</v>
      </c>
      <c r="D259" s="2">
        <v>137.9</v>
      </c>
      <c r="E259" s="2"/>
      <c r="F259" s="2">
        <v>1.8076969649557739E-2</v>
      </c>
      <c r="G259" s="6">
        <v>3.5760663879098153E-2</v>
      </c>
      <c r="H259" s="30">
        <v>3.6179656577502328E-2</v>
      </c>
      <c r="I259" s="1"/>
    </row>
    <row r="260" spans="1:9" x14ac:dyDescent="0.2">
      <c r="A260" s="1">
        <v>43815</v>
      </c>
      <c r="B260" s="2">
        <v>3297</v>
      </c>
      <c r="C260" s="2">
        <v>0.2175</v>
      </c>
      <c r="D260" s="2">
        <v>142.46</v>
      </c>
      <c r="E260" s="2"/>
      <c r="F260" s="2">
        <v>9.6000737290182769E-3</v>
      </c>
      <c r="G260" s="6">
        <v>1.8562017860059621E-2</v>
      </c>
      <c r="H260" s="30">
        <v>3.2532473750952029E-2</v>
      </c>
      <c r="I260" s="1"/>
    </row>
    <row r="261" spans="1:9" x14ac:dyDescent="0.2">
      <c r="A261" s="1">
        <v>43822</v>
      </c>
      <c r="B261" s="2">
        <v>3428</v>
      </c>
      <c r="C261" s="2">
        <v>0.22450000000000001</v>
      </c>
      <c r="D261" s="2">
        <v>143.41999999999999</v>
      </c>
      <c r="E261" s="2"/>
      <c r="F261" s="2">
        <v>3.8964036645939615E-2</v>
      </c>
      <c r="G261" s="6">
        <v>3.1676856653570118E-2</v>
      </c>
      <c r="H261" s="30">
        <v>6.7161299042206579E-3</v>
      </c>
      <c r="I261" s="1"/>
    </row>
    <row r="262" spans="1:9" x14ac:dyDescent="0.2">
      <c r="A262" s="1">
        <v>43829</v>
      </c>
      <c r="B262" s="2">
        <v>3445.5</v>
      </c>
      <c r="C262" s="2">
        <v>0.23949999999999999</v>
      </c>
      <c r="D262" s="2">
        <v>144.5</v>
      </c>
      <c r="E262" s="2"/>
      <c r="F262" s="2">
        <v>5.0920310795934398E-3</v>
      </c>
      <c r="G262" s="6">
        <v>6.4677709668661043E-2</v>
      </c>
      <c r="H262" s="30">
        <v>7.502119098058202E-3</v>
      </c>
      <c r="I262" s="1"/>
    </row>
    <row r="263" spans="1:9" x14ac:dyDescent="0.2">
      <c r="A263" s="1">
        <v>43836</v>
      </c>
      <c r="B263" s="2">
        <v>3319.5</v>
      </c>
      <c r="C263" s="2">
        <v>0.26100000000000001</v>
      </c>
      <c r="D263" s="2">
        <v>143.62</v>
      </c>
      <c r="E263" s="2"/>
      <c r="F263" s="2">
        <v>-3.7254862638048891E-2</v>
      </c>
      <c r="G263" s="6">
        <v>8.5966990471723514E-2</v>
      </c>
      <c r="H263" s="30">
        <v>-6.1085848703150702E-3</v>
      </c>
      <c r="I263" s="1"/>
    </row>
    <row r="264" spans="1:9" x14ac:dyDescent="0.2">
      <c r="A264" s="1">
        <v>43843</v>
      </c>
      <c r="B264" s="2">
        <v>3623</v>
      </c>
      <c r="C264" s="2">
        <v>0.35749999999999998</v>
      </c>
      <c r="D264" s="2">
        <v>150.19999999999999</v>
      </c>
      <c r="E264" s="2"/>
      <c r="F264" s="2">
        <v>8.7488242735862087E-2</v>
      </c>
      <c r="G264" s="6">
        <v>0.31461495481136881</v>
      </c>
      <c r="H264" s="30">
        <v>4.4796816647862059E-2</v>
      </c>
      <c r="I264" s="1"/>
    </row>
    <row r="265" spans="1:9" x14ac:dyDescent="0.2">
      <c r="A265" s="1">
        <v>43850</v>
      </c>
      <c r="B265" s="2">
        <v>3796</v>
      </c>
      <c r="C265" s="2">
        <v>0.3175</v>
      </c>
      <c r="D265" s="2">
        <v>145</v>
      </c>
      <c r="E265" s="2"/>
      <c r="F265" s="2">
        <v>4.6645468834741521E-2</v>
      </c>
      <c r="G265" s="6">
        <v>-0.11865754380131599</v>
      </c>
      <c r="H265" s="30">
        <v>-3.5233996909459719E-2</v>
      </c>
      <c r="I265" s="1"/>
    </row>
    <row r="266" spans="1:9" x14ac:dyDescent="0.2">
      <c r="A266" s="1">
        <v>43857</v>
      </c>
      <c r="B266" s="2">
        <v>3727</v>
      </c>
      <c r="C266" s="2">
        <v>0.32200000000000001</v>
      </c>
      <c r="D266" s="2">
        <v>138</v>
      </c>
      <c r="E266" s="2"/>
      <c r="F266" s="2">
        <v>-1.8344260250559685E-2</v>
      </c>
      <c r="G266" s="6">
        <v>1.4073727211662002E-2</v>
      </c>
      <c r="H266" s="30">
        <v>-4.9480057263369126E-2</v>
      </c>
      <c r="I266" s="1"/>
    </row>
    <row r="267" spans="1:9" x14ac:dyDescent="0.2">
      <c r="A267" s="1">
        <v>43864</v>
      </c>
      <c r="B267" s="2">
        <v>3640</v>
      </c>
      <c r="C267" s="2">
        <v>0.30649999999999999</v>
      </c>
      <c r="D267" s="2">
        <v>139.97999999999999</v>
      </c>
      <c r="E267" s="2"/>
      <c r="F267" s="2">
        <v>-2.3619938848472799E-2</v>
      </c>
      <c r="G267" s="6">
        <v>-4.9333790168142322E-2</v>
      </c>
      <c r="H267" s="30">
        <v>1.424587010418854E-2</v>
      </c>
      <c r="I267" s="1"/>
    </row>
    <row r="268" spans="1:9" ht="17" thickBot="1" x14ac:dyDescent="0.25">
      <c r="A268" s="1">
        <v>43871</v>
      </c>
      <c r="B268" s="2">
        <v>3750</v>
      </c>
      <c r="C268" s="2">
        <v>0.29299999999999998</v>
      </c>
      <c r="D268" s="2">
        <v>139.13999999999999</v>
      </c>
      <c r="F268" s="25">
        <v>2.9772158333670973E-2</v>
      </c>
      <c r="G268" s="31">
        <v>-4.5045146359198762E-2</v>
      </c>
      <c r="H268" s="32">
        <v>-6.0189347658985426E-3</v>
      </c>
      <c r="I268" s="1"/>
    </row>
    <row r="269" spans="1:9" ht="17" thickBot="1" x14ac:dyDescent="0.25">
      <c r="B269"/>
      <c r="C269"/>
      <c r="D269"/>
    </row>
    <row r="270" spans="1:9" ht="17" thickBot="1" x14ac:dyDescent="0.25">
      <c r="A270" s="12"/>
      <c r="B270" s="18" t="s">
        <v>1</v>
      </c>
      <c r="C270" s="19" t="s">
        <v>3</v>
      </c>
      <c r="D270" s="20" t="s">
        <v>5</v>
      </c>
      <c r="E270" s="9"/>
    </row>
    <row r="271" spans="1:9" x14ac:dyDescent="0.2">
      <c r="A271" s="12" t="s">
        <v>19</v>
      </c>
      <c r="B271" s="12">
        <v>7633.8988764044943</v>
      </c>
      <c r="C271" s="8">
        <v>0.16447453183520591</v>
      </c>
      <c r="D271" s="21">
        <v>119.56681647940074</v>
      </c>
      <c r="E271" s="9"/>
    </row>
    <row r="272" spans="1:9" x14ac:dyDescent="0.2">
      <c r="A272" s="14" t="s">
        <v>20</v>
      </c>
      <c r="B272" s="14">
        <v>198.25761250288832</v>
      </c>
      <c r="C272" s="9">
        <v>2.0739781340606105E-3</v>
      </c>
      <c r="D272" s="15">
        <v>2.1426734511760537</v>
      </c>
      <c r="E272" s="9"/>
    </row>
    <row r="273" spans="1:8" x14ac:dyDescent="0.2">
      <c r="A273" s="14" t="s">
        <v>21</v>
      </c>
      <c r="B273" s="14">
        <v>9070</v>
      </c>
      <c r="C273" s="9">
        <v>0.1535</v>
      </c>
      <c r="D273" s="15">
        <v>124.02</v>
      </c>
      <c r="E273" s="9"/>
    </row>
    <row r="274" spans="1:8" x14ac:dyDescent="0.2">
      <c r="A274" s="14" t="s">
        <v>22</v>
      </c>
      <c r="B274" s="14">
        <v>10900</v>
      </c>
      <c r="C274" s="9">
        <v>0.14000000000000001</v>
      </c>
      <c r="D274" s="15">
        <v>73</v>
      </c>
      <c r="E274" s="9"/>
    </row>
    <row r="275" spans="1:8" x14ac:dyDescent="0.2">
      <c r="A275" s="14" t="s">
        <v>23</v>
      </c>
      <c r="B275" s="14">
        <v>3239.5560813786242</v>
      </c>
      <c r="C275" s="9">
        <v>3.3889081947582007E-2</v>
      </c>
      <c r="D275" s="15">
        <v>35.011572678273751</v>
      </c>
      <c r="E275" s="9"/>
    </row>
    <row r="276" spans="1:8" x14ac:dyDescent="0.2">
      <c r="A276" s="14" t="s">
        <v>24</v>
      </c>
      <c r="B276" s="14">
        <v>10494723.604397228</v>
      </c>
      <c r="C276" s="9">
        <v>1.1484698752499288E-3</v>
      </c>
      <c r="D276" s="15">
        <v>1225.8102214060448</v>
      </c>
      <c r="E276" s="9"/>
    </row>
    <row r="277" spans="1:8" x14ac:dyDescent="0.2">
      <c r="A277" s="14" t="s">
        <v>25</v>
      </c>
      <c r="B277" s="14">
        <v>-1.7035228332499388</v>
      </c>
      <c r="C277" s="9">
        <v>7.5400395171303281</v>
      </c>
      <c r="D277" s="15">
        <v>-1.4002749148984948</v>
      </c>
      <c r="E277" s="9"/>
    </row>
    <row r="278" spans="1:8" x14ac:dyDescent="0.2">
      <c r="A278" s="14" t="s">
        <v>26</v>
      </c>
      <c r="B278" s="14">
        <v>-0.15127314587702495</v>
      </c>
      <c r="C278" s="9">
        <v>2.1433717483559307</v>
      </c>
      <c r="D278" s="15">
        <v>-8.5758531136112495E-2</v>
      </c>
      <c r="E278" s="9"/>
    </row>
    <row r="279" spans="1:8" x14ac:dyDescent="0.2">
      <c r="A279" s="14" t="s">
        <v>27</v>
      </c>
      <c r="B279" s="14">
        <v>9214</v>
      </c>
      <c r="C279" s="9">
        <v>0.24249999999999999</v>
      </c>
      <c r="D279" s="15">
        <v>125.69999999999999</v>
      </c>
      <c r="E279" s="9"/>
    </row>
    <row r="280" spans="1:8" x14ac:dyDescent="0.2">
      <c r="A280" s="14" t="s">
        <v>28</v>
      </c>
      <c r="B280" s="14">
        <v>3182</v>
      </c>
      <c r="C280" s="9">
        <v>0.115</v>
      </c>
      <c r="D280" s="15">
        <v>57.5</v>
      </c>
      <c r="E280" s="9"/>
    </row>
    <row r="281" spans="1:8" x14ac:dyDescent="0.2">
      <c r="A281" s="14" t="s">
        <v>29</v>
      </c>
      <c r="B281" s="14">
        <v>12396</v>
      </c>
      <c r="C281" s="9">
        <v>0.35749999999999998</v>
      </c>
      <c r="D281" s="15">
        <v>183.2</v>
      </c>
      <c r="E281" s="9"/>
    </row>
    <row r="282" spans="1:8" x14ac:dyDescent="0.2">
      <c r="A282" s="14" t="s">
        <v>30</v>
      </c>
      <c r="B282" s="14">
        <v>2038251</v>
      </c>
      <c r="C282" s="9">
        <v>43.914699999999982</v>
      </c>
      <c r="D282" s="15">
        <v>31924.339999999997</v>
      </c>
      <c r="E282" s="9"/>
    </row>
    <row r="283" spans="1:8" x14ac:dyDescent="0.2">
      <c r="A283" s="14" t="s">
        <v>31</v>
      </c>
      <c r="B283" s="14">
        <v>267</v>
      </c>
      <c r="C283" s="9">
        <v>267</v>
      </c>
      <c r="D283" s="15">
        <v>267</v>
      </c>
      <c r="E283" s="9"/>
    </row>
    <row r="284" spans="1:8" x14ac:dyDescent="0.2">
      <c r="A284" s="14" t="s">
        <v>32</v>
      </c>
      <c r="B284" s="14">
        <v>12396</v>
      </c>
      <c r="C284" s="9">
        <v>0.35749999999999998</v>
      </c>
      <c r="D284" s="15">
        <v>183.2</v>
      </c>
      <c r="E284" s="9"/>
    </row>
    <row r="285" spans="1:8" x14ac:dyDescent="0.2">
      <c r="A285" s="14" t="s">
        <v>33</v>
      </c>
      <c r="B285" s="14">
        <v>3182</v>
      </c>
      <c r="C285" s="9">
        <v>0.115</v>
      </c>
      <c r="D285" s="15">
        <v>57.5</v>
      </c>
      <c r="E285" s="9"/>
    </row>
    <row r="286" spans="1:8" ht="17" thickBot="1" x14ac:dyDescent="0.25">
      <c r="A286" s="16" t="s">
        <v>34</v>
      </c>
      <c r="B286" s="16">
        <v>390.35383918792303</v>
      </c>
      <c r="C286" s="10">
        <v>4.0835018479331775E-3</v>
      </c>
      <c r="D286" s="17">
        <v>4.2187575913657502</v>
      </c>
      <c r="E286" s="9"/>
    </row>
    <row r="287" spans="1:8" x14ac:dyDescent="0.2">
      <c r="A287" s="12" t="s">
        <v>47</v>
      </c>
      <c r="B287" s="22">
        <f>_xlfn.QUARTILE.INC(B2:B268,1)</f>
        <v>3900</v>
      </c>
      <c r="C287" s="22">
        <f>_xlfn.QUARTILE.INC(C2:C268,1)</f>
        <v>0.14399999999999999</v>
      </c>
      <c r="D287" s="23">
        <f>_xlfn.QUARTILE.INC(D2:D268,1)</f>
        <v>84.11</v>
      </c>
      <c r="E287" s="37" t="s">
        <v>47</v>
      </c>
      <c r="F287" s="22">
        <f>_xlfn.QUARTILE.INC(F2:F268,1)</f>
        <v>-2.6706765946155286E-2</v>
      </c>
      <c r="G287" s="22">
        <f>_xlfn.QUARTILE.INC(G2:G268,1)</f>
        <v>-1.3378571936610795E-2</v>
      </c>
      <c r="H287" s="23">
        <f>_xlfn.QUARTILE.INC(H2:H268,1)</f>
        <v>-2.4373169677285755E-2</v>
      </c>
    </row>
    <row r="288" spans="1:8" x14ac:dyDescent="0.2">
      <c r="A288" s="14" t="s">
        <v>48</v>
      </c>
      <c r="B288" s="2">
        <f>_xlfn.QUARTILE.INC(B2:B268,3)</f>
        <v>10544</v>
      </c>
      <c r="C288" s="2">
        <f>_xlfn.QUARTILE.INC(C2:C268,3)</f>
        <v>0.17830000000000001</v>
      </c>
      <c r="D288" s="24">
        <f>_xlfn.QUARTILE.INC(D2:D268,3)</f>
        <v>151.82499999999999</v>
      </c>
      <c r="E288" s="38" t="s">
        <v>48</v>
      </c>
      <c r="F288" s="2">
        <f>_xlfn.QUARTILE.INC(F2:F268,3)</f>
        <v>2.096751804937691E-2</v>
      </c>
      <c r="G288" s="2">
        <f>_xlfn.QUARTILE.INC(G2:G268,3)</f>
        <v>1.7899956539736028E-2</v>
      </c>
      <c r="H288" s="24">
        <f>_xlfn.QUARTILE.INC(H2:H268,3)</f>
        <v>2.9029063522228782E-2</v>
      </c>
    </row>
    <row r="289" spans="1:8" x14ac:dyDescent="0.2">
      <c r="A289" s="2" t="s">
        <v>37</v>
      </c>
      <c r="B289" s="2">
        <f>B288-B287</f>
        <v>6644</v>
      </c>
      <c r="C289" s="2">
        <f t="shared" ref="C289:D289" si="0">C288-C287</f>
        <v>3.4300000000000025E-2</v>
      </c>
      <c r="D289" s="24">
        <f t="shared" si="0"/>
        <v>67.714999999999989</v>
      </c>
      <c r="E289" s="39" t="s">
        <v>37</v>
      </c>
      <c r="F289" s="2">
        <f>F288-F287</f>
        <v>4.7674283995532196E-2</v>
      </c>
      <c r="G289" s="2">
        <f t="shared" ref="G289" si="1">G288-G287</f>
        <v>3.1278528476346823E-2</v>
      </c>
      <c r="H289" s="24">
        <f t="shared" ref="H289" si="2">H288-H287</f>
        <v>5.3402233199514537E-2</v>
      </c>
    </row>
    <row r="290" spans="1:8" x14ac:dyDescent="0.2">
      <c r="A290" s="26" t="s">
        <v>38</v>
      </c>
      <c r="B290" s="26">
        <f>B$287-1.5*B$289</f>
        <v>-6066</v>
      </c>
      <c r="C290" s="26">
        <f t="shared" ref="C290:D290" si="3">C$287-1.5*C$289</f>
        <v>9.2549999999999952E-2</v>
      </c>
      <c r="D290" s="27">
        <f t="shared" si="3"/>
        <v>-17.462499999999991</v>
      </c>
      <c r="E290" s="40" t="s">
        <v>38</v>
      </c>
      <c r="F290" s="26">
        <f>F$287-1.5*F$289</f>
        <v>-9.8218191939453581E-2</v>
      </c>
      <c r="G290" s="26">
        <f t="shared" ref="G290:H290" si="4">G$287-1.5*G$289</f>
        <v>-6.0296364651131029E-2</v>
      </c>
      <c r="H290" s="27">
        <f t="shared" si="4"/>
        <v>-0.10447651947655756</v>
      </c>
    </row>
    <row r="291" spans="1:8" ht="17" thickBot="1" x14ac:dyDescent="0.25">
      <c r="A291" s="28" t="s">
        <v>39</v>
      </c>
      <c r="B291" s="28">
        <f>B$288+1.5*B$289</f>
        <v>20510</v>
      </c>
      <c r="C291" s="28">
        <f t="shared" ref="C291:D291" si="5">C$288+1.5*C$289</f>
        <v>0.22975000000000007</v>
      </c>
      <c r="D291" s="29">
        <f t="shared" si="5"/>
        <v>253.39749999999998</v>
      </c>
      <c r="E291" s="41" t="s">
        <v>39</v>
      </c>
      <c r="F291" s="28">
        <f>F$288+1.5*F$289</f>
        <v>9.2478944042675204E-2</v>
      </c>
      <c r="G291" s="28">
        <f t="shared" ref="G291:H291" si="6">G$288+1.5*G$289</f>
        <v>6.4817749254256263E-2</v>
      </c>
      <c r="H291" s="29">
        <f t="shared" si="6"/>
        <v>0.10913241332150059</v>
      </c>
    </row>
    <row r="292" spans="1:8" ht="17" thickBot="1" x14ac:dyDescent="0.25">
      <c r="B292"/>
      <c r="C292"/>
      <c r="D292" s="6"/>
      <c r="E292" s="9"/>
    </row>
    <row r="293" spans="1:8" x14ac:dyDescent="0.2">
      <c r="A293" s="35"/>
      <c r="B293" s="11" t="s">
        <v>9</v>
      </c>
      <c r="C293" s="11" t="s">
        <v>11</v>
      </c>
      <c r="D293" s="13" t="s">
        <v>16</v>
      </c>
      <c r="E293" s="9"/>
    </row>
    <row r="294" spans="1:8" x14ac:dyDescent="0.2">
      <c r="A294" s="14" t="s">
        <v>9</v>
      </c>
      <c r="B294" s="9">
        <v>1</v>
      </c>
      <c r="C294" s="9"/>
      <c r="D294" s="15"/>
      <c r="E294" s="9"/>
    </row>
    <row r="295" spans="1:8" x14ac:dyDescent="0.2">
      <c r="A295" s="14" t="s">
        <v>11</v>
      </c>
      <c r="B295" s="9">
        <v>0.14371068100224246</v>
      </c>
      <c r="C295" s="9">
        <v>1</v>
      </c>
      <c r="D295" s="15"/>
      <c r="E295" s="9"/>
    </row>
    <row r="296" spans="1:8" ht="17" thickBot="1" x14ac:dyDescent="0.25">
      <c r="A296" s="16" t="s">
        <v>16</v>
      </c>
      <c r="B296" s="10">
        <v>0.2080929853258891</v>
      </c>
      <c r="C296" s="10">
        <v>4.3031688446945555E-2</v>
      </c>
      <c r="D296" s="17">
        <v>1</v>
      </c>
      <c r="E296" s="9"/>
    </row>
    <row r="297" spans="1:8" ht="17" thickBot="1" x14ac:dyDescent="0.25">
      <c r="B297"/>
      <c r="C297"/>
      <c r="D297" s="6"/>
      <c r="E297" s="9"/>
    </row>
    <row r="298" spans="1:8" x14ac:dyDescent="0.2">
      <c r="A298" s="22" t="s">
        <v>89</v>
      </c>
      <c r="B298" s="42" t="s">
        <v>72</v>
      </c>
      <c r="C298" s="42" t="s">
        <v>90</v>
      </c>
      <c r="D298" s="43" t="s">
        <v>91</v>
      </c>
    </row>
    <row r="299" spans="1:8" x14ac:dyDescent="0.2">
      <c r="A299" s="2">
        <v>0.14371068100224246</v>
      </c>
      <c r="B299" s="6">
        <f>((A299)/(SQRT(1-A299^2))*SQRT(B283+C283-2))</f>
        <v>3.3494732338464797</v>
      </c>
      <c r="C299" s="6">
        <f>_xlfn.T.INV(0.05,$B$283)</f>
        <v>-1.6505806010026602</v>
      </c>
      <c r="D299" s="30">
        <f>_xlfn.T.INV(0.01,$B$283)</f>
        <v>-2.3403950315475024</v>
      </c>
    </row>
    <row r="300" spans="1:8" x14ac:dyDescent="0.2">
      <c r="A300" s="2">
        <v>0.2080929853258891</v>
      </c>
      <c r="B300" s="6">
        <f t="shared" ref="B300:B301" si="7">((A300)/(SQRT(1-A300^2))*SQRT(B284+C284-2))</f>
        <v>23.685479091936273</v>
      </c>
      <c r="C300" s="6">
        <f t="shared" ref="C300:C301" si="8">_xlfn.T.INV(0.05,$B$283)</f>
        <v>-1.6505806010026602</v>
      </c>
      <c r="D300" s="30">
        <f t="shared" ref="D300:D301" si="9">_xlfn.T.INV(0.01,$B$283)</f>
        <v>-2.3403950315475024</v>
      </c>
    </row>
    <row r="301" spans="1:8" x14ac:dyDescent="0.2">
      <c r="A301" s="2">
        <v>4.3031688446945555E-2</v>
      </c>
      <c r="B301" s="6">
        <f t="shared" si="7"/>
        <v>2.4289147353847822</v>
      </c>
      <c r="C301" s="6">
        <f t="shared" si="8"/>
        <v>-1.6505806010026602</v>
      </c>
      <c r="D301" s="30">
        <f t="shared" si="9"/>
        <v>-2.3403950315475024</v>
      </c>
    </row>
    <row r="302" spans="1:8" x14ac:dyDescent="0.2">
      <c r="A302" s="238" t="s">
        <v>92</v>
      </c>
      <c r="B302" s="239"/>
      <c r="C302" s="239"/>
      <c r="D302" s="240"/>
    </row>
    <row r="303" spans="1:8" x14ac:dyDescent="0.2">
      <c r="A303" s="238"/>
      <c r="B303" s="239"/>
      <c r="C303" s="239"/>
      <c r="D303" s="240"/>
    </row>
    <row r="304" spans="1:8" ht="17" thickBot="1" x14ac:dyDescent="0.25">
      <c r="A304" s="241"/>
      <c r="B304" s="242"/>
      <c r="C304" s="242"/>
      <c r="D304" s="243"/>
    </row>
    <row r="305" spans="2:4" x14ac:dyDescent="0.2">
      <c r="B305"/>
      <c r="C305"/>
      <c r="D305" s="6"/>
    </row>
    <row r="306" spans="2:4" x14ac:dyDescent="0.2">
      <c r="B306"/>
      <c r="C306"/>
      <c r="D306" s="6"/>
    </row>
    <row r="307" spans="2:4" x14ac:dyDescent="0.2">
      <c r="B307"/>
      <c r="C307"/>
      <c r="D307" s="6"/>
    </row>
    <row r="308" spans="2:4" x14ac:dyDescent="0.2">
      <c r="B308"/>
      <c r="C308"/>
      <c r="D308" s="6"/>
    </row>
    <row r="309" spans="2:4" x14ac:dyDescent="0.2">
      <c r="B309"/>
      <c r="C309"/>
      <c r="D309" s="6"/>
    </row>
    <row r="310" spans="2:4" x14ac:dyDescent="0.2">
      <c r="B310"/>
      <c r="C310"/>
      <c r="D310" s="6"/>
    </row>
    <row r="311" spans="2:4" x14ac:dyDescent="0.2">
      <c r="B311"/>
      <c r="C311"/>
      <c r="D311" s="6"/>
    </row>
    <row r="312" spans="2:4" x14ac:dyDescent="0.2">
      <c r="B312"/>
      <c r="C312"/>
      <c r="D312" s="6"/>
    </row>
    <row r="313" spans="2:4" x14ac:dyDescent="0.2">
      <c r="B313"/>
      <c r="C313"/>
      <c r="D313" s="6"/>
    </row>
    <row r="314" spans="2:4" x14ac:dyDescent="0.2">
      <c r="B314"/>
      <c r="C314"/>
      <c r="D314" s="6"/>
    </row>
    <row r="315" spans="2:4" x14ac:dyDescent="0.2">
      <c r="B315"/>
      <c r="C315"/>
      <c r="D315" s="6"/>
    </row>
    <row r="316" spans="2:4" x14ac:dyDescent="0.2">
      <c r="B316"/>
      <c r="C316"/>
      <c r="D316" s="6"/>
    </row>
    <row r="317" spans="2:4" x14ac:dyDescent="0.2">
      <c r="B317"/>
      <c r="C317"/>
    </row>
    <row r="318" spans="2:4" x14ac:dyDescent="0.2">
      <c r="B318"/>
      <c r="C318"/>
    </row>
    <row r="319" spans="2:4" x14ac:dyDescent="0.2">
      <c r="B319"/>
      <c r="C319"/>
    </row>
  </sheetData>
  <sortState xmlns:xlrd2="http://schemas.microsoft.com/office/spreadsheetml/2017/richdata2" ref="I3:L268">
    <sortCondition ref="I3:I268"/>
  </sortState>
  <mergeCells count="3">
    <mergeCell ref="F1:H1"/>
    <mergeCell ref="J1:L1"/>
    <mergeCell ref="A302:D304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F0BE-14C3-614F-AE91-8E8600C4DE6E}">
  <sheetPr codeName="Лист4"/>
  <dimension ref="A1:M371"/>
  <sheetViews>
    <sheetView tabSelected="1" topLeftCell="A315" zoomScale="92" zoomScaleNormal="400" workbookViewId="0">
      <selection activeCell="G327" sqref="G327"/>
    </sheetView>
  </sheetViews>
  <sheetFormatPr baseColWidth="10" defaultRowHeight="16" x14ac:dyDescent="0.2"/>
  <cols>
    <col min="1" max="1" width="19.6640625" customWidth="1"/>
    <col min="2" max="2" width="32.33203125" customWidth="1"/>
    <col min="3" max="3" width="31.5" customWidth="1"/>
    <col min="4" max="4" width="35.33203125" customWidth="1"/>
    <col min="5" max="5" width="23.6640625" customWidth="1"/>
    <col min="6" max="6" width="30.5" customWidth="1"/>
    <col min="7" max="7" width="16.6640625" customWidth="1"/>
    <col min="8" max="8" width="21.33203125" customWidth="1"/>
    <col min="9" max="9" width="19" customWidth="1"/>
    <col min="10" max="10" width="19.83203125" customWidth="1"/>
    <col min="11" max="11" width="15.83203125" customWidth="1"/>
    <col min="12" max="12" width="15.33203125" bestFit="1" customWidth="1"/>
    <col min="13" max="13" width="22.33203125" customWidth="1"/>
    <col min="14" max="14" width="15.6640625" customWidth="1"/>
    <col min="15" max="15" width="11.83203125" customWidth="1"/>
    <col min="16" max="16" width="13.6640625" customWidth="1"/>
    <col min="17" max="18" width="12.33203125" bestFit="1" customWidth="1"/>
    <col min="23" max="23" width="13" bestFit="1" customWidth="1"/>
    <col min="28" max="28" width="17.1640625" customWidth="1"/>
    <col min="30" max="30" width="19.1640625" customWidth="1"/>
    <col min="31" max="31" width="20.6640625" customWidth="1"/>
  </cols>
  <sheetData>
    <row r="1" spans="1:13" ht="17" thickBot="1" x14ac:dyDescent="0.25">
      <c r="A1" s="5"/>
      <c r="B1" s="246" t="s">
        <v>49</v>
      </c>
      <c r="C1" s="247"/>
      <c r="D1" s="248"/>
    </row>
    <row r="2" spans="1:13" ht="17" thickBot="1" x14ac:dyDescent="0.25">
      <c r="A2" s="132" t="s">
        <v>50</v>
      </c>
      <c r="B2" s="133" t="s">
        <v>9</v>
      </c>
      <c r="C2" s="134" t="s">
        <v>11</v>
      </c>
      <c r="D2" s="135" t="s">
        <v>16</v>
      </c>
    </row>
    <row r="3" spans="1:13" x14ac:dyDescent="0.2">
      <c r="A3" s="130">
        <v>42016</v>
      </c>
      <c r="B3" s="2">
        <v>7.3850465494397E-2</v>
      </c>
      <c r="C3" s="24">
        <v>2.0906684819313792E-2</v>
      </c>
      <c r="D3" s="24">
        <v>0.10874212587875309</v>
      </c>
    </row>
    <row r="4" spans="1:13" x14ac:dyDescent="0.2">
      <c r="A4" s="130">
        <v>42023</v>
      </c>
      <c r="B4" s="2">
        <v>3.4635496662756893E-2</v>
      </c>
      <c r="C4" s="24">
        <v>2.0478531343540496E-2</v>
      </c>
      <c r="D4" s="24">
        <v>4.9041752320956533E-2</v>
      </c>
    </row>
    <row r="5" spans="1:13" x14ac:dyDescent="0.2">
      <c r="A5" s="130">
        <v>42037</v>
      </c>
      <c r="B5" s="2">
        <v>4.47801563178842E-2</v>
      </c>
      <c r="C5" s="24">
        <v>2.3770219333911768E-2</v>
      </c>
      <c r="D5" s="24">
        <v>-1.0380337962250685E-2</v>
      </c>
      <c r="H5" s="168">
        <v>3.3377151593968568E-5</v>
      </c>
      <c r="I5" s="168">
        <v>3.9901434880197415E-5</v>
      </c>
      <c r="J5" s="168">
        <v>7.1522257033239674E-5</v>
      </c>
      <c r="K5" s="168">
        <v>7.8420214518979198E-5</v>
      </c>
      <c r="L5" s="168">
        <v>8.5502822895536104E-5</v>
      </c>
      <c r="M5" s="168">
        <v>9.374913476695843E-5</v>
      </c>
    </row>
    <row r="6" spans="1:13" x14ac:dyDescent="0.2">
      <c r="A6" s="130">
        <v>42051</v>
      </c>
      <c r="B6" s="2">
        <v>-3.7765446037706596E-2</v>
      </c>
      <c r="C6" s="24">
        <v>1.6420730212327594E-2</v>
      </c>
      <c r="D6" s="24">
        <v>-3.7697210595753816E-2</v>
      </c>
      <c r="J6">
        <v>1</v>
      </c>
      <c r="L6">
        <v>1</v>
      </c>
    </row>
    <row r="7" spans="1:13" x14ac:dyDescent="0.2">
      <c r="A7" s="130">
        <v>42058</v>
      </c>
      <c r="B7" s="2">
        <v>-4.2515385223095947E-2</v>
      </c>
      <c r="C7" s="24">
        <v>3.2520353863771945E-3</v>
      </c>
      <c r="D7" s="24">
        <v>-5.7500867868842676E-2</v>
      </c>
      <c r="H7">
        <v>2</v>
      </c>
      <c r="I7">
        <v>2</v>
      </c>
    </row>
    <row r="8" spans="1:13" x14ac:dyDescent="0.2">
      <c r="A8" s="130">
        <v>42065</v>
      </c>
      <c r="B8" s="2">
        <v>3.7082860789183769E-3</v>
      </c>
      <c r="C8" s="24">
        <v>-2.6317308317373334E-2</v>
      </c>
      <c r="D8" s="24">
        <v>6.1463008486937198E-3</v>
      </c>
      <c r="K8">
        <v>3</v>
      </c>
      <c r="M8">
        <v>3</v>
      </c>
    </row>
    <row r="9" spans="1:13" x14ac:dyDescent="0.2">
      <c r="A9" s="130">
        <v>42072</v>
      </c>
      <c r="B9" s="2">
        <v>-9.196687209747445E-2</v>
      </c>
      <c r="C9" s="24">
        <v>-1.3423020332140823E-2</v>
      </c>
      <c r="D9" s="24">
        <v>-4.7687830785714702E-2</v>
      </c>
    </row>
    <row r="10" spans="1:13" ht="17" thickBot="1" x14ac:dyDescent="0.25">
      <c r="A10" s="130">
        <v>42079</v>
      </c>
      <c r="B10" s="2">
        <v>5.1776269523720941E-2</v>
      </c>
      <c r="C10" s="24">
        <v>3.372684478639254E-3</v>
      </c>
      <c r="D10" s="24">
        <v>2.7596847087991705E-3</v>
      </c>
    </row>
    <row r="11" spans="1:13" ht="20" thickBot="1" x14ac:dyDescent="0.3">
      <c r="A11" s="130">
        <v>42086</v>
      </c>
      <c r="B11" s="2">
        <v>1.258107578221157E-2</v>
      </c>
      <c r="C11" s="24">
        <v>-5.1825067864585961E-2</v>
      </c>
      <c r="D11" s="24">
        <v>-6.493595958792131E-2</v>
      </c>
      <c r="E11" s="251" t="s">
        <v>9</v>
      </c>
      <c r="F11" s="251"/>
      <c r="G11" s="251"/>
      <c r="H11" s="251"/>
      <c r="I11" s="251"/>
      <c r="J11" s="251"/>
      <c r="K11" s="251"/>
      <c r="L11" s="251"/>
      <c r="M11" s="252"/>
    </row>
    <row r="12" spans="1:13" x14ac:dyDescent="0.2">
      <c r="A12" s="130">
        <v>42093</v>
      </c>
      <c r="B12" s="2">
        <v>6.6670917100472238E-2</v>
      </c>
      <c r="C12" s="24">
        <v>3.5398267051240939E-3</v>
      </c>
      <c r="D12" s="24">
        <v>6.2561804666072973E-2</v>
      </c>
      <c r="E12" s="11" t="s">
        <v>96</v>
      </c>
      <c r="F12" s="11" t="s">
        <v>94</v>
      </c>
      <c r="G12" s="13" t="s">
        <v>95</v>
      </c>
      <c r="H12" s="6"/>
      <c r="I12" s="6"/>
      <c r="J12" s="6"/>
      <c r="K12" s="6"/>
      <c r="L12" s="6"/>
      <c r="M12" s="30"/>
    </row>
    <row r="13" spans="1:13" x14ac:dyDescent="0.2">
      <c r="A13" s="130">
        <v>42107</v>
      </c>
      <c r="B13" s="2">
        <v>-1.6443915792255126E-2</v>
      </c>
      <c r="C13" s="24">
        <v>0</v>
      </c>
      <c r="D13" s="24">
        <v>-2.7128667388252481E-2</v>
      </c>
      <c r="E13" s="101">
        <v>-7.3198365161158518E-2</v>
      </c>
      <c r="F13" s="9">
        <v>7</v>
      </c>
      <c r="G13" s="122">
        <v>2.8925619834710745E-2</v>
      </c>
      <c r="H13" s="6"/>
      <c r="I13" s="6"/>
      <c r="J13" s="6"/>
      <c r="K13" s="6"/>
      <c r="L13" s="6"/>
      <c r="M13" s="30"/>
    </row>
    <row r="14" spans="1:13" x14ac:dyDescent="0.2">
      <c r="A14" s="130">
        <v>42114</v>
      </c>
      <c r="B14" s="2">
        <v>2.6046708938100238E-2</v>
      </c>
      <c r="C14" s="24">
        <v>-4.7024938644862901E-2</v>
      </c>
      <c r="D14" s="24">
        <v>-6.7876902186849719E-3</v>
      </c>
      <c r="E14" s="101">
        <v>-5.0400270669489711E-2</v>
      </c>
      <c r="F14" s="9">
        <v>13</v>
      </c>
      <c r="G14" s="122">
        <v>8.2644628099173556E-2</v>
      </c>
      <c r="H14" s="6"/>
      <c r="I14" s="6"/>
      <c r="J14" s="6"/>
      <c r="K14" s="6"/>
      <c r="L14" s="6"/>
      <c r="M14" s="30"/>
    </row>
    <row r="15" spans="1:13" x14ac:dyDescent="0.2">
      <c r="A15" s="130">
        <v>42121</v>
      </c>
      <c r="B15" s="2">
        <v>-4.71001181359334E-2</v>
      </c>
      <c r="C15" s="24">
        <v>1.4706147389695667E-2</v>
      </c>
      <c r="D15" s="24">
        <v>1.0896882968817856E-2</v>
      </c>
      <c r="E15" s="101">
        <v>-2.7602176177820903E-2</v>
      </c>
      <c r="F15" s="9">
        <v>36</v>
      </c>
      <c r="G15" s="122">
        <v>0.23140495867768596</v>
      </c>
      <c r="H15" s="6"/>
      <c r="I15" s="6"/>
      <c r="J15" s="6"/>
      <c r="K15" s="6"/>
      <c r="L15" s="6"/>
      <c r="M15" s="30"/>
    </row>
    <row r="16" spans="1:13" x14ac:dyDescent="0.2">
      <c r="A16" s="130">
        <v>42128</v>
      </c>
      <c r="B16" s="2">
        <v>1.3289038500534645E-3</v>
      </c>
      <c r="C16" s="24">
        <v>-2.214112587721373E-2</v>
      </c>
      <c r="D16" s="24">
        <v>1.0489606671019835E-2</v>
      </c>
      <c r="E16" s="101">
        <v>-4.8040816861520952E-3</v>
      </c>
      <c r="F16" s="9">
        <v>62</v>
      </c>
      <c r="G16" s="122">
        <v>0.48760330578512395</v>
      </c>
      <c r="H16" s="6"/>
      <c r="I16" s="6"/>
      <c r="J16" s="6"/>
      <c r="K16" s="6"/>
      <c r="L16" s="6"/>
      <c r="M16" s="30"/>
    </row>
    <row r="17" spans="1:13" x14ac:dyDescent="0.2">
      <c r="A17" s="130">
        <v>42135</v>
      </c>
      <c r="B17" s="2">
        <v>6.7940438687870142E-3</v>
      </c>
      <c r="C17" s="24">
        <v>-3.0305349495328926E-2</v>
      </c>
      <c r="D17" s="24">
        <v>4.3947539693643733E-2</v>
      </c>
      <c r="E17" s="101">
        <v>1.7994012805516713E-2</v>
      </c>
      <c r="F17" s="9">
        <v>63</v>
      </c>
      <c r="G17" s="122">
        <v>0.74793388429752061</v>
      </c>
      <c r="H17" s="6"/>
      <c r="I17" s="6"/>
      <c r="J17" s="6"/>
      <c r="K17" s="6"/>
      <c r="L17" s="6"/>
      <c r="M17" s="30"/>
    </row>
    <row r="18" spans="1:13" x14ac:dyDescent="0.2">
      <c r="A18" s="130">
        <v>42142</v>
      </c>
      <c r="B18" s="2">
        <v>-3.144239006398486E-2</v>
      </c>
      <c r="C18" s="24">
        <v>-5.9423420470800625E-2</v>
      </c>
      <c r="D18" s="24">
        <v>2.1541616403818686E-2</v>
      </c>
      <c r="E18" s="101">
        <v>4.079210729718552E-2</v>
      </c>
      <c r="F18" s="9">
        <v>33</v>
      </c>
      <c r="G18" s="122">
        <v>0.88429752066115708</v>
      </c>
      <c r="H18" s="6"/>
      <c r="I18" s="6"/>
      <c r="J18" s="6"/>
      <c r="K18" s="6"/>
      <c r="L18" s="6"/>
      <c r="M18" s="30"/>
    </row>
    <row r="19" spans="1:13" x14ac:dyDescent="0.2">
      <c r="A19" s="130">
        <v>42149</v>
      </c>
      <c r="B19" s="2">
        <v>-4.7384618835907943E-2</v>
      </c>
      <c r="C19" s="24">
        <v>-4.5937095187025712E-2</v>
      </c>
      <c r="D19" s="24">
        <v>-9.136219546331148E-3</v>
      </c>
      <c r="E19" s="101">
        <v>6.3590201788854328E-2</v>
      </c>
      <c r="F19" s="9">
        <v>23</v>
      </c>
      <c r="G19" s="122">
        <v>0.97933884297520657</v>
      </c>
      <c r="H19" s="6"/>
      <c r="I19" s="6"/>
      <c r="J19" s="6"/>
      <c r="K19" s="6"/>
      <c r="L19" s="6"/>
      <c r="M19" s="30"/>
    </row>
    <row r="20" spans="1:13" x14ac:dyDescent="0.2">
      <c r="A20" s="130">
        <v>42156</v>
      </c>
      <c r="B20" s="2">
        <v>1.6513703882250041E-2</v>
      </c>
      <c r="C20" s="24">
        <v>0</v>
      </c>
      <c r="D20" s="24">
        <v>2.9691789807403168E-2</v>
      </c>
      <c r="E20" s="101">
        <v>8.6388296280523136E-2</v>
      </c>
      <c r="F20" s="9">
        <v>5</v>
      </c>
      <c r="G20" s="122">
        <v>1</v>
      </c>
      <c r="H20" s="6"/>
      <c r="I20" s="6"/>
      <c r="J20" s="6"/>
      <c r="K20" s="6"/>
      <c r="L20" s="6"/>
      <c r="M20" s="30"/>
    </row>
    <row r="21" spans="1:13" x14ac:dyDescent="0.2">
      <c r="A21" s="130">
        <v>42163</v>
      </c>
      <c r="B21" s="2">
        <v>4.0803276516342635E-2</v>
      </c>
      <c r="C21" s="24">
        <v>-1.2903404835908017E-2</v>
      </c>
      <c r="D21" s="24">
        <v>-3.243527575315408E-2</v>
      </c>
      <c r="E21" s="101">
        <v>0.10918639077219194</v>
      </c>
      <c r="F21" s="9">
        <v>0</v>
      </c>
      <c r="G21" s="122">
        <v>1</v>
      </c>
      <c r="H21" s="6"/>
      <c r="I21" s="6"/>
      <c r="J21" s="6"/>
      <c r="K21" s="6"/>
      <c r="L21" s="6"/>
      <c r="M21" s="30"/>
    </row>
    <row r="22" spans="1:13" ht="17" thickBot="1" x14ac:dyDescent="0.25">
      <c r="A22" s="130">
        <v>42170</v>
      </c>
      <c r="B22" s="2">
        <v>2.2652534228249976E-2</v>
      </c>
      <c r="C22" s="24">
        <v>1.7167803622365696E-2</v>
      </c>
      <c r="D22" s="24">
        <v>8.888947417246662E-3</v>
      </c>
      <c r="E22" s="10" t="s">
        <v>93</v>
      </c>
      <c r="F22" s="10">
        <v>0</v>
      </c>
      <c r="G22" s="123">
        <v>1</v>
      </c>
      <c r="H22" s="6"/>
      <c r="I22" s="6"/>
      <c r="J22" s="6"/>
      <c r="K22" s="6"/>
      <c r="L22" s="6"/>
      <c r="M22" s="30"/>
    </row>
    <row r="23" spans="1:13" x14ac:dyDescent="0.2">
      <c r="A23" s="130">
        <v>42177</v>
      </c>
      <c r="B23" s="2">
        <v>2.5581277884377585E-2</v>
      </c>
      <c r="C23" s="24">
        <v>1.2685159527315637E-2</v>
      </c>
      <c r="D23" s="24">
        <v>1.015924755344777E-2</v>
      </c>
      <c r="E23" s="42"/>
      <c r="F23" s="124" t="s">
        <v>55</v>
      </c>
      <c r="G23" s="124" t="s">
        <v>56</v>
      </c>
      <c r="H23" s="124" t="s">
        <v>97</v>
      </c>
      <c r="I23" s="124" t="s">
        <v>94</v>
      </c>
      <c r="J23" s="124" t="s">
        <v>98</v>
      </c>
      <c r="K23" s="124" t="s">
        <v>99</v>
      </c>
      <c r="L23" s="124" t="s">
        <v>100</v>
      </c>
      <c r="M23" s="125" t="s">
        <v>101</v>
      </c>
    </row>
    <row r="24" spans="1:13" x14ac:dyDescent="0.2">
      <c r="A24" s="130">
        <v>42184</v>
      </c>
      <c r="B24" s="2">
        <v>-3.0335645001651201E-2</v>
      </c>
      <c r="C24" s="24">
        <v>-2.9852963149681333E-2</v>
      </c>
      <c r="D24" s="24">
        <v>4.0349752121793259E-3</v>
      </c>
      <c r="E24" s="6" t="s">
        <v>60</v>
      </c>
      <c r="F24" s="6">
        <v>-9.5996459652827326E-2</v>
      </c>
      <c r="G24" s="6">
        <v>-7.3198365161158518E-2</v>
      </c>
      <c r="H24" s="6">
        <f>(F24+G24)/2</f>
        <v>-8.4597412406992922E-2</v>
      </c>
      <c r="I24" s="6">
        <v>7</v>
      </c>
      <c r="J24" s="107">
        <v>2.8925619834710745E-2</v>
      </c>
      <c r="K24" s="6">
        <f t="shared" ref="K24:K32" si="0">I24/((G24-F24)*$C$293)</f>
        <v>1.2635522838396347</v>
      </c>
      <c r="L24" s="6">
        <f>_xlfn.NORM.DIST(H24,$B$248,$B$249,0)</f>
        <v>5.0836030808883293E-285</v>
      </c>
      <c r="M24" s="30">
        <f>_xlfn.NORM.DIST(H24,$B$248,$B$249,1)</f>
        <v>3.1289612462114622E-289</v>
      </c>
    </row>
    <row r="25" spans="1:13" x14ac:dyDescent="0.2">
      <c r="A25" s="130">
        <v>42191</v>
      </c>
      <c r="B25" s="2">
        <v>5.9832998562114881E-3</v>
      </c>
      <c r="C25" s="24">
        <v>-4.3384015985981073E-3</v>
      </c>
      <c r="D25" s="24">
        <v>2.5837806989557954E-2</v>
      </c>
      <c r="E25" s="6">
        <v>2</v>
      </c>
      <c r="F25" s="6">
        <v>-7.3198365161158518E-2</v>
      </c>
      <c r="G25" s="6">
        <v>-5.0400270669489711E-2</v>
      </c>
      <c r="H25" s="6">
        <f t="shared" ref="H25:H32" si="1">(F25+G25)/2</f>
        <v>-6.1799317915324115E-2</v>
      </c>
      <c r="I25" s="6">
        <v>13</v>
      </c>
      <c r="J25" s="107">
        <v>8.2644628099173556E-2</v>
      </c>
      <c r="K25" s="6">
        <f t="shared" si="0"/>
        <v>2.3465970985593216</v>
      </c>
      <c r="L25" s="6">
        <f t="shared" ref="L25:L32" si="2">_xlfn.NORM.DIST(H25,$B$248,$B$249,0)</f>
        <v>8.0264697766164511E-147</v>
      </c>
      <c r="M25" s="30">
        <f t="shared" ref="M25:M32" si="3">_xlfn.NORM.DIST(H25,$B$248,$B$249,1)</f>
        <v>6.8612902373065818E-151</v>
      </c>
    </row>
    <row r="26" spans="1:13" x14ac:dyDescent="0.2">
      <c r="A26" s="130">
        <v>42198</v>
      </c>
      <c r="B26" s="2">
        <v>3.0327608335527501E-2</v>
      </c>
      <c r="C26" s="24">
        <v>0</v>
      </c>
      <c r="D26" s="24">
        <v>1.6990136740764328E-3</v>
      </c>
      <c r="E26" s="6">
        <v>3</v>
      </c>
      <c r="F26" s="6">
        <v>-5.0400270669489711E-2</v>
      </c>
      <c r="G26" s="6">
        <v>-2.7602176177820903E-2</v>
      </c>
      <c r="H26" s="6">
        <f t="shared" si="1"/>
        <v>-3.9001223423655307E-2</v>
      </c>
      <c r="I26" s="6">
        <v>36</v>
      </c>
      <c r="J26" s="107">
        <v>0.23140495867768596</v>
      </c>
      <c r="K26" s="6">
        <f t="shared" si="0"/>
        <v>6.4982688883181208</v>
      </c>
      <c r="L26" s="6">
        <f t="shared" si="2"/>
        <v>1.0428235010983057E-53</v>
      </c>
      <c r="M26" s="30">
        <f t="shared" si="3"/>
        <v>1.4573849204564744E-57</v>
      </c>
    </row>
    <row r="27" spans="1:13" x14ac:dyDescent="0.2">
      <c r="A27" s="130">
        <v>42205</v>
      </c>
      <c r="B27" s="2">
        <v>-8.5470605784578879E-3</v>
      </c>
      <c r="C27" s="24">
        <v>0</v>
      </c>
      <c r="D27" s="24">
        <v>1.7090006827554127E-2</v>
      </c>
      <c r="E27" s="6">
        <v>4</v>
      </c>
      <c r="F27" s="6">
        <v>-2.7602176177820903E-2</v>
      </c>
      <c r="G27" s="6">
        <v>-4.8040816861520952E-3</v>
      </c>
      <c r="H27" s="6">
        <f t="shared" si="1"/>
        <v>-1.6203128931986499E-2</v>
      </c>
      <c r="I27" s="6">
        <v>62</v>
      </c>
      <c r="J27" s="107">
        <v>0.48760330578512395</v>
      </c>
      <c r="K27" s="6">
        <f t="shared" si="0"/>
        <v>11.191463085436764</v>
      </c>
      <c r="L27" s="6">
        <f t="shared" si="2"/>
        <v>1.1148856863362498E-5</v>
      </c>
      <c r="M27" s="30">
        <f t="shared" si="3"/>
        <v>4.210887896941208E-9</v>
      </c>
    </row>
    <row r="28" spans="1:13" x14ac:dyDescent="0.2">
      <c r="A28" s="130">
        <v>42212</v>
      </c>
      <c r="B28" s="2">
        <v>4.6129771727500213E-2</v>
      </c>
      <c r="C28" s="24">
        <v>0</v>
      </c>
      <c r="D28" s="24">
        <v>1.6802839317068496E-2</v>
      </c>
      <c r="E28" s="6">
        <v>5</v>
      </c>
      <c r="F28" s="6">
        <v>-4.8040816861520952E-3</v>
      </c>
      <c r="G28" s="6">
        <v>1.7994012805516713E-2</v>
      </c>
      <c r="H28" s="6">
        <f t="shared" si="1"/>
        <v>6.5949655596823087E-3</v>
      </c>
      <c r="I28" s="6">
        <v>63</v>
      </c>
      <c r="J28" s="107">
        <v>0.74793388429752061</v>
      </c>
      <c r="K28" s="6">
        <f t="shared" si="0"/>
        <v>11.371970554556713</v>
      </c>
      <c r="L28" s="6">
        <f t="shared" si="2"/>
        <v>9.8080611362560723E-3</v>
      </c>
      <c r="M28" s="30">
        <f t="shared" si="3"/>
        <v>0.99999526623716961</v>
      </c>
    </row>
    <row r="29" spans="1:13" x14ac:dyDescent="0.2">
      <c r="A29" s="130">
        <v>42219</v>
      </c>
      <c r="B29" s="2">
        <v>1.5937888186291715E-2</v>
      </c>
      <c r="C29" s="24">
        <v>2.1506205220963803E-2</v>
      </c>
      <c r="D29" s="24">
        <v>9.0475610894067415E-3</v>
      </c>
      <c r="E29" s="6">
        <v>6</v>
      </c>
      <c r="F29" s="6">
        <v>1.7994012805516713E-2</v>
      </c>
      <c r="G29" s="6">
        <v>4.079210729718552E-2</v>
      </c>
      <c r="H29" s="6">
        <f t="shared" si="1"/>
        <v>2.9393060051351116E-2</v>
      </c>
      <c r="I29" s="6">
        <v>33</v>
      </c>
      <c r="J29" s="107">
        <v>0.88429752066115708</v>
      </c>
      <c r="K29" s="6">
        <f t="shared" si="0"/>
        <v>5.9567464809582775</v>
      </c>
      <c r="L29" s="6">
        <f t="shared" si="2"/>
        <v>7.1001787673863354E-45</v>
      </c>
      <c r="M29" s="30">
        <f t="shared" si="3"/>
        <v>1</v>
      </c>
    </row>
    <row r="30" spans="1:13" x14ac:dyDescent="0.2">
      <c r="A30" s="130">
        <v>42226</v>
      </c>
      <c r="B30" s="2">
        <v>-2.0291614207367914E-2</v>
      </c>
      <c r="C30" s="24">
        <v>3.3475929196389309E-2</v>
      </c>
      <c r="D30" s="24">
        <v>5.6894292008744074E-2</v>
      </c>
      <c r="E30" s="6">
        <v>7</v>
      </c>
      <c r="F30" s="6">
        <v>4.079210729718552E-2</v>
      </c>
      <c r="G30" s="6">
        <v>6.3590201788854328E-2</v>
      </c>
      <c r="H30" s="6">
        <f t="shared" si="1"/>
        <v>5.2191154543019924E-2</v>
      </c>
      <c r="I30" s="6">
        <v>23</v>
      </c>
      <c r="J30" s="107">
        <v>0.97933884297520657</v>
      </c>
      <c r="K30" s="6">
        <f t="shared" si="0"/>
        <v>4.1516717897587991</v>
      </c>
      <c r="L30" s="6">
        <f t="shared" si="2"/>
        <v>4.2294967673556512E-132</v>
      </c>
      <c r="M30" s="30">
        <f t="shared" si="3"/>
        <v>1</v>
      </c>
    </row>
    <row r="31" spans="1:13" x14ac:dyDescent="0.2">
      <c r="A31" s="130">
        <v>42233</v>
      </c>
      <c r="B31" s="2">
        <v>-2.3910832148555272E-2</v>
      </c>
      <c r="C31" s="24">
        <v>8.1967672041787232E-3</v>
      </c>
      <c r="D31" s="24">
        <v>-1.1290154984414436E-2</v>
      </c>
      <c r="E31" s="6">
        <v>8</v>
      </c>
      <c r="F31" s="6">
        <v>6.3590201788854328E-2</v>
      </c>
      <c r="G31" s="6">
        <v>8.6388296280523136E-2</v>
      </c>
      <c r="H31" s="6">
        <f t="shared" si="1"/>
        <v>7.4989249034688732E-2</v>
      </c>
      <c r="I31" s="6">
        <v>5</v>
      </c>
      <c r="J31" s="107">
        <v>1</v>
      </c>
      <c r="K31" s="6">
        <f t="shared" si="0"/>
        <v>0.90253734559973908</v>
      </c>
      <c r="L31" s="6">
        <f t="shared" si="2"/>
        <v>2.0732009822786955E-264</v>
      </c>
      <c r="M31" s="30">
        <f t="shared" si="3"/>
        <v>1</v>
      </c>
    </row>
    <row r="32" spans="1:13" ht="17" thickBot="1" x14ac:dyDescent="0.25">
      <c r="A32" s="130">
        <v>42240</v>
      </c>
      <c r="B32" s="2">
        <v>2.5884679322841109E-2</v>
      </c>
      <c r="C32" s="24">
        <v>4.7817874350492673E-2</v>
      </c>
      <c r="D32" s="24">
        <v>-6.2254370313793217E-2</v>
      </c>
      <c r="E32" s="31">
        <v>9</v>
      </c>
      <c r="F32" s="31">
        <v>8.6388296280523136E-2</v>
      </c>
      <c r="G32" s="31">
        <v>0.10918639077219194</v>
      </c>
      <c r="H32" s="31">
        <f t="shared" si="1"/>
        <v>9.778734352635754E-2</v>
      </c>
      <c r="I32" s="31">
        <v>1</v>
      </c>
      <c r="J32" s="127">
        <v>1</v>
      </c>
      <c r="K32" s="31">
        <f t="shared" si="0"/>
        <v>0.18050746911994781</v>
      </c>
      <c r="L32" s="128">
        <f t="shared" si="2"/>
        <v>0</v>
      </c>
      <c r="M32" s="32">
        <f t="shared" si="3"/>
        <v>1</v>
      </c>
    </row>
    <row r="33" spans="1:13" x14ac:dyDescent="0.2">
      <c r="A33" s="130">
        <v>42247</v>
      </c>
      <c r="B33" s="2">
        <v>-1.5149923438002588E-2</v>
      </c>
      <c r="C33" s="24">
        <v>3.0653741091002384E-2</v>
      </c>
      <c r="D33" s="24">
        <v>-1.6932164400337513E-2</v>
      </c>
      <c r="E33" s="6"/>
      <c r="F33" s="6"/>
      <c r="G33" s="6"/>
      <c r="H33" s="6"/>
      <c r="I33" s="6"/>
      <c r="J33" s="6"/>
      <c r="K33" s="6"/>
      <c r="L33" s="6"/>
      <c r="M33" s="30"/>
    </row>
    <row r="34" spans="1:13" x14ac:dyDescent="0.2">
      <c r="A34" s="130">
        <v>42254</v>
      </c>
      <c r="B34" s="2">
        <v>-4.98542937180666E-2</v>
      </c>
      <c r="C34" s="24">
        <v>3.3398280401848224E-2</v>
      </c>
      <c r="D34" s="24">
        <v>3.3707483686586492E-2</v>
      </c>
      <c r="E34" s="6"/>
      <c r="F34" s="6"/>
      <c r="G34" s="6"/>
      <c r="H34" s="6"/>
      <c r="I34" s="6"/>
      <c r="J34" s="6"/>
      <c r="K34" s="6"/>
      <c r="L34" s="6"/>
      <c r="M34" s="30"/>
    </row>
    <row r="35" spans="1:13" x14ac:dyDescent="0.2">
      <c r="A35" s="130">
        <v>42261</v>
      </c>
      <c r="B35" s="2">
        <v>1.2027336896423435E-2</v>
      </c>
      <c r="C35" s="24">
        <v>-7.3260400920729385E-3</v>
      </c>
      <c r="D35" s="24">
        <v>2.9091167704589971E-2</v>
      </c>
      <c r="E35" s="6"/>
      <c r="F35" s="6"/>
      <c r="G35" s="6"/>
      <c r="H35" s="6"/>
      <c r="I35" s="6"/>
      <c r="J35" s="6"/>
      <c r="K35" s="6"/>
      <c r="L35" s="6"/>
      <c r="M35" s="30"/>
    </row>
    <row r="36" spans="1:13" x14ac:dyDescent="0.2">
      <c r="A36" s="130">
        <v>42275</v>
      </c>
      <c r="B36" s="2">
        <v>-2.0004086436630431E-2</v>
      </c>
      <c r="C36" s="24">
        <v>-1.4925650216675468E-2</v>
      </c>
      <c r="D36" s="24">
        <v>-5.8889548482821574E-2</v>
      </c>
      <c r="E36" s="6"/>
      <c r="F36" s="6"/>
      <c r="G36" s="6"/>
      <c r="H36" s="6"/>
      <c r="I36" s="6"/>
      <c r="J36" s="6"/>
      <c r="K36" s="6"/>
      <c r="L36" s="6"/>
      <c r="M36" s="30"/>
    </row>
    <row r="37" spans="1:13" x14ac:dyDescent="0.2">
      <c r="A37" s="130">
        <v>42282</v>
      </c>
      <c r="B37" s="2">
        <v>1.2783838463143127E-2</v>
      </c>
      <c r="C37" s="24">
        <v>1.8622512098001698E-2</v>
      </c>
      <c r="D37" s="24">
        <v>3.9275735299709069E-2</v>
      </c>
      <c r="E37" s="6"/>
      <c r="F37" s="6"/>
      <c r="G37" s="6"/>
      <c r="H37" s="6"/>
      <c r="I37" s="6"/>
      <c r="J37" s="6"/>
      <c r="K37" s="6"/>
      <c r="L37" s="6"/>
      <c r="M37" s="30"/>
    </row>
    <row r="38" spans="1:13" x14ac:dyDescent="0.2">
      <c r="A38" s="130">
        <v>42289</v>
      </c>
      <c r="B38" s="2">
        <v>-1.9627091678486863E-3</v>
      </c>
      <c r="C38" s="24">
        <v>-7.4074412778617482E-3</v>
      </c>
      <c r="D38" s="24">
        <v>1.3745706631667076E-3</v>
      </c>
      <c r="E38" s="6"/>
      <c r="F38" s="6"/>
      <c r="G38" s="6"/>
      <c r="H38" s="6"/>
      <c r="I38" s="6"/>
      <c r="J38" s="6"/>
      <c r="K38" s="6"/>
      <c r="L38" s="6"/>
      <c r="M38" s="30"/>
    </row>
    <row r="39" spans="1:13" x14ac:dyDescent="0.2">
      <c r="A39" s="130">
        <v>42296</v>
      </c>
      <c r="B39" s="2">
        <v>-1.7839918128331078E-2</v>
      </c>
      <c r="C39" s="24">
        <v>5.073551804139842E-2</v>
      </c>
      <c r="D39" s="24">
        <v>3.0174210248503641E-3</v>
      </c>
      <c r="E39" s="6"/>
      <c r="F39" s="6"/>
      <c r="G39" s="6"/>
      <c r="H39" s="6"/>
      <c r="I39" s="6"/>
      <c r="J39" s="6"/>
      <c r="K39" s="6"/>
      <c r="L39" s="6"/>
      <c r="M39" s="30"/>
    </row>
    <row r="40" spans="1:13" x14ac:dyDescent="0.2">
      <c r="A40" s="130">
        <v>42303</v>
      </c>
      <c r="B40" s="2">
        <v>-3.2163931777139609E-2</v>
      </c>
      <c r="C40" s="24">
        <v>-2.867579997666625E-2</v>
      </c>
      <c r="D40" s="24">
        <v>6.8536271323774933E-2</v>
      </c>
      <c r="E40" s="6"/>
      <c r="F40" s="6"/>
      <c r="G40" s="6"/>
      <c r="H40" s="6"/>
      <c r="I40" s="6"/>
      <c r="J40" s="6"/>
      <c r="K40" s="6"/>
      <c r="L40" s="6"/>
      <c r="M40" s="30"/>
    </row>
    <row r="41" spans="1:13" x14ac:dyDescent="0.2">
      <c r="A41" s="130">
        <v>42310</v>
      </c>
      <c r="B41" s="2">
        <v>3.1816045184658748E-2</v>
      </c>
      <c r="C41" s="24">
        <v>1.801850550267825E-2</v>
      </c>
      <c r="D41" s="24">
        <v>-3.8586643118435404E-2</v>
      </c>
      <c r="E41" s="6"/>
      <c r="F41" s="6"/>
      <c r="G41" s="6"/>
      <c r="H41" s="6"/>
      <c r="I41" s="6"/>
      <c r="J41" s="6"/>
      <c r="K41" s="6"/>
      <c r="L41" s="6"/>
      <c r="M41" s="30"/>
    </row>
    <row r="42" spans="1:13" x14ac:dyDescent="0.2">
      <c r="A42" s="130">
        <v>42317</v>
      </c>
      <c r="B42" s="2">
        <v>-2.6799911413542432E-2</v>
      </c>
      <c r="C42" s="24">
        <v>0</v>
      </c>
      <c r="D42" s="24">
        <v>-5.6877001146379058E-2</v>
      </c>
      <c r="E42" s="6"/>
      <c r="F42" s="6"/>
      <c r="G42" s="6"/>
      <c r="H42" s="6"/>
      <c r="I42" s="6"/>
      <c r="J42" s="6"/>
      <c r="K42" s="6"/>
      <c r="L42" s="6"/>
      <c r="M42" s="30"/>
    </row>
    <row r="43" spans="1:13" x14ac:dyDescent="0.2">
      <c r="A43" s="130">
        <v>42324</v>
      </c>
      <c r="B43" s="2">
        <v>5.4509168666923458E-2</v>
      </c>
      <c r="C43" s="24">
        <v>3.5091319811270116E-2</v>
      </c>
      <c r="D43" s="24">
        <v>1.2165430046925607E-2</v>
      </c>
      <c r="E43" s="6"/>
      <c r="F43" s="6"/>
      <c r="G43" s="6"/>
      <c r="H43" s="6"/>
      <c r="I43" s="6"/>
      <c r="J43" s="6"/>
      <c r="K43" s="6"/>
      <c r="L43" s="6"/>
      <c r="M43" s="30"/>
    </row>
    <row r="44" spans="1:13" x14ac:dyDescent="0.2">
      <c r="A44" s="130">
        <v>42331</v>
      </c>
      <c r="B44" s="2">
        <v>1.6280990709134358E-2</v>
      </c>
      <c r="C44" s="24">
        <v>0</v>
      </c>
      <c r="D44" s="24">
        <v>-1.4983127036551025E-2</v>
      </c>
      <c r="E44" s="6"/>
      <c r="F44" s="6"/>
      <c r="G44" s="6"/>
      <c r="H44" s="6"/>
      <c r="I44" s="6"/>
      <c r="J44" s="6"/>
      <c r="K44" s="6"/>
      <c r="L44" s="6"/>
      <c r="M44" s="30"/>
    </row>
    <row r="45" spans="1:13" x14ac:dyDescent="0.2">
      <c r="A45" s="130">
        <v>42338</v>
      </c>
      <c r="B45" s="2">
        <v>-1.7974614621456553E-2</v>
      </c>
      <c r="C45" s="24">
        <v>1.7094433359299943E-2</v>
      </c>
      <c r="D45" s="24">
        <v>-4.4868687148803765E-2</v>
      </c>
      <c r="E45" s="6"/>
      <c r="F45" s="6"/>
      <c r="G45" s="6"/>
      <c r="H45" s="6"/>
      <c r="I45" s="6"/>
      <c r="J45" s="6"/>
      <c r="K45" s="6"/>
      <c r="L45" s="6"/>
      <c r="M45" s="30"/>
    </row>
    <row r="46" spans="1:13" ht="17" thickBot="1" x14ac:dyDescent="0.25">
      <c r="A46" s="130">
        <v>42345</v>
      </c>
      <c r="B46" s="2">
        <v>-6.6580325081567082E-2</v>
      </c>
      <c r="C46" s="24">
        <v>-4.5068285401706154E-2</v>
      </c>
      <c r="D46" s="24">
        <v>-4.3426090514944171E-2</v>
      </c>
      <c r="E46" s="6"/>
      <c r="F46" s="6"/>
      <c r="G46" s="6"/>
      <c r="H46" s="6"/>
      <c r="I46" s="6"/>
      <c r="J46" s="6"/>
      <c r="K46" s="6"/>
      <c r="L46" s="6"/>
      <c r="M46" s="30"/>
    </row>
    <row r="47" spans="1:13" ht="17" thickBot="1" x14ac:dyDescent="0.25">
      <c r="A47" s="130">
        <v>42352</v>
      </c>
      <c r="B47" s="2">
        <v>-3.5311343238181081E-2</v>
      </c>
      <c r="C47" s="24">
        <v>2.7973852042406211E-2</v>
      </c>
      <c r="D47" s="24">
        <v>-8.7557905496286281E-2</v>
      </c>
      <c r="E47" s="230" t="s">
        <v>105</v>
      </c>
      <c r="F47" s="230"/>
      <c r="G47" s="230"/>
      <c r="H47" s="230"/>
      <c r="I47" s="231"/>
      <c r="J47" s="117"/>
      <c r="K47" s="118"/>
      <c r="L47" s="118"/>
      <c r="M47" s="119"/>
    </row>
    <row r="48" spans="1:13" x14ac:dyDescent="0.2">
      <c r="A48" s="130">
        <v>42359</v>
      </c>
      <c r="B48" s="2">
        <v>7.1068187653438031E-3</v>
      </c>
      <c r="C48" s="24">
        <v>3.4423441909727792E-3</v>
      </c>
      <c r="D48" s="24">
        <v>3.9253060433686038E-2</v>
      </c>
      <c r="E48" s="6" t="s">
        <v>98</v>
      </c>
      <c r="F48" s="6" t="s">
        <v>101</v>
      </c>
      <c r="G48" s="6"/>
      <c r="H48" s="6"/>
      <c r="I48" s="30"/>
      <c r="J48" s="120"/>
      <c r="K48" s="113"/>
      <c r="L48" s="113"/>
      <c r="M48" s="114"/>
    </row>
    <row r="49" spans="1:13" x14ac:dyDescent="0.2">
      <c r="A49" s="130">
        <v>42366</v>
      </c>
      <c r="B49" s="2">
        <v>4.5180725936258881E-2</v>
      </c>
      <c r="C49" s="24">
        <v>-2.7876369528254896E-2</v>
      </c>
      <c r="D49" s="24">
        <v>1.2376594535575158E-2</v>
      </c>
      <c r="E49" s="6">
        <v>2.8925619834710745E-2</v>
      </c>
      <c r="F49" s="6">
        <v>3.1289612462114622E-289</v>
      </c>
      <c r="G49" s="6">
        <f>ABS(E49-F49)</f>
        <v>2.8925619834710745E-2</v>
      </c>
      <c r="H49" s="6" t="s">
        <v>102</v>
      </c>
      <c r="I49" s="30">
        <f>MAX(G49:G57)</f>
        <v>0.48760330157423604</v>
      </c>
      <c r="J49" s="120"/>
      <c r="K49" s="113"/>
      <c r="L49" s="113"/>
      <c r="M49" s="114"/>
    </row>
    <row r="50" spans="1:13" x14ac:dyDescent="0.2">
      <c r="A50" s="130">
        <v>42373</v>
      </c>
      <c r="B50" s="2">
        <v>8.1604142753999298E-3</v>
      </c>
      <c r="C50" s="24">
        <v>1.4035318116383477E-2</v>
      </c>
      <c r="D50" s="24">
        <v>-2.9998195885394985E-2</v>
      </c>
      <c r="E50" s="6">
        <v>8.2644628099173556E-2</v>
      </c>
      <c r="F50" s="6">
        <v>6.8612902373065818E-151</v>
      </c>
      <c r="G50" s="6">
        <f t="shared" ref="G50:G57" si="4">ABS(E50-F50)</f>
        <v>8.2644628099173556E-2</v>
      </c>
      <c r="H50" s="6" t="s">
        <v>103</v>
      </c>
      <c r="I50" s="30">
        <f>SQRT(C293)*I49</f>
        <v>7.6009832303841574</v>
      </c>
      <c r="J50" s="120"/>
      <c r="K50" s="113"/>
      <c r="L50" s="113"/>
      <c r="M50" s="114"/>
    </row>
    <row r="51" spans="1:13" x14ac:dyDescent="0.2">
      <c r="A51" s="130">
        <v>42394</v>
      </c>
      <c r="B51" s="2">
        <v>3.991660740544134E-2</v>
      </c>
      <c r="C51" s="24">
        <v>3.4133006369458485E-2</v>
      </c>
      <c r="D51" s="24">
        <v>5.4915757596115E-2</v>
      </c>
      <c r="E51" s="6">
        <v>0.23140495867768596</v>
      </c>
      <c r="F51" s="6">
        <v>1.4573849204564744E-57</v>
      </c>
      <c r="G51" s="6">
        <f t="shared" si="4"/>
        <v>0.23140495867768596</v>
      </c>
      <c r="H51" s="6"/>
      <c r="I51" s="30"/>
      <c r="J51" s="120"/>
      <c r="K51" s="113"/>
      <c r="L51" s="113"/>
      <c r="M51" s="114"/>
    </row>
    <row r="52" spans="1:13" x14ac:dyDescent="0.2">
      <c r="A52" s="130">
        <v>42401</v>
      </c>
      <c r="B52" s="2">
        <v>-6.6046904552877095E-2</v>
      </c>
      <c r="C52" s="24">
        <v>-3.3613477027047978E-3</v>
      </c>
      <c r="D52" s="24">
        <v>8.0629734400108788E-2</v>
      </c>
      <c r="E52" s="6">
        <v>0.48760330578512395</v>
      </c>
      <c r="F52" s="6">
        <v>4.210887896941208E-9</v>
      </c>
      <c r="G52" s="6">
        <f t="shared" si="4"/>
        <v>0.48760330157423604</v>
      </c>
      <c r="H52" s="6" t="s">
        <v>104</v>
      </c>
      <c r="I52" s="30"/>
      <c r="J52" s="120"/>
      <c r="K52" s="113"/>
      <c r="L52" s="113"/>
      <c r="M52" s="114"/>
    </row>
    <row r="53" spans="1:13" x14ac:dyDescent="0.2">
      <c r="A53" s="130">
        <v>42408</v>
      </c>
      <c r="B53" s="2">
        <v>-7.3715037822280394E-2</v>
      </c>
      <c r="C53" s="24">
        <v>-1.6978336534417826E-2</v>
      </c>
      <c r="D53" s="24">
        <v>2.7231468724760788E-2</v>
      </c>
      <c r="E53" s="6">
        <v>0.74793388429752061</v>
      </c>
      <c r="F53" s="6">
        <v>0.99999526623716961</v>
      </c>
      <c r="G53" s="6">
        <f t="shared" si="4"/>
        <v>0.252061381939649</v>
      </c>
      <c r="H53" s="6"/>
      <c r="I53" s="30"/>
      <c r="J53" s="120"/>
      <c r="K53" s="113"/>
      <c r="L53" s="113"/>
      <c r="M53" s="114"/>
    </row>
    <row r="54" spans="1:13" x14ac:dyDescent="0.2">
      <c r="A54" s="130">
        <v>42415</v>
      </c>
      <c r="B54" s="2">
        <v>3.3918218203460526E-2</v>
      </c>
      <c r="C54" s="24">
        <v>-1.3793322132335861E-2</v>
      </c>
      <c r="D54" s="24">
        <v>-3.8451022381060795E-3</v>
      </c>
      <c r="E54" s="6">
        <v>0.88429752066115708</v>
      </c>
      <c r="F54" s="6">
        <v>1</v>
      </c>
      <c r="G54" s="6">
        <f t="shared" si="4"/>
        <v>0.11570247933884292</v>
      </c>
      <c r="H54" s="6"/>
      <c r="I54" s="30"/>
      <c r="J54" s="120"/>
      <c r="K54" s="113"/>
      <c r="L54" s="113"/>
      <c r="M54" s="114"/>
    </row>
    <row r="55" spans="1:13" x14ac:dyDescent="0.2">
      <c r="A55" s="130">
        <v>42422</v>
      </c>
      <c r="B55" s="2">
        <v>2.3312415250810403E-2</v>
      </c>
      <c r="C55" s="24">
        <v>-2.8170876966696179E-2</v>
      </c>
      <c r="D55" s="24">
        <v>4.3931976204207857E-3</v>
      </c>
      <c r="E55" s="6">
        <v>0.97933884297520657</v>
      </c>
      <c r="F55" s="6">
        <v>1</v>
      </c>
      <c r="G55" s="6">
        <f t="shared" si="4"/>
        <v>2.0661157024793431E-2</v>
      </c>
      <c r="H55" s="6"/>
      <c r="I55" s="30"/>
      <c r="J55" s="120"/>
      <c r="K55" s="113"/>
      <c r="L55" s="113"/>
      <c r="M55" s="114"/>
    </row>
    <row r="56" spans="1:13" x14ac:dyDescent="0.2">
      <c r="A56" s="130">
        <v>42429</v>
      </c>
      <c r="B56" s="2">
        <v>7.4328798714500266E-3</v>
      </c>
      <c r="C56" s="24">
        <v>0</v>
      </c>
      <c r="D56" s="24">
        <v>3.4732256772952219E-2</v>
      </c>
      <c r="E56" s="6">
        <v>1</v>
      </c>
      <c r="F56" s="6">
        <v>1</v>
      </c>
      <c r="G56" s="6">
        <f t="shared" si="4"/>
        <v>0</v>
      </c>
      <c r="H56" s="6"/>
      <c r="I56" s="30"/>
      <c r="J56" s="120"/>
      <c r="K56" s="113"/>
      <c r="L56" s="113"/>
      <c r="M56" s="114"/>
    </row>
    <row r="57" spans="1:13" ht="17" thickBot="1" x14ac:dyDescent="0.25">
      <c r="A57" s="130">
        <v>42436</v>
      </c>
      <c r="B57" s="2">
        <v>2.1514182915330693E-2</v>
      </c>
      <c r="C57" s="24">
        <v>0</v>
      </c>
      <c r="D57" s="24">
        <v>3.2926391700862645E-2</v>
      </c>
      <c r="E57" s="31">
        <v>1</v>
      </c>
      <c r="F57" s="31">
        <v>1</v>
      </c>
      <c r="G57" s="31">
        <f t="shared" si="4"/>
        <v>0</v>
      </c>
      <c r="H57" s="31"/>
      <c r="I57" s="32"/>
      <c r="J57" s="121"/>
      <c r="K57" s="115"/>
      <c r="L57" s="115"/>
      <c r="M57" s="116"/>
    </row>
    <row r="58" spans="1:13" x14ac:dyDescent="0.2">
      <c r="A58" s="130">
        <v>42443</v>
      </c>
      <c r="B58" s="2">
        <v>4.4850566165351324E-2</v>
      </c>
      <c r="C58" s="24">
        <v>2.8170876966696179E-2</v>
      </c>
      <c r="D58" s="24">
        <v>3.2992163784718365E-2</v>
      </c>
    </row>
    <row r="59" spans="1:13" ht="17" thickBot="1" x14ac:dyDescent="0.25">
      <c r="A59" s="130">
        <v>42450</v>
      </c>
      <c r="B59" s="2">
        <v>-4.6687113972652128E-2</v>
      </c>
      <c r="C59" s="24">
        <v>3.7483093254740529E-2</v>
      </c>
      <c r="D59" s="24">
        <v>1.6705952953250502E-2</v>
      </c>
    </row>
    <row r="60" spans="1:13" ht="17" thickBot="1" x14ac:dyDescent="0.25">
      <c r="A60" s="130">
        <v>42457</v>
      </c>
      <c r="B60" s="2">
        <v>-3.8412216545351541E-2</v>
      </c>
      <c r="C60" s="24">
        <v>-1.0084119066626096E-2</v>
      </c>
      <c r="D60" s="24">
        <v>4.9781615160781278E-2</v>
      </c>
      <c r="E60" s="253" t="s">
        <v>11</v>
      </c>
      <c r="F60" s="253"/>
      <c r="G60" s="253"/>
      <c r="H60" s="253"/>
      <c r="I60" s="253"/>
      <c r="J60" s="253"/>
      <c r="K60" s="253"/>
      <c r="L60" s="253"/>
      <c r="M60" s="254"/>
    </row>
    <row r="61" spans="1:13" x14ac:dyDescent="0.2">
      <c r="A61" s="130">
        <v>42464</v>
      </c>
      <c r="B61" s="2">
        <v>-1.4430264829028872E-2</v>
      </c>
      <c r="C61" s="24">
        <v>6.7340321813440518E-3</v>
      </c>
      <c r="D61" s="24">
        <v>4.3211349142392663E-2</v>
      </c>
      <c r="E61" s="11" t="s">
        <v>96</v>
      </c>
      <c r="F61" s="11" t="s">
        <v>94</v>
      </c>
      <c r="G61" s="13" t="s">
        <v>95</v>
      </c>
      <c r="H61" s="6"/>
      <c r="I61" s="6"/>
      <c r="J61" s="6"/>
      <c r="K61" s="6"/>
      <c r="L61" s="6"/>
      <c r="M61" s="30"/>
    </row>
    <row r="62" spans="1:13" x14ac:dyDescent="0.2">
      <c r="A62" s="130">
        <v>42471</v>
      </c>
      <c r="B62" s="2">
        <v>-1.8385027913987884E-2</v>
      </c>
      <c r="C62" s="24">
        <v>3.3500868852820442E-3</v>
      </c>
      <c r="D62" s="24">
        <v>-2.0975475986555026E-2</v>
      </c>
      <c r="E62" s="101">
        <v>-8.0483818385394618E-2</v>
      </c>
      <c r="F62" s="9">
        <v>0</v>
      </c>
      <c r="G62" s="122">
        <v>0</v>
      </c>
      <c r="H62" s="6"/>
      <c r="I62" s="6"/>
      <c r="J62" s="6"/>
      <c r="K62" s="6"/>
      <c r="L62" s="6"/>
      <c r="M62" s="30"/>
    </row>
    <row r="63" spans="1:13" x14ac:dyDescent="0.2">
      <c r="A63" s="130">
        <v>42478</v>
      </c>
      <c r="B63" s="2">
        <v>1.5959608340324394E-2</v>
      </c>
      <c r="C63" s="24">
        <v>6.1607809389490509E-2</v>
      </c>
      <c r="D63" s="24">
        <v>4.2063572117476689E-2</v>
      </c>
      <c r="E63" s="101">
        <v>-5.768572389372581E-2</v>
      </c>
      <c r="F63" s="9">
        <v>1</v>
      </c>
      <c r="G63" s="122">
        <v>4.1322314049586778E-3</v>
      </c>
      <c r="H63" s="6"/>
      <c r="I63" s="6"/>
      <c r="J63" s="6"/>
      <c r="K63" s="6"/>
      <c r="L63" s="6"/>
      <c r="M63" s="30"/>
    </row>
    <row r="64" spans="1:13" x14ac:dyDescent="0.2">
      <c r="A64" s="130">
        <v>42499</v>
      </c>
      <c r="B64" s="2">
        <v>-6.2882881380179612E-3</v>
      </c>
      <c r="C64" s="24">
        <v>-1.7331456351640018E-2</v>
      </c>
      <c r="D64" s="24">
        <v>-4.041545642562383E-2</v>
      </c>
      <c r="E64" s="101">
        <v>-3.4887629402057002E-2</v>
      </c>
      <c r="F64" s="9">
        <v>11</v>
      </c>
      <c r="G64" s="122">
        <v>4.9586776859504134E-2</v>
      </c>
      <c r="H64" s="6"/>
      <c r="I64" s="6"/>
      <c r="J64" s="6"/>
      <c r="K64" s="6"/>
      <c r="L64" s="6"/>
      <c r="M64" s="30"/>
    </row>
    <row r="65" spans="1:13" x14ac:dyDescent="0.2">
      <c r="A65" s="130">
        <v>42506</v>
      </c>
      <c r="B65" s="2">
        <v>4.3067815451571789E-3</v>
      </c>
      <c r="C65" s="24">
        <v>-1.0544913176614878E-2</v>
      </c>
      <c r="D65" s="24">
        <v>1.5774507253832226E-2</v>
      </c>
      <c r="E65" s="101">
        <v>-1.2089534910388194E-2</v>
      </c>
      <c r="F65" s="9">
        <v>49</v>
      </c>
      <c r="G65" s="122">
        <v>0.25206611570247933</v>
      </c>
      <c r="H65" s="6"/>
      <c r="I65" s="6"/>
      <c r="J65" s="6"/>
      <c r="K65" s="6"/>
      <c r="L65" s="6"/>
      <c r="M65" s="30"/>
    </row>
    <row r="66" spans="1:13" x14ac:dyDescent="0.2">
      <c r="A66" s="130">
        <v>42513</v>
      </c>
      <c r="B66" s="2">
        <v>4.2183051333141819E-2</v>
      </c>
      <c r="C66" s="24">
        <v>-2.142939145589895E-2</v>
      </c>
      <c r="D66" s="24">
        <v>4.9301661078589021E-3</v>
      </c>
      <c r="E66" s="101">
        <v>1.0708559581280613E-2</v>
      </c>
      <c r="F66" s="9">
        <v>100</v>
      </c>
      <c r="G66" s="122">
        <v>0.66528925619834711</v>
      </c>
      <c r="H66" s="6"/>
      <c r="I66" s="6"/>
      <c r="J66" s="6"/>
      <c r="K66" s="6"/>
      <c r="L66" s="6"/>
      <c r="M66" s="30"/>
    </row>
    <row r="67" spans="1:13" x14ac:dyDescent="0.2">
      <c r="A67" s="130">
        <v>42520</v>
      </c>
      <c r="B67" s="2">
        <v>-3.3952552196625518E-2</v>
      </c>
      <c r="C67" s="24">
        <v>7.1942756340270808E-3</v>
      </c>
      <c r="D67" s="24">
        <v>-5.9710227356132073E-2</v>
      </c>
      <c r="E67" s="101">
        <v>3.3506654072949421E-2</v>
      </c>
      <c r="F67" s="9">
        <v>56</v>
      </c>
      <c r="G67" s="122">
        <v>0.89669421487603307</v>
      </c>
      <c r="H67" s="6"/>
      <c r="I67" s="6"/>
      <c r="J67" s="6"/>
      <c r="K67" s="6"/>
      <c r="L67" s="6"/>
      <c r="M67" s="30"/>
    </row>
    <row r="68" spans="1:13" x14ac:dyDescent="0.2">
      <c r="A68" s="130">
        <v>42527</v>
      </c>
      <c r="B68" s="2">
        <v>-3.6845394381387564E-2</v>
      </c>
      <c r="C68" s="24">
        <v>3.5778213478838694E-3</v>
      </c>
      <c r="D68" s="24">
        <v>-3.478061606479077E-2</v>
      </c>
      <c r="E68" s="101">
        <v>5.6304748564618229E-2</v>
      </c>
      <c r="F68" s="9">
        <v>22</v>
      </c>
      <c r="G68" s="122">
        <v>0.98760330578512401</v>
      </c>
      <c r="H68" s="6"/>
      <c r="I68" s="6"/>
      <c r="J68" s="6"/>
      <c r="K68" s="6"/>
      <c r="L68" s="6"/>
      <c r="M68" s="30"/>
    </row>
    <row r="69" spans="1:13" x14ac:dyDescent="0.2">
      <c r="A69" s="130">
        <v>42534</v>
      </c>
      <c r="B69" s="2">
        <v>-7.8547845365193325E-3</v>
      </c>
      <c r="C69" s="24">
        <v>3.5650661644961446E-3</v>
      </c>
      <c r="D69" s="24">
        <v>2.7920595398627235E-2</v>
      </c>
      <c r="E69" s="101">
        <v>7.9102843056287037E-2</v>
      </c>
      <c r="F69" s="9">
        <v>3</v>
      </c>
      <c r="G69" s="122">
        <v>1</v>
      </c>
      <c r="H69" s="6"/>
      <c r="I69" s="6"/>
      <c r="J69" s="6"/>
      <c r="K69" s="6"/>
      <c r="L69" s="6"/>
      <c r="M69" s="30"/>
    </row>
    <row r="70" spans="1:13" x14ac:dyDescent="0.2">
      <c r="A70" s="130">
        <v>42541</v>
      </c>
      <c r="B70" s="2">
        <v>-5.5210731972355376E-2</v>
      </c>
      <c r="C70" s="24">
        <v>-2.5226562945675379E-2</v>
      </c>
      <c r="D70" s="24">
        <v>1.441376842793396E-2</v>
      </c>
      <c r="E70" s="101">
        <v>0.10190093754795584</v>
      </c>
      <c r="F70" s="9">
        <v>0</v>
      </c>
      <c r="G70" s="122">
        <v>1</v>
      </c>
      <c r="H70" s="6"/>
      <c r="I70" s="6"/>
      <c r="J70" s="6"/>
      <c r="K70" s="6"/>
      <c r="L70" s="6"/>
      <c r="M70" s="30"/>
    </row>
    <row r="71" spans="1:13" ht="17" thickBot="1" x14ac:dyDescent="0.25">
      <c r="A71" s="130">
        <v>42555</v>
      </c>
      <c r="B71" s="2">
        <v>1.74277365929143E-2</v>
      </c>
      <c r="C71" s="24">
        <v>3.6367644170874902E-2</v>
      </c>
      <c r="D71" s="24">
        <v>9.7492152524267794E-3</v>
      </c>
      <c r="E71" s="10" t="s">
        <v>93</v>
      </c>
      <c r="F71" s="10">
        <v>0</v>
      </c>
      <c r="G71" s="123">
        <v>1</v>
      </c>
      <c r="H71" s="6"/>
      <c r="I71" s="6"/>
      <c r="J71" s="6"/>
      <c r="K71" s="6"/>
      <c r="L71" s="6"/>
      <c r="M71" s="30"/>
    </row>
    <row r="72" spans="1:13" ht="17" thickBot="1" x14ac:dyDescent="0.25">
      <c r="A72" s="130">
        <v>42562</v>
      </c>
      <c r="B72" s="2">
        <v>2.1366051534174701E-2</v>
      </c>
      <c r="C72" s="24">
        <v>-7.1684894786123721E-3</v>
      </c>
      <c r="D72" s="24">
        <v>6.7145449062463669E-2</v>
      </c>
      <c r="E72" s="42"/>
      <c r="F72" s="124" t="s">
        <v>55</v>
      </c>
      <c r="G72" s="124" t="s">
        <v>56</v>
      </c>
      <c r="H72" s="124" t="s">
        <v>97</v>
      </c>
      <c r="I72" s="124" t="s">
        <v>94</v>
      </c>
      <c r="J72" s="124" t="s">
        <v>98</v>
      </c>
      <c r="K72" s="124" t="s">
        <v>99</v>
      </c>
      <c r="L72" s="124" t="s">
        <v>100</v>
      </c>
      <c r="M72" s="125" t="s">
        <v>101</v>
      </c>
    </row>
    <row r="73" spans="1:13" x14ac:dyDescent="0.2">
      <c r="A73" s="130">
        <v>42569</v>
      </c>
      <c r="B73" s="2">
        <v>-1.0198749826255238E-2</v>
      </c>
      <c r="C73" s="24">
        <v>7.1684894786123721E-3</v>
      </c>
      <c r="D73" s="24">
        <v>-5.5331158386184853E-4</v>
      </c>
      <c r="E73" s="191" t="s">
        <v>60</v>
      </c>
      <c r="F73" s="58">
        <v>-5.9423420470800625E-2</v>
      </c>
      <c r="G73" s="59">
        <v>-8.0483818385394618E-2</v>
      </c>
      <c r="H73" s="6">
        <f>(F73+G73)/2</f>
        <v>-6.9953619428097621E-2</v>
      </c>
      <c r="I73" s="6">
        <v>0</v>
      </c>
      <c r="J73" s="106">
        <v>0</v>
      </c>
      <c r="K73" s="6">
        <f t="shared" ref="K73:K81" si="5">I73/((G73-F73)*$E$293)</f>
        <v>0</v>
      </c>
      <c r="L73" s="6">
        <f>_xlfn.NORM.DIST(H73,$D$248,$D$249,0)</f>
        <v>0</v>
      </c>
      <c r="M73" s="30">
        <f>_xlfn.NORM.DIST(H73,$B$248,$B$249,1)</f>
        <v>3.3788199910515891E-195</v>
      </c>
    </row>
    <row r="74" spans="1:13" x14ac:dyDescent="0.2">
      <c r="A74" s="130">
        <v>42576</v>
      </c>
      <c r="B74" s="2">
        <v>8.6388296280523136E-2</v>
      </c>
      <c r="C74" s="24">
        <v>4.8790164169431938E-2</v>
      </c>
      <c r="D74" s="24">
        <v>5.3344543133638567E-2</v>
      </c>
      <c r="E74" s="6">
        <v>2</v>
      </c>
      <c r="F74" s="60">
        <v>-8.0483818385394618E-2</v>
      </c>
      <c r="G74" s="61">
        <v>-5.768572389372581E-2</v>
      </c>
      <c r="H74" s="6">
        <f t="shared" ref="H74:H81" si="6">(F74+G74)/2</f>
        <v>-6.9084771139560214E-2</v>
      </c>
      <c r="I74" s="6">
        <v>1</v>
      </c>
      <c r="J74" s="106">
        <v>4.1322314049586804E-3</v>
      </c>
      <c r="K74" s="6">
        <f t="shared" si="5"/>
        <v>0.18125336775267489</v>
      </c>
      <c r="L74" s="6">
        <f t="shared" ref="L74:L81" si="7">_xlfn.NORM.DIST(H74,$D$248,$D$249,0)</f>
        <v>0</v>
      </c>
      <c r="M74" s="30">
        <f t="shared" ref="M74:M81" si="8">_xlfn.NORM.DIST(H74,$B$248,$B$249,1)</f>
        <v>3.3418332968220223E-190</v>
      </c>
    </row>
    <row r="75" spans="1:13" x14ac:dyDescent="0.2">
      <c r="A75" s="130">
        <v>42583</v>
      </c>
      <c r="B75" s="2">
        <v>4.5941092860378063E-2</v>
      </c>
      <c r="C75" s="24">
        <v>3.3955890011381218E-3</v>
      </c>
      <c r="D75" s="24">
        <v>-2.4110349564145928E-2</v>
      </c>
      <c r="E75" s="6">
        <v>3</v>
      </c>
      <c r="F75" s="60">
        <v>-5.768572389372581E-2</v>
      </c>
      <c r="G75" s="61">
        <v>-3.4887629402057002E-2</v>
      </c>
      <c r="H75" s="6">
        <f t="shared" si="6"/>
        <v>-4.6286676647891406E-2</v>
      </c>
      <c r="I75" s="6">
        <v>11</v>
      </c>
      <c r="J75" s="106">
        <v>4.9586776859504099E-2</v>
      </c>
      <c r="K75" s="6">
        <f t="shared" si="5"/>
        <v>1.9937870452794237</v>
      </c>
      <c r="L75" s="6">
        <f>_xlfn.NORM.DIST(H75,$D$248,$D$249,0)</f>
        <v>2.6232926266988955E-219</v>
      </c>
      <c r="M75" s="30">
        <f t="shared" si="8"/>
        <v>1.6954680003899855E-82</v>
      </c>
    </row>
    <row r="76" spans="1:13" x14ac:dyDescent="0.2">
      <c r="A76" s="130">
        <v>42590</v>
      </c>
      <c r="B76" s="2">
        <v>1.0237409093221572E-2</v>
      </c>
      <c r="C76" s="24">
        <v>3.3336420267591871E-2</v>
      </c>
      <c r="D76" s="24">
        <v>-1.135208688134437E-2</v>
      </c>
      <c r="E76" s="6">
        <v>4</v>
      </c>
      <c r="F76" s="60">
        <v>-3.4887629402057002E-2</v>
      </c>
      <c r="G76" s="61">
        <v>-1.2089534910388194E-2</v>
      </c>
      <c r="H76" s="6">
        <f t="shared" si="6"/>
        <v>-2.3488582156222598E-2</v>
      </c>
      <c r="I76" s="6">
        <v>49</v>
      </c>
      <c r="J76" s="106">
        <v>0.25206611570247933</v>
      </c>
      <c r="K76" s="6">
        <f t="shared" si="5"/>
        <v>8.8814150198810697</v>
      </c>
      <c r="L76" s="6">
        <f t="shared" si="7"/>
        <v>5.7062563557532079E-61</v>
      </c>
      <c r="M76" s="30">
        <f t="shared" si="8"/>
        <v>9.7754075249256611E-20</v>
      </c>
    </row>
    <row r="77" spans="1:13" x14ac:dyDescent="0.2">
      <c r="A77" s="130">
        <v>42597</v>
      </c>
      <c r="B77" s="2">
        <v>-5.1293294387551924E-2</v>
      </c>
      <c r="C77" s="24">
        <v>-1.9868203216725222E-2</v>
      </c>
      <c r="D77" s="24">
        <v>7.9060356572027146E-3</v>
      </c>
      <c r="E77" s="6">
        <v>5</v>
      </c>
      <c r="F77" s="60">
        <v>-1.2089534910388194E-2</v>
      </c>
      <c r="G77" s="61">
        <v>1.0708559581280613E-2</v>
      </c>
      <c r="H77" s="6">
        <f t="shared" si="6"/>
        <v>-6.9048766455379051E-4</v>
      </c>
      <c r="I77" s="6">
        <v>100</v>
      </c>
      <c r="J77" s="106">
        <v>0.66528925619834711</v>
      </c>
      <c r="K77" s="6">
        <f t="shared" si="5"/>
        <v>18.125336775267488</v>
      </c>
      <c r="L77" s="6">
        <f t="shared" si="7"/>
        <v>30.488797709180101</v>
      </c>
      <c r="M77" s="30">
        <f t="shared" si="8"/>
        <v>0.8796063193385647</v>
      </c>
    </row>
    <row r="78" spans="1:13" x14ac:dyDescent="0.2">
      <c r="A78" s="130">
        <v>42604</v>
      </c>
      <c r="B78" s="2">
        <v>1.1242607271519489E-2</v>
      </c>
      <c r="C78" s="24">
        <v>-2.3689771122404668E-2</v>
      </c>
      <c r="D78" s="24">
        <v>-1.3029500290333118E-2</v>
      </c>
      <c r="E78" s="6">
        <v>6</v>
      </c>
      <c r="F78" s="60">
        <v>1.0708559581280613E-2</v>
      </c>
      <c r="G78" s="61">
        <v>3.3506654072949421E-2</v>
      </c>
      <c r="H78" s="6">
        <f t="shared" si="6"/>
        <v>2.2107606827115017E-2</v>
      </c>
      <c r="I78" s="6">
        <v>56</v>
      </c>
      <c r="J78" s="106">
        <v>0.89669421487603307</v>
      </c>
      <c r="K78" s="6">
        <f t="shared" si="5"/>
        <v>10.150188594149794</v>
      </c>
      <c r="L78" s="6">
        <f t="shared" si="7"/>
        <v>4.0014168733183786E-34</v>
      </c>
      <c r="M78" s="30">
        <f t="shared" si="8"/>
        <v>1</v>
      </c>
    </row>
    <row r="79" spans="1:13" x14ac:dyDescent="0.2">
      <c r="A79" s="130">
        <v>42611</v>
      </c>
      <c r="B79" s="2">
        <v>1.6061530746009467E-2</v>
      </c>
      <c r="C79" s="24">
        <v>-1.0327114155849637E-2</v>
      </c>
      <c r="D79" s="24">
        <v>7.6473483816474896E-4</v>
      </c>
      <c r="E79" s="6">
        <v>7</v>
      </c>
      <c r="F79" s="60">
        <v>3.3506654072949421E-2</v>
      </c>
      <c r="G79" s="61">
        <v>5.6304748564618229E-2</v>
      </c>
      <c r="H79" s="6">
        <f t="shared" si="6"/>
        <v>4.4905701318783825E-2</v>
      </c>
      <c r="I79" s="6">
        <v>22</v>
      </c>
      <c r="J79" s="106">
        <v>0.98760330578512401</v>
      </c>
      <c r="K79" s="6">
        <f t="shared" si="5"/>
        <v>3.9875740905588475</v>
      </c>
      <c r="L79" s="6">
        <f t="shared" si="7"/>
        <v>1.2899467411485856E-165</v>
      </c>
      <c r="M79" s="30">
        <f t="shared" si="8"/>
        <v>1</v>
      </c>
    </row>
    <row r="80" spans="1:13" x14ac:dyDescent="0.2">
      <c r="A80" s="130">
        <v>42618</v>
      </c>
      <c r="B80" s="2">
        <v>0</v>
      </c>
      <c r="C80" s="24">
        <v>5.0601013293789743E-2</v>
      </c>
      <c r="D80" s="24">
        <v>2.1817397112808834E-3</v>
      </c>
      <c r="E80" s="6">
        <v>8</v>
      </c>
      <c r="F80" s="60">
        <v>5.6304748564618229E-2</v>
      </c>
      <c r="G80" s="61">
        <v>7.9102843056287037E-2</v>
      </c>
      <c r="H80" s="6">
        <f t="shared" si="6"/>
        <v>6.7703795810452633E-2</v>
      </c>
      <c r="I80" s="6">
        <v>3</v>
      </c>
      <c r="J80" s="106">
        <v>1</v>
      </c>
      <c r="K80" s="6">
        <f t="shared" si="5"/>
        <v>0.54376010325802471</v>
      </c>
      <c r="L80" s="6">
        <f t="shared" si="7"/>
        <v>0</v>
      </c>
      <c r="M80" s="30">
        <f t="shared" si="8"/>
        <v>1</v>
      </c>
    </row>
    <row r="81" spans="1:13" ht="17" thickBot="1" x14ac:dyDescent="0.25">
      <c r="A81" s="130">
        <v>42625</v>
      </c>
      <c r="B81" s="2">
        <v>-2.6427329543993849E-2</v>
      </c>
      <c r="C81" s="24">
        <v>1.6313575491523569E-2</v>
      </c>
      <c r="D81" s="24">
        <v>-0.10358228579765605</v>
      </c>
      <c r="E81" s="31">
        <v>9</v>
      </c>
      <c r="F81" s="62">
        <v>7.9102843056287037E-2</v>
      </c>
      <c r="G81" s="63">
        <v>0.10190093754795584</v>
      </c>
      <c r="H81" s="31">
        <f t="shared" si="6"/>
        <v>9.050189030212144E-2</v>
      </c>
      <c r="I81" s="31">
        <v>0</v>
      </c>
      <c r="J81" s="126">
        <v>1</v>
      </c>
      <c r="K81" s="31">
        <f t="shared" si="5"/>
        <v>0</v>
      </c>
      <c r="L81" s="31">
        <f t="shared" si="7"/>
        <v>0</v>
      </c>
      <c r="M81" s="32">
        <f t="shared" si="8"/>
        <v>1</v>
      </c>
    </row>
    <row r="82" spans="1:13" x14ac:dyDescent="0.2">
      <c r="A82" s="130">
        <v>42632</v>
      </c>
      <c r="B82" s="2">
        <v>3.1724352901862929E-2</v>
      </c>
      <c r="C82" s="24">
        <v>-9.7561749453645152E-3</v>
      </c>
      <c r="D82" s="24">
        <v>5.4219875546800189E-2</v>
      </c>
      <c r="E82" s="101"/>
      <c r="F82" s="9"/>
      <c r="G82" s="102"/>
      <c r="H82" s="6"/>
      <c r="I82" s="6"/>
      <c r="J82" s="6"/>
      <c r="K82" s="6"/>
      <c r="L82" s="110"/>
      <c r="M82" s="30"/>
    </row>
    <row r="83" spans="1:13" x14ac:dyDescent="0.2">
      <c r="A83" s="130">
        <v>42639</v>
      </c>
      <c r="B83" s="2">
        <v>-1.9913954247511967E-2</v>
      </c>
      <c r="C83" s="24">
        <v>6.5146810211935691E-3</v>
      </c>
      <c r="D83" s="24">
        <v>-5.1805581761830588E-2</v>
      </c>
      <c r="E83" s="101"/>
      <c r="F83" s="9"/>
      <c r="G83" s="102"/>
      <c r="H83" s="6"/>
      <c r="I83" s="6"/>
      <c r="J83" s="6"/>
      <c r="K83" s="6"/>
      <c r="L83" s="6"/>
      <c r="M83" s="30"/>
    </row>
    <row r="84" spans="1:13" x14ac:dyDescent="0.2">
      <c r="A84" s="130">
        <v>42646</v>
      </c>
      <c r="B84" s="2">
        <v>1.9228926221064313E-3</v>
      </c>
      <c r="C84" s="24">
        <v>-3.9740328649514156E-2</v>
      </c>
      <c r="D84" s="24">
        <v>4.0870220991775064E-2</v>
      </c>
      <c r="E84" s="101"/>
      <c r="F84" s="9"/>
      <c r="G84" s="102"/>
      <c r="H84" s="6"/>
      <c r="I84" s="6"/>
      <c r="J84" s="6"/>
      <c r="K84" s="6"/>
      <c r="L84" s="6"/>
      <c r="M84" s="30"/>
    </row>
    <row r="85" spans="1:13" x14ac:dyDescent="0.2">
      <c r="A85" s="130">
        <v>42653</v>
      </c>
      <c r="B85" s="2">
        <v>-2.5980541797745005E-2</v>
      </c>
      <c r="C85" s="24">
        <v>2.6668247082161534E-2</v>
      </c>
      <c r="D85" s="24">
        <v>7.3801072976227289E-3</v>
      </c>
      <c r="E85" s="101"/>
      <c r="F85" s="9"/>
      <c r="G85" s="102"/>
      <c r="H85" s="6"/>
      <c r="I85" s="6"/>
      <c r="J85" s="6"/>
      <c r="K85" s="6"/>
      <c r="L85" s="6"/>
      <c r="M85" s="30"/>
    </row>
    <row r="86" spans="1:13" x14ac:dyDescent="0.2">
      <c r="A86" s="130">
        <v>42660</v>
      </c>
      <c r="B86" s="2">
        <v>3.6870981873574848E-2</v>
      </c>
      <c r="C86" s="24">
        <v>-1.3245226750020711E-2</v>
      </c>
      <c r="D86" s="24">
        <v>7.6681348556570939E-3</v>
      </c>
      <c r="E86" s="101"/>
      <c r="F86" s="9"/>
      <c r="G86" s="102"/>
      <c r="H86" s="6"/>
      <c r="I86" s="6"/>
      <c r="J86" s="6"/>
      <c r="K86" s="6"/>
      <c r="L86" s="6"/>
      <c r="M86" s="30"/>
    </row>
    <row r="87" spans="1:13" x14ac:dyDescent="0.2">
      <c r="A87" s="130">
        <v>42667</v>
      </c>
      <c r="B87" s="2">
        <v>2.4672625915105328E-3</v>
      </c>
      <c r="C87" s="24">
        <v>-3.3389012655147265E-3</v>
      </c>
      <c r="D87" s="24">
        <v>8.8226767013524388E-2</v>
      </c>
      <c r="E87" s="101"/>
      <c r="F87" s="9"/>
      <c r="G87" s="102"/>
      <c r="H87" s="6"/>
      <c r="I87" s="6"/>
      <c r="J87" s="6"/>
      <c r="K87" s="6"/>
      <c r="L87" s="6"/>
      <c r="M87" s="30"/>
    </row>
    <row r="88" spans="1:13" x14ac:dyDescent="0.2">
      <c r="A88" s="130">
        <v>42674</v>
      </c>
      <c r="B88" s="2">
        <v>-1.8268405328619508E-2</v>
      </c>
      <c r="C88" s="24">
        <v>1.3289232118682826E-2</v>
      </c>
      <c r="D88" s="24">
        <v>3.990299199097791E-2</v>
      </c>
      <c r="E88" s="101"/>
      <c r="F88" s="9"/>
      <c r="G88" s="102"/>
      <c r="H88" s="6"/>
      <c r="I88" s="6"/>
      <c r="J88" s="6"/>
      <c r="K88" s="6"/>
      <c r="L88" s="6"/>
      <c r="M88" s="30"/>
    </row>
    <row r="89" spans="1:13" x14ac:dyDescent="0.2">
      <c r="A89" s="130">
        <v>42688</v>
      </c>
      <c r="B89" s="2">
        <v>4.3538785059716645E-2</v>
      </c>
      <c r="C89" s="24">
        <v>5.0093945318915534E-2</v>
      </c>
      <c r="D89" s="24">
        <v>-1.5890392335184522E-2</v>
      </c>
      <c r="E89" s="101"/>
      <c r="F89" s="9"/>
      <c r="G89" s="102"/>
      <c r="H89" s="6"/>
      <c r="I89" s="6"/>
      <c r="J89" s="6"/>
      <c r="K89" s="6"/>
      <c r="L89" s="6"/>
      <c r="M89" s="30"/>
    </row>
    <row r="90" spans="1:13" x14ac:dyDescent="0.2">
      <c r="A90" s="130">
        <v>42695</v>
      </c>
      <c r="B90" s="2">
        <v>6.6439029236082803E-3</v>
      </c>
      <c r="C90" s="24">
        <v>0</v>
      </c>
      <c r="D90" s="24">
        <v>3.312491539544915E-2</v>
      </c>
      <c r="E90" s="101"/>
      <c r="F90" s="9"/>
      <c r="G90" s="102"/>
      <c r="H90" s="6"/>
      <c r="I90" s="6"/>
      <c r="J90" s="6"/>
      <c r="K90" s="6"/>
      <c r="L90" s="6"/>
      <c r="M90" s="30"/>
    </row>
    <row r="91" spans="1:13" x14ac:dyDescent="0.2">
      <c r="A91" s="130">
        <v>42702</v>
      </c>
      <c r="B91" s="2">
        <v>-6.7405166138438943E-3</v>
      </c>
      <c r="C91" s="24">
        <v>3.2520353863771945E-3</v>
      </c>
      <c r="D91" s="24">
        <v>-3.7463316994046814E-2</v>
      </c>
      <c r="E91" s="101"/>
      <c r="F91" s="9"/>
      <c r="G91" s="102"/>
      <c r="H91" s="6"/>
      <c r="I91" s="6"/>
      <c r="J91" s="6"/>
      <c r="K91" s="6"/>
      <c r="L91" s="6"/>
      <c r="M91" s="30"/>
    </row>
    <row r="92" spans="1:13" x14ac:dyDescent="0.2">
      <c r="A92" s="130">
        <v>42709</v>
      </c>
      <c r="B92" s="2">
        <v>7.0283830458084395E-3</v>
      </c>
      <c r="C92" s="24">
        <v>6.4725145056174771E-3</v>
      </c>
      <c r="D92" s="24">
        <v>-1.7544309650909362E-2</v>
      </c>
      <c r="E92" s="101"/>
      <c r="F92" s="9"/>
      <c r="G92" s="102"/>
      <c r="H92" s="6"/>
      <c r="I92" s="6"/>
      <c r="J92" s="6"/>
      <c r="K92" s="6"/>
      <c r="L92" s="6"/>
      <c r="M92" s="30"/>
    </row>
    <row r="93" spans="1:13" x14ac:dyDescent="0.2">
      <c r="A93" s="130">
        <v>42716</v>
      </c>
      <c r="B93" s="2">
        <v>2.8096252885470463E-2</v>
      </c>
      <c r="C93" s="24">
        <v>-9.7245498919946716E-3</v>
      </c>
      <c r="D93" s="24">
        <v>1.9108303366185631E-2</v>
      </c>
      <c r="E93" s="101"/>
      <c r="F93" s="9"/>
      <c r="G93" s="102"/>
      <c r="H93" s="6"/>
      <c r="I93" s="6"/>
      <c r="J93" s="6"/>
      <c r="K93" s="6"/>
      <c r="L93" s="6"/>
      <c r="M93" s="30"/>
    </row>
    <row r="94" spans="1:13" x14ac:dyDescent="0.2">
      <c r="A94" s="130">
        <v>42723</v>
      </c>
      <c r="B94" s="2">
        <v>-2.9536414432451252E-2</v>
      </c>
      <c r="C94" s="24">
        <v>-3.2626456348163746E-3</v>
      </c>
      <c r="D94" s="24">
        <v>-3.2650919464779271E-2</v>
      </c>
      <c r="E94" s="101"/>
      <c r="F94" s="9"/>
      <c r="G94" s="102"/>
      <c r="H94" s="6"/>
      <c r="I94" s="6"/>
      <c r="J94" s="6"/>
      <c r="K94" s="6"/>
      <c r="L94" s="6"/>
      <c r="M94" s="30"/>
    </row>
    <row r="95" spans="1:13" ht="17" thickBot="1" x14ac:dyDescent="0.25">
      <c r="A95" s="130">
        <v>42730</v>
      </c>
      <c r="B95" s="2">
        <v>5.5320531588165522E-2</v>
      </c>
      <c r="C95" s="24">
        <v>-9.8522964430116655E-3</v>
      </c>
      <c r="D95" s="24">
        <v>3.0912997581397761E-2</v>
      </c>
      <c r="E95" s="101"/>
      <c r="F95" s="9"/>
      <c r="G95" s="102"/>
      <c r="H95" s="6"/>
      <c r="I95" s="6"/>
      <c r="J95" s="6"/>
      <c r="K95" s="6"/>
      <c r="L95" s="6"/>
      <c r="M95" s="30"/>
    </row>
    <row r="96" spans="1:13" ht="17" thickBot="1" x14ac:dyDescent="0.25">
      <c r="A96" s="130">
        <v>42737</v>
      </c>
      <c r="B96" s="2">
        <v>-9.1324835632722312E-3</v>
      </c>
      <c r="C96" s="24">
        <v>2.9270382300113251E-2</v>
      </c>
      <c r="D96" s="24">
        <v>-2.5010109499618238E-2</v>
      </c>
      <c r="E96" s="230" t="s">
        <v>105</v>
      </c>
      <c r="F96" s="230"/>
      <c r="G96" s="230"/>
      <c r="H96" s="230"/>
      <c r="I96" s="231"/>
      <c r="J96" s="117"/>
      <c r="K96" s="118"/>
      <c r="L96" s="118"/>
      <c r="M96" s="119"/>
    </row>
    <row r="97" spans="1:13" x14ac:dyDescent="0.2">
      <c r="A97" s="130">
        <v>42751</v>
      </c>
      <c r="B97" s="2">
        <v>9.2927875754593714E-3</v>
      </c>
      <c r="C97" s="24">
        <v>1.5798116876591051E-2</v>
      </c>
      <c r="D97" s="24">
        <v>-3.0793696991400665E-2</v>
      </c>
      <c r="E97" s="6" t="s">
        <v>98</v>
      </c>
      <c r="F97" s="6" t="s">
        <v>101</v>
      </c>
      <c r="G97" s="6"/>
      <c r="H97" s="6"/>
      <c r="I97" s="30"/>
      <c r="J97" s="120"/>
      <c r="K97" s="113"/>
      <c r="L97" s="113"/>
      <c r="M97" s="114"/>
    </row>
    <row r="98" spans="1:13" x14ac:dyDescent="0.2">
      <c r="A98" s="130">
        <v>42758</v>
      </c>
      <c r="B98" s="2">
        <v>1.7320860942630745E-2</v>
      </c>
      <c r="C98" s="24">
        <v>-3.1397200046676677E-3</v>
      </c>
      <c r="D98" s="24">
        <v>5.9982704601710068E-2</v>
      </c>
      <c r="E98" s="106">
        <v>0</v>
      </c>
      <c r="F98" s="6">
        <v>3.3788199910515891E-195</v>
      </c>
      <c r="G98" s="6">
        <f>ABS(E98-F98)</f>
        <v>3.3788199910515891E-195</v>
      </c>
      <c r="H98" s="6" t="s">
        <v>102</v>
      </c>
      <c r="I98" s="30">
        <f>MAX(G98:G106)</f>
        <v>0.25206611570247933</v>
      </c>
      <c r="J98" s="120"/>
      <c r="K98" s="113"/>
      <c r="L98" s="113"/>
      <c r="M98" s="114"/>
    </row>
    <row r="99" spans="1:13" x14ac:dyDescent="0.2">
      <c r="A99" s="130">
        <v>42765</v>
      </c>
      <c r="B99" s="2">
        <v>-3.2857165157773593E-2</v>
      </c>
      <c r="C99" s="24">
        <v>3.0962225603966997E-2</v>
      </c>
      <c r="D99" s="24">
        <v>2.0255788100490335E-2</v>
      </c>
      <c r="E99" s="106">
        <v>4.1322314049586804E-3</v>
      </c>
      <c r="F99" s="6">
        <v>3.3418332968220223E-190</v>
      </c>
      <c r="G99" s="6">
        <f t="shared" ref="G99:G106" si="9">ABS(E99-F99)</f>
        <v>4.1322314049586804E-3</v>
      </c>
      <c r="H99" s="6" t="s">
        <v>103</v>
      </c>
      <c r="I99" s="30">
        <f>SQRT(E293)*I98</f>
        <v>3.9212285138526726</v>
      </c>
      <c r="J99" s="120"/>
      <c r="K99" s="113"/>
      <c r="L99" s="113"/>
      <c r="M99" s="114"/>
    </row>
    <row r="100" spans="1:13" x14ac:dyDescent="0.2">
      <c r="A100" s="130">
        <v>42772</v>
      </c>
      <c r="B100" s="2">
        <v>4.3107481013942461E-2</v>
      </c>
      <c r="C100" s="24">
        <v>-3.0534374868904646E-3</v>
      </c>
      <c r="D100" s="24">
        <v>1.7465513826172341E-2</v>
      </c>
      <c r="E100" s="106">
        <v>4.9586776859504099E-2</v>
      </c>
      <c r="F100" s="6">
        <v>1.6954680003899855E-82</v>
      </c>
      <c r="G100" s="6">
        <f t="shared" si="9"/>
        <v>4.9586776859504099E-2</v>
      </c>
      <c r="H100" s="6"/>
      <c r="I100" s="30"/>
      <c r="J100" s="120"/>
      <c r="K100" s="113"/>
      <c r="L100" s="113"/>
      <c r="M100" s="114"/>
    </row>
    <row r="101" spans="1:13" x14ac:dyDescent="0.2">
      <c r="A101" s="130">
        <v>42779</v>
      </c>
      <c r="B101" s="2">
        <v>-3.065918748737495E-2</v>
      </c>
      <c r="C101" s="24">
        <v>-1.2307847674596806E-2</v>
      </c>
      <c r="D101" s="24">
        <v>1.391867893353016E-2</v>
      </c>
      <c r="E101" s="106">
        <v>0.25206611570247933</v>
      </c>
      <c r="F101" s="6">
        <v>9.7754075249256611E-20</v>
      </c>
      <c r="G101" s="6">
        <f t="shared" si="9"/>
        <v>0.25206611570247933</v>
      </c>
      <c r="H101" s="6" t="s">
        <v>182</v>
      </c>
      <c r="I101" s="30"/>
      <c r="J101" s="120"/>
      <c r="K101" s="113"/>
      <c r="L101" s="113"/>
      <c r="M101" s="114"/>
    </row>
    <row r="102" spans="1:13" x14ac:dyDescent="0.2">
      <c r="A102" s="130">
        <v>42786</v>
      </c>
      <c r="B102" s="2">
        <v>-9.4537282689977076E-2</v>
      </c>
      <c r="C102" s="24">
        <v>3.0911925696728293E-3</v>
      </c>
      <c r="D102" s="24">
        <v>-5.5328281134333857E-2</v>
      </c>
      <c r="E102" s="106">
        <v>0.66528925619834711</v>
      </c>
      <c r="F102" s="6">
        <v>0.8796063193385647</v>
      </c>
      <c r="G102" s="6">
        <f t="shared" si="9"/>
        <v>0.21431706314021759</v>
      </c>
      <c r="H102" s="6"/>
      <c r="I102" s="30"/>
      <c r="J102" s="120"/>
      <c r="K102" s="113"/>
      <c r="L102" s="113"/>
      <c r="M102" s="114"/>
    </row>
    <row r="103" spans="1:13" x14ac:dyDescent="0.2">
      <c r="A103" s="130">
        <v>42793</v>
      </c>
      <c r="B103" s="2">
        <v>3.8893791121273225E-2</v>
      </c>
      <c r="C103" s="24">
        <v>-6.1919702479211747E-3</v>
      </c>
      <c r="D103" s="24">
        <v>-4.2750179219812168E-2</v>
      </c>
      <c r="E103" s="106">
        <v>0.89669421487603307</v>
      </c>
      <c r="F103" s="6">
        <v>1</v>
      </c>
      <c r="G103" s="6">
        <f t="shared" si="9"/>
        <v>0.10330578512396693</v>
      </c>
      <c r="H103" s="6"/>
      <c r="I103" s="30"/>
      <c r="J103" s="120"/>
      <c r="K103" s="113"/>
      <c r="L103" s="113"/>
      <c r="M103" s="114"/>
    </row>
    <row r="104" spans="1:13" x14ac:dyDescent="0.2">
      <c r="A104" s="130">
        <v>42800</v>
      </c>
      <c r="B104" s="2">
        <v>-2.1822158141588943E-3</v>
      </c>
      <c r="C104" s="24">
        <v>0</v>
      </c>
      <c r="D104" s="24">
        <v>-3.1523061975758715E-2</v>
      </c>
      <c r="E104" s="106">
        <v>0.98760330578512401</v>
      </c>
      <c r="F104" s="6">
        <v>1</v>
      </c>
      <c r="G104" s="6">
        <f t="shared" si="9"/>
        <v>1.2396694214875992E-2</v>
      </c>
      <c r="H104" s="6"/>
      <c r="I104" s="30"/>
      <c r="J104" s="120"/>
      <c r="K104" s="113"/>
      <c r="L104" s="113"/>
      <c r="M104" s="114"/>
    </row>
    <row r="105" spans="1:13" x14ac:dyDescent="0.2">
      <c r="A105" s="130">
        <v>42807</v>
      </c>
      <c r="B105" s="2">
        <v>5.7825707382862745E-2</v>
      </c>
      <c r="C105" s="24">
        <v>2.7566829832654793E-2</v>
      </c>
      <c r="D105" s="24">
        <v>5.5099444244166129E-2</v>
      </c>
      <c r="E105" s="106">
        <v>1</v>
      </c>
      <c r="F105" s="6">
        <v>1</v>
      </c>
      <c r="G105" s="6">
        <f t="shared" si="9"/>
        <v>0</v>
      </c>
      <c r="H105" s="6"/>
      <c r="I105" s="30"/>
      <c r="J105" s="120"/>
      <c r="K105" s="113"/>
      <c r="L105" s="113"/>
      <c r="M105" s="114"/>
    </row>
    <row r="106" spans="1:13" ht="17" thickBot="1" x14ac:dyDescent="0.25">
      <c r="A106" s="130">
        <v>42814</v>
      </c>
      <c r="B106" s="2">
        <v>-3.674954220874227E-2</v>
      </c>
      <c r="C106" s="24">
        <v>-2.7566829832654793E-2</v>
      </c>
      <c r="D106" s="24">
        <v>-1.9280689247833216E-2</v>
      </c>
      <c r="E106" s="126">
        <v>1</v>
      </c>
      <c r="F106" s="31">
        <v>1</v>
      </c>
      <c r="G106" s="31">
        <f t="shared" si="9"/>
        <v>0</v>
      </c>
      <c r="H106" s="31"/>
      <c r="I106" s="32"/>
      <c r="J106" s="121"/>
      <c r="K106" s="115"/>
      <c r="L106" s="115"/>
      <c r="M106" s="116"/>
    </row>
    <row r="107" spans="1:13" x14ac:dyDescent="0.2">
      <c r="A107" s="130">
        <v>42821</v>
      </c>
      <c r="B107" s="2">
        <v>-9.5643091124628654E-3</v>
      </c>
      <c r="C107" s="24">
        <v>3.1007776782483454E-3</v>
      </c>
      <c r="D107" s="24">
        <v>1.0040512622541797E-2</v>
      </c>
    </row>
    <row r="108" spans="1:13" ht="17" thickBot="1" x14ac:dyDescent="0.25">
      <c r="A108" s="130">
        <v>42828</v>
      </c>
      <c r="B108" s="2">
        <v>1.808406245723404E-2</v>
      </c>
      <c r="C108" s="24">
        <v>0</v>
      </c>
      <c r="D108" s="24">
        <v>-2.0182860480969289E-2</v>
      </c>
    </row>
    <row r="109" spans="1:13" ht="17" thickBot="1" x14ac:dyDescent="0.25">
      <c r="A109" s="130">
        <v>42835</v>
      </c>
      <c r="B109" s="2">
        <v>-4.8339576409844653E-2</v>
      </c>
      <c r="C109" s="24">
        <v>-9.3313274288844283E-3</v>
      </c>
      <c r="D109" s="24">
        <v>-6.1769842057984192E-2</v>
      </c>
      <c r="E109" s="255" t="s">
        <v>16</v>
      </c>
      <c r="F109" s="255"/>
      <c r="G109" s="255"/>
      <c r="H109" s="255"/>
      <c r="I109" s="255"/>
      <c r="J109" s="255"/>
      <c r="K109" s="255"/>
      <c r="L109" s="255"/>
      <c r="M109" s="256"/>
    </row>
    <row r="110" spans="1:13" x14ac:dyDescent="0.2">
      <c r="A110" s="130">
        <v>42842</v>
      </c>
      <c r="B110" s="2">
        <v>9.4157438915232206E-3</v>
      </c>
      <c r="C110" s="24">
        <v>-2.8528083614538069E-2</v>
      </c>
      <c r="D110" s="24">
        <v>-2.7828221106326545E-2</v>
      </c>
      <c r="E110" s="11" t="s">
        <v>96</v>
      </c>
      <c r="F110" s="11" t="s">
        <v>94</v>
      </c>
      <c r="G110" s="13" t="s">
        <v>95</v>
      </c>
      <c r="H110" s="6"/>
      <c r="I110" s="6"/>
      <c r="J110" s="6"/>
      <c r="K110" s="6"/>
      <c r="L110" s="6"/>
      <c r="M110" s="30"/>
    </row>
    <row r="111" spans="1:13" x14ac:dyDescent="0.2">
      <c r="A111" s="130">
        <v>42849</v>
      </c>
      <c r="B111" s="2">
        <v>-3.2951541154115915E-2</v>
      </c>
      <c r="C111" s="24">
        <v>5.3220696204909768E-2</v>
      </c>
      <c r="D111" s="24">
        <v>6.1233856085848082E-2</v>
      </c>
      <c r="E111" s="101">
        <v>-6.9455908193276183E-2</v>
      </c>
      <c r="F111" s="9">
        <v>5</v>
      </c>
      <c r="G111" s="122">
        <v>2.0661157024793389E-2</v>
      </c>
      <c r="H111" s="6"/>
      <c r="I111" s="6"/>
      <c r="J111" s="6"/>
      <c r="K111" s="6"/>
      <c r="L111" s="6"/>
      <c r="M111" s="30"/>
    </row>
    <row r="112" spans="1:13" x14ac:dyDescent="0.2">
      <c r="A112" s="130">
        <v>42856</v>
      </c>
      <c r="B112" s="2">
        <v>1.4030553765165266E-2</v>
      </c>
      <c r="C112" s="24">
        <v>9.1047669929191777E-3</v>
      </c>
      <c r="D112" s="24">
        <v>-7.0783568333423474E-3</v>
      </c>
      <c r="E112" s="101">
        <v>-4.6657813701607376E-2</v>
      </c>
      <c r="F112" s="9">
        <v>18</v>
      </c>
      <c r="G112" s="122">
        <v>9.5041322314049589E-2</v>
      </c>
      <c r="H112" s="6"/>
      <c r="I112" s="6"/>
      <c r="J112" s="6"/>
      <c r="K112" s="6"/>
      <c r="L112" s="6"/>
      <c r="M112" s="30"/>
    </row>
    <row r="113" spans="1:13" x14ac:dyDescent="0.2">
      <c r="A113" s="130">
        <v>42863</v>
      </c>
      <c r="B113" s="2">
        <v>9.5052434974274291E-3</v>
      </c>
      <c r="C113" s="24">
        <v>-2.4466052154406448E-2</v>
      </c>
      <c r="D113" s="24">
        <v>-3.0269401418727249E-2</v>
      </c>
      <c r="E113" s="101">
        <v>-2.3859719209938568E-2</v>
      </c>
      <c r="F113" s="9">
        <v>37</v>
      </c>
      <c r="G113" s="122">
        <v>0.24793388429752067</v>
      </c>
      <c r="H113" s="6"/>
      <c r="I113" s="6"/>
      <c r="J113" s="6"/>
      <c r="K113" s="6"/>
      <c r="L113" s="6"/>
      <c r="M113" s="30"/>
    </row>
    <row r="114" spans="1:13" x14ac:dyDescent="0.2">
      <c r="A114" s="130">
        <v>42877</v>
      </c>
      <c r="B114" s="2">
        <v>2.7898805138056204E-2</v>
      </c>
      <c r="C114" s="24">
        <v>-1.3559529785632352E-2</v>
      </c>
      <c r="D114" s="24">
        <v>-4.5977092486291227E-3</v>
      </c>
      <c r="E114" s="101">
        <v>-1.0616247182697602E-3</v>
      </c>
      <c r="F114" s="9">
        <v>42</v>
      </c>
      <c r="G114" s="122">
        <v>0.42148760330578511</v>
      </c>
      <c r="H114" s="6"/>
      <c r="I114" s="6"/>
      <c r="J114" s="6"/>
      <c r="K114" s="6"/>
      <c r="L114" s="6"/>
      <c r="M114" s="30"/>
    </row>
    <row r="115" spans="1:13" x14ac:dyDescent="0.2">
      <c r="A115" s="130">
        <v>42884</v>
      </c>
      <c r="B115" s="2">
        <v>-6.2776406144172014E-2</v>
      </c>
      <c r="C115" s="24">
        <v>-6.8493418455746191E-3</v>
      </c>
      <c r="D115" s="24">
        <v>9.2123451932035749E-4</v>
      </c>
      <c r="E115" s="101">
        <v>2.1736469773399048E-2</v>
      </c>
      <c r="F115" s="9">
        <v>64</v>
      </c>
      <c r="G115" s="122">
        <v>0.68595041322314054</v>
      </c>
      <c r="H115" s="6"/>
      <c r="I115" s="6"/>
      <c r="J115" s="6"/>
      <c r="K115" s="6"/>
      <c r="L115" s="6"/>
      <c r="M115" s="30"/>
    </row>
    <row r="116" spans="1:13" x14ac:dyDescent="0.2">
      <c r="A116" s="130">
        <v>42891</v>
      </c>
      <c r="B116" s="2">
        <v>6.1187843459034497E-2</v>
      </c>
      <c r="C116" s="24">
        <v>3.3786997577383238E-2</v>
      </c>
      <c r="D116" s="24">
        <v>5.4180765261397923E-3</v>
      </c>
      <c r="E116" s="101">
        <v>4.4534564265067855E-2</v>
      </c>
      <c r="F116" s="9">
        <v>47</v>
      </c>
      <c r="G116" s="122">
        <v>0.8801652892561983</v>
      </c>
      <c r="H116" s="6"/>
      <c r="I116" s="6"/>
      <c r="J116" s="6"/>
      <c r="K116" s="6"/>
      <c r="L116" s="6"/>
      <c r="M116" s="30"/>
    </row>
    <row r="117" spans="1:13" x14ac:dyDescent="0.2">
      <c r="A117" s="130">
        <v>42898</v>
      </c>
      <c r="B117" s="2">
        <v>-2.4407079553991906E-3</v>
      </c>
      <c r="C117" s="24">
        <v>-3.3277900926746984E-3</v>
      </c>
      <c r="D117" s="24">
        <v>-5.8846050552175733E-2</v>
      </c>
      <c r="E117" s="101">
        <v>6.7332658756736663E-2</v>
      </c>
      <c r="F117" s="9">
        <v>21</v>
      </c>
      <c r="G117" s="122">
        <v>0.96694214876033058</v>
      </c>
      <c r="H117" s="6"/>
      <c r="I117" s="6"/>
      <c r="J117" s="6"/>
      <c r="K117" s="6"/>
      <c r="L117" s="6"/>
      <c r="M117" s="30"/>
    </row>
    <row r="118" spans="1:13" x14ac:dyDescent="0.2">
      <c r="A118" s="130">
        <v>42905</v>
      </c>
      <c r="B118" s="2">
        <v>-1.4123924067005689E-2</v>
      </c>
      <c r="C118" s="24">
        <v>-5.1293294387550592E-2</v>
      </c>
      <c r="D118" s="24">
        <v>3.8585400988107033E-2</v>
      </c>
      <c r="E118" s="101">
        <v>9.0130753248405471E-2</v>
      </c>
      <c r="F118" s="9">
        <v>7</v>
      </c>
      <c r="G118" s="122">
        <v>0.99586776859504134</v>
      </c>
      <c r="H118" s="6"/>
      <c r="I118" s="6"/>
      <c r="J118" s="6"/>
      <c r="K118" s="6"/>
      <c r="L118" s="6"/>
      <c r="M118" s="30"/>
    </row>
    <row r="119" spans="1:13" x14ac:dyDescent="0.2">
      <c r="A119" s="130">
        <v>42912</v>
      </c>
      <c r="B119" s="2">
        <v>-1.0834342165709998E-2</v>
      </c>
      <c r="C119" s="24">
        <v>3.502630551202035E-3</v>
      </c>
      <c r="D119" s="24">
        <v>7.7739554215542128E-2</v>
      </c>
      <c r="E119" s="101">
        <v>0.11292884774007428</v>
      </c>
      <c r="F119" s="9">
        <v>1</v>
      </c>
      <c r="G119" s="122">
        <v>1</v>
      </c>
      <c r="H119" s="6"/>
      <c r="I119" s="6"/>
      <c r="J119" s="6"/>
      <c r="K119" s="6"/>
      <c r="L119" s="6"/>
      <c r="M119" s="30"/>
    </row>
    <row r="120" spans="1:13" ht="17" thickBot="1" x14ac:dyDescent="0.25">
      <c r="A120" s="130">
        <v>42919</v>
      </c>
      <c r="B120" s="2">
        <v>1.4384068907121517E-2</v>
      </c>
      <c r="C120" s="24">
        <v>-7.0175726586465537E-3</v>
      </c>
      <c r="D120" s="24">
        <v>4.1247325584652828E-2</v>
      </c>
      <c r="E120" s="10" t="s">
        <v>93</v>
      </c>
      <c r="F120" s="10">
        <v>0</v>
      </c>
      <c r="G120" s="123">
        <v>1</v>
      </c>
      <c r="H120" s="6"/>
      <c r="I120" s="6"/>
      <c r="J120" s="6"/>
      <c r="K120" s="6"/>
      <c r="L120" s="6"/>
      <c r="M120" s="30"/>
    </row>
    <row r="121" spans="1:13" ht="17" thickBot="1" x14ac:dyDescent="0.25">
      <c r="A121" s="130">
        <v>42926</v>
      </c>
      <c r="B121" s="2">
        <v>4.2774344932826835E-2</v>
      </c>
      <c r="C121" s="24">
        <v>1.0507977598415152E-2</v>
      </c>
      <c r="D121" s="24">
        <v>2.9996936697840759E-2</v>
      </c>
      <c r="E121" s="6"/>
      <c r="F121" s="104" t="s">
        <v>55</v>
      </c>
      <c r="G121" s="104" t="s">
        <v>56</v>
      </c>
      <c r="H121" s="104" t="s">
        <v>97</v>
      </c>
      <c r="I121" s="104" t="s">
        <v>94</v>
      </c>
      <c r="J121" s="104" t="s">
        <v>98</v>
      </c>
      <c r="K121" s="104" t="s">
        <v>99</v>
      </c>
      <c r="L121" s="104" t="s">
        <v>100</v>
      </c>
      <c r="M121" s="109" t="s">
        <v>101</v>
      </c>
    </row>
    <row r="122" spans="1:13" x14ac:dyDescent="0.2">
      <c r="A122" s="130">
        <v>42933</v>
      </c>
      <c r="B122" s="2">
        <v>-3.2944155719354384E-2</v>
      </c>
      <c r="C122" s="24">
        <v>0</v>
      </c>
      <c r="D122" s="24">
        <v>-1.3698080382100741E-3</v>
      </c>
      <c r="E122" s="6" t="s">
        <v>60</v>
      </c>
      <c r="F122" s="72">
        <v>-0.10358228579765605</v>
      </c>
      <c r="G122" s="73">
        <v>-6.9455908193276183E-2</v>
      </c>
      <c r="H122" s="6">
        <f>(F122+G122)/2</f>
        <v>-8.6519096995466116E-2</v>
      </c>
      <c r="I122" s="6">
        <v>5</v>
      </c>
      <c r="J122" s="105">
        <v>2.0661157024793389E-2</v>
      </c>
      <c r="K122" s="6">
        <f t="shared" ref="K122:K130" si="10">I122/((G122-F122)*$G$293)</f>
        <v>0.60543071005994142</v>
      </c>
      <c r="L122" s="111">
        <f>_xlfn.NORM.DIST(H122,$F$248,$F$249,0)</f>
        <v>0</v>
      </c>
      <c r="M122" s="112">
        <f>_xlfn.NORM.DIST(H122,$F$248,$F$249,1)</f>
        <v>0</v>
      </c>
    </row>
    <row r="123" spans="1:13" x14ac:dyDescent="0.2">
      <c r="A123" s="130">
        <v>42940</v>
      </c>
      <c r="B123" s="2">
        <v>2.8820438535491988E-2</v>
      </c>
      <c r="C123" s="24">
        <v>0</v>
      </c>
      <c r="D123" s="24">
        <v>-3.635045805632231E-3</v>
      </c>
      <c r="E123" s="6">
        <v>2</v>
      </c>
      <c r="F123" s="74">
        <v>-6.9455908193276183E-2</v>
      </c>
      <c r="G123" s="75">
        <v>-4.6657813701607376E-2</v>
      </c>
      <c r="H123" s="6">
        <f t="shared" ref="H123:H130" si="11">(F123+G123)/2</f>
        <v>-5.805686094744178E-2</v>
      </c>
      <c r="I123" s="6">
        <v>18</v>
      </c>
      <c r="J123" s="105">
        <v>9.5041322314049589E-2</v>
      </c>
      <c r="K123" s="6">
        <f t="shared" si="10"/>
        <v>3.262560619548148</v>
      </c>
      <c r="L123" s="6">
        <f t="shared" ref="L123:L130" si="12">_xlfn.NORM.DIST(H123,$F$248,$F$249,0)</f>
        <v>2.2358957683999325E-145</v>
      </c>
      <c r="M123" s="30">
        <f t="shared" ref="M123:M130" si="13">_xlfn.NORM.DIST(H123,$F$248,$F$249,1)</f>
        <v>2.0112907979894546E-149</v>
      </c>
    </row>
    <row r="124" spans="1:13" x14ac:dyDescent="0.2">
      <c r="A124" s="130">
        <v>42947</v>
      </c>
      <c r="B124" s="2">
        <v>-3.7791982209466113E-2</v>
      </c>
      <c r="C124" s="24">
        <v>2.7493140580198583E-2</v>
      </c>
      <c r="D124" s="24">
        <v>4.1064742427746381E-2</v>
      </c>
      <c r="E124" s="6">
        <v>3</v>
      </c>
      <c r="F124" s="74">
        <v>-4.6657813701607376E-2</v>
      </c>
      <c r="G124" s="75">
        <v>-2.3859719209938568E-2</v>
      </c>
      <c r="H124" s="6">
        <f t="shared" si="11"/>
        <v>-3.5258766455772972E-2</v>
      </c>
      <c r="I124" s="6">
        <v>37</v>
      </c>
      <c r="J124" s="105">
        <v>0.24793388429752067</v>
      </c>
      <c r="K124" s="6">
        <f t="shared" si="10"/>
        <v>6.7063746068489705</v>
      </c>
      <c r="L124" s="6">
        <f t="shared" si="12"/>
        <v>4.9611507669311827E-56</v>
      </c>
      <c r="M124" s="30">
        <f t="shared" si="13"/>
        <v>7.1143822551104439E-60</v>
      </c>
    </row>
    <row r="125" spans="1:13" x14ac:dyDescent="0.2">
      <c r="A125" s="130">
        <v>42954</v>
      </c>
      <c r="B125" s="2">
        <v>3.9616733650049696E-3</v>
      </c>
      <c r="C125" s="24">
        <v>-2.0548668227387656E-2</v>
      </c>
      <c r="D125" s="24">
        <v>3.472968764081763E-2</v>
      </c>
      <c r="E125" s="6">
        <v>4</v>
      </c>
      <c r="F125" s="74">
        <v>-2.3859719209938568E-2</v>
      </c>
      <c r="G125" s="75">
        <v>-1.0616247182697602E-3</v>
      </c>
      <c r="H125" s="6">
        <f t="shared" si="11"/>
        <v>-1.2460671964104164E-2</v>
      </c>
      <c r="I125" s="6">
        <v>42</v>
      </c>
      <c r="J125" s="105">
        <v>0.42148760330578511</v>
      </c>
      <c r="K125" s="6">
        <f t="shared" si="10"/>
        <v>7.6126414456123452</v>
      </c>
      <c r="L125" s="6">
        <f t="shared" si="12"/>
        <v>8.3706701532381724E-8</v>
      </c>
      <c r="M125" s="30">
        <f t="shared" si="13"/>
        <v>2.9300227009918839E-11</v>
      </c>
    </row>
    <row r="126" spans="1:13" x14ac:dyDescent="0.2">
      <c r="A126" s="130">
        <v>42961</v>
      </c>
      <c r="B126" s="2">
        <v>-2.4608154503376056E-3</v>
      </c>
      <c r="C126" s="24">
        <v>-3.4662079764862241E-3</v>
      </c>
      <c r="D126" s="24">
        <v>-4.4564297034632716E-2</v>
      </c>
      <c r="E126" s="6">
        <v>5</v>
      </c>
      <c r="F126" s="74">
        <v>-1.0616247182697602E-3</v>
      </c>
      <c r="G126" s="75">
        <v>2.1736469773399048E-2</v>
      </c>
      <c r="H126" s="6">
        <f t="shared" si="11"/>
        <v>1.0337422527564644E-2</v>
      </c>
      <c r="I126" s="6">
        <v>64</v>
      </c>
      <c r="J126" s="105">
        <v>0.68595041322314054</v>
      </c>
      <c r="K126" s="6">
        <f t="shared" si="10"/>
        <v>11.600215536171193</v>
      </c>
      <c r="L126" s="6">
        <f t="shared" si="12"/>
        <v>1.0739522319434087</v>
      </c>
      <c r="M126" s="30">
        <f t="shared" si="13"/>
        <v>0.99927144957244951</v>
      </c>
    </row>
    <row r="127" spans="1:13" x14ac:dyDescent="0.2">
      <c r="A127" s="130">
        <v>42968</v>
      </c>
      <c r="B127" s="2">
        <v>4.8509562659994288E-2</v>
      </c>
      <c r="C127" s="24">
        <v>0</v>
      </c>
      <c r="D127" s="24">
        <v>1.1758712600125065E-3</v>
      </c>
      <c r="E127" s="6">
        <v>6</v>
      </c>
      <c r="F127" s="74">
        <v>2.1736469773399048E-2</v>
      </c>
      <c r="G127" s="75">
        <v>4.4534564265067855E-2</v>
      </c>
      <c r="H127" s="6">
        <f t="shared" si="11"/>
        <v>3.3135517019233451E-2</v>
      </c>
      <c r="I127" s="6">
        <v>47</v>
      </c>
      <c r="J127" s="105">
        <v>0.8801652892561983</v>
      </c>
      <c r="K127" s="6">
        <f t="shared" si="10"/>
        <v>8.5189082843757191</v>
      </c>
      <c r="L127" s="6">
        <f t="shared" si="12"/>
        <v>1.0477475003216109E-34</v>
      </c>
      <c r="M127" s="30">
        <f t="shared" si="13"/>
        <v>1</v>
      </c>
    </row>
    <row r="128" spans="1:13" x14ac:dyDescent="0.2">
      <c r="A128" s="130">
        <v>42975</v>
      </c>
      <c r="B128" s="2">
        <v>7.7629819959634361E-2</v>
      </c>
      <c r="C128" s="24">
        <v>-6.9686693160933011E-3</v>
      </c>
      <c r="D128" s="24">
        <v>6.9525477981676076E-2</v>
      </c>
      <c r="E128" s="6">
        <v>7</v>
      </c>
      <c r="F128" s="74">
        <v>4.4534564265067855E-2</v>
      </c>
      <c r="G128" s="75">
        <v>6.7332658756736663E-2</v>
      </c>
      <c r="H128" s="6">
        <f t="shared" si="11"/>
        <v>5.5933611510902259E-2</v>
      </c>
      <c r="I128" s="6">
        <v>21</v>
      </c>
      <c r="J128" s="105">
        <v>0.96694214876033058</v>
      </c>
      <c r="K128" s="6">
        <f t="shared" si="10"/>
        <v>3.8063207228061726</v>
      </c>
      <c r="L128" s="6">
        <f t="shared" si="12"/>
        <v>7.7727595721137684E-110</v>
      </c>
      <c r="M128" s="30">
        <f t="shared" si="13"/>
        <v>1</v>
      </c>
    </row>
    <row r="129" spans="1:13" x14ac:dyDescent="0.2">
      <c r="A129" s="130">
        <v>42982</v>
      </c>
      <c r="B129" s="2">
        <v>-5.9667743441274013E-3</v>
      </c>
      <c r="C129" s="24">
        <v>6.9686693160933011E-3</v>
      </c>
      <c r="D129" s="24">
        <v>-4.049317334120861E-2</v>
      </c>
      <c r="E129" s="6">
        <v>8</v>
      </c>
      <c r="F129" s="74">
        <v>6.7332658756736663E-2</v>
      </c>
      <c r="G129" s="75">
        <v>9.0130753248405471E-2</v>
      </c>
      <c r="H129" s="6">
        <f t="shared" si="11"/>
        <v>7.8731706002571067E-2</v>
      </c>
      <c r="I129" s="6">
        <v>7</v>
      </c>
      <c r="J129" s="105">
        <v>0.99586776859504134</v>
      </c>
      <c r="K129" s="6">
        <f t="shared" si="10"/>
        <v>1.2687735742687243</v>
      </c>
      <c r="L129" s="6">
        <f t="shared" si="12"/>
        <v>4.3847089165315352E-226</v>
      </c>
      <c r="M129" s="30">
        <f t="shared" si="13"/>
        <v>1</v>
      </c>
    </row>
    <row r="130" spans="1:13" ht="17" thickBot="1" x14ac:dyDescent="0.25">
      <c r="A130" s="130">
        <v>42989</v>
      </c>
      <c r="B130" s="2">
        <v>-1.2426082273353956E-2</v>
      </c>
      <c r="C130" s="24">
        <v>6.9204428445739374E-3</v>
      </c>
      <c r="D130" s="24">
        <v>-4.3473355277257042E-3</v>
      </c>
      <c r="E130" s="6">
        <v>9</v>
      </c>
      <c r="F130" s="76">
        <v>9.0130753248405471E-2</v>
      </c>
      <c r="G130" s="77">
        <v>0.11292884774007428</v>
      </c>
      <c r="H130" s="6">
        <f t="shared" si="11"/>
        <v>0.10152980049423987</v>
      </c>
      <c r="I130" s="6">
        <v>1</v>
      </c>
      <c r="J130" s="105">
        <v>1</v>
      </c>
      <c r="K130" s="6">
        <f t="shared" si="10"/>
        <v>0.18125336775267489</v>
      </c>
      <c r="L130" s="6">
        <f t="shared" si="12"/>
        <v>0</v>
      </c>
      <c r="M130" s="30">
        <f t="shared" si="13"/>
        <v>1</v>
      </c>
    </row>
    <row r="131" spans="1:13" ht="17" thickBot="1" x14ac:dyDescent="0.25">
      <c r="A131" s="130">
        <v>42996</v>
      </c>
      <c r="B131" s="2">
        <v>-1.3264463253211289E-2</v>
      </c>
      <c r="C131" s="24">
        <v>-3.4542348680877133E-3</v>
      </c>
      <c r="D131" s="24">
        <v>-1.6803231795031515E-2</v>
      </c>
      <c r="E131" s="6"/>
      <c r="F131" s="6"/>
      <c r="G131" s="6"/>
      <c r="H131" s="6"/>
      <c r="I131" s="6"/>
      <c r="J131" s="108">
        <v>1</v>
      </c>
      <c r="K131" s="6"/>
      <c r="L131" s="6"/>
      <c r="M131" s="30"/>
    </row>
    <row r="132" spans="1:13" x14ac:dyDescent="0.2">
      <c r="A132" s="130">
        <v>43003</v>
      </c>
      <c r="B132" s="2">
        <v>-1.5717415895409204E-2</v>
      </c>
      <c r="C132" s="24">
        <v>2.0548668227387656E-2</v>
      </c>
      <c r="D132" s="24">
        <v>2.7900943746535845E-2</v>
      </c>
      <c r="E132" s="6"/>
      <c r="F132" s="6"/>
      <c r="G132" s="6"/>
      <c r="H132" s="6"/>
      <c r="I132" s="6"/>
      <c r="J132" s="6"/>
      <c r="K132" s="6"/>
      <c r="L132" s="6"/>
      <c r="M132" s="30"/>
    </row>
    <row r="133" spans="1:13" x14ac:dyDescent="0.2">
      <c r="A133" s="130">
        <v>43010</v>
      </c>
      <c r="B133" s="2">
        <v>-4.9627893421284597E-3</v>
      </c>
      <c r="C133" s="24">
        <v>-1.0221554071538019E-2</v>
      </c>
      <c r="D133" s="24">
        <v>4.2039787745652646E-2</v>
      </c>
      <c r="E133" s="6"/>
      <c r="F133" s="6"/>
      <c r="G133" s="6"/>
      <c r="H133" s="6"/>
      <c r="I133" s="6"/>
      <c r="J133" s="6"/>
      <c r="K133" s="6"/>
      <c r="L133" s="6"/>
      <c r="M133" s="30"/>
    </row>
    <row r="134" spans="1:13" x14ac:dyDescent="0.2">
      <c r="A134" s="130">
        <v>43017</v>
      </c>
      <c r="B134" s="2">
        <v>-5.2079149044889306E-2</v>
      </c>
      <c r="C134" s="24">
        <v>1.0221554071538019E-2</v>
      </c>
      <c r="D134" s="24">
        <v>-3.6687141998188011E-2</v>
      </c>
      <c r="E134" s="6"/>
      <c r="F134" s="6"/>
      <c r="G134" s="6"/>
      <c r="H134" s="6"/>
      <c r="I134" s="6"/>
      <c r="J134" s="6"/>
      <c r="K134" s="6"/>
      <c r="L134" s="6"/>
      <c r="M134" s="30"/>
    </row>
    <row r="135" spans="1:13" x14ac:dyDescent="0.2">
      <c r="A135" s="130">
        <v>43031</v>
      </c>
      <c r="B135" s="2">
        <v>-5.8397571371497037E-2</v>
      </c>
      <c r="C135" s="24">
        <v>3.4423441909727792E-3</v>
      </c>
      <c r="D135" s="24">
        <v>3.3837814781558784E-2</v>
      </c>
      <c r="E135" s="6"/>
      <c r="F135" s="6"/>
      <c r="G135" s="6"/>
      <c r="H135" s="6"/>
      <c r="I135" s="6"/>
      <c r="J135" s="6"/>
      <c r="K135" s="6"/>
      <c r="L135" s="6"/>
      <c r="M135" s="30"/>
    </row>
    <row r="136" spans="1:13" x14ac:dyDescent="0.2">
      <c r="A136" s="130">
        <v>43038</v>
      </c>
      <c r="B136" s="2">
        <v>-8.7405976617061398E-2</v>
      </c>
      <c r="C136" s="24">
        <v>1.0256500167189042E-2</v>
      </c>
      <c r="D136" s="24">
        <v>-2.8422294891161215E-2</v>
      </c>
      <c r="E136" s="6"/>
      <c r="F136" s="6"/>
      <c r="G136" s="6"/>
      <c r="H136" s="6"/>
      <c r="I136" s="6"/>
      <c r="J136" s="6"/>
      <c r="K136" s="6"/>
      <c r="L136" s="6"/>
      <c r="M136" s="30"/>
    </row>
    <row r="137" spans="1:13" x14ac:dyDescent="0.2">
      <c r="A137" s="130">
        <v>43045</v>
      </c>
      <c r="B137" s="2">
        <v>-2.9524973314426717E-2</v>
      </c>
      <c r="C137" s="24">
        <v>6.7796869853786745E-3</v>
      </c>
      <c r="D137" s="24">
        <v>-4.8038523126452404E-3</v>
      </c>
      <c r="E137" s="6"/>
      <c r="F137" s="6"/>
      <c r="G137" s="6"/>
      <c r="H137" s="6"/>
      <c r="I137" s="6"/>
      <c r="J137" s="6"/>
      <c r="K137" s="6"/>
      <c r="L137" s="6"/>
      <c r="M137" s="30"/>
    </row>
    <row r="138" spans="1:13" x14ac:dyDescent="0.2">
      <c r="A138" s="130">
        <v>43052</v>
      </c>
      <c r="B138" s="2">
        <v>-4.140288329639219E-2</v>
      </c>
      <c r="C138" s="24">
        <v>-1.7036187152567717E-2</v>
      </c>
      <c r="D138" s="24">
        <v>1.1777804167992123E-2</v>
      </c>
      <c r="E138" s="6"/>
      <c r="F138" s="6"/>
      <c r="G138" s="6"/>
      <c r="H138" s="6"/>
      <c r="I138" s="6"/>
      <c r="J138" s="6"/>
      <c r="K138" s="6"/>
      <c r="L138" s="6"/>
      <c r="M138" s="30"/>
    </row>
    <row r="139" spans="1:13" x14ac:dyDescent="0.2">
      <c r="A139" s="130">
        <v>43066</v>
      </c>
      <c r="B139" s="2">
        <v>-4.5479899335035157E-2</v>
      </c>
      <c r="C139" s="24">
        <v>-5.2817555839414387E-2</v>
      </c>
      <c r="D139" s="24">
        <v>-1.4863644960999345E-2</v>
      </c>
      <c r="E139" s="6"/>
      <c r="F139" s="6"/>
      <c r="G139" s="6"/>
      <c r="H139" s="6"/>
      <c r="I139" s="6"/>
      <c r="J139" s="6"/>
      <c r="K139" s="6"/>
      <c r="L139" s="6"/>
      <c r="M139" s="30"/>
    </row>
    <row r="140" spans="1:13" x14ac:dyDescent="0.2">
      <c r="A140" s="130">
        <v>43073</v>
      </c>
      <c r="B140" s="2">
        <v>3.2586281198025091E-2</v>
      </c>
      <c r="C140" s="24">
        <v>-1.3652089168327164E-2</v>
      </c>
      <c r="D140" s="24">
        <v>6.4240903516410874E-2</v>
      </c>
      <c r="E140" s="6"/>
      <c r="F140" s="6"/>
      <c r="G140" s="6"/>
      <c r="H140" s="6"/>
      <c r="I140" s="6"/>
      <c r="J140" s="6"/>
      <c r="K140" s="6"/>
      <c r="L140" s="6"/>
      <c r="M140" s="30"/>
    </row>
    <row r="141" spans="1:13" x14ac:dyDescent="0.2">
      <c r="A141" s="130">
        <v>43080</v>
      </c>
      <c r="B141" s="2">
        <v>-2.1449784642040726E-2</v>
      </c>
      <c r="C141" s="24">
        <v>1.0256500167189042E-2</v>
      </c>
      <c r="D141" s="24">
        <v>2.2008651593853124E-2</v>
      </c>
      <c r="E141" s="6"/>
      <c r="F141" s="6"/>
      <c r="G141" s="6"/>
      <c r="H141" s="6"/>
      <c r="I141" s="6"/>
      <c r="J141" s="6"/>
      <c r="K141" s="6"/>
      <c r="L141" s="6"/>
      <c r="M141" s="30"/>
    </row>
    <row r="142" spans="1:13" x14ac:dyDescent="0.2">
      <c r="A142" s="130">
        <v>43087</v>
      </c>
      <c r="B142" s="2">
        <v>-2.5273814055443822E-2</v>
      </c>
      <c r="C142" s="24">
        <v>-2.0619287202735759E-2</v>
      </c>
      <c r="D142" s="24">
        <v>3.1550545538141961E-2</v>
      </c>
      <c r="E142" s="6"/>
      <c r="F142" s="6"/>
      <c r="G142" s="6"/>
      <c r="H142" s="6"/>
      <c r="I142" s="6"/>
      <c r="J142" s="6"/>
      <c r="K142" s="6"/>
      <c r="L142" s="6"/>
      <c r="M142" s="30"/>
    </row>
    <row r="143" spans="1:13" x14ac:dyDescent="0.2">
      <c r="A143" s="130">
        <v>43094</v>
      </c>
      <c r="B143" s="2">
        <v>1.4137317499459456E-2</v>
      </c>
      <c r="C143" s="24">
        <v>0</v>
      </c>
      <c r="D143" s="24">
        <v>4.9026381734371682E-3</v>
      </c>
      <c r="E143" s="6"/>
      <c r="F143" s="6"/>
      <c r="G143" s="6"/>
      <c r="H143" s="6"/>
      <c r="I143" s="6"/>
      <c r="J143" s="6"/>
      <c r="K143" s="6"/>
      <c r="L143" s="6"/>
      <c r="M143" s="30"/>
    </row>
    <row r="144" spans="1:13" x14ac:dyDescent="0.2">
      <c r="A144" s="130">
        <v>43101</v>
      </c>
      <c r="B144" s="2">
        <v>5.8804447097234203E-2</v>
      </c>
      <c r="C144" s="24">
        <v>2.7398974188114433E-2</v>
      </c>
      <c r="D144" s="24">
        <v>-5.1757129976355287E-3</v>
      </c>
      <c r="E144" s="6"/>
      <c r="F144" s="6"/>
      <c r="G144" s="6"/>
      <c r="H144" s="6"/>
      <c r="I144" s="6"/>
      <c r="J144" s="6"/>
      <c r="K144" s="6"/>
      <c r="L144" s="6"/>
      <c r="M144" s="30"/>
    </row>
    <row r="145" spans="1:13" ht="17" thickBot="1" x14ac:dyDescent="0.25">
      <c r="A145" s="130">
        <v>43108</v>
      </c>
      <c r="B145" s="2">
        <v>-3.5756891494500564E-3</v>
      </c>
      <c r="C145" s="24">
        <v>3.3225647628320587E-2</v>
      </c>
      <c r="D145" s="24">
        <v>4.7534360794612596E-2</v>
      </c>
      <c r="E145" s="6"/>
      <c r="F145" s="6"/>
      <c r="G145" s="6"/>
      <c r="H145" s="6"/>
      <c r="I145" s="6"/>
      <c r="J145" s="6"/>
      <c r="K145" s="6"/>
      <c r="L145" s="6"/>
      <c r="M145" s="30"/>
    </row>
    <row r="146" spans="1:13" ht="17" thickBot="1" x14ac:dyDescent="0.25">
      <c r="A146" s="130">
        <v>43115</v>
      </c>
      <c r="B146" s="2">
        <v>-7.112734401558285E-2</v>
      </c>
      <c r="C146" s="24">
        <v>-9.8522964430116655E-3</v>
      </c>
      <c r="D146" s="24">
        <v>8.8157698062207857E-3</v>
      </c>
      <c r="E146" s="230" t="s">
        <v>105</v>
      </c>
      <c r="F146" s="230"/>
      <c r="G146" s="230"/>
      <c r="H146" s="230"/>
      <c r="I146" s="231"/>
      <c r="J146" s="117"/>
      <c r="K146" s="118"/>
      <c r="L146" s="118"/>
      <c r="M146" s="119"/>
    </row>
    <row r="147" spans="1:13" x14ac:dyDescent="0.2">
      <c r="A147" s="130">
        <v>43129</v>
      </c>
      <c r="B147" s="2">
        <v>-9.5996459652827326E-2</v>
      </c>
      <c r="C147" s="24">
        <v>3.6010437523033012E-2</v>
      </c>
      <c r="D147" s="24">
        <v>-5.1932887258911542E-2</v>
      </c>
      <c r="E147" s="6" t="s">
        <v>98</v>
      </c>
      <c r="F147" s="6" t="s">
        <v>101</v>
      </c>
      <c r="G147" s="6"/>
      <c r="H147" s="6"/>
      <c r="I147" s="30"/>
      <c r="J147" s="120"/>
      <c r="K147" s="113"/>
      <c r="L147" s="113"/>
      <c r="M147" s="114"/>
    </row>
    <row r="148" spans="1:13" x14ac:dyDescent="0.2">
      <c r="A148" s="130">
        <v>43136</v>
      </c>
      <c r="B148" s="2">
        <v>-4.55363221652334E-2</v>
      </c>
      <c r="C148" s="24">
        <v>-2.9365894804364467E-2</v>
      </c>
      <c r="D148" s="24">
        <v>-5.767376569977678E-2</v>
      </c>
      <c r="E148" s="105">
        <v>2.0661157024793389E-2</v>
      </c>
      <c r="F148" s="6">
        <v>0</v>
      </c>
      <c r="G148" s="6">
        <f>ABS(E148-F148)</f>
        <v>2.0661157024793389E-2</v>
      </c>
      <c r="H148" s="6" t="s">
        <v>102</v>
      </c>
      <c r="I148" s="30">
        <f>MAX(G148:G156)</f>
        <v>0.42148760327648488</v>
      </c>
      <c r="J148" s="120"/>
      <c r="K148" s="113"/>
      <c r="L148" s="113"/>
      <c r="M148" s="114"/>
    </row>
    <row r="149" spans="1:13" x14ac:dyDescent="0.2">
      <c r="A149" s="130">
        <v>43143</v>
      </c>
      <c r="B149" s="2">
        <v>-7.2221872782195717E-2</v>
      </c>
      <c r="C149" s="24">
        <v>1.6420730212327594E-2</v>
      </c>
      <c r="D149" s="24">
        <v>7.8664447689662964E-2</v>
      </c>
      <c r="E149" s="105">
        <v>9.5041322314049589E-2</v>
      </c>
      <c r="F149" s="6">
        <v>2.0112907979894546E-149</v>
      </c>
      <c r="G149" s="6">
        <f t="shared" ref="G149:G156" si="14">ABS(E149-F149)</f>
        <v>9.5041322314049589E-2</v>
      </c>
      <c r="H149" s="6" t="s">
        <v>103</v>
      </c>
      <c r="I149" s="30">
        <f>SQRT(G293)*I148</f>
        <v>6.5568083341830903</v>
      </c>
      <c r="J149" s="120"/>
      <c r="K149" s="113"/>
      <c r="L149" s="113"/>
      <c r="M149" s="114"/>
    </row>
    <row r="150" spans="1:13" x14ac:dyDescent="0.2">
      <c r="A150" s="130">
        <v>43157</v>
      </c>
      <c r="B150" s="2">
        <v>-1.6081931219300571E-2</v>
      </c>
      <c r="C150" s="24">
        <v>-1.9355442952956103E-2</v>
      </c>
      <c r="D150" s="24">
        <v>-2.8055490132206096E-2</v>
      </c>
      <c r="E150" s="105">
        <v>0.24793388429752067</v>
      </c>
      <c r="F150" s="6">
        <v>7.1143822551104439E-60</v>
      </c>
      <c r="G150" s="6">
        <f t="shared" si="14"/>
        <v>0.24793388429752067</v>
      </c>
      <c r="H150" s="6"/>
      <c r="I150" s="30"/>
      <c r="J150" s="120"/>
      <c r="K150" s="113"/>
      <c r="L150" s="113"/>
      <c r="M150" s="114"/>
    </row>
    <row r="151" spans="1:13" x14ac:dyDescent="0.2">
      <c r="A151" s="130">
        <v>43164</v>
      </c>
      <c r="B151" s="2">
        <v>1.120625115581575E-2</v>
      </c>
      <c r="C151" s="24">
        <v>-3.6488293263136962E-2</v>
      </c>
      <c r="D151" s="24">
        <v>7.5862432793876167E-3</v>
      </c>
      <c r="E151" s="105">
        <v>0.42148760330578511</v>
      </c>
      <c r="F151" s="6">
        <v>2.9300227009918839E-11</v>
      </c>
      <c r="G151" s="6">
        <f t="shared" si="14"/>
        <v>0.42148760327648488</v>
      </c>
      <c r="H151" s="6" t="s">
        <v>183</v>
      </c>
      <c r="I151" s="30"/>
      <c r="J151" s="120"/>
      <c r="K151" s="113"/>
      <c r="L151" s="113"/>
      <c r="M151" s="114"/>
    </row>
    <row r="152" spans="1:13" x14ac:dyDescent="0.2">
      <c r="A152" s="130">
        <v>43171</v>
      </c>
      <c r="B152" s="2">
        <v>-3.1376680365152509E-2</v>
      </c>
      <c r="C152" s="24">
        <v>1.3423020332140823E-2</v>
      </c>
      <c r="D152" s="24">
        <v>4.9918251200803176E-2</v>
      </c>
      <c r="E152" s="105">
        <v>0.68595041322314054</v>
      </c>
      <c r="F152" s="6">
        <v>0.99927144957244951</v>
      </c>
      <c r="G152" s="6">
        <f t="shared" si="14"/>
        <v>0.31332103634930897</v>
      </c>
      <c r="H152" s="6"/>
      <c r="I152" s="30"/>
      <c r="J152" s="120"/>
      <c r="K152" s="113"/>
      <c r="L152" s="113"/>
      <c r="M152" s="114"/>
    </row>
    <row r="153" spans="1:13" x14ac:dyDescent="0.2">
      <c r="A153" s="130">
        <v>43185</v>
      </c>
      <c r="B153" s="2">
        <v>-1.4214729639626E-2</v>
      </c>
      <c r="C153" s="24">
        <v>-2.8243212313395105E-2</v>
      </c>
      <c r="D153" s="24">
        <v>-3.4519247041473911E-2</v>
      </c>
      <c r="E153" s="105">
        <v>0.8801652892561983</v>
      </c>
      <c r="F153" s="6">
        <v>1</v>
      </c>
      <c r="G153" s="6">
        <f t="shared" si="14"/>
        <v>0.1198347107438017</v>
      </c>
      <c r="H153" s="6"/>
      <c r="I153" s="30"/>
      <c r="J153" s="120"/>
      <c r="K153" s="113"/>
      <c r="L153" s="113"/>
      <c r="M153" s="114"/>
    </row>
    <row r="154" spans="1:13" x14ac:dyDescent="0.2">
      <c r="A154" s="130">
        <v>43192</v>
      </c>
      <c r="B154" s="2">
        <v>2.9869874992769496E-3</v>
      </c>
      <c r="C154" s="24">
        <v>2.3167059281534508E-2</v>
      </c>
      <c r="D154" s="24">
        <v>4.7096346198580719E-2</v>
      </c>
      <c r="E154" s="105">
        <v>0.96694214876033058</v>
      </c>
      <c r="F154" s="6">
        <v>1</v>
      </c>
      <c r="G154" s="6">
        <f t="shared" si="14"/>
        <v>3.3057851239669422E-2</v>
      </c>
      <c r="H154" s="6"/>
      <c r="I154" s="30"/>
      <c r="J154" s="120"/>
      <c r="K154" s="113"/>
      <c r="L154" s="113"/>
      <c r="M154" s="114"/>
    </row>
    <row r="155" spans="1:13" x14ac:dyDescent="0.2">
      <c r="A155" s="130">
        <v>43199</v>
      </c>
      <c r="B155" s="2">
        <v>3.4028105994945435E-3</v>
      </c>
      <c r="C155" s="24">
        <v>-1.5384918839479456E-2</v>
      </c>
      <c r="D155" s="24">
        <v>-2.2250775136136269E-2</v>
      </c>
      <c r="E155" s="105">
        <v>0.99586776859504134</v>
      </c>
      <c r="F155" s="6">
        <v>1</v>
      </c>
      <c r="G155" s="6">
        <f t="shared" si="14"/>
        <v>4.1322314049586639E-3</v>
      </c>
      <c r="H155" s="6"/>
      <c r="I155" s="30"/>
      <c r="J155" s="120"/>
      <c r="K155" s="113"/>
      <c r="L155" s="113"/>
      <c r="M155" s="114"/>
    </row>
    <row r="156" spans="1:13" ht="17" thickBot="1" x14ac:dyDescent="0.25">
      <c r="A156" s="130">
        <v>43206</v>
      </c>
      <c r="B156" s="2">
        <v>2.4122826762623006E-2</v>
      </c>
      <c r="C156" s="24">
        <v>4.7928466571950823E-2</v>
      </c>
      <c r="D156" s="24">
        <v>3.1449132682503489E-2</v>
      </c>
      <c r="E156" s="108">
        <v>1</v>
      </c>
      <c r="F156" s="31">
        <v>1</v>
      </c>
      <c r="G156" s="31">
        <f t="shared" si="14"/>
        <v>0</v>
      </c>
      <c r="H156" s="31"/>
      <c r="I156" s="32"/>
      <c r="J156" s="121"/>
      <c r="K156" s="115"/>
      <c r="L156" s="115"/>
      <c r="M156" s="116"/>
    </row>
    <row r="157" spans="1:13" x14ac:dyDescent="0.2">
      <c r="A157" s="130">
        <v>43213</v>
      </c>
      <c r="B157" s="2">
        <v>5.7863356321288251E-3</v>
      </c>
      <c r="C157" s="24">
        <v>0</v>
      </c>
      <c r="D157" s="24">
        <v>7.3877394225595694E-2</v>
      </c>
    </row>
    <row r="158" spans="1:13" x14ac:dyDescent="0.2">
      <c r="A158" s="130">
        <v>43227</v>
      </c>
      <c r="B158" s="2">
        <v>1.8380481024848905E-3</v>
      </c>
      <c r="C158" s="24">
        <v>-3.4367643504207956E-2</v>
      </c>
      <c r="D158" s="24">
        <v>2.618219372310282E-2</v>
      </c>
    </row>
    <row r="159" spans="1:13" x14ac:dyDescent="0.2">
      <c r="A159" s="130">
        <v>43241</v>
      </c>
      <c r="B159" s="2">
        <v>1.9771917594983535E-2</v>
      </c>
      <c r="C159" s="24">
        <v>-5.8651194523979822E-3</v>
      </c>
      <c r="D159" s="24">
        <v>2.1515299524503817E-3</v>
      </c>
    </row>
    <row r="160" spans="1:13" x14ac:dyDescent="0.2">
      <c r="A160" s="130">
        <v>43248</v>
      </c>
      <c r="B160" s="2">
        <v>-1.898913869004204E-2</v>
      </c>
      <c r="C160" s="24">
        <v>2.6126304592219984E-2</v>
      </c>
      <c r="D160" s="24">
        <v>-5.2331964898586492E-3</v>
      </c>
    </row>
    <row r="161" spans="1:4" x14ac:dyDescent="0.2">
      <c r="A161" s="130">
        <v>43255</v>
      </c>
      <c r="B161" s="2">
        <v>-5.9231812882554635E-2</v>
      </c>
      <c r="C161" s="24">
        <v>-2.0261185139822002E-2</v>
      </c>
      <c r="D161" s="24">
        <v>5.5644923411893643E-2</v>
      </c>
    </row>
    <row r="162" spans="1:4" x14ac:dyDescent="0.2">
      <c r="A162" s="130">
        <v>43262</v>
      </c>
      <c r="B162" s="2">
        <v>-2.267099616435253E-2</v>
      </c>
      <c r="C162" s="24">
        <v>1.4514042884254064E-2</v>
      </c>
      <c r="D162" s="24">
        <v>-1.5890164852060629E-2</v>
      </c>
    </row>
    <row r="163" spans="1:4" x14ac:dyDescent="0.2">
      <c r="A163" s="130">
        <v>43269</v>
      </c>
      <c r="B163" s="2">
        <v>-2.9737162095761605E-2</v>
      </c>
      <c r="C163" s="24">
        <v>-2.3324672566408911E-2</v>
      </c>
      <c r="D163" s="24">
        <v>-6.6402985822371363E-2</v>
      </c>
    </row>
    <row r="164" spans="1:4" x14ac:dyDescent="0.2">
      <c r="A164" s="130">
        <v>43276</v>
      </c>
      <c r="B164" s="2">
        <v>6.1055575624848757E-3</v>
      </c>
      <c r="C164" s="24">
        <v>1.7544309650909362E-2</v>
      </c>
      <c r="D164" s="24">
        <v>-3.8120773108227368E-2</v>
      </c>
    </row>
    <row r="165" spans="1:4" x14ac:dyDescent="0.2">
      <c r="A165" s="130">
        <v>43283</v>
      </c>
      <c r="B165" s="2">
        <v>-1.0929070532190721E-2</v>
      </c>
      <c r="C165" s="24">
        <v>2.8943580263645075E-3</v>
      </c>
      <c r="D165" s="24">
        <v>1.5876979162229965E-2</v>
      </c>
    </row>
    <row r="166" spans="1:4" x14ac:dyDescent="0.2">
      <c r="A166" s="130">
        <v>43290</v>
      </c>
      <c r="B166" s="2">
        <v>-1.6844369894920774E-2</v>
      </c>
      <c r="C166" s="24">
        <v>2.5679014417691493E-2</v>
      </c>
      <c r="D166" s="24">
        <v>2.4017293270738982E-2</v>
      </c>
    </row>
    <row r="167" spans="1:4" x14ac:dyDescent="0.2">
      <c r="A167" s="130">
        <v>43297</v>
      </c>
      <c r="B167" s="2">
        <v>-3.9667840368421636E-2</v>
      </c>
      <c r="C167" s="24">
        <v>-8.4866138773185273E-3</v>
      </c>
      <c r="D167" s="24">
        <v>9.0714997797629593E-3</v>
      </c>
    </row>
    <row r="168" spans="1:4" x14ac:dyDescent="0.2">
      <c r="A168" s="130">
        <v>43304</v>
      </c>
      <c r="B168" s="2">
        <v>-7.0011954589830339E-3</v>
      </c>
      <c r="C168" s="24">
        <v>8.4866138773185273E-3</v>
      </c>
      <c r="D168" s="24">
        <v>2.5875785986848143E-2</v>
      </c>
    </row>
    <row r="169" spans="1:4" x14ac:dyDescent="0.2">
      <c r="A169" s="130">
        <v>43311</v>
      </c>
      <c r="B169" s="2">
        <v>-1.533953381562192E-2</v>
      </c>
      <c r="C169" s="24">
        <v>1.676016885746523E-2</v>
      </c>
      <c r="D169" s="24">
        <v>-3.1827667949979599E-3</v>
      </c>
    </row>
    <row r="170" spans="1:4" x14ac:dyDescent="0.2">
      <c r="A170" s="130">
        <v>43318</v>
      </c>
      <c r="B170" s="2">
        <v>-4.1763777533681434E-2</v>
      </c>
      <c r="C170" s="24">
        <v>-2.2409901399584209E-2</v>
      </c>
      <c r="D170" s="24">
        <v>-7.0605605419923556E-2</v>
      </c>
    </row>
    <row r="171" spans="1:4" x14ac:dyDescent="0.2">
      <c r="A171" s="130">
        <v>43325</v>
      </c>
      <c r="B171" s="2">
        <v>0</v>
      </c>
      <c r="C171" s="24">
        <v>-1.4265577158822484E-2</v>
      </c>
      <c r="D171" s="24">
        <v>2.0576321725489954E-2</v>
      </c>
    </row>
    <row r="172" spans="1:4" x14ac:dyDescent="0.2">
      <c r="A172" s="130">
        <v>43332</v>
      </c>
      <c r="B172" s="2">
        <v>2.6426788672200274E-2</v>
      </c>
      <c r="C172" s="24">
        <v>-8.6580627431145363E-3</v>
      </c>
      <c r="D172" s="24">
        <v>2.7587079653132562E-2</v>
      </c>
    </row>
    <row r="173" spans="1:4" x14ac:dyDescent="0.2">
      <c r="A173" s="130">
        <v>43339</v>
      </c>
      <c r="B173" s="2">
        <v>-2.0493520339121218E-2</v>
      </c>
      <c r="C173" s="24">
        <v>-4.7486666265987632E-2</v>
      </c>
      <c r="D173" s="24">
        <v>3.7893572945218779E-2</v>
      </c>
    </row>
    <row r="174" spans="1:4" x14ac:dyDescent="0.2">
      <c r="A174" s="130">
        <v>43346</v>
      </c>
      <c r="B174" s="2">
        <v>-1.9738471742858366E-3</v>
      </c>
      <c r="C174" s="24">
        <v>-2.7736754971599886E-2</v>
      </c>
      <c r="D174" s="24">
        <v>1.6887820660214103E-3</v>
      </c>
    </row>
    <row r="175" spans="1:4" x14ac:dyDescent="0.2">
      <c r="A175" s="130">
        <v>43353</v>
      </c>
      <c r="B175" s="2">
        <v>2.7766031162814286E-2</v>
      </c>
      <c r="C175" s="24">
        <v>2.1639175103481234E-2</v>
      </c>
      <c r="D175" s="24">
        <v>2.5347938903134803E-2</v>
      </c>
    </row>
    <row r="176" spans="1:4" x14ac:dyDescent="0.2">
      <c r="A176" s="130">
        <v>43360</v>
      </c>
      <c r="B176" s="2">
        <v>6.4647657212084653E-3</v>
      </c>
      <c r="C176" s="24">
        <v>0</v>
      </c>
      <c r="D176" s="24">
        <v>4.3797586553719015E-2</v>
      </c>
    </row>
    <row r="177" spans="1:4" x14ac:dyDescent="0.2">
      <c r="A177" s="130">
        <v>43367</v>
      </c>
      <c r="B177" s="2">
        <v>-8.8531299114826822E-2</v>
      </c>
      <c r="C177" s="24">
        <v>2.7150989065950926E-2</v>
      </c>
      <c r="D177" s="24">
        <v>4.4979197879690958E-4</v>
      </c>
    </row>
    <row r="178" spans="1:4" x14ac:dyDescent="0.2">
      <c r="A178" s="130">
        <v>43374</v>
      </c>
      <c r="B178" s="2">
        <v>-1.3046316266649427E-3</v>
      </c>
      <c r="C178" s="24">
        <v>0</v>
      </c>
      <c r="D178" s="24">
        <v>1.1235956238264677E-3</v>
      </c>
    </row>
    <row r="179" spans="1:4" x14ac:dyDescent="0.2">
      <c r="A179" s="130">
        <v>43381</v>
      </c>
      <c r="B179" s="2">
        <v>-9.2963066978219544E-2</v>
      </c>
      <c r="C179" s="24">
        <v>3.7960762239222845E-2</v>
      </c>
      <c r="D179" s="24">
        <v>-5.6834788172948514E-2</v>
      </c>
    </row>
    <row r="180" spans="1:4" x14ac:dyDescent="0.2">
      <c r="A180" s="130">
        <v>43388</v>
      </c>
      <c r="B180" s="2">
        <v>2.546106419827332E-2</v>
      </c>
      <c r="C180" s="24">
        <v>2.8612322810321889E-3</v>
      </c>
      <c r="D180" s="24">
        <v>-4.7839706690253614E-2</v>
      </c>
    </row>
    <row r="181" spans="1:4" x14ac:dyDescent="0.2">
      <c r="A181" s="130">
        <v>43395</v>
      </c>
      <c r="B181" s="2">
        <v>-3.3805235759400531E-2</v>
      </c>
      <c r="C181" s="24">
        <v>1.4184634991956324E-2</v>
      </c>
      <c r="D181" s="24">
        <v>-1.0529051895851183E-2</v>
      </c>
    </row>
    <row r="182" spans="1:4" x14ac:dyDescent="0.2">
      <c r="A182" s="130">
        <v>43402</v>
      </c>
      <c r="B182" s="2">
        <v>5.5905582760066963E-2</v>
      </c>
      <c r="C182" s="24">
        <v>-1.190152897738761E-2</v>
      </c>
      <c r="D182" s="24">
        <v>-4.9264294671278464E-3</v>
      </c>
    </row>
    <row r="183" spans="1:4" x14ac:dyDescent="0.2">
      <c r="A183" s="130">
        <v>43409</v>
      </c>
      <c r="B183" s="2">
        <v>1.0869672236903938E-2</v>
      </c>
      <c r="C183" s="24">
        <v>-3.4266167166476791E-3</v>
      </c>
      <c r="D183" s="24">
        <v>2.3774893598241142E-2</v>
      </c>
    </row>
    <row r="184" spans="1:4" x14ac:dyDescent="0.2">
      <c r="A184" s="130">
        <v>43416</v>
      </c>
      <c r="B184" s="2">
        <v>-6.1875403718087085E-2</v>
      </c>
      <c r="C184" s="24">
        <v>-3.4383988030326496E-3</v>
      </c>
      <c r="D184" s="24">
        <v>1.5460430644369971E-2</v>
      </c>
    </row>
    <row r="185" spans="1:4" x14ac:dyDescent="0.2">
      <c r="A185" s="130">
        <v>43423</v>
      </c>
      <c r="B185" s="2">
        <v>-4.8998512788838156E-3</v>
      </c>
      <c r="C185" s="24">
        <v>-6.912469920623554E-3</v>
      </c>
      <c r="D185" s="24">
        <v>3.6460905730351101E-3</v>
      </c>
    </row>
    <row r="186" spans="1:4" x14ac:dyDescent="0.2">
      <c r="A186" s="130">
        <v>43430</v>
      </c>
      <c r="B186" s="2">
        <v>1.1205403842160067E-2</v>
      </c>
      <c r="C186" s="24">
        <v>4.2993046485106268E-2</v>
      </c>
      <c r="D186" s="24">
        <v>-4.022570664715186E-2</v>
      </c>
    </row>
    <row r="187" spans="1:4" x14ac:dyDescent="0.2">
      <c r="A187" s="130">
        <v>43437</v>
      </c>
      <c r="B187" s="2">
        <v>6.0691846447564757E-2</v>
      </c>
      <c r="C187" s="24">
        <v>-1.1080333543618259E-3</v>
      </c>
      <c r="D187" s="24">
        <v>0</v>
      </c>
    </row>
    <row r="188" spans="1:4" x14ac:dyDescent="0.2">
      <c r="A188" s="130">
        <v>43444</v>
      </c>
      <c r="B188" s="2">
        <v>-2.0372835545220624E-2</v>
      </c>
      <c r="C188" s="24">
        <v>-1.9026875054694248E-2</v>
      </c>
      <c r="D188" s="24">
        <v>-4.3361631589795557E-2</v>
      </c>
    </row>
    <row r="189" spans="1:4" x14ac:dyDescent="0.2">
      <c r="A189" s="130">
        <v>43451</v>
      </c>
      <c r="B189" s="2">
        <v>-2.9803069174368702E-2</v>
      </c>
      <c r="C189" s="24">
        <v>-7.9410513728126464E-3</v>
      </c>
      <c r="D189" s="24">
        <v>1.8447758558961524E-3</v>
      </c>
    </row>
    <row r="190" spans="1:4" x14ac:dyDescent="0.2">
      <c r="A190" s="130">
        <v>43458</v>
      </c>
      <c r="B190" s="2">
        <v>-7.2356136064044563E-3</v>
      </c>
      <c r="C190" s="24">
        <v>-8.0046167826139936E-3</v>
      </c>
      <c r="D190" s="24">
        <v>3.5563326210273694E-2</v>
      </c>
    </row>
    <row r="191" spans="1:4" x14ac:dyDescent="0.2">
      <c r="A191" s="130">
        <v>43465</v>
      </c>
      <c r="B191" s="2">
        <v>2.4890548845124982E-2</v>
      </c>
      <c r="C191" s="24">
        <v>2.4944604023996231E-2</v>
      </c>
      <c r="D191" s="24">
        <v>-1.1114774276609118E-2</v>
      </c>
    </row>
    <row r="192" spans="1:4" x14ac:dyDescent="0.2">
      <c r="A192" s="130">
        <v>43472</v>
      </c>
      <c r="B192" s="2">
        <v>6.1147360981500753E-2</v>
      </c>
      <c r="C192" s="24">
        <v>6.1875403718087529E-2</v>
      </c>
      <c r="D192" s="24">
        <v>-7.608522099894266E-3</v>
      </c>
    </row>
    <row r="193" spans="1:4" x14ac:dyDescent="0.2">
      <c r="A193" s="130">
        <v>43479</v>
      </c>
      <c r="B193" s="2">
        <v>8.1508939420022131E-2</v>
      </c>
      <c r="C193" s="24">
        <v>6.2959284568147034E-3</v>
      </c>
      <c r="D193" s="24">
        <v>-1.539294676864511E-2</v>
      </c>
    </row>
    <row r="194" spans="1:4" x14ac:dyDescent="0.2">
      <c r="A194" s="130">
        <v>43486</v>
      </c>
      <c r="B194" s="2">
        <v>9.3492230793472686E-3</v>
      </c>
      <c r="C194" s="24">
        <v>5.4947696783903988E-2</v>
      </c>
      <c r="D194" s="24">
        <v>-2.2063627600040547E-2</v>
      </c>
    </row>
    <row r="195" spans="1:4" x14ac:dyDescent="0.2">
      <c r="A195" s="130">
        <v>43493</v>
      </c>
      <c r="B195" s="2">
        <v>-1.3935833413338372E-2</v>
      </c>
      <c r="C195" s="24">
        <v>-1.0950831186751664E-2</v>
      </c>
      <c r="D195" s="24">
        <v>5.4781358025991267E-2</v>
      </c>
    </row>
    <row r="196" spans="1:4" x14ac:dyDescent="0.2">
      <c r="A196" s="130">
        <v>43500</v>
      </c>
      <c r="B196" s="2">
        <v>-2.2882613591969303E-2</v>
      </c>
      <c r="C196" s="24">
        <v>4.2142443664758611E-2</v>
      </c>
      <c r="D196" s="24">
        <v>8.901889059904633E-4</v>
      </c>
    </row>
    <row r="197" spans="1:4" x14ac:dyDescent="0.2">
      <c r="A197" s="130">
        <v>43507</v>
      </c>
      <c r="B197" s="2">
        <v>-3.6170536157337452E-2</v>
      </c>
      <c r="C197" s="24">
        <v>-3.2182201959703116E-2</v>
      </c>
      <c r="D197" s="24">
        <v>-6.3576834743717114E-4</v>
      </c>
    </row>
    <row r="198" spans="1:4" x14ac:dyDescent="0.2">
      <c r="A198" s="130">
        <v>43514</v>
      </c>
      <c r="B198" s="2">
        <v>1.6924753423110062E-2</v>
      </c>
      <c r="C198" s="24">
        <v>-8.9597413714719298E-3</v>
      </c>
      <c r="D198" s="24">
        <v>7.9812927636755404E-3</v>
      </c>
    </row>
    <row r="199" spans="1:4" x14ac:dyDescent="0.2">
      <c r="A199" s="130">
        <v>43521</v>
      </c>
      <c r="B199" s="2">
        <v>-1.4873470652553067E-2</v>
      </c>
      <c r="C199" s="24">
        <v>1.2916225266546233E-2</v>
      </c>
      <c r="D199" s="24">
        <v>-4.8064853474896196E-3</v>
      </c>
    </row>
    <row r="200" spans="1:4" x14ac:dyDescent="0.2">
      <c r="A200" s="130">
        <v>43528</v>
      </c>
      <c r="B200" s="2">
        <v>-1.3928520251152321E-2</v>
      </c>
      <c r="C200" s="24">
        <v>-5.9406115301210427E-3</v>
      </c>
      <c r="D200" s="24">
        <v>4.8023086847272189E-2</v>
      </c>
    </row>
    <row r="201" spans="1:4" x14ac:dyDescent="0.2">
      <c r="A201" s="130">
        <v>43542</v>
      </c>
      <c r="B201" s="2">
        <v>-2.3713349077018719E-2</v>
      </c>
      <c r="C201" s="24">
        <v>-2.7779564107075716E-2</v>
      </c>
      <c r="D201" s="24">
        <v>-5.9808790724149574E-3</v>
      </c>
    </row>
    <row r="202" spans="1:4" x14ac:dyDescent="0.2">
      <c r="A202" s="130">
        <v>43549</v>
      </c>
      <c r="B202" s="2">
        <v>-1.3100624045698339E-2</v>
      </c>
      <c r="C202" s="24">
        <v>-3.7629395295422086E-3</v>
      </c>
      <c r="D202" s="24">
        <v>2.2539506966823275E-2</v>
      </c>
    </row>
    <row r="203" spans="1:4" x14ac:dyDescent="0.2">
      <c r="A203" s="130">
        <v>43556</v>
      </c>
      <c r="B203" s="2">
        <v>-8.2759093038582421E-3</v>
      </c>
      <c r="C203" s="24">
        <v>-4.7236743477763188E-3</v>
      </c>
      <c r="D203" s="24">
        <v>2.0205053355822677E-2</v>
      </c>
    </row>
    <row r="204" spans="1:4" x14ac:dyDescent="0.2">
      <c r="A204" s="130">
        <v>43563</v>
      </c>
      <c r="B204" s="2">
        <v>-1.6619333704779748E-2</v>
      </c>
      <c r="C204" s="24">
        <v>4.8068403041022112E-2</v>
      </c>
      <c r="D204" s="24">
        <v>-9.4710802677733241E-3</v>
      </c>
    </row>
    <row r="205" spans="1:4" x14ac:dyDescent="0.2">
      <c r="A205" s="130">
        <v>43570</v>
      </c>
      <c r="B205" s="2">
        <v>1.3011726073475671E-2</v>
      </c>
      <c r="C205" s="24">
        <v>1.4337163146407317E-2</v>
      </c>
      <c r="D205" s="24">
        <v>1.1308682714354035E-2</v>
      </c>
    </row>
    <row r="206" spans="1:4" x14ac:dyDescent="0.2">
      <c r="A206" s="130">
        <v>43577</v>
      </c>
      <c r="B206" s="2">
        <v>-1.9479622132987373E-3</v>
      </c>
      <c r="C206" s="24">
        <v>1.1499463296899659E-2</v>
      </c>
      <c r="D206" s="24">
        <v>5.73558948904207E-4</v>
      </c>
    </row>
    <row r="207" spans="1:4" x14ac:dyDescent="0.2">
      <c r="A207" s="130">
        <v>43584</v>
      </c>
      <c r="B207" s="2">
        <v>5.5532208347406353E-2</v>
      </c>
      <c r="C207" s="24">
        <v>-6.1755820441495857E-3</v>
      </c>
      <c r="D207" s="24">
        <v>-2.8498584654374604E-2</v>
      </c>
    </row>
    <row r="208" spans="1:4" x14ac:dyDescent="0.2">
      <c r="A208" s="130">
        <v>43591</v>
      </c>
      <c r="B208" s="2">
        <v>-2.2652534228249976E-2</v>
      </c>
      <c r="C208" s="24">
        <v>-1.5607897665991022E-2</v>
      </c>
      <c r="D208" s="24">
        <v>-4.1682738502077932E-2</v>
      </c>
    </row>
    <row r="209" spans="1:4" x14ac:dyDescent="0.2">
      <c r="A209" s="130">
        <v>43605</v>
      </c>
      <c r="B209" s="2">
        <v>-3.7168765783919255E-2</v>
      </c>
      <c r="C209" s="24">
        <v>-1.9635974516859056E-2</v>
      </c>
      <c r="D209" s="24">
        <v>4.7321730650733862E-2</v>
      </c>
    </row>
    <row r="210" spans="1:4" x14ac:dyDescent="0.2">
      <c r="A210" s="130">
        <v>43612</v>
      </c>
      <c r="B210" s="2">
        <v>4.7520407591573388E-2</v>
      </c>
      <c r="C210" s="24">
        <v>-1.1396134730869534E-2</v>
      </c>
      <c r="D210" s="24">
        <v>4.9486785583879644E-2</v>
      </c>
    </row>
    <row r="211" spans="1:4" x14ac:dyDescent="0.2">
      <c r="A211" s="130">
        <v>43619</v>
      </c>
      <c r="B211" s="2">
        <v>2.156596116065046E-2</v>
      </c>
      <c r="C211" s="24">
        <v>4.2081945434313539E-2</v>
      </c>
      <c r="D211" s="24">
        <v>1.1599583715637962E-3</v>
      </c>
    </row>
    <row r="212" spans="1:4" x14ac:dyDescent="0.2">
      <c r="A212" s="130">
        <v>43626</v>
      </c>
      <c r="B212" s="2">
        <v>-4.5523255024082943E-2</v>
      </c>
      <c r="C212" s="24">
        <v>2.7434859457506899E-3</v>
      </c>
      <c r="D212" s="24">
        <v>6.006528046038806E-2</v>
      </c>
    </row>
    <row r="213" spans="1:4" x14ac:dyDescent="0.2">
      <c r="A213" s="130">
        <v>43633</v>
      </c>
      <c r="B213" s="2">
        <v>2.782835255848326E-2</v>
      </c>
      <c r="C213" s="24">
        <v>-1.6574965094212635E-2</v>
      </c>
      <c r="D213" s="24">
        <v>-6.4829684336600302E-2</v>
      </c>
    </row>
    <row r="214" spans="1:4" x14ac:dyDescent="0.2">
      <c r="A214" s="130">
        <v>43640</v>
      </c>
      <c r="B214" s="2">
        <v>-4.8077015681027291E-3</v>
      </c>
      <c r="C214" s="24">
        <v>2.2039459566291608E-2</v>
      </c>
      <c r="D214" s="24">
        <v>-7.245171268246331E-2</v>
      </c>
    </row>
    <row r="215" spans="1:4" x14ac:dyDescent="0.2">
      <c r="A215" s="130">
        <v>43647</v>
      </c>
      <c r="B215" s="2">
        <v>2.5769513179051629E-2</v>
      </c>
      <c r="C215" s="24">
        <v>5.0475521410260571E-2</v>
      </c>
      <c r="D215" s="24">
        <v>-1.8198404418190428E-2</v>
      </c>
    </row>
    <row r="216" spans="1:4" x14ac:dyDescent="0.2">
      <c r="A216" s="130">
        <v>43654</v>
      </c>
      <c r="B216" s="2">
        <v>8.0561766276687763E-3</v>
      </c>
      <c r="C216" s="24">
        <v>-1.8301164382404478E-2</v>
      </c>
      <c r="D216" s="24">
        <v>-3.1744584298746048E-2</v>
      </c>
    </row>
    <row r="217" spans="1:4" x14ac:dyDescent="0.2">
      <c r="A217" s="130">
        <v>43661</v>
      </c>
      <c r="B217" s="2">
        <v>-1.1323085773017993E-2</v>
      </c>
      <c r="C217" s="24">
        <v>1.5707129205357884E-2</v>
      </c>
      <c r="D217" s="24">
        <v>2.354886676276724E-2</v>
      </c>
    </row>
    <row r="218" spans="1:4" x14ac:dyDescent="0.2">
      <c r="A218" s="130">
        <v>43668</v>
      </c>
      <c r="B218" s="2">
        <v>-1.052641298698731E-2</v>
      </c>
      <c r="C218" s="24">
        <v>-2.0998146839773524E-2</v>
      </c>
      <c r="D218" s="24">
        <v>-2.4339068305267553E-2</v>
      </c>
    </row>
    <row r="219" spans="1:4" x14ac:dyDescent="0.2">
      <c r="A219" s="130">
        <v>43675</v>
      </c>
      <c r="B219" s="2">
        <v>-2.4097551579060905E-2</v>
      </c>
      <c r="C219" s="24">
        <v>-1.6043124840575684E-2</v>
      </c>
      <c r="D219" s="24">
        <v>-3.063579833097041E-2</v>
      </c>
    </row>
    <row r="220" spans="1:4" x14ac:dyDescent="0.2">
      <c r="A220" s="130">
        <v>43682</v>
      </c>
      <c r="B220" s="2">
        <v>-4.008829806834413E-2</v>
      </c>
      <c r="C220" s="24">
        <v>-1.0840214552864769E-2</v>
      </c>
      <c r="D220" s="24">
        <v>-3.2866808080351362E-2</v>
      </c>
    </row>
    <row r="221" spans="1:4" x14ac:dyDescent="0.2">
      <c r="A221" s="130">
        <v>43689</v>
      </c>
      <c r="B221" s="2">
        <v>1.5673424682647763E-2</v>
      </c>
      <c r="C221" s="24">
        <v>-8.2079804178296634E-3</v>
      </c>
      <c r="D221" s="24">
        <v>-2.9636019879495379E-2</v>
      </c>
    </row>
    <row r="222" spans="1:4" x14ac:dyDescent="0.2">
      <c r="A222" s="130">
        <v>43696</v>
      </c>
      <c r="B222" s="2">
        <v>-2.2608559689688335E-2</v>
      </c>
      <c r="C222" s="24">
        <v>-2.2223136784710329E-2</v>
      </c>
      <c r="D222" s="24">
        <v>2.9214760307162635E-2</v>
      </c>
    </row>
    <row r="223" spans="1:4" x14ac:dyDescent="0.2">
      <c r="A223" s="130">
        <v>43703</v>
      </c>
      <c r="B223" s="2">
        <v>4.7023433075384702E-2</v>
      </c>
      <c r="C223" s="24">
        <v>2.2223136784710329E-2</v>
      </c>
      <c r="D223" s="24">
        <v>4.4231904500546371E-2</v>
      </c>
    </row>
    <row r="224" spans="1:4" x14ac:dyDescent="0.2">
      <c r="A224" s="130">
        <v>43710</v>
      </c>
      <c r="B224" s="2">
        <v>-3.1801151827664853E-2</v>
      </c>
      <c r="C224" s="24">
        <v>3.7740327982846988E-2</v>
      </c>
      <c r="D224" s="24">
        <v>-1.4754920812768191E-2</v>
      </c>
    </row>
    <row r="225" spans="1:4" x14ac:dyDescent="0.2">
      <c r="A225" s="130">
        <v>43717</v>
      </c>
      <c r="B225" s="2">
        <v>1.2648719612910142E-2</v>
      </c>
      <c r="C225" s="24">
        <v>2.3530497410194195E-2</v>
      </c>
      <c r="D225" s="24">
        <v>1.2198579023747769E-2</v>
      </c>
    </row>
    <row r="226" spans="1:4" x14ac:dyDescent="0.2">
      <c r="A226" s="130">
        <v>43724</v>
      </c>
      <c r="B226" s="2">
        <v>2.7586224390798719E-3</v>
      </c>
      <c r="C226" s="24">
        <v>-1.8253440309350388E-2</v>
      </c>
      <c r="D226" s="24">
        <v>-2.5652928051963286E-2</v>
      </c>
    </row>
    <row r="227" spans="1:4" x14ac:dyDescent="0.2">
      <c r="A227" s="130">
        <v>43731</v>
      </c>
      <c r="B227" s="2">
        <v>-1.9612562714970139E-2</v>
      </c>
      <c r="C227" s="24">
        <v>0</v>
      </c>
      <c r="D227" s="24">
        <v>-1.8976431026198171E-2</v>
      </c>
    </row>
    <row r="228" spans="1:4" x14ac:dyDescent="0.2">
      <c r="A228" s="130">
        <v>43738</v>
      </c>
      <c r="B228" s="2">
        <v>-5.1892316003518957E-2</v>
      </c>
      <c r="C228" s="24">
        <v>-1.3245226750020711E-2</v>
      </c>
      <c r="D228" s="24">
        <v>-7.3793784407709673E-2</v>
      </c>
    </row>
    <row r="229" spans="1:4" x14ac:dyDescent="0.2">
      <c r="A229" s="130">
        <v>43745</v>
      </c>
      <c r="B229" s="2">
        <v>-5.0989651842561656E-2</v>
      </c>
      <c r="C229" s="24">
        <v>0</v>
      </c>
      <c r="D229" s="24">
        <v>-1.4050322767825918E-2</v>
      </c>
    </row>
    <row r="230" spans="1:4" x14ac:dyDescent="0.2">
      <c r="A230" s="130">
        <v>43752</v>
      </c>
      <c r="B230" s="2">
        <v>1.0892399738740011E-3</v>
      </c>
      <c r="C230" s="24">
        <v>-2.6702285558788397E-3</v>
      </c>
      <c r="D230" s="24">
        <v>-9.5812817654508109E-3</v>
      </c>
    </row>
    <row r="231" spans="1:4" x14ac:dyDescent="0.2">
      <c r="A231" s="130">
        <v>43759</v>
      </c>
      <c r="B231" s="2">
        <v>-1.0317427773987475E-2</v>
      </c>
      <c r="C231" s="24">
        <v>1.5915455305899551E-2</v>
      </c>
      <c r="D231" s="24">
        <v>-4.2667640777332316E-2</v>
      </c>
    </row>
    <row r="232" spans="1:4" x14ac:dyDescent="0.2">
      <c r="A232" s="130">
        <v>43766</v>
      </c>
      <c r="B232" s="2">
        <v>2.8349818983413044E-2</v>
      </c>
      <c r="C232" s="24">
        <v>2.5975486403260639E-2</v>
      </c>
      <c r="D232" s="24">
        <v>2.1799228342583632E-2</v>
      </c>
    </row>
    <row r="233" spans="1:4" x14ac:dyDescent="0.2">
      <c r="A233" s="130">
        <v>43773</v>
      </c>
      <c r="B233" s="2">
        <v>8.9713975096437082E-3</v>
      </c>
      <c r="C233" s="24">
        <v>2.7814688182877134E-2</v>
      </c>
      <c r="D233" s="24">
        <v>3.8110218869254808E-2</v>
      </c>
    </row>
    <row r="234" spans="1:4" x14ac:dyDescent="0.2">
      <c r="A234" s="130">
        <v>43780</v>
      </c>
      <c r="B234" s="2">
        <v>7.5660138284305845E-4</v>
      </c>
      <c r="C234" s="24">
        <v>1.2391732295163438E-2</v>
      </c>
      <c r="D234" s="24">
        <v>-3.4154204532002908E-2</v>
      </c>
    </row>
    <row r="235" spans="1:4" x14ac:dyDescent="0.2">
      <c r="A235" s="130">
        <v>43787</v>
      </c>
      <c r="B235" s="2">
        <v>-1.3553850984314053E-2</v>
      </c>
      <c r="C235" s="24">
        <v>2.4332100659530509E-2</v>
      </c>
      <c r="D235" s="24">
        <v>9.2746086493793456E-3</v>
      </c>
    </row>
    <row r="236" spans="1:4" x14ac:dyDescent="0.2">
      <c r="A236" s="130">
        <v>43794</v>
      </c>
      <c r="B236" s="2">
        <v>6.7237417122747445E-3</v>
      </c>
      <c r="C236" s="24">
        <v>0</v>
      </c>
      <c r="D236" s="24">
        <v>1.2439905406983698E-2</v>
      </c>
    </row>
    <row r="237" spans="1:4" x14ac:dyDescent="0.2">
      <c r="A237" s="130">
        <v>43801</v>
      </c>
      <c r="B237" s="2">
        <v>-2.3421717808439269E-2</v>
      </c>
      <c r="C237" s="24">
        <v>-9.6619109117368485E-3</v>
      </c>
      <c r="D237" s="24">
        <v>2.7286198592634037E-2</v>
      </c>
    </row>
    <row r="238" spans="1:4" x14ac:dyDescent="0.2">
      <c r="A238" s="130">
        <v>43808</v>
      </c>
      <c r="B238" s="2">
        <v>1.8076969649557739E-2</v>
      </c>
      <c r="C238" s="24">
        <v>3.5760663879098153E-2</v>
      </c>
      <c r="D238" s="24">
        <v>3.6179656577502328E-2</v>
      </c>
    </row>
    <row r="239" spans="1:4" x14ac:dyDescent="0.2">
      <c r="A239" s="130">
        <v>43815</v>
      </c>
      <c r="B239" s="2">
        <v>9.6000737290182769E-3</v>
      </c>
      <c r="C239" s="24">
        <v>1.8562017860059621E-2</v>
      </c>
      <c r="D239" s="24">
        <v>3.2532473750952029E-2</v>
      </c>
    </row>
    <row r="240" spans="1:4" x14ac:dyDescent="0.2">
      <c r="A240" s="130">
        <v>43822</v>
      </c>
      <c r="B240" s="2">
        <v>3.8964036645939615E-2</v>
      </c>
      <c r="C240" s="24">
        <v>3.1676856653570118E-2</v>
      </c>
      <c r="D240" s="24">
        <v>6.7161299042206579E-3</v>
      </c>
    </row>
    <row r="241" spans="1:7" x14ac:dyDescent="0.2">
      <c r="A241" s="130">
        <v>43829</v>
      </c>
      <c r="B241" s="2">
        <v>5.0920310795934398E-3</v>
      </c>
      <c r="C241" s="24">
        <v>6.4677709668661043E-2</v>
      </c>
      <c r="D241" s="24">
        <v>7.502119098058202E-3</v>
      </c>
    </row>
    <row r="242" spans="1:7" x14ac:dyDescent="0.2">
      <c r="A242" s="130">
        <v>43857</v>
      </c>
      <c r="B242" s="2">
        <v>-1.8344260250559685E-2</v>
      </c>
      <c r="C242" s="24">
        <v>1.4073727211662002E-2</v>
      </c>
      <c r="D242" s="24">
        <v>-4.9480057263369126E-2</v>
      </c>
    </row>
    <row r="243" spans="1:7" x14ac:dyDescent="0.2">
      <c r="A243" s="130">
        <v>43864</v>
      </c>
      <c r="B243" s="2">
        <v>-2.3619938848472799E-2</v>
      </c>
      <c r="C243" s="24">
        <v>-4.9333790168142322E-2</v>
      </c>
      <c r="D243" s="24">
        <v>1.424587010418854E-2</v>
      </c>
    </row>
    <row r="244" spans="1:7" ht="17" thickBot="1" x14ac:dyDescent="0.25">
      <c r="A244" s="131">
        <v>43871</v>
      </c>
      <c r="B244" s="25">
        <v>2.9772158333670973E-2</v>
      </c>
      <c r="C244" s="129">
        <v>-4.5045146359198762E-2</v>
      </c>
      <c r="D244" s="129">
        <v>-6.0189347658985426E-3</v>
      </c>
    </row>
    <row r="245" spans="1:7" ht="17" thickBot="1" x14ac:dyDescent="0.25">
      <c r="A245" s="1"/>
    </row>
    <row r="246" spans="1:7" x14ac:dyDescent="0.2">
      <c r="A246" s="244" t="s">
        <v>9</v>
      </c>
      <c r="B246" s="245"/>
      <c r="C246" s="244" t="s">
        <v>11</v>
      </c>
      <c r="D246" s="245"/>
      <c r="E246" s="244" t="s">
        <v>16</v>
      </c>
      <c r="F246" s="245"/>
    </row>
    <row r="247" spans="1:7" x14ac:dyDescent="0.2">
      <c r="A247" s="14"/>
      <c r="B247" s="15"/>
      <c r="C247" s="14"/>
      <c r="D247" s="15"/>
      <c r="E247" s="9"/>
      <c r="F247" s="15"/>
    </row>
    <row r="248" spans="1:7" x14ac:dyDescent="0.2">
      <c r="A248" s="14" t="s">
        <v>19</v>
      </c>
      <c r="B248" s="15">
        <v>-3.3152022329849653E-3</v>
      </c>
      <c r="C248" s="14" t="s">
        <v>19</v>
      </c>
      <c r="D248" s="15">
        <v>2.4770742476235498E-3</v>
      </c>
      <c r="E248" s="9" t="s">
        <v>19</v>
      </c>
      <c r="F248" s="15">
        <v>2.8794770635323539E-3</v>
      </c>
    </row>
    <row r="249" spans="1:7" x14ac:dyDescent="0.2">
      <c r="A249" s="14" t="s">
        <v>20</v>
      </c>
      <c r="B249" s="15">
        <v>2.2375681588239008E-3</v>
      </c>
      <c r="C249" s="14" t="s">
        <v>20</v>
      </c>
      <c r="D249" s="15">
        <v>1.5285523017595848E-3</v>
      </c>
      <c r="E249" s="9" t="s">
        <v>20</v>
      </c>
      <c r="F249" s="15">
        <v>2.3429859307708368E-3</v>
      </c>
    </row>
    <row r="250" spans="1:7" x14ac:dyDescent="0.2">
      <c r="A250" s="14" t="s">
        <v>21</v>
      </c>
      <c r="B250" s="15">
        <v>-2.3114618847790425E-3</v>
      </c>
      <c r="C250" s="14" t="s">
        <v>21</v>
      </c>
      <c r="D250" s="15">
        <v>0</v>
      </c>
      <c r="E250" s="9" t="s">
        <v>21</v>
      </c>
      <c r="F250" s="15">
        <v>3.3317557989427371E-3</v>
      </c>
    </row>
    <row r="251" spans="1:7" x14ac:dyDescent="0.2">
      <c r="A251" s="14" t="s">
        <v>22</v>
      </c>
      <c r="B251" s="15">
        <v>0</v>
      </c>
      <c r="C251" s="14" t="s">
        <v>22</v>
      </c>
      <c r="D251" s="15">
        <v>0</v>
      </c>
      <c r="E251" s="9" t="s">
        <v>22</v>
      </c>
      <c r="F251" s="15">
        <v>0</v>
      </c>
    </row>
    <row r="252" spans="1:7" x14ac:dyDescent="0.2">
      <c r="A252" s="14" t="s">
        <v>23</v>
      </c>
      <c r="B252" s="15">
        <v>3.4808391606372516E-2</v>
      </c>
      <c r="C252" s="14" t="s">
        <v>23</v>
      </c>
      <c r="D252" s="15">
        <v>2.3778693355395182E-2</v>
      </c>
      <c r="E252" s="9" t="s">
        <v>23</v>
      </c>
      <c r="F252" s="15">
        <v>3.6448307277200137E-2</v>
      </c>
      <c r="G252" s="9"/>
    </row>
    <row r="253" spans="1:7" x14ac:dyDescent="0.2">
      <c r="A253" s="14" t="s">
        <v>24</v>
      </c>
      <c r="B253" s="15">
        <v>1.2116241262225844E-3</v>
      </c>
      <c r="C253" s="14" t="s">
        <v>24</v>
      </c>
      <c r="D253" s="15">
        <v>5.6542625768991493E-4</v>
      </c>
      <c r="E253" s="9" t="s">
        <v>24</v>
      </c>
      <c r="F253" s="15">
        <v>1.3284791033732002E-3</v>
      </c>
      <c r="G253" s="9"/>
    </row>
    <row r="254" spans="1:7" x14ac:dyDescent="0.2">
      <c r="A254" s="14" t="s">
        <v>25</v>
      </c>
      <c r="B254" s="15">
        <v>7.4050464737777322E-2</v>
      </c>
      <c r="C254" s="14" t="s">
        <v>25</v>
      </c>
      <c r="D254" s="15">
        <v>4.5658022602652615E-3</v>
      </c>
      <c r="E254" s="9" t="s">
        <v>25</v>
      </c>
      <c r="F254" s="15">
        <v>-0.18811700865144587</v>
      </c>
      <c r="G254" s="9"/>
    </row>
    <row r="255" spans="1:7" x14ac:dyDescent="0.2">
      <c r="A255" s="14" t="s">
        <v>26</v>
      </c>
      <c r="B255" s="15">
        <v>-0.11825960736993912</v>
      </c>
      <c r="C255" s="14" t="s">
        <v>26</v>
      </c>
      <c r="D255" s="15">
        <v>0.13074896481719933</v>
      </c>
      <c r="E255" s="9" t="s">
        <v>26</v>
      </c>
      <c r="F255" s="15">
        <v>-7.3808583222705088E-2</v>
      </c>
      <c r="G255" s="9"/>
    </row>
    <row r="256" spans="1:7" x14ac:dyDescent="0.2">
      <c r="A256" s="14" t="s">
        <v>27</v>
      </c>
      <c r="B256" s="15">
        <v>0.18238475593335046</v>
      </c>
      <c r="C256" s="14" t="s">
        <v>27</v>
      </c>
      <c r="D256" s="15">
        <v>0.12410113013946167</v>
      </c>
      <c r="E256" s="9" t="s">
        <v>27</v>
      </c>
      <c r="F256" s="15">
        <v>0.21232441167640914</v>
      </c>
    </row>
    <row r="257" spans="1:11" x14ac:dyDescent="0.2">
      <c r="A257" s="14" t="s">
        <v>28</v>
      </c>
      <c r="B257" s="15">
        <v>-9.5996459652827326E-2</v>
      </c>
      <c r="C257" s="14" t="s">
        <v>28</v>
      </c>
      <c r="D257" s="15">
        <v>-5.9423420470800625E-2</v>
      </c>
      <c r="E257" s="9" t="s">
        <v>28</v>
      </c>
      <c r="F257" s="15">
        <v>-0.10358228579765605</v>
      </c>
      <c r="I257" s="190"/>
      <c r="J257" s="190"/>
      <c r="K257" s="190"/>
    </row>
    <row r="258" spans="1:11" x14ac:dyDescent="0.2">
      <c r="A258" s="14" t="s">
        <v>29</v>
      </c>
      <c r="B258" s="15">
        <v>8.6388296280523136E-2</v>
      </c>
      <c r="C258" s="14" t="s">
        <v>29</v>
      </c>
      <c r="D258" s="15">
        <v>6.4677709668661043E-2</v>
      </c>
      <c r="E258" s="9" t="s">
        <v>29</v>
      </c>
      <c r="F258" s="15">
        <v>0.10874212587875309</v>
      </c>
      <c r="I258" s="190"/>
      <c r="J258" s="190"/>
      <c r="K258" s="190"/>
    </row>
    <row r="259" spans="1:11" x14ac:dyDescent="0.2">
      <c r="A259" s="14" t="s">
        <v>30</v>
      </c>
      <c r="B259" s="15">
        <v>-0.80227894038236158</v>
      </c>
      <c r="C259" s="14" t="s">
        <v>30</v>
      </c>
      <c r="D259" s="15">
        <v>0.59945196792489908</v>
      </c>
      <c r="E259" s="9" t="s">
        <v>30</v>
      </c>
      <c r="F259" s="15">
        <v>0.69683344937482961</v>
      </c>
      <c r="I259" s="190"/>
      <c r="J259" s="190"/>
      <c r="K259" s="190"/>
    </row>
    <row r="260" spans="1:11" x14ac:dyDescent="0.2">
      <c r="A260" s="14" t="s">
        <v>31</v>
      </c>
      <c r="B260" s="15">
        <v>242</v>
      </c>
      <c r="C260" s="14" t="s">
        <v>31</v>
      </c>
      <c r="D260" s="15">
        <v>242</v>
      </c>
      <c r="E260" s="9" t="s">
        <v>31</v>
      </c>
      <c r="F260" s="15">
        <v>242</v>
      </c>
      <c r="I260" s="190"/>
      <c r="J260" s="190"/>
      <c r="K260" s="190"/>
    </row>
    <row r="261" spans="1:11" x14ac:dyDescent="0.2">
      <c r="A261" s="14" t="s">
        <v>32</v>
      </c>
      <c r="B261" s="15">
        <v>8.6388296280523136E-2</v>
      </c>
      <c r="C261" s="14" t="s">
        <v>32</v>
      </c>
      <c r="D261" s="15">
        <v>6.4677709668661043E-2</v>
      </c>
      <c r="E261" s="9" t="s">
        <v>32</v>
      </c>
      <c r="F261" s="15">
        <v>0.10874212587875309</v>
      </c>
      <c r="G261" s="9"/>
      <c r="I261" s="190"/>
      <c r="J261" s="190"/>
      <c r="K261" s="190"/>
    </row>
    <row r="262" spans="1:11" x14ac:dyDescent="0.2">
      <c r="A262" s="14" t="s">
        <v>33</v>
      </c>
      <c r="B262" s="15">
        <v>-9.5996459652827326E-2</v>
      </c>
      <c r="C262" s="14" t="s">
        <v>33</v>
      </c>
      <c r="D262" s="15">
        <v>-5.9423420470800625E-2</v>
      </c>
      <c r="E262" s="9" t="s">
        <v>33</v>
      </c>
      <c r="F262" s="15">
        <v>-0.10358228579765605</v>
      </c>
      <c r="I262" s="190"/>
      <c r="J262" s="190"/>
      <c r="K262" s="190"/>
    </row>
    <row r="263" spans="1:11" ht="17" thickBot="1" x14ac:dyDescent="0.25">
      <c r="A263" s="16" t="s">
        <v>34</v>
      </c>
      <c r="B263" s="17">
        <v>4.4076875387664676E-3</v>
      </c>
      <c r="C263" s="16" t="s">
        <v>34</v>
      </c>
      <c r="D263" s="17">
        <v>3.0110282478991793E-3</v>
      </c>
      <c r="E263" s="10" t="s">
        <v>34</v>
      </c>
      <c r="F263" s="17">
        <v>4.6153453917541776E-3</v>
      </c>
      <c r="I263" s="190"/>
      <c r="J263" s="190"/>
      <c r="K263" s="190"/>
    </row>
    <row r="264" spans="1:11" x14ac:dyDescent="0.2">
      <c r="A264" s="244" t="s">
        <v>9</v>
      </c>
      <c r="B264" s="245"/>
      <c r="C264" s="244" t="s">
        <v>11</v>
      </c>
      <c r="D264" s="245"/>
      <c r="E264" s="244" t="s">
        <v>16</v>
      </c>
      <c r="F264" s="245"/>
    </row>
    <row r="265" spans="1:11" x14ac:dyDescent="0.2">
      <c r="A265" s="14" t="s">
        <v>51</v>
      </c>
      <c r="B265" s="9">
        <f>_xlfn.CONFIDENCE.T(0.05, B$252,B$260)</f>
        <v>4.4076875387664676E-3</v>
      </c>
      <c r="C265" s="6"/>
      <c r="D265" s="9">
        <f>_xlfn.CONFIDENCE.T(0.05, D$252,D$260)</f>
        <v>3.0110282478991793E-3</v>
      </c>
      <c r="E265" s="6"/>
      <c r="F265" s="15">
        <f>_xlfn.CONFIDENCE.T(0.05, F$252,F$260)</f>
        <v>4.6153453917541776E-3</v>
      </c>
    </row>
    <row r="266" spans="1:11" x14ac:dyDescent="0.2">
      <c r="A266" s="169" t="s">
        <v>52</v>
      </c>
      <c r="B266" s="6">
        <f>_xlfn.CHISQ.INV(0.025, $B$260)</f>
        <v>200.80518312548276</v>
      </c>
      <c r="C266" s="6"/>
      <c r="D266" s="6">
        <f>_xlfn.CHISQ.INV(0.025, $D$260)</f>
        <v>200.80518312548276</v>
      </c>
      <c r="E266" s="6"/>
      <c r="F266" s="30">
        <f>_xlfn.CHISQ.INV(0.025, $F$260)</f>
        <v>200.80518312548276</v>
      </c>
    </row>
    <row r="267" spans="1:11" x14ac:dyDescent="0.2">
      <c r="A267" s="169" t="s">
        <v>53</v>
      </c>
      <c r="B267" s="6">
        <f>_xlfn.CHISQ.INV(1-0.025, $B$260)</f>
        <v>286.98117073870452</v>
      </c>
      <c r="C267" s="6"/>
      <c r="D267" s="6">
        <f>_xlfn.CHISQ.INV(1-0.025, $D$260)</f>
        <v>286.98117073870452</v>
      </c>
      <c r="E267" s="6"/>
      <c r="F267" s="30">
        <f>_xlfn.CHISQ.INV(1-0.025, $F$260)</f>
        <v>286.98117073870452</v>
      </c>
    </row>
    <row r="268" spans="1:11" x14ac:dyDescent="0.2">
      <c r="A268" s="169" t="s">
        <v>54</v>
      </c>
      <c r="B268" s="6">
        <f>(B$260-1)*B$253^2</f>
        <v>3.5379595860195851E-4</v>
      </c>
      <c r="C268" s="6"/>
      <c r="D268" s="170">
        <f>(D$260-1)*D$253^2</f>
        <v>7.7049351545338521E-5</v>
      </c>
      <c r="E268" s="6"/>
      <c r="F268" s="30">
        <f>(F$260-1)*F$253^2</f>
        <v>4.2533047147192218E-4</v>
      </c>
    </row>
    <row r="269" spans="1:11" x14ac:dyDescent="0.2">
      <c r="A269" s="169" t="s">
        <v>55</v>
      </c>
      <c r="B269" s="6">
        <f>B$253*SQRT((B$260-1)/(B$266*(B$260-1)))</f>
        <v>8.5502822895536091E-5</v>
      </c>
      <c r="C269" s="6"/>
      <c r="D269" s="6">
        <f>D$253*SQRT((D$260-1)/(D$266*(D$260-1)))</f>
        <v>3.9901434880197415E-5</v>
      </c>
      <c r="E269" s="6"/>
      <c r="F269" s="30">
        <f>F$253*SQRT((F$260-1)/(F$266*(F$260-1)))</f>
        <v>9.374913476695843E-5</v>
      </c>
    </row>
    <row r="270" spans="1:11" x14ac:dyDescent="0.2">
      <c r="A270" s="169" t="s">
        <v>56</v>
      </c>
      <c r="B270" s="6">
        <f>B$253*SQRT((B$260-1)/(B$267*(B$260-1)))</f>
        <v>7.1522257033239674E-5</v>
      </c>
      <c r="C270" s="6"/>
      <c r="D270" s="6">
        <f>D$253*SQRT((D$260-1)/(D$267*(D$260-1)))</f>
        <v>3.3377151593968568E-5</v>
      </c>
      <c r="E270" s="6"/>
      <c r="F270" s="30">
        <f>F$253*SQRT((F$260-1)/(F$267*(F$260-1)))</f>
        <v>7.8420214518979211E-5</v>
      </c>
    </row>
    <row r="271" spans="1:11" x14ac:dyDescent="0.2">
      <c r="A271" s="2"/>
      <c r="B271" s="6"/>
      <c r="C271" s="6"/>
      <c r="D271" s="6"/>
      <c r="E271" s="6"/>
      <c r="F271" s="30"/>
    </row>
    <row r="272" spans="1:11" x14ac:dyDescent="0.2">
      <c r="A272" s="169" t="s">
        <v>57</v>
      </c>
      <c r="B272" s="6">
        <f>INT(1+SQRT(2)*LN(B$260))</f>
        <v>8</v>
      </c>
      <c r="C272" s="6"/>
      <c r="D272" s="6">
        <f>INT(1+SQRT(2)*LN(D$260))</f>
        <v>8</v>
      </c>
      <c r="E272" s="6"/>
      <c r="F272" s="30">
        <f>INT(1+SQRT(2)*LN(F$260))</f>
        <v>8</v>
      </c>
    </row>
    <row r="273" spans="1:7" x14ac:dyDescent="0.2">
      <c r="A273" s="169" t="s">
        <v>58</v>
      </c>
      <c r="B273" s="6">
        <f>MAX(B$3:B$244)-MIN(B$3:B$244)</f>
        <v>0.18238475593335046</v>
      </c>
      <c r="C273" s="6"/>
      <c r="D273" s="6">
        <f>MAX(C$3:C$244)-MIN(C$3:C$244)</f>
        <v>0.12410113013946167</v>
      </c>
      <c r="E273" s="6"/>
      <c r="F273" s="30">
        <f>MAX(D$3:D$244)-MIN(D$3:D$244)</f>
        <v>0.21232441167640914</v>
      </c>
    </row>
    <row r="274" spans="1:7" ht="17" thickBot="1" x14ac:dyDescent="0.25">
      <c r="A274" s="171" t="s">
        <v>59</v>
      </c>
      <c r="B274" s="31">
        <f>B$273/B272</f>
        <v>2.2798094491668808E-2</v>
      </c>
      <c r="C274" s="31"/>
      <c r="D274" s="31">
        <f>D$273/D272</f>
        <v>1.5512641267432709E-2</v>
      </c>
      <c r="E274" s="31"/>
      <c r="F274" s="32">
        <f>F$273/F272</f>
        <v>2.6540551459551143E-2</v>
      </c>
    </row>
    <row r="275" spans="1:7" x14ac:dyDescent="0.2">
      <c r="A275" s="45" t="s">
        <v>60</v>
      </c>
      <c r="B275" s="46">
        <f>MIN(B$3:B$244)</f>
        <v>-9.5996459652827326E-2</v>
      </c>
      <c r="C275" s="47">
        <f>B275+$B$274</f>
        <v>-7.3198365161158518E-2</v>
      </c>
      <c r="D275" s="58">
        <f>MIN(C$4:C$245)</f>
        <v>-5.9423420470800625E-2</v>
      </c>
      <c r="E275" s="59">
        <f>B275+$D$274</f>
        <v>-8.0483818385394618E-2</v>
      </c>
      <c r="F275" s="72">
        <f>MIN(D$4:D$245)</f>
        <v>-0.10358228579765605</v>
      </c>
      <c r="G275" s="73">
        <f>B275+$F$274</f>
        <v>-6.9455908193276183E-2</v>
      </c>
    </row>
    <row r="276" spans="1:7" x14ac:dyDescent="0.2">
      <c r="A276" s="48">
        <v>2</v>
      </c>
      <c r="B276" s="49">
        <f>C275</f>
        <v>-7.3198365161158518E-2</v>
      </c>
      <c r="C276" s="50">
        <f t="shared" ref="C276:C283" si="15">B276+$B$274</f>
        <v>-5.0400270669489711E-2</v>
      </c>
      <c r="D276" s="60">
        <f>E275</f>
        <v>-8.0483818385394618E-2</v>
      </c>
      <c r="E276" s="61">
        <f t="shared" ref="E276:E283" si="16">B276+$D$274</f>
        <v>-5.768572389372581E-2</v>
      </c>
      <c r="F276" s="74">
        <f>G275</f>
        <v>-6.9455908193276183E-2</v>
      </c>
      <c r="G276" s="75">
        <f t="shared" ref="G276:G283" si="17">B276+$F$274</f>
        <v>-4.6657813701607376E-2</v>
      </c>
    </row>
    <row r="277" spans="1:7" x14ac:dyDescent="0.2">
      <c r="A277" s="48">
        <v>3</v>
      </c>
      <c r="B277" s="49">
        <f t="shared" ref="B277:F283" si="18">B276+$B$274</f>
        <v>-5.0400270669489711E-2</v>
      </c>
      <c r="C277" s="50">
        <f t="shared" si="15"/>
        <v>-2.7602176177820903E-2</v>
      </c>
      <c r="D277" s="60">
        <f t="shared" si="18"/>
        <v>-5.768572389372581E-2</v>
      </c>
      <c r="E277" s="61">
        <f t="shared" si="16"/>
        <v>-3.4887629402057002E-2</v>
      </c>
      <c r="F277" s="74">
        <f t="shared" si="18"/>
        <v>-4.6657813701607376E-2</v>
      </c>
      <c r="G277" s="75">
        <f t="shared" si="17"/>
        <v>-2.3859719209938568E-2</v>
      </c>
    </row>
    <row r="278" spans="1:7" x14ac:dyDescent="0.2">
      <c r="A278" s="48">
        <v>4</v>
      </c>
      <c r="B278" s="49">
        <f t="shared" si="18"/>
        <v>-2.7602176177820903E-2</v>
      </c>
      <c r="C278" s="50">
        <f t="shared" si="15"/>
        <v>-4.8040816861520952E-3</v>
      </c>
      <c r="D278" s="60">
        <f t="shared" si="18"/>
        <v>-3.4887629402057002E-2</v>
      </c>
      <c r="E278" s="61">
        <f t="shared" si="16"/>
        <v>-1.2089534910388194E-2</v>
      </c>
      <c r="F278" s="74">
        <f t="shared" si="18"/>
        <v>-2.3859719209938568E-2</v>
      </c>
      <c r="G278" s="75">
        <f t="shared" si="17"/>
        <v>-1.0616247182697602E-3</v>
      </c>
    </row>
    <row r="279" spans="1:7" x14ac:dyDescent="0.2">
      <c r="A279" s="48">
        <v>5</v>
      </c>
      <c r="B279" s="49">
        <f t="shared" si="18"/>
        <v>-4.8040816861520952E-3</v>
      </c>
      <c r="C279" s="50">
        <f t="shared" si="15"/>
        <v>1.7994012805516713E-2</v>
      </c>
      <c r="D279" s="60">
        <f t="shared" si="18"/>
        <v>-1.2089534910388194E-2</v>
      </c>
      <c r="E279" s="61">
        <f t="shared" si="16"/>
        <v>1.0708559581280613E-2</v>
      </c>
      <c r="F279" s="74">
        <f t="shared" si="18"/>
        <v>-1.0616247182697602E-3</v>
      </c>
      <c r="G279" s="75">
        <f t="shared" si="17"/>
        <v>2.1736469773399048E-2</v>
      </c>
    </row>
    <row r="280" spans="1:7" x14ac:dyDescent="0.2">
      <c r="A280" s="48">
        <v>6</v>
      </c>
      <c r="B280" s="49">
        <f t="shared" si="18"/>
        <v>1.7994012805516713E-2</v>
      </c>
      <c r="C280" s="50">
        <f t="shared" si="15"/>
        <v>4.079210729718552E-2</v>
      </c>
      <c r="D280" s="60">
        <f t="shared" si="18"/>
        <v>1.0708559581280613E-2</v>
      </c>
      <c r="E280" s="61">
        <f t="shared" si="16"/>
        <v>3.3506654072949421E-2</v>
      </c>
      <c r="F280" s="74">
        <f t="shared" si="18"/>
        <v>2.1736469773399048E-2</v>
      </c>
      <c r="G280" s="75">
        <f t="shared" si="17"/>
        <v>4.4534564265067855E-2</v>
      </c>
    </row>
    <row r="281" spans="1:7" x14ac:dyDescent="0.2">
      <c r="A281" s="48">
        <v>7</v>
      </c>
      <c r="B281" s="49">
        <f t="shared" si="18"/>
        <v>4.079210729718552E-2</v>
      </c>
      <c r="C281" s="50">
        <f t="shared" si="15"/>
        <v>6.3590201788854328E-2</v>
      </c>
      <c r="D281" s="60">
        <f t="shared" si="18"/>
        <v>3.3506654072949421E-2</v>
      </c>
      <c r="E281" s="61">
        <f t="shared" si="16"/>
        <v>5.6304748564618229E-2</v>
      </c>
      <c r="F281" s="74">
        <f t="shared" si="18"/>
        <v>4.4534564265067855E-2</v>
      </c>
      <c r="G281" s="75">
        <f t="shared" si="17"/>
        <v>6.7332658756736663E-2</v>
      </c>
    </row>
    <row r="282" spans="1:7" x14ac:dyDescent="0.2">
      <c r="A282" s="48">
        <v>8</v>
      </c>
      <c r="B282" s="49">
        <f t="shared" si="18"/>
        <v>6.3590201788854328E-2</v>
      </c>
      <c r="C282" s="50">
        <f t="shared" si="15"/>
        <v>8.6388296280523136E-2</v>
      </c>
      <c r="D282" s="60">
        <f t="shared" si="18"/>
        <v>5.6304748564618229E-2</v>
      </c>
      <c r="E282" s="61">
        <f t="shared" si="16"/>
        <v>7.9102843056287037E-2</v>
      </c>
      <c r="F282" s="74">
        <f t="shared" si="18"/>
        <v>6.7332658756736663E-2</v>
      </c>
      <c r="G282" s="75">
        <f t="shared" si="17"/>
        <v>9.0130753248405471E-2</v>
      </c>
    </row>
    <row r="283" spans="1:7" ht="17" thickBot="1" x14ac:dyDescent="0.25">
      <c r="A283" s="51">
        <v>9</v>
      </c>
      <c r="B283" s="52">
        <f t="shared" si="18"/>
        <v>8.6388296280523136E-2</v>
      </c>
      <c r="C283" s="53">
        <f t="shared" si="15"/>
        <v>0.10918639077219194</v>
      </c>
      <c r="D283" s="62">
        <f t="shared" si="18"/>
        <v>7.9102843056287037E-2</v>
      </c>
      <c r="E283" s="63">
        <f t="shared" si="16"/>
        <v>0.10190093754795584</v>
      </c>
      <c r="F283" s="76">
        <f t="shared" si="18"/>
        <v>9.0130753248405471E-2</v>
      </c>
      <c r="G283" s="77">
        <f t="shared" si="17"/>
        <v>0.11292884774007428</v>
      </c>
    </row>
    <row r="284" spans="1:7" x14ac:dyDescent="0.2">
      <c r="A284" s="88"/>
      <c r="B284" s="54" t="s">
        <v>63</v>
      </c>
      <c r="C284" s="50">
        <f t="shared" ref="C284:C292" si="19">COUNTIFS($B$3:$B$244,"&lt;="&amp;C275,$B$3:$B$244,"&gt;="&amp;B275)</f>
        <v>7</v>
      </c>
      <c r="D284" s="64" t="s">
        <v>63</v>
      </c>
      <c r="E284" s="65">
        <f>COUNTIFS($C$3:$C$244,"&lt;="&amp;E275,$C$3:$C$244,"&gt;="&amp;D275)</f>
        <v>0</v>
      </c>
      <c r="F284" s="78" t="s">
        <v>63</v>
      </c>
      <c r="G284" s="79">
        <f>COUNTIFS($D$3:$D$244,"&lt;="&amp;G275,$D$3:$D$244,"&gt;="&amp;F275)</f>
        <v>5</v>
      </c>
    </row>
    <row r="285" spans="1:7" x14ac:dyDescent="0.2">
      <c r="A285" s="88"/>
      <c r="B285" s="48">
        <v>2</v>
      </c>
      <c r="C285" s="50">
        <f t="shared" si="19"/>
        <v>13</v>
      </c>
      <c r="D285" s="66">
        <v>2</v>
      </c>
      <c r="E285" s="65">
        <f t="shared" ref="E285:E292" si="20">COUNTIFS($C$3:$C$244,"&lt;="&amp;E276,$C$3:$C$244,"&gt;="&amp;D276)</f>
        <v>1</v>
      </c>
      <c r="F285" s="80">
        <v>2</v>
      </c>
      <c r="G285" s="79">
        <f t="shared" ref="G285:G292" si="21">COUNTIFS($D$3:$D$244,"&lt;="&amp;G276,$D$3:$D$244,"&gt;="&amp;F276)</f>
        <v>18</v>
      </c>
    </row>
    <row r="286" spans="1:7" x14ac:dyDescent="0.2">
      <c r="A286" s="88"/>
      <c r="B286" s="48">
        <v>3</v>
      </c>
      <c r="C286" s="50">
        <f t="shared" si="19"/>
        <v>36</v>
      </c>
      <c r="D286" s="66">
        <v>3</v>
      </c>
      <c r="E286" s="65">
        <f t="shared" si="20"/>
        <v>11</v>
      </c>
      <c r="F286" s="80">
        <v>3</v>
      </c>
      <c r="G286" s="79">
        <f t="shared" si="21"/>
        <v>37</v>
      </c>
    </row>
    <row r="287" spans="1:7" x14ac:dyDescent="0.2">
      <c r="A287" s="88"/>
      <c r="B287" s="48">
        <v>4</v>
      </c>
      <c r="C287" s="50">
        <f t="shared" si="19"/>
        <v>62</v>
      </c>
      <c r="D287" s="66">
        <v>4</v>
      </c>
      <c r="E287" s="65">
        <f t="shared" si="20"/>
        <v>49</v>
      </c>
      <c r="F287" s="80">
        <v>4</v>
      </c>
      <c r="G287" s="79">
        <f t="shared" si="21"/>
        <v>42</v>
      </c>
    </row>
    <row r="288" spans="1:7" x14ac:dyDescent="0.2">
      <c r="A288" s="88"/>
      <c r="B288" s="48">
        <v>5</v>
      </c>
      <c r="C288" s="50">
        <f t="shared" si="19"/>
        <v>63</v>
      </c>
      <c r="D288" s="66">
        <v>5</v>
      </c>
      <c r="E288" s="65">
        <f t="shared" si="20"/>
        <v>100</v>
      </c>
      <c r="F288" s="80">
        <v>5</v>
      </c>
      <c r="G288" s="79">
        <f t="shared" si="21"/>
        <v>64</v>
      </c>
    </row>
    <row r="289" spans="1:7" x14ac:dyDescent="0.2">
      <c r="A289" s="88"/>
      <c r="B289" s="48">
        <v>6</v>
      </c>
      <c r="C289" s="50">
        <f t="shared" si="19"/>
        <v>33</v>
      </c>
      <c r="D289" s="66">
        <v>6</v>
      </c>
      <c r="E289" s="65">
        <f t="shared" si="20"/>
        <v>56</v>
      </c>
      <c r="F289" s="80">
        <v>6</v>
      </c>
      <c r="G289" s="79">
        <f t="shared" si="21"/>
        <v>47</v>
      </c>
    </row>
    <row r="290" spans="1:7" x14ac:dyDescent="0.2">
      <c r="A290" s="88"/>
      <c r="B290" s="48">
        <v>7</v>
      </c>
      <c r="C290" s="50">
        <f t="shared" si="19"/>
        <v>23</v>
      </c>
      <c r="D290" s="66">
        <v>7</v>
      </c>
      <c r="E290" s="65">
        <f t="shared" si="20"/>
        <v>22</v>
      </c>
      <c r="F290" s="80">
        <v>7</v>
      </c>
      <c r="G290" s="79">
        <f t="shared" si="21"/>
        <v>21</v>
      </c>
    </row>
    <row r="291" spans="1:7" x14ac:dyDescent="0.2">
      <c r="A291" s="88"/>
      <c r="B291" s="48">
        <v>8</v>
      </c>
      <c r="C291" s="50">
        <f t="shared" si="19"/>
        <v>5</v>
      </c>
      <c r="D291" s="66">
        <v>8</v>
      </c>
      <c r="E291" s="65">
        <f t="shared" si="20"/>
        <v>3</v>
      </c>
      <c r="F291" s="80">
        <v>8</v>
      </c>
      <c r="G291" s="79">
        <f t="shared" si="21"/>
        <v>7</v>
      </c>
    </row>
    <row r="292" spans="1:7" ht="17" thickBot="1" x14ac:dyDescent="0.25">
      <c r="A292" s="88"/>
      <c r="B292" s="51">
        <v>9</v>
      </c>
      <c r="C292" s="53">
        <f t="shared" si="19"/>
        <v>1</v>
      </c>
      <c r="D292" s="67">
        <v>9</v>
      </c>
      <c r="E292" s="65">
        <f t="shared" si="20"/>
        <v>0</v>
      </c>
      <c r="F292" s="81">
        <v>9</v>
      </c>
      <c r="G292" s="79">
        <f t="shared" si="21"/>
        <v>1</v>
      </c>
    </row>
    <row r="293" spans="1:7" ht="17" thickBot="1" x14ac:dyDescent="0.25">
      <c r="A293" s="88"/>
      <c r="B293" s="51" t="s">
        <v>64</v>
      </c>
      <c r="C293" s="55">
        <f>SUM(C284:C292)</f>
        <v>243</v>
      </c>
      <c r="D293" s="67" t="s">
        <v>64</v>
      </c>
      <c r="E293" s="68">
        <f>SUM(E284:E292)</f>
        <v>242</v>
      </c>
      <c r="F293" s="81" t="s">
        <v>64</v>
      </c>
      <c r="G293" s="82">
        <f>SUM(G284:G292)</f>
        <v>242</v>
      </c>
    </row>
    <row r="294" spans="1:7" x14ac:dyDescent="0.2">
      <c r="A294" s="56" t="s">
        <v>61</v>
      </c>
      <c r="B294" s="100">
        <f t="shared" ref="B294:C302" si="22">_xlfn.NORM.DIST(B275,$B$248,$B$252,1)</f>
        <v>3.8768327016587131E-3</v>
      </c>
      <c r="C294" s="86">
        <f t="shared" si="22"/>
        <v>2.2340102765010566E-2</v>
      </c>
      <c r="D294" s="99">
        <f>_xlfn.NORM.DIST(D275,$D$248,$D$252,1)</f>
        <v>4.6180161114036987E-3</v>
      </c>
      <c r="E294" s="65">
        <f>_xlfn.NORM.DIST(E275,$D$248,$D$252,1)</f>
        <v>2.4252881233935287E-4</v>
      </c>
      <c r="F294" s="93">
        <f>_xlfn.NORM.DIST(F275,$F$248,$F$252,1)</f>
        <v>1.7451242193283162E-3</v>
      </c>
      <c r="G294" s="79">
        <f>_xlfn.NORM.DIST(G275,$F$248,$F$252,1)</f>
        <v>2.3594382175229169E-2</v>
      </c>
    </row>
    <row r="295" spans="1:7" x14ac:dyDescent="0.2">
      <c r="A295" s="48">
        <v>2</v>
      </c>
      <c r="B295" s="91">
        <f t="shared" si="22"/>
        <v>2.2340102765010566E-2</v>
      </c>
      <c r="C295" s="87">
        <f t="shared" si="22"/>
        <v>8.8076860294521914E-2</v>
      </c>
      <c r="D295" s="99">
        <f t="shared" ref="D295:E302" si="23">_xlfn.NORM.DIST(D276,$D$248,$D$252,1)</f>
        <v>2.4252881233935287E-4</v>
      </c>
      <c r="E295" s="65">
        <f t="shared" si="23"/>
        <v>5.7012782526267292E-3</v>
      </c>
      <c r="F295" s="93">
        <f t="shared" ref="F295:G302" si="24">_xlfn.NORM.DIST(F276,$F$248,$F$252,1)</f>
        <v>2.3594382175229169E-2</v>
      </c>
      <c r="G295" s="79">
        <f t="shared" si="24"/>
        <v>8.7055728769565008E-2</v>
      </c>
    </row>
    <row r="296" spans="1:7" x14ac:dyDescent="0.2">
      <c r="A296" s="48">
        <v>3</v>
      </c>
      <c r="B296" s="91">
        <f t="shared" si="22"/>
        <v>8.8076860294521914E-2</v>
      </c>
      <c r="C296" s="87">
        <f t="shared" si="22"/>
        <v>0.2426719994079623</v>
      </c>
      <c r="D296" s="99">
        <f t="shared" si="23"/>
        <v>5.7012782526267292E-3</v>
      </c>
      <c r="E296" s="65">
        <f t="shared" si="23"/>
        <v>5.8050423726056927E-2</v>
      </c>
      <c r="F296" s="93">
        <f t="shared" si="24"/>
        <v>8.7055728769565008E-2</v>
      </c>
      <c r="G296" s="79">
        <f t="shared" si="24"/>
        <v>0.23159027530074769</v>
      </c>
    </row>
    <row r="297" spans="1:7" x14ac:dyDescent="0.2">
      <c r="A297" s="48">
        <v>4</v>
      </c>
      <c r="B297" s="91">
        <f t="shared" si="22"/>
        <v>0.2426719994079623</v>
      </c>
      <c r="C297" s="87">
        <f t="shared" si="22"/>
        <v>0.48294101320722965</v>
      </c>
      <c r="D297" s="99">
        <f t="shared" si="23"/>
        <v>5.8050423726056927E-2</v>
      </c>
      <c r="E297" s="65">
        <f t="shared" si="23"/>
        <v>0.27007346628547524</v>
      </c>
      <c r="F297" s="93">
        <f t="shared" si="24"/>
        <v>0.23159027530074769</v>
      </c>
      <c r="G297" s="79">
        <f t="shared" si="24"/>
        <v>0.45694686972288867</v>
      </c>
    </row>
    <row r="298" spans="1:7" x14ac:dyDescent="0.2">
      <c r="A298" s="48">
        <v>5</v>
      </c>
      <c r="B298" s="91">
        <f t="shared" si="22"/>
        <v>0.48294101320722965</v>
      </c>
      <c r="C298" s="87">
        <f t="shared" si="22"/>
        <v>0.72979269606198727</v>
      </c>
      <c r="D298" s="99">
        <f t="shared" si="23"/>
        <v>0.27007346628547524</v>
      </c>
      <c r="E298" s="65">
        <f t="shared" si="23"/>
        <v>0.63539275835988618</v>
      </c>
      <c r="F298" s="93">
        <f t="shared" si="24"/>
        <v>0.45694686972288867</v>
      </c>
      <c r="G298" s="79">
        <f t="shared" si="24"/>
        <v>0.69754848501313638</v>
      </c>
    </row>
    <row r="299" spans="1:7" x14ac:dyDescent="0.2">
      <c r="A299" s="48">
        <v>6</v>
      </c>
      <c r="B299" s="91">
        <f t="shared" si="22"/>
        <v>0.72979269606198727</v>
      </c>
      <c r="C299" s="87">
        <f t="shared" si="22"/>
        <v>0.8974484310125489</v>
      </c>
      <c r="D299" s="99">
        <f t="shared" si="23"/>
        <v>0.63539275835988618</v>
      </c>
      <c r="E299" s="65">
        <f t="shared" si="23"/>
        <v>0.90404201211876423</v>
      </c>
      <c r="F299" s="93">
        <f t="shared" si="24"/>
        <v>0.69754848501313638</v>
      </c>
      <c r="G299" s="79">
        <f t="shared" si="24"/>
        <v>0.87345035558612649</v>
      </c>
    </row>
    <row r="300" spans="1:7" x14ac:dyDescent="0.2">
      <c r="A300" s="48">
        <v>7</v>
      </c>
      <c r="B300" s="91">
        <f t="shared" si="22"/>
        <v>0.8974484310125489</v>
      </c>
      <c r="C300" s="87">
        <f t="shared" si="22"/>
        <v>0.97270376346419685</v>
      </c>
      <c r="D300" s="99">
        <f t="shared" si="23"/>
        <v>0.90404201211876423</v>
      </c>
      <c r="E300" s="65">
        <f t="shared" si="23"/>
        <v>0.98820351466750134</v>
      </c>
      <c r="F300" s="93">
        <f t="shared" si="24"/>
        <v>0.87345035558612649</v>
      </c>
      <c r="G300" s="79">
        <f t="shared" si="24"/>
        <v>0.96149837682666695</v>
      </c>
    </row>
    <row r="301" spans="1:7" x14ac:dyDescent="0.2">
      <c r="A301" s="48">
        <v>8</v>
      </c>
      <c r="B301" s="91">
        <f t="shared" si="22"/>
        <v>0.97270376346419685</v>
      </c>
      <c r="C301" s="87">
        <f t="shared" si="22"/>
        <v>0.99501784391408454</v>
      </c>
      <c r="D301" s="99">
        <f t="shared" si="23"/>
        <v>0.98820351466750134</v>
      </c>
      <c r="E301" s="65">
        <f t="shared" si="23"/>
        <v>0.99936451431273376</v>
      </c>
      <c r="F301" s="93">
        <f t="shared" si="24"/>
        <v>0.96149837682666695</v>
      </c>
      <c r="G301" s="79">
        <f t="shared" si="24"/>
        <v>0.99166340276223008</v>
      </c>
    </row>
    <row r="302" spans="1:7" ht="17" thickBot="1" x14ac:dyDescent="0.25">
      <c r="A302" s="51">
        <v>9</v>
      </c>
      <c r="B302" s="95">
        <f t="shared" si="22"/>
        <v>0.99501784391408454</v>
      </c>
      <c r="C302" s="96">
        <f t="shared" si="22"/>
        <v>0.99938541856024843</v>
      </c>
      <c r="D302" s="99">
        <f t="shared" si="23"/>
        <v>0.99936451431273376</v>
      </c>
      <c r="E302" s="65">
        <f t="shared" si="23"/>
        <v>0.99998550231471794</v>
      </c>
      <c r="F302" s="93">
        <f t="shared" si="24"/>
        <v>0.99166340276223008</v>
      </c>
      <c r="G302" s="79">
        <f t="shared" si="24"/>
        <v>0.99873331676319776</v>
      </c>
    </row>
    <row r="303" spans="1:7" x14ac:dyDescent="0.2">
      <c r="A303" s="88"/>
      <c r="B303" s="56" t="s">
        <v>62</v>
      </c>
      <c r="C303" s="86">
        <f t="shared" ref="C303:C311" si="25">C294-B294</f>
        <v>1.8463270063351852E-2</v>
      </c>
      <c r="D303" s="69" t="s">
        <v>62</v>
      </c>
      <c r="E303" s="89">
        <f t="shared" ref="E303:E311" si="26">E294-D294</f>
        <v>-4.3754872990643462E-3</v>
      </c>
      <c r="F303" s="83" t="s">
        <v>62</v>
      </c>
      <c r="G303" s="90">
        <f t="shared" ref="G303:G311" si="27">G294-F294</f>
        <v>2.1849257955900852E-2</v>
      </c>
    </row>
    <row r="304" spans="1:7" x14ac:dyDescent="0.2">
      <c r="A304" s="88"/>
      <c r="B304" s="48">
        <v>2</v>
      </c>
      <c r="C304" s="87">
        <f t="shared" si="25"/>
        <v>6.5736757529511344E-2</v>
      </c>
      <c r="D304" s="60">
        <v>2</v>
      </c>
      <c r="E304" s="92">
        <f t="shared" si="26"/>
        <v>5.4587494402873766E-3</v>
      </c>
      <c r="F304" s="74">
        <v>2</v>
      </c>
      <c r="G304" s="94">
        <f t="shared" si="27"/>
        <v>6.3461346594335832E-2</v>
      </c>
    </row>
    <row r="305" spans="1:7" x14ac:dyDescent="0.2">
      <c r="A305" s="88"/>
      <c r="B305" s="48">
        <v>3</v>
      </c>
      <c r="C305" s="87">
        <f t="shared" si="25"/>
        <v>0.15459513911344039</v>
      </c>
      <c r="D305" s="60">
        <v>3</v>
      </c>
      <c r="E305" s="92">
        <f t="shared" si="26"/>
        <v>5.2349145473430198E-2</v>
      </c>
      <c r="F305" s="74">
        <v>3</v>
      </c>
      <c r="G305" s="94">
        <f t="shared" si="27"/>
        <v>0.14453454653118269</v>
      </c>
    </row>
    <row r="306" spans="1:7" x14ac:dyDescent="0.2">
      <c r="A306" s="88"/>
      <c r="B306" s="48">
        <v>4</v>
      </c>
      <c r="C306" s="87">
        <f t="shared" si="25"/>
        <v>0.24026901379926735</v>
      </c>
      <c r="D306" s="60">
        <v>4</v>
      </c>
      <c r="E306" s="92">
        <f t="shared" si="26"/>
        <v>0.21202304255941831</v>
      </c>
      <c r="F306" s="74">
        <v>4</v>
      </c>
      <c r="G306" s="94">
        <f t="shared" si="27"/>
        <v>0.22535659442214098</v>
      </c>
    </row>
    <row r="307" spans="1:7" x14ac:dyDescent="0.2">
      <c r="A307" s="88"/>
      <c r="B307" s="48">
        <v>5</v>
      </c>
      <c r="C307" s="87">
        <f t="shared" si="25"/>
        <v>0.24685168285475761</v>
      </c>
      <c r="D307" s="60">
        <v>5</v>
      </c>
      <c r="E307" s="92">
        <f t="shared" si="26"/>
        <v>0.36531929207441094</v>
      </c>
      <c r="F307" s="74">
        <v>5</v>
      </c>
      <c r="G307" s="94">
        <f t="shared" si="27"/>
        <v>0.24060161529024771</v>
      </c>
    </row>
    <row r="308" spans="1:7" x14ac:dyDescent="0.2">
      <c r="A308" s="88"/>
      <c r="B308" s="48">
        <v>6</v>
      </c>
      <c r="C308" s="87">
        <f t="shared" si="25"/>
        <v>0.16765573495056163</v>
      </c>
      <c r="D308" s="60">
        <v>6</v>
      </c>
      <c r="E308" s="92">
        <f t="shared" si="26"/>
        <v>0.26864925375887805</v>
      </c>
      <c r="F308" s="74">
        <v>6</v>
      </c>
      <c r="G308" s="94">
        <f t="shared" si="27"/>
        <v>0.17590187057299012</v>
      </c>
    </row>
    <row r="309" spans="1:7" x14ac:dyDescent="0.2">
      <c r="A309" s="88"/>
      <c r="B309" s="48">
        <v>7</v>
      </c>
      <c r="C309" s="87">
        <f t="shared" si="25"/>
        <v>7.5255332451647949E-2</v>
      </c>
      <c r="D309" s="60">
        <v>7</v>
      </c>
      <c r="E309" s="92">
        <f t="shared" si="26"/>
        <v>8.416150254873711E-2</v>
      </c>
      <c r="F309" s="74">
        <v>7</v>
      </c>
      <c r="G309" s="94">
        <f t="shared" si="27"/>
        <v>8.8048021240540453E-2</v>
      </c>
    </row>
    <row r="310" spans="1:7" x14ac:dyDescent="0.2">
      <c r="A310" s="88"/>
      <c r="B310" s="48">
        <v>8</v>
      </c>
      <c r="C310" s="87">
        <f t="shared" si="25"/>
        <v>2.2314080449887697E-2</v>
      </c>
      <c r="D310" s="60">
        <v>8</v>
      </c>
      <c r="E310" s="92">
        <f t="shared" si="26"/>
        <v>1.1160999645232428E-2</v>
      </c>
      <c r="F310" s="74">
        <v>8</v>
      </c>
      <c r="G310" s="94">
        <f t="shared" si="27"/>
        <v>3.0165025935563139E-2</v>
      </c>
    </row>
    <row r="311" spans="1:7" ht="17" thickBot="1" x14ac:dyDescent="0.25">
      <c r="A311" s="88"/>
      <c r="B311" s="51">
        <v>9</v>
      </c>
      <c r="C311" s="96">
        <f t="shared" si="25"/>
        <v>4.3675746461638854E-3</v>
      </c>
      <c r="D311" s="62">
        <v>9</v>
      </c>
      <c r="E311" s="97">
        <f t="shared" si="26"/>
        <v>6.2098800198417958E-4</v>
      </c>
      <c r="F311" s="76">
        <v>9</v>
      </c>
      <c r="G311" s="98">
        <f t="shared" si="27"/>
        <v>7.0699140009676809E-3</v>
      </c>
    </row>
    <row r="312" spans="1:7" x14ac:dyDescent="0.2">
      <c r="A312" s="88"/>
      <c r="B312" s="56" t="s">
        <v>65</v>
      </c>
      <c r="C312" s="86">
        <f t="shared" ref="C312:C320" si="28">$C$293*C303</f>
        <v>4.4865746253944998</v>
      </c>
      <c r="D312" s="69" t="s">
        <v>65</v>
      </c>
      <c r="E312" s="89">
        <f>$E$293*E303</f>
        <v>-1.0588679263735719</v>
      </c>
      <c r="F312" s="83" t="s">
        <v>65</v>
      </c>
      <c r="G312" s="90">
        <f>$G$293*G303</f>
        <v>5.2875204253280064</v>
      </c>
    </row>
    <row r="313" spans="1:7" x14ac:dyDescent="0.2">
      <c r="A313" s="88"/>
      <c r="B313" s="48">
        <v>2</v>
      </c>
      <c r="C313" s="87">
        <f t="shared" si="28"/>
        <v>15.974032079671257</v>
      </c>
      <c r="D313" s="60">
        <v>2</v>
      </c>
      <c r="E313" s="92">
        <f t="shared" ref="E313:E320" si="29">$E$293*E304</f>
        <v>1.3210173645495451</v>
      </c>
      <c r="F313" s="74">
        <v>2</v>
      </c>
      <c r="G313" s="94">
        <f t="shared" ref="G313:G320" si="30">$G$293*G304</f>
        <v>15.357645875829272</v>
      </c>
    </row>
    <row r="314" spans="1:7" x14ac:dyDescent="0.2">
      <c r="A314" s="88"/>
      <c r="B314" s="48">
        <v>3</v>
      </c>
      <c r="C314" s="87">
        <f t="shared" si="28"/>
        <v>37.566618804566012</v>
      </c>
      <c r="D314" s="60">
        <v>3</v>
      </c>
      <c r="E314" s="92">
        <f t="shared" si="29"/>
        <v>12.668493204570108</v>
      </c>
      <c r="F314" s="74">
        <v>3</v>
      </c>
      <c r="G314" s="94">
        <f t="shared" si="30"/>
        <v>34.977360260546213</v>
      </c>
    </row>
    <row r="315" spans="1:7" x14ac:dyDescent="0.2">
      <c r="A315" s="88"/>
      <c r="B315" s="48">
        <v>4</v>
      </c>
      <c r="C315" s="87">
        <f t="shared" si="28"/>
        <v>58.385370353221965</v>
      </c>
      <c r="D315" s="60">
        <v>4</v>
      </c>
      <c r="E315" s="92">
        <f t="shared" si="29"/>
        <v>51.309576299379231</v>
      </c>
      <c r="F315" s="74">
        <v>4</v>
      </c>
      <c r="G315" s="94">
        <f t="shared" si="30"/>
        <v>54.536295850158119</v>
      </c>
    </row>
    <row r="316" spans="1:7" x14ac:dyDescent="0.2">
      <c r="A316" s="88"/>
      <c r="B316" s="48">
        <v>5</v>
      </c>
      <c r="C316" s="87">
        <f t="shared" si="28"/>
        <v>59.984958933706103</v>
      </c>
      <c r="D316" s="60">
        <v>5</v>
      </c>
      <c r="E316" s="92">
        <f t="shared" si="29"/>
        <v>88.407268682007441</v>
      </c>
      <c r="F316" s="74">
        <v>5</v>
      </c>
      <c r="G316" s="94">
        <f t="shared" si="30"/>
        <v>58.225590900239943</v>
      </c>
    </row>
    <row r="317" spans="1:7" x14ac:dyDescent="0.2">
      <c r="A317" s="88"/>
      <c r="B317" s="48">
        <v>6</v>
      </c>
      <c r="C317" s="87">
        <f t="shared" si="28"/>
        <v>40.740343592986477</v>
      </c>
      <c r="D317" s="60">
        <v>6</v>
      </c>
      <c r="E317" s="92">
        <f t="shared" si="29"/>
        <v>65.013119409648482</v>
      </c>
      <c r="F317" s="74">
        <v>6</v>
      </c>
      <c r="G317" s="94">
        <f t="shared" si="30"/>
        <v>42.568252678663605</v>
      </c>
    </row>
    <row r="318" spans="1:7" x14ac:dyDescent="0.2">
      <c r="A318" s="88"/>
      <c r="B318" s="48">
        <v>7</v>
      </c>
      <c r="C318" s="87">
        <f t="shared" si="28"/>
        <v>18.28704578575045</v>
      </c>
      <c r="D318" s="60">
        <v>7</v>
      </c>
      <c r="E318" s="92">
        <f t="shared" si="29"/>
        <v>20.367083616794382</v>
      </c>
      <c r="F318" s="74">
        <v>7</v>
      </c>
      <c r="G318" s="94">
        <f t="shared" si="30"/>
        <v>21.307621140210788</v>
      </c>
    </row>
    <row r="319" spans="1:7" x14ac:dyDescent="0.2">
      <c r="A319" s="88"/>
      <c r="B319" s="48">
        <v>8</v>
      </c>
      <c r="C319" s="87">
        <f t="shared" si="28"/>
        <v>5.4223215493227102</v>
      </c>
      <c r="D319" s="60">
        <v>8</v>
      </c>
      <c r="E319" s="92">
        <f t="shared" si="29"/>
        <v>2.7009619141462475</v>
      </c>
      <c r="F319" s="74">
        <v>8</v>
      </c>
      <c r="G319" s="94">
        <f t="shared" si="30"/>
        <v>7.2999362764062798</v>
      </c>
    </row>
    <row r="320" spans="1:7" ht="17" thickBot="1" x14ac:dyDescent="0.25">
      <c r="A320" s="88"/>
      <c r="B320" s="51">
        <v>9</v>
      </c>
      <c r="C320" s="96">
        <f t="shared" si="28"/>
        <v>1.0613206390178243</v>
      </c>
      <c r="D320" s="62">
        <v>9</v>
      </c>
      <c r="E320" s="97">
        <f t="shared" si="29"/>
        <v>0.15027909648017146</v>
      </c>
      <c r="F320" s="76">
        <v>9</v>
      </c>
      <c r="G320" s="98">
        <f t="shared" si="30"/>
        <v>1.7109191882341788</v>
      </c>
    </row>
    <row r="321" spans="1:7" x14ac:dyDescent="0.2">
      <c r="A321" s="88"/>
      <c r="B321" s="56" t="s">
        <v>68</v>
      </c>
      <c r="C321" s="87">
        <f t="shared" ref="C321:C329" si="31">C284-C312</f>
        <v>2.5134253746055002</v>
      </c>
      <c r="D321" s="69" t="s">
        <v>68</v>
      </c>
      <c r="E321" s="89">
        <f t="shared" ref="E321:E329" si="32">E284-E312</f>
        <v>1.0588679263735719</v>
      </c>
      <c r="F321" s="83" t="s">
        <v>68</v>
      </c>
      <c r="G321" s="90">
        <f t="shared" ref="G321:G329" si="33">G284-G312</f>
        <v>-0.28752042532800637</v>
      </c>
    </row>
    <row r="322" spans="1:7" x14ac:dyDescent="0.2">
      <c r="A322" s="88"/>
      <c r="B322" s="48">
        <v>2</v>
      </c>
      <c r="C322" s="87">
        <f t="shared" si="31"/>
        <v>-2.9740320796712574</v>
      </c>
      <c r="D322" s="60">
        <v>2</v>
      </c>
      <c r="E322" s="92">
        <f t="shared" si="32"/>
        <v>-0.3210173645495451</v>
      </c>
      <c r="F322" s="74">
        <v>2</v>
      </c>
      <c r="G322" s="94">
        <f t="shared" si="33"/>
        <v>2.642354124170728</v>
      </c>
    </row>
    <row r="323" spans="1:7" x14ac:dyDescent="0.2">
      <c r="A323" s="88"/>
      <c r="B323" s="48">
        <v>3</v>
      </c>
      <c r="C323" s="87">
        <f t="shared" si="31"/>
        <v>-1.5666188045660121</v>
      </c>
      <c r="D323" s="60">
        <v>3</v>
      </c>
      <c r="E323" s="92">
        <f t="shared" si="32"/>
        <v>-1.6684932045701082</v>
      </c>
      <c r="F323" s="74">
        <v>3</v>
      </c>
      <c r="G323" s="94">
        <f t="shared" si="33"/>
        <v>2.0226397394537869</v>
      </c>
    </row>
    <row r="324" spans="1:7" x14ac:dyDescent="0.2">
      <c r="A324" s="88"/>
      <c r="B324" s="48">
        <v>4</v>
      </c>
      <c r="C324" s="87">
        <f t="shared" si="31"/>
        <v>3.6146296467780346</v>
      </c>
      <c r="D324" s="60">
        <v>4</v>
      </c>
      <c r="E324" s="92">
        <f t="shared" si="32"/>
        <v>-2.3095762993792306</v>
      </c>
      <c r="F324" s="74">
        <v>4</v>
      </c>
      <c r="G324" s="94">
        <f t="shared" si="33"/>
        <v>-12.536295850158119</v>
      </c>
    </row>
    <row r="325" spans="1:7" x14ac:dyDescent="0.2">
      <c r="A325" s="88"/>
      <c r="B325" s="48">
        <v>5</v>
      </c>
      <c r="C325" s="87">
        <f t="shared" si="31"/>
        <v>3.0150410662938967</v>
      </c>
      <c r="D325" s="60">
        <v>5</v>
      </c>
      <c r="E325" s="92">
        <f t="shared" si="32"/>
        <v>11.592731317992559</v>
      </c>
      <c r="F325" s="74">
        <v>5</v>
      </c>
      <c r="G325" s="94">
        <f t="shared" si="33"/>
        <v>5.7744090997600566</v>
      </c>
    </row>
    <row r="326" spans="1:7" x14ac:dyDescent="0.2">
      <c r="A326" s="88"/>
      <c r="B326" s="48">
        <v>6</v>
      </c>
      <c r="C326" s="87">
        <f t="shared" si="31"/>
        <v>-7.740343592986477</v>
      </c>
      <c r="D326" s="60">
        <v>6</v>
      </c>
      <c r="E326" s="92">
        <f t="shared" si="32"/>
        <v>-9.0131194096484819</v>
      </c>
      <c r="F326" s="74">
        <v>6</v>
      </c>
      <c r="G326" s="94">
        <f t="shared" si="33"/>
        <v>4.4317473213363954</v>
      </c>
    </row>
    <row r="327" spans="1:7" x14ac:dyDescent="0.2">
      <c r="A327" s="88"/>
      <c r="B327" s="48">
        <v>7</v>
      </c>
      <c r="C327" s="87">
        <f t="shared" si="31"/>
        <v>4.7129542142495495</v>
      </c>
      <c r="D327" s="60">
        <v>7</v>
      </c>
      <c r="E327" s="92">
        <f t="shared" si="32"/>
        <v>1.6329163832056182</v>
      </c>
      <c r="F327" s="74">
        <v>7</v>
      </c>
      <c r="G327" s="94">
        <f t="shared" si="33"/>
        <v>-0.30762114021078801</v>
      </c>
    </row>
    <row r="328" spans="1:7" x14ac:dyDescent="0.2">
      <c r="A328" s="88"/>
      <c r="B328" s="48">
        <v>8</v>
      </c>
      <c r="C328" s="87">
        <f t="shared" si="31"/>
        <v>-0.42232154932271015</v>
      </c>
      <c r="D328" s="60">
        <v>8</v>
      </c>
      <c r="E328" s="92">
        <f t="shared" si="32"/>
        <v>0.29903808585375247</v>
      </c>
      <c r="F328" s="74">
        <v>8</v>
      </c>
      <c r="G328" s="94">
        <f t="shared" si="33"/>
        <v>-0.29993627640627984</v>
      </c>
    </row>
    <row r="329" spans="1:7" ht="17" thickBot="1" x14ac:dyDescent="0.25">
      <c r="A329" s="88"/>
      <c r="B329" s="51">
        <v>9</v>
      </c>
      <c r="C329" s="87">
        <f t="shared" si="31"/>
        <v>-6.1320639017824252E-2</v>
      </c>
      <c r="D329" s="62">
        <v>9</v>
      </c>
      <c r="E329" s="97">
        <f t="shared" si="32"/>
        <v>-0.15027909648017146</v>
      </c>
      <c r="F329" s="76">
        <v>9</v>
      </c>
      <c r="G329" s="98">
        <f t="shared" si="33"/>
        <v>-0.71091918823417877</v>
      </c>
    </row>
    <row r="330" spans="1:7" x14ac:dyDescent="0.2">
      <c r="A330" s="88"/>
      <c r="B330" s="56" t="s">
        <v>66</v>
      </c>
      <c r="C330" s="86">
        <f>C321^2</f>
        <v>6.3173071137107986</v>
      </c>
      <c r="D330" s="69" t="s">
        <v>66</v>
      </c>
      <c r="E330" s="89">
        <f t="shared" ref="E330:E338" si="34">E321^2</f>
        <v>1.1212012855026681</v>
      </c>
      <c r="F330" s="83" t="s">
        <v>66</v>
      </c>
      <c r="G330" s="90">
        <f>G321^2</f>
        <v>8.2667994980797688E-2</v>
      </c>
    </row>
    <row r="331" spans="1:7" x14ac:dyDescent="0.2">
      <c r="A331" s="88"/>
      <c r="B331" s="48">
        <v>2</v>
      </c>
      <c r="C331" s="87">
        <f t="shared" ref="C331:C338" si="35">C322^2</f>
        <v>8.8448668109137447</v>
      </c>
      <c r="D331" s="60">
        <v>2</v>
      </c>
      <c r="E331" s="92">
        <f t="shared" si="34"/>
        <v>0.10305214834233553</v>
      </c>
      <c r="F331" s="74">
        <v>2</v>
      </c>
      <c r="G331" s="94">
        <f t="shared" ref="G331" si="36">G322^2</f>
        <v>6.9820353175220555</v>
      </c>
    </row>
    <row r="332" spans="1:7" x14ac:dyDescent="0.2">
      <c r="A332" s="88"/>
      <c r="B332" s="48">
        <v>3</v>
      </c>
      <c r="C332" s="87">
        <f t="shared" si="35"/>
        <v>2.4542944788198406</v>
      </c>
      <c r="D332" s="60">
        <v>3</v>
      </c>
      <c r="E332" s="92">
        <f t="shared" si="34"/>
        <v>2.783869573696629</v>
      </c>
      <c r="F332" s="74">
        <v>3</v>
      </c>
      <c r="G332" s="94">
        <f t="shared" ref="G332" si="37">G323^2</f>
        <v>4.0910715156176831</v>
      </c>
    </row>
    <row r="333" spans="1:7" x14ac:dyDescent="0.2">
      <c r="A333" s="88"/>
      <c r="B333" s="48">
        <v>4</v>
      </c>
      <c r="C333" s="87">
        <f t="shared" si="35"/>
        <v>13.065547483366698</v>
      </c>
      <c r="D333" s="60">
        <v>4</v>
      </c>
      <c r="E333" s="92">
        <f t="shared" si="34"/>
        <v>5.3341426826542611</v>
      </c>
      <c r="F333" s="74">
        <v>4</v>
      </c>
      <c r="G333" s="94">
        <f t="shared" ref="G333" si="38">G324^2</f>
        <v>157.15871364269168</v>
      </c>
    </row>
    <row r="334" spans="1:7" x14ac:dyDescent="0.2">
      <c r="A334" s="88"/>
      <c r="B334" s="48">
        <v>5</v>
      </c>
      <c r="C334" s="87">
        <f t="shared" si="35"/>
        <v>9.0904726314386366</v>
      </c>
      <c r="D334" s="60">
        <v>5</v>
      </c>
      <c r="E334" s="92">
        <f t="shared" si="34"/>
        <v>134.39141941116549</v>
      </c>
      <c r="F334" s="74">
        <v>5</v>
      </c>
      <c r="G334" s="94">
        <f t="shared" ref="G334" si="39">G325^2</f>
        <v>33.343800451391743</v>
      </c>
    </row>
    <row r="335" spans="1:7" x14ac:dyDescent="0.2">
      <c r="A335" s="88"/>
      <c r="B335" s="48">
        <v>6</v>
      </c>
      <c r="C335" s="87">
        <f t="shared" si="35"/>
        <v>59.912918937486808</v>
      </c>
      <c r="D335" s="60">
        <v>6</v>
      </c>
      <c r="E335" s="92">
        <f t="shared" si="34"/>
        <v>81.236321492582192</v>
      </c>
      <c r="F335" s="74">
        <v>6</v>
      </c>
      <c r="G335" s="94">
        <f t="shared" ref="G335" si="40">G326^2</f>
        <v>19.640384320172316</v>
      </c>
    </row>
    <row r="336" spans="1:7" x14ac:dyDescent="0.2">
      <c r="A336" s="88"/>
      <c r="B336" s="48">
        <v>7</v>
      </c>
      <c r="C336" s="87">
        <f t="shared" si="35"/>
        <v>22.211937425612589</v>
      </c>
      <c r="D336" s="60">
        <v>7</v>
      </c>
      <c r="E336" s="92">
        <f t="shared" si="34"/>
        <v>2.6664159145413171</v>
      </c>
      <c r="F336" s="74">
        <v>7</v>
      </c>
      <c r="G336" s="94">
        <f t="shared" ref="G336" si="41">G327^2</f>
        <v>9.4630765904585301E-2</v>
      </c>
    </row>
    <row r="337" spans="1:10" x14ac:dyDescent="0.2">
      <c r="A337" s="88"/>
      <c r="B337" s="48">
        <v>8</v>
      </c>
      <c r="C337" s="87">
        <f t="shared" si="35"/>
        <v>0.17835549102233431</v>
      </c>
      <c r="D337" s="60">
        <v>8</v>
      </c>
      <c r="E337" s="92">
        <f t="shared" si="34"/>
        <v>8.9423776791076229E-2</v>
      </c>
      <c r="F337" s="74">
        <v>8</v>
      </c>
      <c r="G337" s="94">
        <f t="shared" ref="G337" si="42">G328^2</f>
        <v>8.9961769904464306E-2</v>
      </c>
    </row>
    <row r="338" spans="1:10" ht="17" thickBot="1" x14ac:dyDescent="0.25">
      <c r="A338" s="88"/>
      <c r="B338" s="51">
        <v>9</v>
      </c>
      <c r="C338" s="96">
        <f t="shared" si="35"/>
        <v>3.7602207695543099E-3</v>
      </c>
      <c r="D338" s="62">
        <v>9</v>
      </c>
      <c r="E338" s="97">
        <f t="shared" si="34"/>
        <v>2.2583806838896683E-2</v>
      </c>
      <c r="F338" s="76">
        <v>9</v>
      </c>
      <c r="G338" s="98">
        <f t="shared" ref="G338" si="43">G329^2</f>
        <v>0.50540609219954369</v>
      </c>
    </row>
    <row r="339" spans="1:10" x14ac:dyDescent="0.2">
      <c r="A339" s="88"/>
      <c r="B339" s="54" t="s">
        <v>67</v>
      </c>
      <c r="C339" s="87">
        <f>C330/C312</f>
        <v>1.4080468154823846</v>
      </c>
      <c r="D339" s="70" t="s">
        <v>67</v>
      </c>
      <c r="E339" s="92">
        <f t="shared" ref="E339:E347" si="44">E330/E312</f>
        <v>-1.0588679263735719</v>
      </c>
      <c r="F339" s="84" t="s">
        <v>67</v>
      </c>
      <c r="G339" s="94">
        <f>G330/G312</f>
        <v>1.5634548584399929E-2</v>
      </c>
    </row>
    <row r="340" spans="1:10" x14ac:dyDescent="0.2">
      <c r="A340" s="88"/>
      <c r="B340" s="48">
        <v>2</v>
      </c>
      <c r="C340" s="87">
        <f t="shared" ref="C340:C346" si="45">C331/C313</f>
        <v>0.55370283262231756</v>
      </c>
      <c r="D340" s="60">
        <v>2</v>
      </c>
      <c r="E340" s="92">
        <f t="shared" si="44"/>
        <v>7.8009684889702696E-2</v>
      </c>
      <c r="F340" s="74">
        <v>2</v>
      </c>
      <c r="G340" s="94">
        <f t="shared" ref="G340" si="46">G331/G313</f>
        <v>0.45462926896307565</v>
      </c>
    </row>
    <row r="341" spans="1:10" x14ac:dyDescent="0.2">
      <c r="A341" s="88"/>
      <c r="B341" s="48">
        <v>3</v>
      </c>
      <c r="C341" s="87">
        <f t="shared" si="45"/>
        <v>6.53317907472028E-2</v>
      </c>
      <c r="D341" s="60">
        <v>3</v>
      </c>
      <c r="E341" s="92">
        <f t="shared" si="44"/>
        <v>0.21974748920355888</v>
      </c>
      <c r="F341" s="74">
        <v>3</v>
      </c>
      <c r="G341" s="94">
        <f t="shared" ref="G341" si="47">G332/G314</f>
        <v>0.11696341533904527</v>
      </c>
      <c r="H341" s="101"/>
      <c r="I341" s="9"/>
      <c r="J341" s="102"/>
    </row>
    <row r="342" spans="1:10" x14ac:dyDescent="0.2">
      <c r="A342" s="88"/>
      <c r="B342" s="48">
        <v>4</v>
      </c>
      <c r="C342" s="87">
        <f t="shared" si="45"/>
        <v>0.22378118703918923</v>
      </c>
      <c r="D342" s="60">
        <v>4</v>
      </c>
      <c r="E342" s="92">
        <f t="shared" si="44"/>
        <v>0.10395998305522543</v>
      </c>
      <c r="F342" s="74">
        <v>4</v>
      </c>
      <c r="G342" s="94">
        <f t="shared" ref="G342" si="48">G333/G315</f>
        <v>2.8817269525325862</v>
      </c>
    </row>
    <row r="343" spans="1:10" x14ac:dyDescent="0.2">
      <c r="A343" s="88"/>
      <c r="B343" s="48">
        <v>5</v>
      </c>
      <c r="C343" s="87">
        <f t="shared" si="45"/>
        <v>0.15154586738127473</v>
      </c>
      <c r="D343" s="60">
        <v>5</v>
      </c>
      <c r="E343" s="92">
        <f t="shared" si="44"/>
        <v>1.5201399320971976</v>
      </c>
      <c r="F343" s="74">
        <v>5</v>
      </c>
      <c r="G343" s="94">
        <f t="shared" ref="G343" si="49">G334/G316</f>
        <v>0.57266572886346334</v>
      </c>
    </row>
    <row r="344" spans="1:10" x14ac:dyDescent="0.2">
      <c r="A344" s="88"/>
      <c r="B344" s="48">
        <v>6</v>
      </c>
      <c r="C344" s="87">
        <f t="shared" si="45"/>
        <v>1.4706041641681422</v>
      </c>
      <c r="D344" s="60">
        <v>6</v>
      </c>
      <c r="E344" s="92">
        <f t="shared" si="44"/>
        <v>1.2495373584631604</v>
      </c>
      <c r="F344" s="74">
        <v>6</v>
      </c>
      <c r="G344" s="94">
        <f t="shared" ref="G344" si="50">G335/G317</f>
        <v>0.46138572960540203</v>
      </c>
    </row>
    <row r="345" spans="1:10" x14ac:dyDescent="0.2">
      <c r="A345" s="88"/>
      <c r="B345" s="48">
        <v>7</v>
      </c>
      <c r="C345" s="87">
        <f t="shared" si="45"/>
        <v>1.2146268831962173</v>
      </c>
      <c r="D345" s="60">
        <v>7</v>
      </c>
      <c r="E345" s="92">
        <f t="shared" si="44"/>
        <v>0.13091790482671911</v>
      </c>
      <c r="F345" s="74">
        <v>7</v>
      </c>
      <c r="G345" s="94">
        <f t="shared" ref="G345" si="51">G336/G318</f>
        <v>4.4411699120181164E-3</v>
      </c>
    </row>
    <row r="346" spans="1:10" x14ac:dyDescent="0.2">
      <c r="A346" s="88"/>
      <c r="B346" s="48">
        <v>8</v>
      </c>
      <c r="C346" s="87">
        <f t="shared" si="45"/>
        <v>3.2892828173314854E-2</v>
      </c>
      <c r="D346" s="60">
        <v>8</v>
      </c>
      <c r="E346" s="92">
        <f t="shared" si="44"/>
        <v>3.3108122081514937E-2</v>
      </c>
      <c r="F346" s="74">
        <v>8</v>
      </c>
      <c r="G346" s="94">
        <f t="shared" ref="G346" si="52">G337/G319</f>
        <v>1.2323637700129625E-2</v>
      </c>
    </row>
    <row r="347" spans="1:10" ht="17" thickBot="1" x14ac:dyDescent="0.25">
      <c r="A347" s="88"/>
      <c r="B347" s="51">
        <v>9</v>
      </c>
      <c r="C347" s="96">
        <f>C338/C320</f>
        <v>3.5429639557694112E-3</v>
      </c>
      <c r="D347" s="62">
        <v>9</v>
      </c>
      <c r="E347" s="97">
        <f t="shared" si="44"/>
        <v>0.15027909648017146</v>
      </c>
      <c r="F347" s="76">
        <v>9</v>
      </c>
      <c r="G347" s="98">
        <f>G338/G320</f>
        <v>0.29540032964453911</v>
      </c>
    </row>
    <row r="348" spans="1:10" x14ac:dyDescent="0.2">
      <c r="A348" s="88"/>
      <c r="B348" s="57" t="s">
        <v>71</v>
      </c>
      <c r="C348" s="86">
        <f>SUM(C339:C347)</f>
        <v>5.1240753327658135</v>
      </c>
      <c r="D348" s="71" t="s">
        <v>71</v>
      </c>
      <c r="E348" s="89">
        <f>SUM(E339:E347)</f>
        <v>2.4268316447236788</v>
      </c>
      <c r="F348" s="85" t="s">
        <v>71</v>
      </c>
      <c r="G348" s="90">
        <f>SUM(G339:G347)</f>
        <v>4.8151707811446585</v>
      </c>
    </row>
    <row r="349" spans="1:10" x14ac:dyDescent="0.2">
      <c r="A349" s="88"/>
      <c r="B349" s="48" t="s">
        <v>69</v>
      </c>
      <c r="C349" s="87">
        <f>_xlfn.CHISQ.INV(0.95,6)</f>
        <v>12.591587243743977</v>
      </c>
      <c r="D349" s="60" t="s">
        <v>69</v>
      </c>
      <c r="E349" s="92">
        <f>_xlfn.CHISQ.INV(0.95,6)</f>
        <v>12.591587243743977</v>
      </c>
      <c r="F349" s="74" t="s">
        <v>69</v>
      </c>
      <c r="G349" s="94">
        <f>_xlfn.CHISQ.INV(0.95,6)</f>
        <v>12.591587243743977</v>
      </c>
    </row>
    <row r="350" spans="1:10" ht="17" thickBot="1" x14ac:dyDescent="0.25">
      <c r="A350" s="88"/>
      <c r="B350" s="51" t="s">
        <v>70</v>
      </c>
      <c r="C350" s="96">
        <f>_xlfn.CHISQ.INV(0.99,6)</f>
        <v>16.811893829770934</v>
      </c>
      <c r="D350" s="62" t="s">
        <v>70</v>
      </c>
      <c r="E350" s="97">
        <f>_xlfn.CHISQ.INV(0.99,6)</f>
        <v>16.811893829770934</v>
      </c>
      <c r="F350" s="76" t="s">
        <v>70</v>
      </c>
      <c r="G350" s="98">
        <f>_xlfn.CHISQ.INV(0.99,6)</f>
        <v>16.811893829770934</v>
      </c>
    </row>
    <row r="351" spans="1:10" ht="17" thickBot="1" x14ac:dyDescent="0.25">
      <c r="A351" s="88"/>
      <c r="B351" s="249" t="s">
        <v>106</v>
      </c>
      <c r="C351" s="250"/>
      <c r="D351" s="249" t="s">
        <v>106</v>
      </c>
      <c r="E351" s="250"/>
      <c r="F351" s="249" t="s">
        <v>106</v>
      </c>
      <c r="G351" s="250"/>
    </row>
    <row r="357" spans="8:10" x14ac:dyDescent="0.2">
      <c r="H357" s="101"/>
      <c r="I357" s="9"/>
      <c r="J357" s="102"/>
    </row>
    <row r="358" spans="8:10" x14ac:dyDescent="0.2">
      <c r="H358" s="101"/>
      <c r="I358" s="9"/>
      <c r="J358" s="102"/>
    </row>
    <row r="359" spans="8:10" x14ac:dyDescent="0.2">
      <c r="H359" s="101"/>
      <c r="I359" s="9"/>
      <c r="J359" s="102"/>
    </row>
    <row r="360" spans="8:10" x14ac:dyDescent="0.2">
      <c r="H360" s="101"/>
      <c r="I360" s="9"/>
      <c r="J360" s="102"/>
    </row>
    <row r="361" spans="8:10" x14ac:dyDescent="0.2">
      <c r="H361" s="101"/>
      <c r="I361" s="9"/>
      <c r="J361" s="102"/>
    </row>
    <row r="362" spans="8:10" x14ac:dyDescent="0.2">
      <c r="H362" s="101"/>
      <c r="I362" s="9"/>
      <c r="J362" s="102"/>
    </row>
    <row r="363" spans="8:10" x14ac:dyDescent="0.2">
      <c r="H363" s="101"/>
      <c r="I363" s="9"/>
      <c r="J363" s="102"/>
    </row>
    <row r="364" spans="8:10" x14ac:dyDescent="0.2">
      <c r="H364" s="101"/>
      <c r="I364" s="9"/>
      <c r="J364" s="102"/>
    </row>
    <row r="365" spans="8:10" x14ac:dyDescent="0.2">
      <c r="H365" s="101"/>
      <c r="I365" s="9"/>
      <c r="J365" s="102"/>
    </row>
    <row r="366" spans="8:10" x14ac:dyDescent="0.2">
      <c r="H366" s="101"/>
      <c r="I366" s="9"/>
      <c r="J366" s="102"/>
    </row>
    <row r="367" spans="8:10" x14ac:dyDescent="0.2">
      <c r="H367" s="101"/>
      <c r="I367" s="9"/>
      <c r="J367" s="102"/>
    </row>
    <row r="368" spans="8:10" x14ac:dyDescent="0.2">
      <c r="H368" s="101"/>
      <c r="I368" s="9"/>
      <c r="J368" s="102"/>
    </row>
    <row r="369" spans="8:10" x14ac:dyDescent="0.2">
      <c r="H369" s="101"/>
      <c r="I369" s="9"/>
      <c r="J369" s="102"/>
    </row>
    <row r="370" spans="8:10" x14ac:dyDescent="0.2">
      <c r="H370" s="101"/>
      <c r="I370" s="9"/>
      <c r="J370" s="102"/>
    </row>
    <row r="371" spans="8:10" ht="17" thickBot="1" x14ac:dyDescent="0.25">
      <c r="H371" s="10"/>
      <c r="I371" s="10"/>
      <c r="J371" s="103"/>
    </row>
  </sheetData>
  <sortState xmlns:xlrd2="http://schemas.microsoft.com/office/spreadsheetml/2017/richdata2" columnSort="1" ref="H5:M8">
    <sortCondition ref="H5:M5"/>
  </sortState>
  <mergeCells count="16">
    <mergeCell ref="E264:F264"/>
    <mergeCell ref="B1:D1"/>
    <mergeCell ref="F351:G351"/>
    <mergeCell ref="D351:E351"/>
    <mergeCell ref="B351:C351"/>
    <mergeCell ref="E11:M11"/>
    <mergeCell ref="E47:I47"/>
    <mergeCell ref="E96:I96"/>
    <mergeCell ref="E146:I146"/>
    <mergeCell ref="E60:M60"/>
    <mergeCell ref="E109:M109"/>
    <mergeCell ref="A246:B246"/>
    <mergeCell ref="C246:D246"/>
    <mergeCell ref="E246:F246"/>
    <mergeCell ref="A264:B264"/>
    <mergeCell ref="C264:D26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C51E-9D52-A74C-88B8-88A91DC3AA63}">
  <sheetPr codeName="Лист7"/>
  <dimension ref="A1:I244"/>
  <sheetViews>
    <sheetView zoomScale="108" zoomScaleNormal="108" workbookViewId="0">
      <selection activeCell="I15" sqref="I15"/>
    </sheetView>
  </sheetViews>
  <sheetFormatPr baseColWidth="10" defaultRowHeight="16" x14ac:dyDescent="0.2"/>
  <cols>
    <col min="1" max="1" width="13.1640625" customWidth="1"/>
    <col min="2" max="2" width="17.6640625" customWidth="1"/>
    <col min="3" max="3" width="18.1640625" customWidth="1"/>
    <col min="4" max="4" width="17.1640625" customWidth="1"/>
    <col min="7" max="7" width="22.5" customWidth="1"/>
    <col min="8" max="8" width="21.5" customWidth="1"/>
    <col min="9" max="9" width="21.6640625" customWidth="1"/>
  </cols>
  <sheetData>
    <row r="1" spans="1:9" ht="17" thickBot="1" x14ac:dyDescent="0.25">
      <c r="A1" s="5"/>
      <c r="B1" s="246" t="s">
        <v>49</v>
      </c>
      <c r="C1" s="247"/>
      <c r="D1" s="248"/>
    </row>
    <row r="2" spans="1:9" ht="17" thickBot="1" x14ac:dyDescent="0.25">
      <c r="A2" s="132" t="s">
        <v>50</v>
      </c>
      <c r="B2" s="133" t="s">
        <v>9</v>
      </c>
      <c r="C2" s="134" t="s">
        <v>11</v>
      </c>
      <c r="D2" s="135" t="s">
        <v>16</v>
      </c>
      <c r="F2" s="257" t="s">
        <v>107</v>
      </c>
      <c r="G2" s="258"/>
    </row>
    <row r="3" spans="1:9" x14ac:dyDescent="0.2">
      <c r="A3" s="130">
        <v>42016</v>
      </c>
      <c r="B3" s="2">
        <v>7.3850465494397E-2</v>
      </c>
      <c r="C3" s="24">
        <v>2.0906684819313792E-2</v>
      </c>
      <c r="D3" s="24">
        <v>0.10874212587875309</v>
      </c>
      <c r="F3" s="165" t="s">
        <v>108</v>
      </c>
      <c r="G3" s="166">
        <v>0</v>
      </c>
    </row>
    <row r="4" spans="1:9" ht="17" thickBot="1" x14ac:dyDescent="0.25">
      <c r="A4" s="130">
        <v>42023</v>
      </c>
      <c r="B4" s="2">
        <v>3.4635496662756893E-2</v>
      </c>
      <c r="C4" s="24">
        <v>2.0478531343540496E-2</v>
      </c>
      <c r="D4" s="24">
        <v>4.9041752320956533E-2</v>
      </c>
      <c r="F4" s="167" t="s">
        <v>109</v>
      </c>
      <c r="G4" s="32">
        <v>0</v>
      </c>
    </row>
    <row r="5" spans="1:9" ht="17" thickBot="1" x14ac:dyDescent="0.25">
      <c r="A5" s="130">
        <v>42037</v>
      </c>
      <c r="B5" s="2">
        <v>4.47801563178842E-2</v>
      </c>
      <c r="C5" s="24">
        <v>2.3770219333911768E-2</v>
      </c>
      <c r="D5" s="24">
        <v>-1.0380337962250685E-2</v>
      </c>
    </row>
    <row r="6" spans="1:9" ht="17" thickBot="1" x14ac:dyDescent="0.25">
      <c r="A6" s="130">
        <v>42051</v>
      </c>
      <c r="B6" s="2">
        <v>-3.7765446037706596E-2</v>
      </c>
      <c r="C6" s="24">
        <v>1.6420730212327594E-2</v>
      </c>
      <c r="D6" s="24">
        <v>-3.7697210595753816E-2</v>
      </c>
      <c r="G6" s="133" t="s">
        <v>9</v>
      </c>
      <c r="H6" s="134" t="s">
        <v>11</v>
      </c>
      <c r="I6" s="135" t="s">
        <v>16</v>
      </c>
    </row>
    <row r="7" spans="1:9" x14ac:dyDescent="0.2">
      <c r="A7" s="130">
        <v>42058</v>
      </c>
      <c r="B7" s="2">
        <v>-4.2515385223095947E-2</v>
      </c>
      <c r="C7" s="24">
        <v>3.2520353863771945E-3</v>
      </c>
      <c r="D7" s="24">
        <v>-5.7500867868842676E-2</v>
      </c>
      <c r="F7" s="136" t="s">
        <v>110</v>
      </c>
      <c r="G7" s="137">
        <f>COUNT(B:B)</f>
        <v>242</v>
      </c>
      <c r="H7" s="137">
        <f t="shared" ref="H7:I7" si="0">COUNT(C:C)</f>
        <v>242</v>
      </c>
      <c r="I7" s="137">
        <f t="shared" si="0"/>
        <v>242</v>
      </c>
    </row>
    <row r="8" spans="1:9" x14ac:dyDescent="0.2">
      <c r="A8" s="130">
        <v>42065</v>
      </c>
      <c r="B8" s="2">
        <v>3.7082860789183769E-3</v>
      </c>
      <c r="C8" s="24">
        <v>-2.6317308317373334E-2</v>
      </c>
      <c r="D8" s="24">
        <v>6.1463008486937198E-3</v>
      </c>
      <c r="F8" s="136" t="s">
        <v>111</v>
      </c>
      <c r="G8" s="137">
        <f>AVERAGE(B:B)</f>
        <v>-3.3152022329849653E-3</v>
      </c>
      <c r="H8" s="137">
        <f t="shared" ref="H8:I8" si="1">AVERAGE(C:C)</f>
        <v>2.4770742476235498E-3</v>
      </c>
      <c r="I8" s="137">
        <f t="shared" si="1"/>
        <v>2.8794770635323539E-3</v>
      </c>
    </row>
    <row r="9" spans="1:9" x14ac:dyDescent="0.2">
      <c r="A9" s="130">
        <v>42072</v>
      </c>
      <c r="B9" s="2">
        <v>-9.196687209747445E-2</v>
      </c>
      <c r="C9" s="24">
        <v>-1.3423020332140823E-2</v>
      </c>
      <c r="D9" s="24">
        <v>-4.7687830785714702E-2</v>
      </c>
      <c r="F9" s="136" t="s">
        <v>112</v>
      </c>
      <c r="G9" s="137">
        <f>_xlfn.STDEV.S(B:B)</f>
        <v>3.4808391606372516E-2</v>
      </c>
      <c r="H9" s="137">
        <f t="shared" ref="H9:I9" si="2">_xlfn.STDEV.S(C:C)</f>
        <v>2.3778693355395182E-2</v>
      </c>
      <c r="I9" s="137">
        <f t="shared" si="2"/>
        <v>3.6448307277200137E-2</v>
      </c>
    </row>
    <row r="10" spans="1:9" x14ac:dyDescent="0.2">
      <c r="A10" s="130">
        <v>42079</v>
      </c>
      <c r="B10" s="2">
        <v>5.1776269523720941E-2</v>
      </c>
      <c r="C10" s="24">
        <v>3.372684478639254E-3</v>
      </c>
      <c r="D10" s="24">
        <v>2.7596847087991705E-3</v>
      </c>
      <c r="F10" s="136" t="s">
        <v>113</v>
      </c>
      <c r="G10" s="140">
        <f>ABS(G8*SQRT(G7)/G9)</f>
        <v>1.4816094964130546</v>
      </c>
      <c r="H10" s="140">
        <f t="shared" ref="H10:I10" si="3">ABS(H8*SQRT(H7)/H9)</f>
        <v>1.6205361404853986</v>
      </c>
      <c r="I10" s="140">
        <f t="shared" si="3"/>
        <v>1.2289775306439901</v>
      </c>
    </row>
    <row r="11" spans="1:9" x14ac:dyDescent="0.2">
      <c r="A11" s="130">
        <v>42086</v>
      </c>
      <c r="B11" s="2">
        <v>1.258107578221157E-2</v>
      </c>
      <c r="C11" s="24">
        <v>-5.1825067864585961E-2</v>
      </c>
      <c r="D11" s="24">
        <v>-6.493595958792131E-2</v>
      </c>
      <c r="F11" s="136" t="s">
        <v>114</v>
      </c>
      <c r="G11" s="137">
        <f>_xlfn.T.INV(1-0.05/2,G7-1)</f>
        <v>1.9698562125960952</v>
      </c>
      <c r="H11" s="137">
        <f t="shared" ref="H11:I11" si="4">_xlfn.T.INV(1-0.05/2,H7-1)</f>
        <v>1.9698562125960952</v>
      </c>
      <c r="I11" s="137">
        <f t="shared" si="4"/>
        <v>1.9698562125960952</v>
      </c>
    </row>
    <row r="12" spans="1:9" x14ac:dyDescent="0.2">
      <c r="A12" s="130">
        <v>42093</v>
      </c>
      <c r="B12" s="2">
        <v>6.6670917100472238E-2</v>
      </c>
      <c r="C12" s="24">
        <v>3.5398267051240939E-3</v>
      </c>
      <c r="D12" s="24">
        <v>6.2561804666072973E-2</v>
      </c>
      <c r="F12" s="136" t="s">
        <v>115</v>
      </c>
      <c r="G12" s="137">
        <f>_xlfn.T.INV(1-0.01/2,G7-1)</f>
        <v>2.5963828982315991</v>
      </c>
      <c r="H12" s="137">
        <f t="shared" ref="H12:I12" si="5">_xlfn.T.INV(1-0.01/2,H7-1)</f>
        <v>2.5963828982315991</v>
      </c>
      <c r="I12" s="137">
        <f t="shared" si="5"/>
        <v>2.5963828982315991</v>
      </c>
    </row>
    <row r="13" spans="1:9" x14ac:dyDescent="0.2">
      <c r="A13" s="130">
        <v>42107</v>
      </c>
      <c r="B13" s="2">
        <v>-1.6443915792255126E-2</v>
      </c>
      <c r="C13" s="24">
        <v>0</v>
      </c>
      <c r="D13" s="24">
        <v>-2.7128667388252481E-2</v>
      </c>
      <c r="F13" s="136" t="s">
        <v>116</v>
      </c>
      <c r="G13" s="138">
        <v>0.05</v>
      </c>
      <c r="H13" s="138">
        <v>0.05</v>
      </c>
      <c r="I13" s="138">
        <v>0.05</v>
      </c>
    </row>
    <row r="14" spans="1:9" x14ac:dyDescent="0.2">
      <c r="A14" s="130">
        <v>42114</v>
      </c>
      <c r="B14" s="2">
        <v>2.6046708938100238E-2</v>
      </c>
      <c r="C14" s="24">
        <v>-4.7024938644862901E-2</v>
      </c>
      <c r="D14" s="24">
        <v>-6.7876902186849719E-3</v>
      </c>
      <c r="F14" s="136" t="s">
        <v>116</v>
      </c>
      <c r="G14" s="138">
        <v>0.01</v>
      </c>
      <c r="H14" s="138">
        <v>0.01</v>
      </c>
      <c r="I14" s="138">
        <v>0.01</v>
      </c>
    </row>
    <row r="15" spans="1:9" x14ac:dyDescent="0.2">
      <c r="A15" s="130">
        <v>42121</v>
      </c>
      <c r="B15" s="2">
        <v>-4.71001181359334E-2</v>
      </c>
      <c r="C15" s="24">
        <v>1.4706147389695667E-2</v>
      </c>
      <c r="D15" s="24">
        <v>1.0896882968817856E-2</v>
      </c>
      <c r="F15" s="136" t="s">
        <v>117</v>
      </c>
      <c r="G15" s="139">
        <f>_xlfn.Z.TEST(B:B,0,G9)</f>
        <v>0.93077788463080313</v>
      </c>
      <c r="H15" s="139">
        <f>_xlfn.Z.TEST(C:C,0,H9)</f>
        <v>5.2558578712070127E-2</v>
      </c>
      <c r="I15" s="139">
        <f>_xlfn.Z.TEST(D:D,0,I9)</f>
        <v>0.10954011530282541</v>
      </c>
    </row>
    <row r="16" spans="1:9" x14ac:dyDescent="0.2">
      <c r="A16" s="130">
        <v>42128</v>
      </c>
      <c r="B16" s="2">
        <v>1.3289038500534645E-3</v>
      </c>
      <c r="C16" s="24">
        <v>-2.214112587721373E-2</v>
      </c>
      <c r="D16" s="24">
        <v>1.0489606671019835E-2</v>
      </c>
    </row>
    <row r="17" spans="1:9" x14ac:dyDescent="0.2">
      <c r="A17" s="130">
        <v>42135</v>
      </c>
      <c r="B17" s="2">
        <v>6.7940438687870142E-3</v>
      </c>
      <c r="C17" s="24">
        <v>-3.0305349495328926E-2</v>
      </c>
      <c r="D17" s="24">
        <v>4.3947539693643733E-2</v>
      </c>
      <c r="F17" s="259" t="s">
        <v>184</v>
      </c>
      <c r="G17" s="259"/>
      <c r="H17" s="259"/>
      <c r="I17" s="259"/>
    </row>
    <row r="18" spans="1:9" x14ac:dyDescent="0.2">
      <c r="A18" s="130">
        <v>42142</v>
      </c>
      <c r="B18" s="2">
        <v>-3.144239006398486E-2</v>
      </c>
      <c r="C18" s="24">
        <v>-5.9423420470800625E-2</v>
      </c>
      <c r="D18" s="24">
        <v>2.1541616403818686E-2</v>
      </c>
    </row>
    <row r="19" spans="1:9" x14ac:dyDescent="0.2">
      <c r="A19" s="130">
        <v>42149</v>
      </c>
      <c r="B19" s="2">
        <v>-4.7384618835907943E-2</v>
      </c>
      <c r="C19" s="24">
        <v>-4.5937095187025712E-2</v>
      </c>
      <c r="D19" s="24">
        <v>-9.136219546331148E-3</v>
      </c>
    </row>
    <row r="20" spans="1:9" x14ac:dyDescent="0.2">
      <c r="A20" s="130">
        <v>42156</v>
      </c>
      <c r="B20" s="2">
        <v>1.6513703882250041E-2</v>
      </c>
      <c r="C20" s="24">
        <v>0</v>
      </c>
      <c r="D20" s="24">
        <v>2.9691789807403168E-2</v>
      </c>
    </row>
    <row r="21" spans="1:9" x14ac:dyDescent="0.2">
      <c r="A21" s="130">
        <v>42163</v>
      </c>
      <c r="B21" s="2">
        <v>4.0803276516342635E-2</v>
      </c>
      <c r="C21" s="24">
        <v>-1.2903404835908017E-2</v>
      </c>
      <c r="D21" s="24">
        <v>-3.243527575315408E-2</v>
      </c>
    </row>
    <row r="22" spans="1:9" x14ac:dyDescent="0.2">
      <c r="A22" s="130">
        <v>42170</v>
      </c>
      <c r="B22" s="2">
        <v>2.2652534228249976E-2</v>
      </c>
      <c r="C22" s="24">
        <v>1.7167803622365696E-2</v>
      </c>
      <c r="D22" s="24">
        <v>8.888947417246662E-3</v>
      </c>
    </row>
    <row r="23" spans="1:9" x14ac:dyDescent="0.2">
      <c r="A23" s="130">
        <v>42177</v>
      </c>
      <c r="B23" s="2">
        <v>2.5581277884377585E-2</v>
      </c>
      <c r="C23" s="24">
        <v>1.2685159527315637E-2</v>
      </c>
      <c r="D23" s="24">
        <v>1.015924755344777E-2</v>
      </c>
    </row>
    <row r="24" spans="1:9" x14ac:dyDescent="0.2">
      <c r="A24" s="130">
        <v>42184</v>
      </c>
      <c r="B24" s="2">
        <v>-3.0335645001651201E-2</v>
      </c>
      <c r="C24" s="24">
        <v>-2.9852963149681333E-2</v>
      </c>
      <c r="D24" s="24">
        <v>4.0349752121793259E-3</v>
      </c>
    </row>
    <row r="25" spans="1:9" x14ac:dyDescent="0.2">
      <c r="A25" s="130">
        <v>42191</v>
      </c>
      <c r="B25" s="2">
        <v>5.9832998562114881E-3</v>
      </c>
      <c r="C25" s="24">
        <v>-4.3384015985981073E-3</v>
      </c>
      <c r="D25" s="24">
        <v>2.5837806989557954E-2</v>
      </c>
    </row>
    <row r="26" spans="1:9" x14ac:dyDescent="0.2">
      <c r="A26" s="130">
        <v>42198</v>
      </c>
      <c r="B26" s="2">
        <v>3.0327608335527501E-2</v>
      </c>
      <c r="C26" s="24">
        <v>0</v>
      </c>
      <c r="D26" s="24">
        <v>1.6990136740764328E-3</v>
      </c>
    </row>
    <row r="27" spans="1:9" x14ac:dyDescent="0.2">
      <c r="A27" s="130">
        <v>42205</v>
      </c>
      <c r="B27" s="2">
        <v>-8.5470605784578879E-3</v>
      </c>
      <c r="C27" s="24">
        <v>0</v>
      </c>
      <c r="D27" s="24">
        <v>1.7090006827554127E-2</v>
      </c>
    </row>
    <row r="28" spans="1:9" x14ac:dyDescent="0.2">
      <c r="A28" s="130">
        <v>42212</v>
      </c>
      <c r="B28" s="2">
        <v>4.6129771727500213E-2</v>
      </c>
      <c r="C28" s="24">
        <v>0</v>
      </c>
      <c r="D28" s="24">
        <v>1.6802839317068496E-2</v>
      </c>
    </row>
    <row r="29" spans="1:9" x14ac:dyDescent="0.2">
      <c r="A29" s="130">
        <v>42219</v>
      </c>
      <c r="B29" s="2">
        <v>1.5937888186291715E-2</v>
      </c>
      <c r="C29" s="24">
        <v>2.1506205220963803E-2</v>
      </c>
      <c r="D29" s="24">
        <v>9.0475610894067415E-3</v>
      </c>
    </row>
    <row r="30" spans="1:9" x14ac:dyDescent="0.2">
      <c r="A30" s="130">
        <v>42226</v>
      </c>
      <c r="B30" s="2">
        <v>-2.0291614207367914E-2</v>
      </c>
      <c r="C30" s="24">
        <v>3.3475929196389309E-2</v>
      </c>
      <c r="D30" s="24">
        <v>5.6894292008744074E-2</v>
      </c>
    </row>
    <row r="31" spans="1:9" x14ac:dyDescent="0.2">
      <c r="A31" s="130">
        <v>42233</v>
      </c>
      <c r="B31" s="2">
        <v>-2.3910832148555272E-2</v>
      </c>
      <c r="C31" s="24">
        <v>8.1967672041787232E-3</v>
      </c>
      <c r="D31" s="24">
        <v>-1.1290154984414436E-2</v>
      </c>
    </row>
    <row r="32" spans="1:9" x14ac:dyDescent="0.2">
      <c r="A32" s="130">
        <v>42240</v>
      </c>
      <c r="B32" s="2">
        <v>2.5884679322841109E-2</v>
      </c>
      <c r="C32" s="24">
        <v>4.7817874350492673E-2</v>
      </c>
      <c r="D32" s="24">
        <v>-6.2254370313793217E-2</v>
      </c>
    </row>
    <row r="33" spans="1:4" x14ac:dyDescent="0.2">
      <c r="A33" s="130">
        <v>42247</v>
      </c>
      <c r="B33" s="2">
        <v>-1.5149923438002588E-2</v>
      </c>
      <c r="C33" s="24">
        <v>3.0653741091002384E-2</v>
      </c>
      <c r="D33" s="24">
        <v>-1.6932164400337513E-2</v>
      </c>
    </row>
    <row r="34" spans="1:4" x14ac:dyDescent="0.2">
      <c r="A34" s="130">
        <v>42254</v>
      </c>
      <c r="B34" s="2">
        <v>-4.98542937180666E-2</v>
      </c>
      <c r="C34" s="24">
        <v>3.3398280401848224E-2</v>
      </c>
      <c r="D34" s="24">
        <v>3.3707483686586492E-2</v>
      </c>
    </row>
    <row r="35" spans="1:4" x14ac:dyDescent="0.2">
      <c r="A35" s="130">
        <v>42261</v>
      </c>
      <c r="B35" s="2">
        <v>1.2027336896423435E-2</v>
      </c>
      <c r="C35" s="24">
        <v>-7.3260400920729385E-3</v>
      </c>
      <c r="D35" s="24">
        <v>2.9091167704589971E-2</v>
      </c>
    </row>
    <row r="36" spans="1:4" x14ac:dyDescent="0.2">
      <c r="A36" s="130">
        <v>42275</v>
      </c>
      <c r="B36" s="2">
        <v>-2.0004086436630431E-2</v>
      </c>
      <c r="C36" s="24">
        <v>-1.4925650216675468E-2</v>
      </c>
      <c r="D36" s="24">
        <v>-5.8889548482821574E-2</v>
      </c>
    </row>
    <row r="37" spans="1:4" x14ac:dyDescent="0.2">
      <c r="A37" s="130">
        <v>42282</v>
      </c>
      <c r="B37" s="2">
        <v>1.2783838463143127E-2</v>
      </c>
      <c r="C37" s="24">
        <v>1.8622512098001698E-2</v>
      </c>
      <c r="D37" s="24">
        <v>3.9275735299709069E-2</v>
      </c>
    </row>
    <row r="38" spans="1:4" x14ac:dyDescent="0.2">
      <c r="A38" s="130">
        <v>42289</v>
      </c>
      <c r="B38" s="2">
        <v>-1.9627091678486863E-3</v>
      </c>
      <c r="C38" s="24">
        <v>-7.4074412778617482E-3</v>
      </c>
      <c r="D38" s="24">
        <v>1.3745706631667076E-3</v>
      </c>
    </row>
    <row r="39" spans="1:4" x14ac:dyDescent="0.2">
      <c r="A39" s="130">
        <v>42296</v>
      </c>
      <c r="B39" s="2">
        <v>-1.7839918128331078E-2</v>
      </c>
      <c r="C39" s="24">
        <v>5.073551804139842E-2</v>
      </c>
      <c r="D39" s="24">
        <v>3.0174210248503641E-3</v>
      </c>
    </row>
    <row r="40" spans="1:4" x14ac:dyDescent="0.2">
      <c r="A40" s="130">
        <v>42303</v>
      </c>
      <c r="B40" s="2">
        <v>-3.2163931777139609E-2</v>
      </c>
      <c r="C40" s="24">
        <v>-2.867579997666625E-2</v>
      </c>
      <c r="D40" s="24">
        <v>6.8536271323774933E-2</v>
      </c>
    </row>
    <row r="41" spans="1:4" x14ac:dyDescent="0.2">
      <c r="A41" s="130">
        <v>42310</v>
      </c>
      <c r="B41" s="2">
        <v>3.1816045184658748E-2</v>
      </c>
      <c r="C41" s="24">
        <v>1.801850550267825E-2</v>
      </c>
      <c r="D41" s="24">
        <v>-3.8586643118435404E-2</v>
      </c>
    </row>
    <row r="42" spans="1:4" x14ac:dyDescent="0.2">
      <c r="A42" s="130">
        <v>42317</v>
      </c>
      <c r="B42" s="2">
        <v>-2.6799911413542432E-2</v>
      </c>
      <c r="C42" s="24">
        <v>0</v>
      </c>
      <c r="D42" s="24">
        <v>-5.6877001146379058E-2</v>
      </c>
    </row>
    <row r="43" spans="1:4" x14ac:dyDescent="0.2">
      <c r="A43" s="130">
        <v>42324</v>
      </c>
      <c r="B43" s="2">
        <v>5.4509168666923458E-2</v>
      </c>
      <c r="C43" s="24">
        <v>3.5091319811270116E-2</v>
      </c>
      <c r="D43" s="24">
        <v>1.2165430046925607E-2</v>
      </c>
    </row>
    <row r="44" spans="1:4" x14ac:dyDescent="0.2">
      <c r="A44" s="130">
        <v>42331</v>
      </c>
      <c r="B44" s="2">
        <v>1.6280990709134358E-2</v>
      </c>
      <c r="C44" s="24">
        <v>0</v>
      </c>
      <c r="D44" s="24">
        <v>-1.4983127036551025E-2</v>
      </c>
    </row>
    <row r="45" spans="1:4" x14ac:dyDescent="0.2">
      <c r="A45" s="130">
        <v>42338</v>
      </c>
      <c r="B45" s="2">
        <v>-1.7974614621456553E-2</v>
      </c>
      <c r="C45" s="24">
        <v>1.7094433359299943E-2</v>
      </c>
      <c r="D45" s="24">
        <v>-4.4868687148803765E-2</v>
      </c>
    </row>
    <row r="46" spans="1:4" x14ac:dyDescent="0.2">
      <c r="A46" s="130">
        <v>42345</v>
      </c>
      <c r="B46" s="2">
        <v>-6.6580325081567082E-2</v>
      </c>
      <c r="C46" s="24">
        <v>-4.5068285401706154E-2</v>
      </c>
      <c r="D46" s="24">
        <v>-4.3426090514944171E-2</v>
      </c>
    </row>
    <row r="47" spans="1:4" x14ac:dyDescent="0.2">
      <c r="A47" s="130">
        <v>42352</v>
      </c>
      <c r="B47" s="2">
        <v>-3.5311343238181081E-2</v>
      </c>
      <c r="C47" s="24">
        <v>2.7973852042406211E-2</v>
      </c>
      <c r="D47" s="24">
        <v>-8.7557905496286281E-2</v>
      </c>
    </row>
    <row r="48" spans="1:4" x14ac:dyDescent="0.2">
      <c r="A48" s="130">
        <v>42359</v>
      </c>
      <c r="B48" s="2">
        <v>7.1068187653438031E-3</v>
      </c>
      <c r="C48" s="24">
        <v>3.4423441909727792E-3</v>
      </c>
      <c r="D48" s="24">
        <v>3.9253060433686038E-2</v>
      </c>
    </row>
    <row r="49" spans="1:4" x14ac:dyDescent="0.2">
      <c r="A49" s="130">
        <v>42366</v>
      </c>
      <c r="B49" s="2">
        <v>4.5180725936258881E-2</v>
      </c>
      <c r="C49" s="24">
        <v>-2.7876369528254896E-2</v>
      </c>
      <c r="D49" s="24">
        <v>1.2376594535575158E-2</v>
      </c>
    </row>
    <row r="50" spans="1:4" x14ac:dyDescent="0.2">
      <c r="A50" s="130">
        <v>42373</v>
      </c>
      <c r="B50" s="2">
        <v>8.1604142753999298E-3</v>
      </c>
      <c r="C50" s="24">
        <v>1.4035318116383477E-2</v>
      </c>
      <c r="D50" s="24">
        <v>-2.9998195885394985E-2</v>
      </c>
    </row>
    <row r="51" spans="1:4" x14ac:dyDescent="0.2">
      <c r="A51" s="130">
        <v>42394</v>
      </c>
      <c r="B51" s="2">
        <v>3.991660740544134E-2</v>
      </c>
      <c r="C51" s="24">
        <v>3.4133006369458485E-2</v>
      </c>
      <c r="D51" s="24">
        <v>5.4915757596115E-2</v>
      </c>
    </row>
    <row r="52" spans="1:4" x14ac:dyDescent="0.2">
      <c r="A52" s="130">
        <v>42401</v>
      </c>
      <c r="B52" s="2">
        <v>-6.6046904552877095E-2</v>
      </c>
      <c r="C52" s="24">
        <v>-3.3613477027047978E-3</v>
      </c>
      <c r="D52" s="24">
        <v>8.0629734400108788E-2</v>
      </c>
    </row>
    <row r="53" spans="1:4" x14ac:dyDescent="0.2">
      <c r="A53" s="130">
        <v>42408</v>
      </c>
      <c r="B53" s="2">
        <v>-7.3715037822280394E-2</v>
      </c>
      <c r="C53" s="24">
        <v>-1.6978336534417826E-2</v>
      </c>
      <c r="D53" s="24">
        <v>2.7231468724760788E-2</v>
      </c>
    </row>
    <row r="54" spans="1:4" x14ac:dyDescent="0.2">
      <c r="A54" s="130">
        <v>42415</v>
      </c>
      <c r="B54" s="2">
        <v>3.3918218203460526E-2</v>
      </c>
      <c r="C54" s="24">
        <v>-1.3793322132335861E-2</v>
      </c>
      <c r="D54" s="24">
        <v>-3.8451022381060795E-3</v>
      </c>
    </row>
    <row r="55" spans="1:4" x14ac:dyDescent="0.2">
      <c r="A55" s="130">
        <v>42422</v>
      </c>
      <c r="B55" s="2">
        <v>2.3312415250810403E-2</v>
      </c>
      <c r="C55" s="24">
        <v>-2.8170876966696179E-2</v>
      </c>
      <c r="D55" s="24">
        <v>4.3931976204207857E-3</v>
      </c>
    </row>
    <row r="56" spans="1:4" x14ac:dyDescent="0.2">
      <c r="A56" s="130">
        <v>42429</v>
      </c>
      <c r="B56" s="2">
        <v>7.4328798714500266E-3</v>
      </c>
      <c r="C56" s="24">
        <v>0</v>
      </c>
      <c r="D56" s="24">
        <v>3.4732256772952219E-2</v>
      </c>
    </row>
    <row r="57" spans="1:4" x14ac:dyDescent="0.2">
      <c r="A57" s="130">
        <v>42436</v>
      </c>
      <c r="B57" s="2">
        <v>2.1514182915330693E-2</v>
      </c>
      <c r="C57" s="24">
        <v>0</v>
      </c>
      <c r="D57" s="24">
        <v>3.2926391700862645E-2</v>
      </c>
    </row>
    <row r="58" spans="1:4" x14ac:dyDescent="0.2">
      <c r="A58" s="130">
        <v>42443</v>
      </c>
      <c r="B58" s="2">
        <v>4.4850566165351324E-2</v>
      </c>
      <c r="C58" s="24">
        <v>2.8170876966696179E-2</v>
      </c>
      <c r="D58" s="24">
        <v>3.2992163784718365E-2</v>
      </c>
    </row>
    <row r="59" spans="1:4" x14ac:dyDescent="0.2">
      <c r="A59" s="130">
        <v>42450</v>
      </c>
      <c r="B59" s="2">
        <v>-4.6687113972652128E-2</v>
      </c>
      <c r="C59" s="24">
        <v>3.7483093254740529E-2</v>
      </c>
      <c r="D59" s="24">
        <v>1.6705952953250502E-2</v>
      </c>
    </row>
    <row r="60" spans="1:4" x14ac:dyDescent="0.2">
      <c r="A60" s="130">
        <v>42457</v>
      </c>
      <c r="B60" s="2">
        <v>-3.8412216545351541E-2</v>
      </c>
      <c r="C60" s="24">
        <v>-1.0084119066626096E-2</v>
      </c>
      <c r="D60" s="24">
        <v>4.9781615160781278E-2</v>
      </c>
    </row>
    <row r="61" spans="1:4" x14ac:dyDescent="0.2">
      <c r="A61" s="130">
        <v>42464</v>
      </c>
      <c r="B61" s="2">
        <v>-1.4430264829028872E-2</v>
      </c>
      <c r="C61" s="24">
        <v>6.7340321813440518E-3</v>
      </c>
      <c r="D61" s="24">
        <v>4.3211349142392663E-2</v>
      </c>
    </row>
    <row r="62" spans="1:4" x14ac:dyDescent="0.2">
      <c r="A62" s="130">
        <v>42471</v>
      </c>
      <c r="B62" s="2">
        <v>-1.8385027913987884E-2</v>
      </c>
      <c r="C62" s="24">
        <v>3.3500868852820442E-3</v>
      </c>
      <c r="D62" s="24">
        <v>-2.0975475986555026E-2</v>
      </c>
    </row>
    <row r="63" spans="1:4" x14ac:dyDescent="0.2">
      <c r="A63" s="130">
        <v>42478</v>
      </c>
      <c r="B63" s="2">
        <v>1.5959608340324394E-2</v>
      </c>
      <c r="C63" s="24">
        <v>6.1607809389490509E-2</v>
      </c>
      <c r="D63" s="24">
        <v>4.2063572117476689E-2</v>
      </c>
    </row>
    <row r="64" spans="1:4" x14ac:dyDescent="0.2">
      <c r="A64" s="130">
        <v>42499</v>
      </c>
      <c r="B64" s="2">
        <v>-6.2882881380179612E-3</v>
      </c>
      <c r="C64" s="24">
        <v>-1.7331456351640018E-2</v>
      </c>
      <c r="D64" s="24">
        <v>-4.041545642562383E-2</v>
      </c>
    </row>
    <row r="65" spans="1:4" x14ac:dyDescent="0.2">
      <c r="A65" s="130">
        <v>42506</v>
      </c>
      <c r="B65" s="2">
        <v>4.3067815451571789E-3</v>
      </c>
      <c r="C65" s="24">
        <v>-1.0544913176614878E-2</v>
      </c>
      <c r="D65" s="24">
        <v>1.5774507253832226E-2</v>
      </c>
    </row>
    <row r="66" spans="1:4" x14ac:dyDescent="0.2">
      <c r="A66" s="130">
        <v>42513</v>
      </c>
      <c r="B66" s="2">
        <v>4.2183051333141819E-2</v>
      </c>
      <c r="C66" s="24">
        <v>-2.142939145589895E-2</v>
      </c>
      <c r="D66" s="24">
        <v>4.9301661078589021E-3</v>
      </c>
    </row>
    <row r="67" spans="1:4" x14ac:dyDescent="0.2">
      <c r="A67" s="130">
        <v>42520</v>
      </c>
      <c r="B67" s="2">
        <v>-3.3952552196625518E-2</v>
      </c>
      <c r="C67" s="24">
        <v>7.1942756340270808E-3</v>
      </c>
      <c r="D67" s="24">
        <v>-5.9710227356132073E-2</v>
      </c>
    </row>
    <row r="68" spans="1:4" x14ac:dyDescent="0.2">
      <c r="A68" s="130">
        <v>42527</v>
      </c>
      <c r="B68" s="2">
        <v>-3.6845394381387564E-2</v>
      </c>
      <c r="C68" s="24">
        <v>3.5778213478838694E-3</v>
      </c>
      <c r="D68" s="24">
        <v>-3.478061606479077E-2</v>
      </c>
    </row>
    <row r="69" spans="1:4" x14ac:dyDescent="0.2">
      <c r="A69" s="130">
        <v>42534</v>
      </c>
      <c r="B69" s="2">
        <v>-7.8547845365193325E-3</v>
      </c>
      <c r="C69" s="24">
        <v>3.5650661644961446E-3</v>
      </c>
      <c r="D69" s="24">
        <v>2.7920595398627235E-2</v>
      </c>
    </row>
    <row r="70" spans="1:4" x14ac:dyDescent="0.2">
      <c r="A70" s="130">
        <v>42541</v>
      </c>
      <c r="B70" s="2">
        <v>-5.5210731972355376E-2</v>
      </c>
      <c r="C70" s="24">
        <v>-2.5226562945675379E-2</v>
      </c>
      <c r="D70" s="24">
        <v>1.441376842793396E-2</v>
      </c>
    </row>
    <row r="71" spans="1:4" x14ac:dyDescent="0.2">
      <c r="A71" s="130">
        <v>42555</v>
      </c>
      <c r="B71" s="2">
        <v>1.74277365929143E-2</v>
      </c>
      <c r="C71" s="24">
        <v>3.6367644170874902E-2</v>
      </c>
      <c r="D71" s="24">
        <v>9.7492152524267794E-3</v>
      </c>
    </row>
    <row r="72" spans="1:4" x14ac:dyDescent="0.2">
      <c r="A72" s="130">
        <v>42562</v>
      </c>
      <c r="B72" s="2">
        <v>2.1366051534174701E-2</v>
      </c>
      <c r="C72" s="24">
        <v>-7.1684894786123721E-3</v>
      </c>
      <c r="D72" s="24">
        <v>6.7145449062463669E-2</v>
      </c>
    </row>
    <row r="73" spans="1:4" x14ac:dyDescent="0.2">
      <c r="A73" s="130">
        <v>42569</v>
      </c>
      <c r="B73" s="2">
        <v>-1.0198749826255238E-2</v>
      </c>
      <c r="C73" s="24">
        <v>7.1684894786123721E-3</v>
      </c>
      <c r="D73" s="24">
        <v>-5.5331158386184853E-4</v>
      </c>
    </row>
    <row r="74" spans="1:4" x14ac:dyDescent="0.2">
      <c r="A74" s="130">
        <v>42576</v>
      </c>
      <c r="B74" s="2">
        <v>8.6388296280523136E-2</v>
      </c>
      <c r="C74" s="24">
        <v>4.8790164169431938E-2</v>
      </c>
      <c r="D74" s="24">
        <v>5.3344543133638567E-2</v>
      </c>
    </row>
    <row r="75" spans="1:4" x14ac:dyDescent="0.2">
      <c r="A75" s="130">
        <v>42583</v>
      </c>
      <c r="B75" s="2">
        <v>4.5941092860378063E-2</v>
      </c>
      <c r="C75" s="24">
        <v>3.3955890011381218E-3</v>
      </c>
      <c r="D75" s="24">
        <v>-2.4110349564145928E-2</v>
      </c>
    </row>
    <row r="76" spans="1:4" x14ac:dyDescent="0.2">
      <c r="A76" s="130">
        <v>42590</v>
      </c>
      <c r="B76" s="2">
        <v>1.0237409093221572E-2</v>
      </c>
      <c r="C76" s="24">
        <v>3.3336420267591871E-2</v>
      </c>
      <c r="D76" s="24">
        <v>-1.135208688134437E-2</v>
      </c>
    </row>
    <row r="77" spans="1:4" x14ac:dyDescent="0.2">
      <c r="A77" s="130">
        <v>42597</v>
      </c>
      <c r="B77" s="2">
        <v>-5.1293294387551924E-2</v>
      </c>
      <c r="C77" s="24">
        <v>-1.9868203216725222E-2</v>
      </c>
      <c r="D77" s="24">
        <v>7.9060356572027146E-3</v>
      </c>
    </row>
    <row r="78" spans="1:4" x14ac:dyDescent="0.2">
      <c r="A78" s="130">
        <v>42604</v>
      </c>
      <c r="B78" s="2">
        <v>1.1242607271519489E-2</v>
      </c>
      <c r="C78" s="24">
        <v>-2.3689771122404668E-2</v>
      </c>
      <c r="D78" s="24">
        <v>-1.3029500290333118E-2</v>
      </c>
    </row>
    <row r="79" spans="1:4" x14ac:dyDescent="0.2">
      <c r="A79" s="130">
        <v>42611</v>
      </c>
      <c r="B79" s="2">
        <v>1.6061530746009467E-2</v>
      </c>
      <c r="C79" s="24">
        <v>-1.0327114155849637E-2</v>
      </c>
      <c r="D79" s="24">
        <v>7.6473483816474896E-4</v>
      </c>
    </row>
    <row r="80" spans="1:4" x14ac:dyDescent="0.2">
      <c r="A80" s="130">
        <v>42618</v>
      </c>
      <c r="B80" s="2">
        <v>0</v>
      </c>
      <c r="C80" s="24">
        <v>5.0601013293789743E-2</v>
      </c>
      <c r="D80" s="24">
        <v>2.1817397112808834E-3</v>
      </c>
    </row>
    <row r="81" spans="1:4" x14ac:dyDescent="0.2">
      <c r="A81" s="130">
        <v>42625</v>
      </c>
      <c r="B81" s="2">
        <v>-2.6427329543993849E-2</v>
      </c>
      <c r="C81" s="24">
        <v>1.6313575491523569E-2</v>
      </c>
      <c r="D81" s="24">
        <v>-0.10358228579765605</v>
      </c>
    </row>
    <row r="82" spans="1:4" x14ac:dyDescent="0.2">
      <c r="A82" s="130">
        <v>42632</v>
      </c>
      <c r="B82" s="2">
        <v>3.1724352901862929E-2</v>
      </c>
      <c r="C82" s="24">
        <v>-9.7561749453645152E-3</v>
      </c>
      <c r="D82" s="24">
        <v>5.4219875546800189E-2</v>
      </c>
    </row>
    <row r="83" spans="1:4" x14ac:dyDescent="0.2">
      <c r="A83" s="130">
        <v>42639</v>
      </c>
      <c r="B83" s="2">
        <v>-1.9913954247511967E-2</v>
      </c>
      <c r="C83" s="24">
        <v>6.5146810211935691E-3</v>
      </c>
      <c r="D83" s="24">
        <v>-5.1805581761830588E-2</v>
      </c>
    </row>
    <row r="84" spans="1:4" x14ac:dyDescent="0.2">
      <c r="A84" s="130">
        <v>42646</v>
      </c>
      <c r="B84" s="2">
        <v>1.9228926221064313E-3</v>
      </c>
      <c r="C84" s="24">
        <v>-3.9740328649514156E-2</v>
      </c>
      <c r="D84" s="24">
        <v>4.0870220991775064E-2</v>
      </c>
    </row>
    <row r="85" spans="1:4" x14ac:dyDescent="0.2">
      <c r="A85" s="130">
        <v>42653</v>
      </c>
      <c r="B85" s="2">
        <v>-2.5980541797745005E-2</v>
      </c>
      <c r="C85" s="24">
        <v>2.6668247082161534E-2</v>
      </c>
      <c r="D85" s="24">
        <v>7.3801072976227289E-3</v>
      </c>
    </row>
    <row r="86" spans="1:4" x14ac:dyDescent="0.2">
      <c r="A86" s="130">
        <v>42660</v>
      </c>
      <c r="B86" s="2">
        <v>3.6870981873574848E-2</v>
      </c>
      <c r="C86" s="24">
        <v>-1.3245226750020711E-2</v>
      </c>
      <c r="D86" s="24">
        <v>7.6681348556570939E-3</v>
      </c>
    </row>
    <row r="87" spans="1:4" x14ac:dyDescent="0.2">
      <c r="A87" s="130">
        <v>42667</v>
      </c>
      <c r="B87" s="2">
        <v>2.4672625915105328E-3</v>
      </c>
      <c r="C87" s="24">
        <v>-3.3389012655147265E-3</v>
      </c>
      <c r="D87" s="24">
        <v>8.8226767013524388E-2</v>
      </c>
    </row>
    <row r="88" spans="1:4" x14ac:dyDescent="0.2">
      <c r="A88" s="130">
        <v>42674</v>
      </c>
      <c r="B88" s="2">
        <v>-1.8268405328619508E-2</v>
      </c>
      <c r="C88" s="24">
        <v>1.3289232118682826E-2</v>
      </c>
      <c r="D88" s="24">
        <v>3.990299199097791E-2</v>
      </c>
    </row>
    <row r="89" spans="1:4" x14ac:dyDescent="0.2">
      <c r="A89" s="130">
        <v>42688</v>
      </c>
      <c r="B89" s="2">
        <v>4.3538785059716645E-2</v>
      </c>
      <c r="C89" s="24">
        <v>5.0093945318915534E-2</v>
      </c>
      <c r="D89" s="24">
        <v>-1.5890392335184522E-2</v>
      </c>
    </row>
    <row r="90" spans="1:4" x14ac:dyDescent="0.2">
      <c r="A90" s="130">
        <v>42695</v>
      </c>
      <c r="B90" s="2">
        <v>6.6439029236082803E-3</v>
      </c>
      <c r="C90" s="24">
        <v>0</v>
      </c>
      <c r="D90" s="24">
        <v>3.312491539544915E-2</v>
      </c>
    </row>
    <row r="91" spans="1:4" x14ac:dyDescent="0.2">
      <c r="A91" s="130">
        <v>42702</v>
      </c>
      <c r="B91" s="2">
        <v>-6.7405166138438943E-3</v>
      </c>
      <c r="C91" s="24">
        <v>3.2520353863771945E-3</v>
      </c>
      <c r="D91" s="24">
        <v>-3.7463316994046814E-2</v>
      </c>
    </row>
    <row r="92" spans="1:4" x14ac:dyDescent="0.2">
      <c r="A92" s="130">
        <v>42709</v>
      </c>
      <c r="B92" s="2">
        <v>7.0283830458084395E-3</v>
      </c>
      <c r="C92" s="24">
        <v>6.4725145056174771E-3</v>
      </c>
      <c r="D92" s="24">
        <v>-1.7544309650909362E-2</v>
      </c>
    </row>
    <row r="93" spans="1:4" x14ac:dyDescent="0.2">
      <c r="A93" s="130">
        <v>42716</v>
      </c>
      <c r="B93" s="2">
        <v>2.8096252885470463E-2</v>
      </c>
      <c r="C93" s="24">
        <v>-9.7245498919946716E-3</v>
      </c>
      <c r="D93" s="24">
        <v>1.9108303366185631E-2</v>
      </c>
    </row>
    <row r="94" spans="1:4" x14ac:dyDescent="0.2">
      <c r="A94" s="130">
        <v>42723</v>
      </c>
      <c r="B94" s="2">
        <v>-2.9536414432451252E-2</v>
      </c>
      <c r="C94" s="24">
        <v>-3.2626456348163746E-3</v>
      </c>
      <c r="D94" s="24">
        <v>-3.2650919464779271E-2</v>
      </c>
    </row>
    <row r="95" spans="1:4" x14ac:dyDescent="0.2">
      <c r="A95" s="130">
        <v>42730</v>
      </c>
      <c r="B95" s="2">
        <v>5.5320531588165522E-2</v>
      </c>
      <c r="C95" s="24">
        <v>-9.8522964430116655E-3</v>
      </c>
      <c r="D95" s="24">
        <v>3.0912997581397761E-2</v>
      </c>
    </row>
    <row r="96" spans="1:4" x14ac:dyDescent="0.2">
      <c r="A96" s="130">
        <v>42737</v>
      </c>
      <c r="B96" s="2">
        <v>-9.1324835632722312E-3</v>
      </c>
      <c r="C96" s="24">
        <v>2.9270382300113251E-2</v>
      </c>
      <c r="D96" s="24">
        <v>-2.5010109499618238E-2</v>
      </c>
    </row>
    <row r="97" spans="1:4" x14ac:dyDescent="0.2">
      <c r="A97" s="130">
        <v>42751</v>
      </c>
      <c r="B97" s="2">
        <v>9.2927875754593714E-3</v>
      </c>
      <c r="C97" s="24">
        <v>1.5798116876591051E-2</v>
      </c>
      <c r="D97" s="24">
        <v>-3.0793696991400665E-2</v>
      </c>
    </row>
    <row r="98" spans="1:4" x14ac:dyDescent="0.2">
      <c r="A98" s="130">
        <v>42758</v>
      </c>
      <c r="B98" s="2">
        <v>1.7320860942630745E-2</v>
      </c>
      <c r="C98" s="24">
        <v>-3.1397200046676677E-3</v>
      </c>
      <c r="D98" s="24">
        <v>5.9982704601710068E-2</v>
      </c>
    </row>
    <row r="99" spans="1:4" x14ac:dyDescent="0.2">
      <c r="A99" s="130">
        <v>42765</v>
      </c>
      <c r="B99" s="2">
        <v>-3.2857165157773593E-2</v>
      </c>
      <c r="C99" s="24">
        <v>3.0962225603966997E-2</v>
      </c>
      <c r="D99" s="24">
        <v>2.0255788100490335E-2</v>
      </c>
    </row>
    <row r="100" spans="1:4" x14ac:dyDescent="0.2">
      <c r="A100" s="130">
        <v>42772</v>
      </c>
      <c r="B100" s="2">
        <v>4.3107481013942461E-2</v>
      </c>
      <c r="C100" s="24">
        <v>-3.0534374868904646E-3</v>
      </c>
      <c r="D100" s="24">
        <v>1.7465513826172341E-2</v>
      </c>
    </row>
    <row r="101" spans="1:4" x14ac:dyDescent="0.2">
      <c r="A101" s="130">
        <v>42779</v>
      </c>
      <c r="B101" s="2">
        <v>-3.065918748737495E-2</v>
      </c>
      <c r="C101" s="24">
        <v>-1.2307847674596806E-2</v>
      </c>
      <c r="D101" s="24">
        <v>1.391867893353016E-2</v>
      </c>
    </row>
    <row r="102" spans="1:4" x14ac:dyDescent="0.2">
      <c r="A102" s="130">
        <v>42786</v>
      </c>
      <c r="B102" s="2">
        <v>-9.4537282689977076E-2</v>
      </c>
      <c r="C102" s="24">
        <v>3.0911925696728293E-3</v>
      </c>
      <c r="D102" s="24">
        <v>-5.5328281134333857E-2</v>
      </c>
    </row>
    <row r="103" spans="1:4" x14ac:dyDescent="0.2">
      <c r="A103" s="130">
        <v>42793</v>
      </c>
      <c r="B103" s="2">
        <v>3.8893791121273225E-2</v>
      </c>
      <c r="C103" s="24">
        <v>-6.1919702479211747E-3</v>
      </c>
      <c r="D103" s="24">
        <v>-4.2750179219812168E-2</v>
      </c>
    </row>
    <row r="104" spans="1:4" x14ac:dyDescent="0.2">
      <c r="A104" s="130">
        <v>42800</v>
      </c>
      <c r="B104" s="2">
        <v>-2.1822158141588943E-3</v>
      </c>
      <c r="C104" s="24">
        <v>0</v>
      </c>
      <c r="D104" s="24">
        <v>-3.1523061975758715E-2</v>
      </c>
    </row>
    <row r="105" spans="1:4" x14ac:dyDescent="0.2">
      <c r="A105" s="130">
        <v>42807</v>
      </c>
      <c r="B105" s="2">
        <v>5.7825707382862745E-2</v>
      </c>
      <c r="C105" s="24">
        <v>2.7566829832654793E-2</v>
      </c>
      <c r="D105" s="24">
        <v>5.5099444244166129E-2</v>
      </c>
    </row>
    <row r="106" spans="1:4" x14ac:dyDescent="0.2">
      <c r="A106" s="130">
        <v>42814</v>
      </c>
      <c r="B106" s="2">
        <v>-3.674954220874227E-2</v>
      </c>
      <c r="C106" s="24">
        <v>-2.7566829832654793E-2</v>
      </c>
      <c r="D106" s="24">
        <v>-1.9280689247833216E-2</v>
      </c>
    </row>
    <row r="107" spans="1:4" x14ac:dyDescent="0.2">
      <c r="A107" s="130">
        <v>42821</v>
      </c>
      <c r="B107" s="2">
        <v>-9.5643091124628654E-3</v>
      </c>
      <c r="C107" s="24">
        <v>3.1007776782483454E-3</v>
      </c>
      <c r="D107" s="24">
        <v>1.0040512622541797E-2</v>
      </c>
    </row>
    <row r="108" spans="1:4" x14ac:dyDescent="0.2">
      <c r="A108" s="130">
        <v>42828</v>
      </c>
      <c r="B108" s="2">
        <v>1.808406245723404E-2</v>
      </c>
      <c r="C108" s="24">
        <v>0</v>
      </c>
      <c r="D108" s="24">
        <v>-2.0182860480969289E-2</v>
      </c>
    </row>
    <row r="109" spans="1:4" x14ac:dyDescent="0.2">
      <c r="A109" s="130">
        <v>42835</v>
      </c>
      <c r="B109" s="2">
        <v>-4.8339576409844653E-2</v>
      </c>
      <c r="C109" s="24">
        <v>-9.3313274288844283E-3</v>
      </c>
      <c r="D109" s="24">
        <v>-6.1769842057984192E-2</v>
      </c>
    </row>
    <row r="110" spans="1:4" x14ac:dyDescent="0.2">
      <c r="A110" s="130">
        <v>42842</v>
      </c>
      <c r="B110" s="2">
        <v>9.4157438915232206E-3</v>
      </c>
      <c r="C110" s="24">
        <v>-2.8528083614538069E-2</v>
      </c>
      <c r="D110" s="24">
        <v>-2.7828221106326545E-2</v>
      </c>
    </row>
    <row r="111" spans="1:4" x14ac:dyDescent="0.2">
      <c r="A111" s="130">
        <v>42849</v>
      </c>
      <c r="B111" s="2">
        <v>-3.2951541154115915E-2</v>
      </c>
      <c r="C111" s="24">
        <v>5.3220696204909768E-2</v>
      </c>
      <c r="D111" s="24">
        <v>6.1233856085848082E-2</v>
      </c>
    </row>
    <row r="112" spans="1:4" x14ac:dyDescent="0.2">
      <c r="A112" s="130">
        <v>42856</v>
      </c>
      <c r="B112" s="2">
        <v>1.4030553765165266E-2</v>
      </c>
      <c r="C112" s="24">
        <v>9.1047669929191777E-3</v>
      </c>
      <c r="D112" s="24">
        <v>-7.0783568333423474E-3</v>
      </c>
    </row>
    <row r="113" spans="1:4" x14ac:dyDescent="0.2">
      <c r="A113" s="130">
        <v>42863</v>
      </c>
      <c r="B113" s="2">
        <v>9.5052434974274291E-3</v>
      </c>
      <c r="C113" s="24">
        <v>-2.4466052154406448E-2</v>
      </c>
      <c r="D113" s="24">
        <v>-3.0269401418727249E-2</v>
      </c>
    </row>
    <row r="114" spans="1:4" x14ac:dyDescent="0.2">
      <c r="A114" s="130">
        <v>42877</v>
      </c>
      <c r="B114" s="2">
        <v>2.7898805138056204E-2</v>
      </c>
      <c r="C114" s="24">
        <v>-1.3559529785632352E-2</v>
      </c>
      <c r="D114" s="24">
        <v>-4.5977092486291227E-3</v>
      </c>
    </row>
    <row r="115" spans="1:4" x14ac:dyDescent="0.2">
      <c r="A115" s="130">
        <v>42884</v>
      </c>
      <c r="B115" s="2">
        <v>-6.2776406144172014E-2</v>
      </c>
      <c r="C115" s="24">
        <v>-6.8493418455746191E-3</v>
      </c>
      <c r="D115" s="24">
        <v>9.2123451932035749E-4</v>
      </c>
    </row>
    <row r="116" spans="1:4" x14ac:dyDescent="0.2">
      <c r="A116" s="130">
        <v>42891</v>
      </c>
      <c r="B116" s="2">
        <v>6.1187843459034497E-2</v>
      </c>
      <c r="C116" s="24">
        <v>3.3786997577383238E-2</v>
      </c>
      <c r="D116" s="24">
        <v>5.4180765261397923E-3</v>
      </c>
    </row>
    <row r="117" spans="1:4" x14ac:dyDescent="0.2">
      <c r="A117" s="130">
        <v>42898</v>
      </c>
      <c r="B117" s="2">
        <v>-2.4407079553991906E-3</v>
      </c>
      <c r="C117" s="24">
        <v>-3.3277900926746984E-3</v>
      </c>
      <c r="D117" s="24">
        <v>-5.8846050552175733E-2</v>
      </c>
    </row>
    <row r="118" spans="1:4" x14ac:dyDescent="0.2">
      <c r="A118" s="130">
        <v>42905</v>
      </c>
      <c r="B118" s="2">
        <v>-1.4123924067005689E-2</v>
      </c>
      <c r="C118" s="24">
        <v>-5.1293294387550592E-2</v>
      </c>
      <c r="D118" s="24">
        <v>3.8585400988107033E-2</v>
      </c>
    </row>
    <row r="119" spans="1:4" x14ac:dyDescent="0.2">
      <c r="A119" s="130">
        <v>42912</v>
      </c>
      <c r="B119" s="2">
        <v>-1.0834342165709998E-2</v>
      </c>
      <c r="C119" s="24">
        <v>3.502630551202035E-3</v>
      </c>
      <c r="D119" s="24">
        <v>7.7739554215542128E-2</v>
      </c>
    </row>
    <row r="120" spans="1:4" x14ac:dyDescent="0.2">
      <c r="A120" s="130">
        <v>42919</v>
      </c>
      <c r="B120" s="2">
        <v>1.4384068907121517E-2</v>
      </c>
      <c r="C120" s="24">
        <v>-7.0175726586465537E-3</v>
      </c>
      <c r="D120" s="24">
        <v>4.1247325584652828E-2</v>
      </c>
    </row>
    <row r="121" spans="1:4" x14ac:dyDescent="0.2">
      <c r="A121" s="130">
        <v>42926</v>
      </c>
      <c r="B121" s="2">
        <v>4.2774344932826835E-2</v>
      </c>
      <c r="C121" s="24">
        <v>1.0507977598415152E-2</v>
      </c>
      <c r="D121" s="24">
        <v>2.9996936697840759E-2</v>
      </c>
    </row>
    <row r="122" spans="1:4" x14ac:dyDescent="0.2">
      <c r="A122" s="130">
        <v>42933</v>
      </c>
      <c r="B122" s="2">
        <v>-3.2944155719354384E-2</v>
      </c>
      <c r="C122" s="24">
        <v>0</v>
      </c>
      <c r="D122" s="24">
        <v>-1.3698080382100741E-3</v>
      </c>
    </row>
    <row r="123" spans="1:4" x14ac:dyDescent="0.2">
      <c r="A123" s="130">
        <v>42940</v>
      </c>
      <c r="B123" s="2">
        <v>2.8820438535491988E-2</v>
      </c>
      <c r="C123" s="24">
        <v>0</v>
      </c>
      <c r="D123" s="24">
        <v>-3.635045805632231E-3</v>
      </c>
    </row>
    <row r="124" spans="1:4" x14ac:dyDescent="0.2">
      <c r="A124" s="130">
        <v>42947</v>
      </c>
      <c r="B124" s="2">
        <v>-3.7791982209466113E-2</v>
      </c>
      <c r="C124" s="24">
        <v>2.7493140580198583E-2</v>
      </c>
      <c r="D124" s="24">
        <v>4.1064742427746381E-2</v>
      </c>
    </row>
    <row r="125" spans="1:4" x14ac:dyDescent="0.2">
      <c r="A125" s="130">
        <v>42954</v>
      </c>
      <c r="B125" s="2">
        <v>3.9616733650049696E-3</v>
      </c>
      <c r="C125" s="24">
        <v>-2.0548668227387656E-2</v>
      </c>
      <c r="D125" s="24">
        <v>3.472968764081763E-2</v>
      </c>
    </row>
    <row r="126" spans="1:4" x14ac:dyDescent="0.2">
      <c r="A126" s="130">
        <v>42961</v>
      </c>
      <c r="B126" s="2">
        <v>-2.4608154503376056E-3</v>
      </c>
      <c r="C126" s="24">
        <v>-3.4662079764862241E-3</v>
      </c>
      <c r="D126" s="24">
        <v>-4.4564297034632716E-2</v>
      </c>
    </row>
    <row r="127" spans="1:4" x14ac:dyDescent="0.2">
      <c r="A127" s="130">
        <v>42968</v>
      </c>
      <c r="B127" s="2">
        <v>4.8509562659994288E-2</v>
      </c>
      <c r="C127" s="24">
        <v>0</v>
      </c>
      <c r="D127" s="24">
        <v>1.1758712600125065E-3</v>
      </c>
    </row>
    <row r="128" spans="1:4" x14ac:dyDescent="0.2">
      <c r="A128" s="130">
        <v>42975</v>
      </c>
      <c r="B128" s="2">
        <v>7.7629819959634361E-2</v>
      </c>
      <c r="C128" s="24">
        <v>-6.9686693160933011E-3</v>
      </c>
      <c r="D128" s="24">
        <v>6.9525477981676076E-2</v>
      </c>
    </row>
    <row r="129" spans="1:4" x14ac:dyDescent="0.2">
      <c r="A129" s="130">
        <v>42982</v>
      </c>
      <c r="B129" s="2">
        <v>-5.9667743441274013E-3</v>
      </c>
      <c r="C129" s="24">
        <v>6.9686693160933011E-3</v>
      </c>
      <c r="D129" s="24">
        <v>-4.049317334120861E-2</v>
      </c>
    </row>
    <row r="130" spans="1:4" x14ac:dyDescent="0.2">
      <c r="A130" s="130">
        <v>42989</v>
      </c>
      <c r="B130" s="2">
        <v>-1.2426082273353956E-2</v>
      </c>
      <c r="C130" s="24">
        <v>6.9204428445739374E-3</v>
      </c>
      <c r="D130" s="24">
        <v>-4.3473355277257042E-3</v>
      </c>
    </row>
    <row r="131" spans="1:4" x14ac:dyDescent="0.2">
      <c r="A131" s="130">
        <v>42996</v>
      </c>
      <c r="B131" s="2">
        <v>-1.3264463253211289E-2</v>
      </c>
      <c r="C131" s="24">
        <v>-3.4542348680877133E-3</v>
      </c>
      <c r="D131" s="24">
        <v>-1.6803231795031515E-2</v>
      </c>
    </row>
    <row r="132" spans="1:4" x14ac:dyDescent="0.2">
      <c r="A132" s="130">
        <v>43003</v>
      </c>
      <c r="B132" s="2">
        <v>-1.5717415895409204E-2</v>
      </c>
      <c r="C132" s="24">
        <v>2.0548668227387656E-2</v>
      </c>
      <c r="D132" s="24">
        <v>2.7900943746535845E-2</v>
      </c>
    </row>
    <row r="133" spans="1:4" x14ac:dyDescent="0.2">
      <c r="A133" s="130">
        <v>43010</v>
      </c>
      <c r="B133" s="2">
        <v>-4.9627893421284597E-3</v>
      </c>
      <c r="C133" s="24">
        <v>-1.0221554071538019E-2</v>
      </c>
      <c r="D133" s="24">
        <v>4.2039787745652646E-2</v>
      </c>
    </row>
    <row r="134" spans="1:4" x14ac:dyDescent="0.2">
      <c r="A134" s="130">
        <v>43017</v>
      </c>
      <c r="B134" s="2">
        <v>-5.2079149044889306E-2</v>
      </c>
      <c r="C134" s="24">
        <v>1.0221554071538019E-2</v>
      </c>
      <c r="D134" s="24">
        <v>-3.6687141998188011E-2</v>
      </c>
    </row>
    <row r="135" spans="1:4" x14ac:dyDescent="0.2">
      <c r="A135" s="130">
        <v>43031</v>
      </c>
      <c r="B135" s="2">
        <v>-5.8397571371497037E-2</v>
      </c>
      <c r="C135" s="24">
        <v>3.4423441909727792E-3</v>
      </c>
      <c r="D135" s="24">
        <v>3.3837814781558784E-2</v>
      </c>
    </row>
    <row r="136" spans="1:4" x14ac:dyDescent="0.2">
      <c r="A136" s="130">
        <v>43038</v>
      </c>
      <c r="B136" s="2">
        <v>-8.7405976617061398E-2</v>
      </c>
      <c r="C136" s="24">
        <v>1.0256500167189042E-2</v>
      </c>
      <c r="D136" s="24">
        <v>-2.8422294891161215E-2</v>
      </c>
    </row>
    <row r="137" spans="1:4" x14ac:dyDescent="0.2">
      <c r="A137" s="130">
        <v>43045</v>
      </c>
      <c r="B137" s="2">
        <v>-2.9524973314426717E-2</v>
      </c>
      <c r="C137" s="24">
        <v>6.7796869853786745E-3</v>
      </c>
      <c r="D137" s="24">
        <v>-4.8038523126452404E-3</v>
      </c>
    </row>
    <row r="138" spans="1:4" x14ac:dyDescent="0.2">
      <c r="A138" s="130">
        <v>43052</v>
      </c>
      <c r="B138" s="2">
        <v>-4.140288329639219E-2</v>
      </c>
      <c r="C138" s="24">
        <v>-1.7036187152567717E-2</v>
      </c>
      <c r="D138" s="24">
        <v>1.1777804167992123E-2</v>
      </c>
    </row>
    <row r="139" spans="1:4" x14ac:dyDescent="0.2">
      <c r="A139" s="130">
        <v>43066</v>
      </c>
      <c r="B139" s="2">
        <v>-4.5479899335035157E-2</v>
      </c>
      <c r="C139" s="24">
        <v>-5.2817555839414387E-2</v>
      </c>
      <c r="D139" s="24">
        <v>-1.4863644960999345E-2</v>
      </c>
    </row>
    <row r="140" spans="1:4" x14ac:dyDescent="0.2">
      <c r="A140" s="130">
        <v>43073</v>
      </c>
      <c r="B140" s="2">
        <v>3.2586281198025091E-2</v>
      </c>
      <c r="C140" s="24">
        <v>-1.3652089168327164E-2</v>
      </c>
      <c r="D140" s="24">
        <v>6.4240903516410874E-2</v>
      </c>
    </row>
    <row r="141" spans="1:4" x14ac:dyDescent="0.2">
      <c r="A141" s="130">
        <v>43080</v>
      </c>
      <c r="B141" s="2">
        <v>-2.1449784642040726E-2</v>
      </c>
      <c r="C141" s="24">
        <v>1.0256500167189042E-2</v>
      </c>
      <c r="D141" s="24">
        <v>2.2008651593853124E-2</v>
      </c>
    </row>
    <row r="142" spans="1:4" x14ac:dyDescent="0.2">
      <c r="A142" s="130">
        <v>43087</v>
      </c>
      <c r="B142" s="2">
        <v>-2.5273814055443822E-2</v>
      </c>
      <c r="C142" s="24">
        <v>-2.0619287202735759E-2</v>
      </c>
      <c r="D142" s="24">
        <v>3.1550545538141961E-2</v>
      </c>
    </row>
    <row r="143" spans="1:4" x14ac:dyDescent="0.2">
      <c r="A143" s="130">
        <v>43094</v>
      </c>
      <c r="B143" s="2">
        <v>1.4137317499459456E-2</v>
      </c>
      <c r="C143" s="24">
        <v>0</v>
      </c>
      <c r="D143" s="24">
        <v>4.9026381734371682E-3</v>
      </c>
    </row>
    <row r="144" spans="1:4" x14ac:dyDescent="0.2">
      <c r="A144" s="130">
        <v>43101</v>
      </c>
      <c r="B144" s="2">
        <v>5.8804447097234203E-2</v>
      </c>
      <c r="C144" s="24">
        <v>2.7398974188114433E-2</v>
      </c>
      <c r="D144" s="24">
        <v>-5.1757129976355287E-3</v>
      </c>
    </row>
    <row r="145" spans="1:4" x14ac:dyDescent="0.2">
      <c r="A145" s="130">
        <v>43108</v>
      </c>
      <c r="B145" s="2">
        <v>-3.5756891494500564E-3</v>
      </c>
      <c r="C145" s="24">
        <v>3.3225647628320587E-2</v>
      </c>
      <c r="D145" s="24">
        <v>4.7534360794612596E-2</v>
      </c>
    </row>
    <row r="146" spans="1:4" x14ac:dyDescent="0.2">
      <c r="A146" s="130">
        <v>43115</v>
      </c>
      <c r="B146" s="2">
        <v>-7.112734401558285E-2</v>
      </c>
      <c r="C146" s="24">
        <v>-9.8522964430116655E-3</v>
      </c>
      <c r="D146" s="24">
        <v>8.8157698062207857E-3</v>
      </c>
    </row>
    <row r="147" spans="1:4" x14ac:dyDescent="0.2">
      <c r="A147" s="130">
        <v>43129</v>
      </c>
      <c r="B147" s="2">
        <v>-9.5996459652827326E-2</v>
      </c>
      <c r="C147" s="24">
        <v>3.6010437523033012E-2</v>
      </c>
      <c r="D147" s="24">
        <v>-5.1932887258911542E-2</v>
      </c>
    </row>
    <row r="148" spans="1:4" x14ac:dyDescent="0.2">
      <c r="A148" s="130">
        <v>43136</v>
      </c>
      <c r="B148" s="2">
        <v>-4.55363221652334E-2</v>
      </c>
      <c r="C148" s="24">
        <v>-2.9365894804364467E-2</v>
      </c>
      <c r="D148" s="24">
        <v>-5.767376569977678E-2</v>
      </c>
    </row>
    <row r="149" spans="1:4" x14ac:dyDescent="0.2">
      <c r="A149" s="130">
        <v>43143</v>
      </c>
      <c r="B149" s="2">
        <v>-7.2221872782195717E-2</v>
      </c>
      <c r="C149" s="24">
        <v>1.6420730212327594E-2</v>
      </c>
      <c r="D149" s="24">
        <v>7.8664447689662964E-2</v>
      </c>
    </row>
    <row r="150" spans="1:4" x14ac:dyDescent="0.2">
      <c r="A150" s="130">
        <v>43157</v>
      </c>
      <c r="B150" s="2">
        <v>-1.6081931219300571E-2</v>
      </c>
      <c r="C150" s="24">
        <v>-1.9355442952956103E-2</v>
      </c>
      <c r="D150" s="24">
        <v>-2.8055490132206096E-2</v>
      </c>
    </row>
    <row r="151" spans="1:4" x14ac:dyDescent="0.2">
      <c r="A151" s="130">
        <v>43164</v>
      </c>
      <c r="B151" s="2">
        <v>1.120625115581575E-2</v>
      </c>
      <c r="C151" s="24">
        <v>-3.6488293263136962E-2</v>
      </c>
      <c r="D151" s="24">
        <v>7.5862432793876167E-3</v>
      </c>
    </row>
    <row r="152" spans="1:4" x14ac:dyDescent="0.2">
      <c r="A152" s="130">
        <v>43171</v>
      </c>
      <c r="B152" s="2">
        <v>-3.1376680365152509E-2</v>
      </c>
      <c r="C152" s="24">
        <v>1.3423020332140823E-2</v>
      </c>
      <c r="D152" s="24">
        <v>4.9918251200803176E-2</v>
      </c>
    </row>
    <row r="153" spans="1:4" x14ac:dyDescent="0.2">
      <c r="A153" s="130">
        <v>43185</v>
      </c>
      <c r="B153" s="2">
        <v>-1.4214729639626E-2</v>
      </c>
      <c r="C153" s="24">
        <v>-2.8243212313395105E-2</v>
      </c>
      <c r="D153" s="24">
        <v>-3.4519247041473911E-2</v>
      </c>
    </row>
    <row r="154" spans="1:4" x14ac:dyDescent="0.2">
      <c r="A154" s="130">
        <v>43192</v>
      </c>
      <c r="B154" s="2">
        <v>2.9869874992769496E-3</v>
      </c>
      <c r="C154" s="24">
        <v>2.3167059281534508E-2</v>
      </c>
      <c r="D154" s="24">
        <v>4.7096346198580719E-2</v>
      </c>
    </row>
    <row r="155" spans="1:4" x14ac:dyDescent="0.2">
      <c r="A155" s="130">
        <v>43199</v>
      </c>
      <c r="B155" s="2">
        <v>3.4028105994945435E-3</v>
      </c>
      <c r="C155" s="24">
        <v>-1.5384918839479456E-2</v>
      </c>
      <c r="D155" s="24">
        <v>-2.2250775136136269E-2</v>
      </c>
    </row>
    <row r="156" spans="1:4" x14ac:dyDescent="0.2">
      <c r="A156" s="130">
        <v>43206</v>
      </c>
      <c r="B156" s="2">
        <v>2.4122826762623006E-2</v>
      </c>
      <c r="C156" s="24">
        <v>4.7928466571950823E-2</v>
      </c>
      <c r="D156" s="24">
        <v>3.1449132682503489E-2</v>
      </c>
    </row>
    <row r="157" spans="1:4" x14ac:dyDescent="0.2">
      <c r="A157" s="130">
        <v>43213</v>
      </c>
      <c r="B157" s="2">
        <v>5.7863356321288251E-3</v>
      </c>
      <c r="C157" s="24">
        <v>0</v>
      </c>
      <c r="D157" s="24">
        <v>7.3877394225595694E-2</v>
      </c>
    </row>
    <row r="158" spans="1:4" x14ac:dyDescent="0.2">
      <c r="A158" s="130">
        <v>43227</v>
      </c>
      <c r="B158" s="2">
        <v>1.8380481024848905E-3</v>
      </c>
      <c r="C158" s="24">
        <v>-3.4367643504207956E-2</v>
      </c>
      <c r="D158" s="24">
        <v>2.618219372310282E-2</v>
      </c>
    </row>
    <row r="159" spans="1:4" x14ac:dyDescent="0.2">
      <c r="A159" s="130">
        <v>43241</v>
      </c>
      <c r="B159" s="2">
        <v>1.9771917594983535E-2</v>
      </c>
      <c r="C159" s="24">
        <v>-5.8651194523979822E-3</v>
      </c>
      <c r="D159" s="24">
        <v>2.1515299524503817E-3</v>
      </c>
    </row>
    <row r="160" spans="1:4" x14ac:dyDescent="0.2">
      <c r="A160" s="130">
        <v>43248</v>
      </c>
      <c r="B160" s="2">
        <v>-1.898913869004204E-2</v>
      </c>
      <c r="C160" s="24">
        <v>2.6126304592219984E-2</v>
      </c>
      <c r="D160" s="24">
        <v>-5.2331964898586492E-3</v>
      </c>
    </row>
    <row r="161" spans="1:4" x14ac:dyDescent="0.2">
      <c r="A161" s="130">
        <v>43255</v>
      </c>
      <c r="B161" s="2">
        <v>-5.9231812882554635E-2</v>
      </c>
      <c r="C161" s="24">
        <v>-2.0261185139822002E-2</v>
      </c>
      <c r="D161" s="24">
        <v>5.5644923411893643E-2</v>
      </c>
    </row>
    <row r="162" spans="1:4" x14ac:dyDescent="0.2">
      <c r="A162" s="130">
        <v>43262</v>
      </c>
      <c r="B162" s="2">
        <v>-2.267099616435253E-2</v>
      </c>
      <c r="C162" s="24">
        <v>1.4514042884254064E-2</v>
      </c>
      <c r="D162" s="24">
        <v>-1.5890164852060629E-2</v>
      </c>
    </row>
    <row r="163" spans="1:4" x14ac:dyDescent="0.2">
      <c r="A163" s="130">
        <v>43269</v>
      </c>
      <c r="B163" s="2">
        <v>-2.9737162095761605E-2</v>
      </c>
      <c r="C163" s="24">
        <v>-2.3324672566408911E-2</v>
      </c>
      <c r="D163" s="24">
        <v>-6.6402985822371363E-2</v>
      </c>
    </row>
    <row r="164" spans="1:4" x14ac:dyDescent="0.2">
      <c r="A164" s="130">
        <v>43276</v>
      </c>
      <c r="B164" s="2">
        <v>6.1055575624848757E-3</v>
      </c>
      <c r="C164" s="24">
        <v>1.7544309650909362E-2</v>
      </c>
      <c r="D164" s="24">
        <v>-3.8120773108227368E-2</v>
      </c>
    </row>
    <row r="165" spans="1:4" x14ac:dyDescent="0.2">
      <c r="A165" s="130">
        <v>43283</v>
      </c>
      <c r="B165" s="2">
        <v>-1.0929070532190721E-2</v>
      </c>
      <c r="C165" s="24">
        <v>2.8943580263645075E-3</v>
      </c>
      <c r="D165" s="24">
        <v>1.5876979162229965E-2</v>
      </c>
    </row>
    <row r="166" spans="1:4" x14ac:dyDescent="0.2">
      <c r="A166" s="130">
        <v>43290</v>
      </c>
      <c r="B166" s="2">
        <v>-1.6844369894920774E-2</v>
      </c>
      <c r="C166" s="24">
        <v>2.5679014417691493E-2</v>
      </c>
      <c r="D166" s="24">
        <v>2.4017293270738982E-2</v>
      </c>
    </row>
    <row r="167" spans="1:4" x14ac:dyDescent="0.2">
      <c r="A167" s="130">
        <v>43297</v>
      </c>
      <c r="B167" s="2">
        <v>-3.9667840368421636E-2</v>
      </c>
      <c r="C167" s="24">
        <v>-8.4866138773185273E-3</v>
      </c>
      <c r="D167" s="24">
        <v>9.0714997797629593E-3</v>
      </c>
    </row>
    <row r="168" spans="1:4" x14ac:dyDescent="0.2">
      <c r="A168" s="130">
        <v>43304</v>
      </c>
      <c r="B168" s="2">
        <v>-7.0011954589830339E-3</v>
      </c>
      <c r="C168" s="24">
        <v>8.4866138773185273E-3</v>
      </c>
      <c r="D168" s="24">
        <v>2.5875785986848143E-2</v>
      </c>
    </row>
    <row r="169" spans="1:4" x14ac:dyDescent="0.2">
      <c r="A169" s="130">
        <v>43311</v>
      </c>
      <c r="B169" s="2">
        <v>-1.533953381562192E-2</v>
      </c>
      <c r="C169" s="24">
        <v>1.676016885746523E-2</v>
      </c>
      <c r="D169" s="24">
        <v>-3.1827667949979599E-3</v>
      </c>
    </row>
    <row r="170" spans="1:4" x14ac:dyDescent="0.2">
      <c r="A170" s="130">
        <v>43318</v>
      </c>
      <c r="B170" s="2">
        <v>-4.1763777533681434E-2</v>
      </c>
      <c r="C170" s="24">
        <v>-2.2409901399584209E-2</v>
      </c>
      <c r="D170" s="24">
        <v>-7.0605605419923556E-2</v>
      </c>
    </row>
    <row r="171" spans="1:4" x14ac:dyDescent="0.2">
      <c r="A171" s="130">
        <v>43325</v>
      </c>
      <c r="B171" s="2">
        <v>0</v>
      </c>
      <c r="C171" s="24">
        <v>-1.4265577158822484E-2</v>
      </c>
      <c r="D171" s="24">
        <v>2.0576321725489954E-2</v>
      </c>
    </row>
    <row r="172" spans="1:4" x14ac:dyDescent="0.2">
      <c r="A172" s="130">
        <v>43332</v>
      </c>
      <c r="B172" s="2">
        <v>2.6426788672200274E-2</v>
      </c>
      <c r="C172" s="24">
        <v>-8.6580627431145363E-3</v>
      </c>
      <c r="D172" s="24">
        <v>2.7587079653132562E-2</v>
      </c>
    </row>
    <row r="173" spans="1:4" x14ac:dyDescent="0.2">
      <c r="A173" s="130">
        <v>43339</v>
      </c>
      <c r="B173" s="2">
        <v>-2.0493520339121218E-2</v>
      </c>
      <c r="C173" s="24">
        <v>-4.7486666265987632E-2</v>
      </c>
      <c r="D173" s="24">
        <v>3.7893572945218779E-2</v>
      </c>
    </row>
    <row r="174" spans="1:4" x14ac:dyDescent="0.2">
      <c r="A174" s="130">
        <v>43346</v>
      </c>
      <c r="B174" s="2">
        <v>-1.9738471742858366E-3</v>
      </c>
      <c r="C174" s="24">
        <v>-2.7736754971599886E-2</v>
      </c>
      <c r="D174" s="24">
        <v>1.6887820660214103E-3</v>
      </c>
    </row>
    <row r="175" spans="1:4" x14ac:dyDescent="0.2">
      <c r="A175" s="130">
        <v>43353</v>
      </c>
      <c r="B175" s="2">
        <v>2.7766031162814286E-2</v>
      </c>
      <c r="C175" s="24">
        <v>2.1639175103481234E-2</v>
      </c>
      <c r="D175" s="24">
        <v>2.5347938903134803E-2</v>
      </c>
    </row>
    <row r="176" spans="1:4" x14ac:dyDescent="0.2">
      <c r="A176" s="130">
        <v>43360</v>
      </c>
      <c r="B176" s="2">
        <v>6.4647657212084653E-3</v>
      </c>
      <c r="C176" s="24">
        <v>0</v>
      </c>
      <c r="D176" s="24">
        <v>4.3797586553719015E-2</v>
      </c>
    </row>
    <row r="177" spans="1:4" x14ac:dyDescent="0.2">
      <c r="A177" s="130">
        <v>43367</v>
      </c>
      <c r="B177" s="2">
        <v>-8.8531299114826822E-2</v>
      </c>
      <c r="C177" s="24">
        <v>2.7150989065950926E-2</v>
      </c>
      <c r="D177" s="24">
        <v>4.4979197879690958E-4</v>
      </c>
    </row>
    <row r="178" spans="1:4" x14ac:dyDescent="0.2">
      <c r="A178" s="130">
        <v>43374</v>
      </c>
      <c r="B178" s="2">
        <v>-1.3046316266649427E-3</v>
      </c>
      <c r="C178" s="24">
        <v>0</v>
      </c>
      <c r="D178" s="24">
        <v>1.1235956238264677E-3</v>
      </c>
    </row>
    <row r="179" spans="1:4" x14ac:dyDescent="0.2">
      <c r="A179" s="130">
        <v>43381</v>
      </c>
      <c r="B179" s="2">
        <v>-9.2963066978219544E-2</v>
      </c>
      <c r="C179" s="24">
        <v>3.7960762239222845E-2</v>
      </c>
      <c r="D179" s="24">
        <v>-5.6834788172948514E-2</v>
      </c>
    </row>
    <row r="180" spans="1:4" x14ac:dyDescent="0.2">
      <c r="A180" s="130">
        <v>43388</v>
      </c>
      <c r="B180" s="2">
        <v>2.546106419827332E-2</v>
      </c>
      <c r="C180" s="24">
        <v>2.8612322810321889E-3</v>
      </c>
      <c r="D180" s="24">
        <v>-4.7839706690253614E-2</v>
      </c>
    </row>
    <row r="181" spans="1:4" x14ac:dyDescent="0.2">
      <c r="A181" s="130">
        <v>43395</v>
      </c>
      <c r="B181" s="2">
        <v>-3.3805235759400531E-2</v>
      </c>
      <c r="C181" s="24">
        <v>1.4184634991956324E-2</v>
      </c>
      <c r="D181" s="24">
        <v>-1.0529051895851183E-2</v>
      </c>
    </row>
    <row r="182" spans="1:4" x14ac:dyDescent="0.2">
      <c r="A182" s="130">
        <v>43402</v>
      </c>
      <c r="B182" s="2">
        <v>5.5905582760066963E-2</v>
      </c>
      <c r="C182" s="24">
        <v>-1.190152897738761E-2</v>
      </c>
      <c r="D182" s="24">
        <v>-4.9264294671278464E-3</v>
      </c>
    </row>
    <row r="183" spans="1:4" x14ac:dyDescent="0.2">
      <c r="A183" s="130">
        <v>43409</v>
      </c>
      <c r="B183" s="2">
        <v>1.0869672236903938E-2</v>
      </c>
      <c r="C183" s="24">
        <v>-3.4266167166476791E-3</v>
      </c>
      <c r="D183" s="24">
        <v>2.3774893598241142E-2</v>
      </c>
    </row>
    <row r="184" spans="1:4" x14ac:dyDescent="0.2">
      <c r="A184" s="130">
        <v>43416</v>
      </c>
      <c r="B184" s="2">
        <v>-6.1875403718087085E-2</v>
      </c>
      <c r="C184" s="24">
        <v>-3.4383988030326496E-3</v>
      </c>
      <c r="D184" s="24">
        <v>1.5460430644369971E-2</v>
      </c>
    </row>
    <row r="185" spans="1:4" x14ac:dyDescent="0.2">
      <c r="A185" s="130">
        <v>43423</v>
      </c>
      <c r="B185" s="2">
        <v>-4.8998512788838156E-3</v>
      </c>
      <c r="C185" s="24">
        <v>-6.912469920623554E-3</v>
      </c>
      <c r="D185" s="24">
        <v>3.6460905730351101E-3</v>
      </c>
    </row>
    <row r="186" spans="1:4" x14ac:dyDescent="0.2">
      <c r="A186" s="130">
        <v>43430</v>
      </c>
      <c r="B186" s="2">
        <v>1.1205403842160067E-2</v>
      </c>
      <c r="C186" s="24">
        <v>4.2993046485106268E-2</v>
      </c>
      <c r="D186" s="24">
        <v>-4.022570664715186E-2</v>
      </c>
    </row>
    <row r="187" spans="1:4" x14ac:dyDescent="0.2">
      <c r="A187" s="130">
        <v>43437</v>
      </c>
      <c r="B187" s="2">
        <v>6.0691846447564757E-2</v>
      </c>
      <c r="C187" s="24">
        <v>-1.1080333543618259E-3</v>
      </c>
      <c r="D187" s="24">
        <v>0</v>
      </c>
    </row>
    <row r="188" spans="1:4" x14ac:dyDescent="0.2">
      <c r="A188" s="130">
        <v>43444</v>
      </c>
      <c r="B188" s="2">
        <v>-2.0372835545220624E-2</v>
      </c>
      <c r="C188" s="24">
        <v>-1.9026875054694248E-2</v>
      </c>
      <c r="D188" s="24">
        <v>-4.3361631589795557E-2</v>
      </c>
    </row>
    <row r="189" spans="1:4" x14ac:dyDescent="0.2">
      <c r="A189" s="130">
        <v>43451</v>
      </c>
      <c r="B189" s="2">
        <v>-2.9803069174368702E-2</v>
      </c>
      <c r="C189" s="24">
        <v>-7.9410513728126464E-3</v>
      </c>
      <c r="D189" s="24">
        <v>1.8447758558961524E-3</v>
      </c>
    </row>
    <row r="190" spans="1:4" x14ac:dyDescent="0.2">
      <c r="A190" s="130">
        <v>43458</v>
      </c>
      <c r="B190" s="2">
        <v>-7.2356136064044563E-3</v>
      </c>
      <c r="C190" s="24">
        <v>-8.0046167826139936E-3</v>
      </c>
      <c r="D190" s="24">
        <v>3.5563326210273694E-2</v>
      </c>
    </row>
    <row r="191" spans="1:4" x14ac:dyDescent="0.2">
      <c r="A191" s="130">
        <v>43465</v>
      </c>
      <c r="B191" s="2">
        <v>2.4890548845124982E-2</v>
      </c>
      <c r="C191" s="24">
        <v>2.4944604023996231E-2</v>
      </c>
      <c r="D191" s="24">
        <v>-1.1114774276609118E-2</v>
      </c>
    </row>
    <row r="192" spans="1:4" x14ac:dyDescent="0.2">
      <c r="A192" s="130">
        <v>43472</v>
      </c>
      <c r="B192" s="2">
        <v>6.1147360981500753E-2</v>
      </c>
      <c r="C192" s="24">
        <v>6.1875403718087529E-2</v>
      </c>
      <c r="D192" s="24">
        <v>-7.608522099894266E-3</v>
      </c>
    </row>
    <row r="193" spans="1:4" x14ac:dyDescent="0.2">
      <c r="A193" s="130">
        <v>43479</v>
      </c>
      <c r="B193" s="2">
        <v>8.1508939420022131E-2</v>
      </c>
      <c r="C193" s="24">
        <v>6.2959284568147034E-3</v>
      </c>
      <c r="D193" s="24">
        <v>-1.539294676864511E-2</v>
      </c>
    </row>
    <row r="194" spans="1:4" x14ac:dyDescent="0.2">
      <c r="A194" s="130">
        <v>43486</v>
      </c>
      <c r="B194" s="2">
        <v>9.3492230793472686E-3</v>
      </c>
      <c r="C194" s="24">
        <v>5.4947696783903988E-2</v>
      </c>
      <c r="D194" s="24">
        <v>-2.2063627600040547E-2</v>
      </c>
    </row>
    <row r="195" spans="1:4" x14ac:dyDescent="0.2">
      <c r="A195" s="130">
        <v>43493</v>
      </c>
      <c r="B195" s="2">
        <v>-1.3935833413338372E-2</v>
      </c>
      <c r="C195" s="24">
        <v>-1.0950831186751664E-2</v>
      </c>
      <c r="D195" s="24">
        <v>5.4781358025991267E-2</v>
      </c>
    </row>
    <row r="196" spans="1:4" x14ac:dyDescent="0.2">
      <c r="A196" s="130">
        <v>43500</v>
      </c>
      <c r="B196" s="2">
        <v>-2.2882613591969303E-2</v>
      </c>
      <c r="C196" s="24">
        <v>4.2142443664758611E-2</v>
      </c>
      <c r="D196" s="24">
        <v>8.901889059904633E-4</v>
      </c>
    </row>
    <row r="197" spans="1:4" x14ac:dyDescent="0.2">
      <c r="A197" s="130">
        <v>43507</v>
      </c>
      <c r="B197" s="2">
        <v>-3.6170536157337452E-2</v>
      </c>
      <c r="C197" s="24">
        <v>-3.2182201959703116E-2</v>
      </c>
      <c r="D197" s="24">
        <v>-6.3576834743717114E-4</v>
      </c>
    </row>
    <row r="198" spans="1:4" x14ac:dyDescent="0.2">
      <c r="A198" s="130">
        <v>43514</v>
      </c>
      <c r="B198" s="2">
        <v>1.6924753423110062E-2</v>
      </c>
      <c r="C198" s="24">
        <v>-8.9597413714719298E-3</v>
      </c>
      <c r="D198" s="24">
        <v>7.9812927636755404E-3</v>
      </c>
    </row>
    <row r="199" spans="1:4" x14ac:dyDescent="0.2">
      <c r="A199" s="130">
        <v>43521</v>
      </c>
      <c r="B199" s="2">
        <v>-1.4873470652553067E-2</v>
      </c>
      <c r="C199" s="24">
        <v>1.2916225266546233E-2</v>
      </c>
      <c r="D199" s="24">
        <v>-4.8064853474896196E-3</v>
      </c>
    </row>
    <row r="200" spans="1:4" x14ac:dyDescent="0.2">
      <c r="A200" s="130">
        <v>43528</v>
      </c>
      <c r="B200" s="2">
        <v>-1.3928520251152321E-2</v>
      </c>
      <c r="C200" s="24">
        <v>-5.9406115301210427E-3</v>
      </c>
      <c r="D200" s="24">
        <v>4.8023086847272189E-2</v>
      </c>
    </row>
    <row r="201" spans="1:4" x14ac:dyDescent="0.2">
      <c r="A201" s="130">
        <v>43542</v>
      </c>
      <c r="B201" s="2">
        <v>-2.3713349077018719E-2</v>
      </c>
      <c r="C201" s="24">
        <v>-2.7779564107075716E-2</v>
      </c>
      <c r="D201" s="24">
        <v>-5.9808790724149574E-3</v>
      </c>
    </row>
    <row r="202" spans="1:4" x14ac:dyDescent="0.2">
      <c r="A202" s="130">
        <v>43549</v>
      </c>
      <c r="B202" s="2">
        <v>-1.3100624045698339E-2</v>
      </c>
      <c r="C202" s="24">
        <v>-3.7629395295422086E-3</v>
      </c>
      <c r="D202" s="24">
        <v>2.2539506966823275E-2</v>
      </c>
    </row>
    <row r="203" spans="1:4" x14ac:dyDescent="0.2">
      <c r="A203" s="130">
        <v>43556</v>
      </c>
      <c r="B203" s="2">
        <v>-8.2759093038582421E-3</v>
      </c>
      <c r="C203" s="24">
        <v>-4.7236743477763188E-3</v>
      </c>
      <c r="D203" s="24">
        <v>2.0205053355822677E-2</v>
      </c>
    </row>
    <row r="204" spans="1:4" x14ac:dyDescent="0.2">
      <c r="A204" s="130">
        <v>43563</v>
      </c>
      <c r="B204" s="2">
        <v>-1.6619333704779748E-2</v>
      </c>
      <c r="C204" s="24">
        <v>4.8068403041022112E-2</v>
      </c>
      <c r="D204" s="24">
        <v>-9.4710802677733241E-3</v>
      </c>
    </row>
    <row r="205" spans="1:4" x14ac:dyDescent="0.2">
      <c r="A205" s="130">
        <v>43570</v>
      </c>
      <c r="B205" s="2">
        <v>1.3011726073475671E-2</v>
      </c>
      <c r="C205" s="24">
        <v>1.4337163146407317E-2</v>
      </c>
      <c r="D205" s="24">
        <v>1.1308682714354035E-2</v>
      </c>
    </row>
    <row r="206" spans="1:4" x14ac:dyDescent="0.2">
      <c r="A206" s="130">
        <v>43577</v>
      </c>
      <c r="B206" s="2">
        <v>-1.9479622132987373E-3</v>
      </c>
      <c r="C206" s="24">
        <v>1.1499463296899659E-2</v>
      </c>
      <c r="D206" s="24">
        <v>5.73558948904207E-4</v>
      </c>
    </row>
    <row r="207" spans="1:4" x14ac:dyDescent="0.2">
      <c r="A207" s="130">
        <v>43584</v>
      </c>
      <c r="B207" s="2">
        <v>5.5532208347406353E-2</v>
      </c>
      <c r="C207" s="24">
        <v>-6.1755820441495857E-3</v>
      </c>
      <c r="D207" s="24">
        <v>-2.8498584654374604E-2</v>
      </c>
    </row>
    <row r="208" spans="1:4" x14ac:dyDescent="0.2">
      <c r="A208" s="130">
        <v>43591</v>
      </c>
      <c r="B208" s="2">
        <v>-2.2652534228249976E-2</v>
      </c>
      <c r="C208" s="24">
        <v>-1.5607897665991022E-2</v>
      </c>
      <c r="D208" s="24">
        <v>-4.1682738502077932E-2</v>
      </c>
    </row>
    <row r="209" spans="1:4" x14ac:dyDescent="0.2">
      <c r="A209" s="130">
        <v>43605</v>
      </c>
      <c r="B209" s="2">
        <v>-3.7168765783919255E-2</v>
      </c>
      <c r="C209" s="24">
        <v>-1.9635974516859056E-2</v>
      </c>
      <c r="D209" s="24">
        <v>4.7321730650733862E-2</v>
      </c>
    </row>
    <row r="210" spans="1:4" x14ac:dyDescent="0.2">
      <c r="A210" s="130">
        <v>43612</v>
      </c>
      <c r="B210" s="2">
        <v>4.7520407591573388E-2</v>
      </c>
      <c r="C210" s="24">
        <v>-1.1396134730869534E-2</v>
      </c>
      <c r="D210" s="24">
        <v>4.9486785583879644E-2</v>
      </c>
    </row>
    <row r="211" spans="1:4" x14ac:dyDescent="0.2">
      <c r="A211" s="130">
        <v>43619</v>
      </c>
      <c r="B211" s="2">
        <v>2.156596116065046E-2</v>
      </c>
      <c r="C211" s="24">
        <v>4.2081945434313539E-2</v>
      </c>
      <c r="D211" s="24">
        <v>1.1599583715637962E-3</v>
      </c>
    </row>
    <row r="212" spans="1:4" x14ac:dyDescent="0.2">
      <c r="A212" s="130">
        <v>43626</v>
      </c>
      <c r="B212" s="2">
        <v>-4.5523255024082943E-2</v>
      </c>
      <c r="C212" s="24">
        <v>2.7434859457506899E-3</v>
      </c>
      <c r="D212" s="24">
        <v>6.006528046038806E-2</v>
      </c>
    </row>
    <row r="213" spans="1:4" x14ac:dyDescent="0.2">
      <c r="A213" s="130">
        <v>43633</v>
      </c>
      <c r="B213" s="2">
        <v>2.782835255848326E-2</v>
      </c>
      <c r="C213" s="24">
        <v>-1.6574965094212635E-2</v>
      </c>
      <c r="D213" s="24">
        <v>-6.4829684336600302E-2</v>
      </c>
    </row>
    <row r="214" spans="1:4" x14ac:dyDescent="0.2">
      <c r="A214" s="130">
        <v>43640</v>
      </c>
      <c r="B214" s="2">
        <v>-4.8077015681027291E-3</v>
      </c>
      <c r="C214" s="24">
        <v>2.2039459566291608E-2</v>
      </c>
      <c r="D214" s="24">
        <v>-7.245171268246331E-2</v>
      </c>
    </row>
    <row r="215" spans="1:4" x14ac:dyDescent="0.2">
      <c r="A215" s="130">
        <v>43647</v>
      </c>
      <c r="B215" s="2">
        <v>2.5769513179051629E-2</v>
      </c>
      <c r="C215" s="24">
        <v>5.0475521410260571E-2</v>
      </c>
      <c r="D215" s="24">
        <v>-1.8198404418190428E-2</v>
      </c>
    </row>
    <row r="216" spans="1:4" x14ac:dyDescent="0.2">
      <c r="A216" s="130">
        <v>43654</v>
      </c>
      <c r="B216" s="2">
        <v>8.0561766276687763E-3</v>
      </c>
      <c r="C216" s="24">
        <v>-1.8301164382404478E-2</v>
      </c>
      <c r="D216" s="24">
        <v>-3.1744584298746048E-2</v>
      </c>
    </row>
    <row r="217" spans="1:4" x14ac:dyDescent="0.2">
      <c r="A217" s="130">
        <v>43661</v>
      </c>
      <c r="B217" s="2">
        <v>-1.1323085773017993E-2</v>
      </c>
      <c r="C217" s="24">
        <v>1.5707129205357884E-2</v>
      </c>
      <c r="D217" s="24">
        <v>2.354886676276724E-2</v>
      </c>
    </row>
    <row r="218" spans="1:4" x14ac:dyDescent="0.2">
      <c r="A218" s="130">
        <v>43668</v>
      </c>
      <c r="B218" s="2">
        <v>-1.052641298698731E-2</v>
      </c>
      <c r="C218" s="24">
        <v>-2.0998146839773524E-2</v>
      </c>
      <c r="D218" s="24">
        <v>-2.4339068305267553E-2</v>
      </c>
    </row>
    <row r="219" spans="1:4" x14ac:dyDescent="0.2">
      <c r="A219" s="130">
        <v>43675</v>
      </c>
      <c r="B219" s="2">
        <v>-2.4097551579060905E-2</v>
      </c>
      <c r="C219" s="24">
        <v>-1.6043124840575684E-2</v>
      </c>
      <c r="D219" s="24">
        <v>-3.063579833097041E-2</v>
      </c>
    </row>
    <row r="220" spans="1:4" x14ac:dyDescent="0.2">
      <c r="A220" s="130">
        <v>43682</v>
      </c>
      <c r="B220" s="2">
        <v>-4.008829806834413E-2</v>
      </c>
      <c r="C220" s="24">
        <v>-1.0840214552864769E-2</v>
      </c>
      <c r="D220" s="24">
        <v>-3.2866808080351362E-2</v>
      </c>
    </row>
    <row r="221" spans="1:4" x14ac:dyDescent="0.2">
      <c r="A221" s="130">
        <v>43689</v>
      </c>
      <c r="B221" s="2">
        <v>1.5673424682647763E-2</v>
      </c>
      <c r="C221" s="24">
        <v>-8.2079804178296634E-3</v>
      </c>
      <c r="D221" s="24">
        <v>-2.9636019879495379E-2</v>
      </c>
    </row>
    <row r="222" spans="1:4" x14ac:dyDescent="0.2">
      <c r="A222" s="130">
        <v>43696</v>
      </c>
      <c r="B222" s="2">
        <v>-2.2608559689688335E-2</v>
      </c>
      <c r="C222" s="24">
        <v>-2.2223136784710329E-2</v>
      </c>
      <c r="D222" s="24">
        <v>2.9214760307162635E-2</v>
      </c>
    </row>
    <row r="223" spans="1:4" x14ac:dyDescent="0.2">
      <c r="A223" s="130">
        <v>43703</v>
      </c>
      <c r="B223" s="2">
        <v>4.7023433075384702E-2</v>
      </c>
      <c r="C223" s="24">
        <v>2.2223136784710329E-2</v>
      </c>
      <c r="D223" s="24">
        <v>4.4231904500546371E-2</v>
      </c>
    </row>
    <row r="224" spans="1:4" x14ac:dyDescent="0.2">
      <c r="A224" s="130">
        <v>43710</v>
      </c>
      <c r="B224" s="2">
        <v>-3.1801151827664853E-2</v>
      </c>
      <c r="C224" s="24">
        <v>3.7740327982846988E-2</v>
      </c>
      <c r="D224" s="24">
        <v>-1.4754920812768191E-2</v>
      </c>
    </row>
    <row r="225" spans="1:4" x14ac:dyDescent="0.2">
      <c r="A225" s="130">
        <v>43717</v>
      </c>
      <c r="B225" s="2">
        <v>1.2648719612910142E-2</v>
      </c>
      <c r="C225" s="24">
        <v>2.3530497410194195E-2</v>
      </c>
      <c r="D225" s="24">
        <v>1.2198579023747769E-2</v>
      </c>
    </row>
    <row r="226" spans="1:4" x14ac:dyDescent="0.2">
      <c r="A226" s="130">
        <v>43724</v>
      </c>
      <c r="B226" s="2">
        <v>2.7586224390798719E-3</v>
      </c>
      <c r="C226" s="24">
        <v>-1.8253440309350388E-2</v>
      </c>
      <c r="D226" s="24">
        <v>-2.5652928051963286E-2</v>
      </c>
    </row>
    <row r="227" spans="1:4" x14ac:dyDescent="0.2">
      <c r="A227" s="130">
        <v>43731</v>
      </c>
      <c r="B227" s="2">
        <v>-1.9612562714970139E-2</v>
      </c>
      <c r="C227" s="24">
        <v>0</v>
      </c>
      <c r="D227" s="24">
        <v>-1.8976431026198171E-2</v>
      </c>
    </row>
    <row r="228" spans="1:4" x14ac:dyDescent="0.2">
      <c r="A228" s="130">
        <v>43738</v>
      </c>
      <c r="B228" s="2">
        <v>-5.1892316003518957E-2</v>
      </c>
      <c r="C228" s="24">
        <v>-1.3245226750020711E-2</v>
      </c>
      <c r="D228" s="24">
        <v>-7.3793784407709673E-2</v>
      </c>
    </row>
    <row r="229" spans="1:4" x14ac:dyDescent="0.2">
      <c r="A229" s="130">
        <v>43745</v>
      </c>
      <c r="B229" s="2">
        <v>-5.0989651842561656E-2</v>
      </c>
      <c r="C229" s="24">
        <v>0</v>
      </c>
      <c r="D229" s="24">
        <v>-1.4050322767825918E-2</v>
      </c>
    </row>
    <row r="230" spans="1:4" x14ac:dyDescent="0.2">
      <c r="A230" s="130">
        <v>43752</v>
      </c>
      <c r="B230" s="2">
        <v>1.0892399738740011E-3</v>
      </c>
      <c r="C230" s="24">
        <v>-2.6702285558788397E-3</v>
      </c>
      <c r="D230" s="24">
        <v>-9.5812817654508109E-3</v>
      </c>
    </row>
    <row r="231" spans="1:4" x14ac:dyDescent="0.2">
      <c r="A231" s="130">
        <v>43759</v>
      </c>
      <c r="B231" s="2">
        <v>-1.0317427773987475E-2</v>
      </c>
      <c r="C231" s="24">
        <v>1.5915455305899551E-2</v>
      </c>
      <c r="D231" s="24">
        <v>-4.2667640777332316E-2</v>
      </c>
    </row>
    <row r="232" spans="1:4" x14ac:dyDescent="0.2">
      <c r="A232" s="130">
        <v>43766</v>
      </c>
      <c r="B232" s="2">
        <v>2.8349818983413044E-2</v>
      </c>
      <c r="C232" s="24">
        <v>2.5975486403260639E-2</v>
      </c>
      <c r="D232" s="24">
        <v>2.1799228342583632E-2</v>
      </c>
    </row>
    <row r="233" spans="1:4" x14ac:dyDescent="0.2">
      <c r="A233" s="130">
        <v>43773</v>
      </c>
      <c r="B233" s="2">
        <v>8.9713975096437082E-3</v>
      </c>
      <c r="C233" s="24">
        <v>2.7814688182877134E-2</v>
      </c>
      <c r="D233" s="24">
        <v>3.8110218869254808E-2</v>
      </c>
    </row>
    <row r="234" spans="1:4" x14ac:dyDescent="0.2">
      <c r="A234" s="130">
        <v>43780</v>
      </c>
      <c r="B234" s="2">
        <v>7.5660138284305845E-4</v>
      </c>
      <c r="C234" s="24">
        <v>1.2391732295163438E-2</v>
      </c>
      <c r="D234" s="24">
        <v>-3.4154204532002908E-2</v>
      </c>
    </row>
    <row r="235" spans="1:4" x14ac:dyDescent="0.2">
      <c r="A235" s="130">
        <v>43787</v>
      </c>
      <c r="B235" s="2">
        <v>-1.3553850984314053E-2</v>
      </c>
      <c r="C235" s="24">
        <v>2.4332100659530509E-2</v>
      </c>
      <c r="D235" s="24">
        <v>9.2746086493793456E-3</v>
      </c>
    </row>
    <row r="236" spans="1:4" x14ac:dyDescent="0.2">
      <c r="A236" s="130">
        <v>43794</v>
      </c>
      <c r="B236" s="2">
        <v>6.7237417122747445E-3</v>
      </c>
      <c r="C236" s="24">
        <v>0</v>
      </c>
      <c r="D236" s="24">
        <v>1.2439905406983698E-2</v>
      </c>
    </row>
    <row r="237" spans="1:4" x14ac:dyDescent="0.2">
      <c r="A237" s="130">
        <v>43801</v>
      </c>
      <c r="B237" s="2">
        <v>-2.3421717808439269E-2</v>
      </c>
      <c r="C237" s="24">
        <v>-9.6619109117368485E-3</v>
      </c>
      <c r="D237" s="24">
        <v>2.7286198592634037E-2</v>
      </c>
    </row>
    <row r="238" spans="1:4" x14ac:dyDescent="0.2">
      <c r="A238" s="130">
        <v>43808</v>
      </c>
      <c r="B238" s="2">
        <v>1.8076969649557739E-2</v>
      </c>
      <c r="C238" s="24">
        <v>3.5760663879098153E-2</v>
      </c>
      <c r="D238" s="24">
        <v>3.6179656577502328E-2</v>
      </c>
    </row>
    <row r="239" spans="1:4" x14ac:dyDescent="0.2">
      <c r="A239" s="130">
        <v>43815</v>
      </c>
      <c r="B239" s="2">
        <v>9.6000737290182769E-3</v>
      </c>
      <c r="C239" s="24">
        <v>1.8562017860059621E-2</v>
      </c>
      <c r="D239" s="24">
        <v>3.2532473750952029E-2</v>
      </c>
    </row>
    <row r="240" spans="1:4" x14ac:dyDescent="0.2">
      <c r="A240" s="130">
        <v>43822</v>
      </c>
      <c r="B240" s="2">
        <v>3.8964036645939615E-2</v>
      </c>
      <c r="C240" s="24">
        <v>3.1676856653570118E-2</v>
      </c>
      <c r="D240" s="24">
        <v>6.7161299042206579E-3</v>
      </c>
    </row>
    <row r="241" spans="1:4" x14ac:dyDescent="0.2">
      <c r="A241" s="130">
        <v>43829</v>
      </c>
      <c r="B241" s="2">
        <v>5.0920310795934398E-3</v>
      </c>
      <c r="C241" s="24">
        <v>6.4677709668661043E-2</v>
      </c>
      <c r="D241" s="24">
        <v>7.502119098058202E-3</v>
      </c>
    </row>
    <row r="242" spans="1:4" x14ac:dyDescent="0.2">
      <c r="A242" s="130">
        <v>43857</v>
      </c>
      <c r="B242" s="2">
        <v>-1.8344260250559685E-2</v>
      </c>
      <c r="C242" s="24">
        <v>1.4073727211662002E-2</v>
      </c>
      <c r="D242" s="24">
        <v>-4.9480057263369126E-2</v>
      </c>
    </row>
    <row r="243" spans="1:4" x14ac:dyDescent="0.2">
      <c r="A243" s="130">
        <v>43864</v>
      </c>
      <c r="B243" s="2">
        <v>-2.3619938848472799E-2</v>
      </c>
      <c r="C243" s="24">
        <v>-4.9333790168142322E-2</v>
      </c>
      <c r="D243" s="24">
        <v>1.424587010418854E-2</v>
      </c>
    </row>
    <row r="244" spans="1:4" ht="17" thickBot="1" x14ac:dyDescent="0.25">
      <c r="A244" s="131">
        <v>43871</v>
      </c>
      <c r="B244" s="25">
        <v>2.9772158333670973E-2</v>
      </c>
      <c r="C244" s="129">
        <v>-4.5045146359198762E-2</v>
      </c>
      <c r="D244" s="129">
        <v>-6.0189347658985426E-3</v>
      </c>
    </row>
  </sheetData>
  <mergeCells count="3">
    <mergeCell ref="B1:D1"/>
    <mergeCell ref="F2:G2"/>
    <mergeCell ref="F17:I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4178-6D5A-4C45-9078-12198D691F53}">
  <sheetPr codeName="Лист8"/>
  <dimension ref="A1:Q244"/>
  <sheetViews>
    <sheetView zoomScale="115" workbookViewId="0">
      <selection activeCell="F16" sqref="F16:I17"/>
    </sheetView>
  </sheetViews>
  <sheetFormatPr baseColWidth="10" defaultRowHeight="16" x14ac:dyDescent="0.2"/>
  <cols>
    <col min="1" max="1" width="13.1640625" customWidth="1"/>
    <col min="2" max="2" width="20.33203125" customWidth="1"/>
    <col min="3" max="3" width="21.5" customWidth="1"/>
    <col min="4" max="4" width="20" customWidth="1"/>
    <col min="6" max="6" width="18.5" customWidth="1"/>
    <col min="7" max="7" width="22.5" customWidth="1"/>
    <col min="8" max="8" width="21.5" customWidth="1"/>
    <col min="9" max="9" width="21.6640625" customWidth="1"/>
    <col min="12" max="12" width="18.5" customWidth="1"/>
    <col min="13" max="13" width="14.5" customWidth="1"/>
    <col min="14" max="14" width="16.33203125" customWidth="1"/>
  </cols>
  <sheetData>
    <row r="1" spans="1:17" ht="17" thickBot="1" x14ac:dyDescent="0.25">
      <c r="A1" s="5"/>
      <c r="B1" s="246" t="s">
        <v>49</v>
      </c>
      <c r="C1" s="247"/>
      <c r="D1" s="248"/>
    </row>
    <row r="2" spans="1:17" ht="34" customHeight="1" thickBot="1" x14ac:dyDescent="0.25">
      <c r="A2" s="164" t="s">
        <v>50</v>
      </c>
      <c r="B2" s="161" t="s">
        <v>9</v>
      </c>
      <c r="C2" s="162" t="s">
        <v>11</v>
      </c>
      <c r="D2" s="163" t="s">
        <v>16</v>
      </c>
      <c r="F2" s="272" t="s">
        <v>170</v>
      </c>
      <c r="G2" s="273"/>
      <c r="H2" s="268" t="s">
        <v>118</v>
      </c>
      <c r="I2" s="269"/>
      <c r="J2" s="160"/>
      <c r="K2" s="160"/>
      <c r="L2" s="160"/>
      <c r="M2" s="143"/>
      <c r="N2" s="143"/>
      <c r="O2" s="143"/>
      <c r="P2" s="143"/>
      <c r="Q2" s="143"/>
    </row>
    <row r="3" spans="1:17" x14ac:dyDescent="0.2">
      <c r="A3" s="130">
        <v>42016</v>
      </c>
      <c r="B3" s="2">
        <v>7.3850465494397E-2</v>
      </c>
      <c r="C3" s="24">
        <v>2.0906684819313792E-2</v>
      </c>
      <c r="D3" s="24">
        <v>0.10874212587875309</v>
      </c>
      <c r="F3" s="274" t="s">
        <v>119</v>
      </c>
      <c r="G3" s="275"/>
      <c r="H3" s="270" t="s">
        <v>167</v>
      </c>
      <c r="I3" s="271"/>
      <c r="J3" s="159"/>
      <c r="K3" s="159"/>
      <c r="L3" s="159"/>
    </row>
    <row r="4" spans="1:17" ht="17" thickBot="1" x14ac:dyDescent="0.25">
      <c r="A4" s="130">
        <v>42023</v>
      </c>
      <c r="B4" s="2">
        <v>3.4635496662756893E-2</v>
      </c>
      <c r="C4" s="24">
        <v>2.0478531343540496E-2</v>
      </c>
      <c r="D4" s="24">
        <v>4.9041752320956533E-2</v>
      </c>
      <c r="F4" s="276" t="s">
        <v>120</v>
      </c>
      <c r="G4" s="277"/>
      <c r="H4" s="260" t="s">
        <v>165</v>
      </c>
      <c r="I4" s="261"/>
      <c r="J4" s="159"/>
      <c r="K4" s="159"/>
      <c r="L4" s="159"/>
    </row>
    <row r="5" spans="1:17" ht="17" thickBot="1" x14ac:dyDescent="0.25">
      <c r="A5" s="130">
        <v>42037</v>
      </c>
      <c r="B5" s="2">
        <v>4.47801563178842E-2</v>
      </c>
      <c r="C5" s="24">
        <v>2.3770219333911768E-2</v>
      </c>
      <c r="D5" s="24">
        <v>-1.0380337962250685E-2</v>
      </c>
    </row>
    <row r="6" spans="1:17" ht="17" thickBot="1" x14ac:dyDescent="0.25">
      <c r="A6" s="130">
        <v>42051</v>
      </c>
      <c r="B6" s="2">
        <v>-3.7765446037706596E-2</v>
      </c>
      <c r="C6" s="24">
        <v>1.6420730212327594E-2</v>
      </c>
      <c r="D6" s="24">
        <v>-3.7697210595753816E-2</v>
      </c>
      <c r="G6" s="152" t="s">
        <v>9</v>
      </c>
      <c r="H6" s="153" t="s">
        <v>11</v>
      </c>
      <c r="I6" s="154" t="s">
        <v>16</v>
      </c>
      <c r="K6" s="141"/>
    </row>
    <row r="7" spans="1:17" x14ac:dyDescent="0.2">
      <c r="A7" s="130">
        <v>42058</v>
      </c>
      <c r="B7" s="2">
        <v>-4.2515385223095947E-2</v>
      </c>
      <c r="C7" s="24">
        <v>3.2520353863771945E-3</v>
      </c>
      <c r="D7" s="24">
        <v>-5.7500867868842676E-2</v>
      </c>
      <c r="F7" s="155" t="s">
        <v>122</v>
      </c>
      <c r="G7" s="156">
        <f>COUNTA(B144:B191)</f>
        <v>48</v>
      </c>
      <c r="H7" s="156">
        <f t="shared" ref="H7:I7" si="0">COUNTA(C144:C191)</f>
        <v>48</v>
      </c>
      <c r="I7" s="156">
        <f t="shared" si="0"/>
        <v>48</v>
      </c>
    </row>
    <row r="8" spans="1:17" x14ac:dyDescent="0.2">
      <c r="A8" s="130">
        <v>42065</v>
      </c>
      <c r="B8" s="2">
        <v>3.7082860789183769E-3</v>
      </c>
      <c r="C8" s="24">
        <v>-2.6317308317373334E-2</v>
      </c>
      <c r="D8" s="24">
        <v>6.1463008486937198E-3</v>
      </c>
      <c r="F8" s="157" t="s">
        <v>124</v>
      </c>
      <c r="G8" s="144">
        <f>COUNTA(B192:B241)</f>
        <v>50</v>
      </c>
      <c r="H8" s="144">
        <f t="shared" ref="H8:I8" si="1">COUNTA(C192:C241)</f>
        <v>50</v>
      </c>
      <c r="I8" s="144">
        <f t="shared" si="1"/>
        <v>50</v>
      </c>
    </row>
    <row r="9" spans="1:17" x14ac:dyDescent="0.2">
      <c r="A9" s="130">
        <v>42072</v>
      </c>
      <c r="B9" s="2">
        <v>-9.196687209747445E-2</v>
      </c>
      <c r="C9" s="24">
        <v>-1.3423020332140823E-2</v>
      </c>
      <c r="D9" s="24">
        <v>-4.7687830785714702E-2</v>
      </c>
      <c r="F9" s="157" t="s">
        <v>126</v>
      </c>
      <c r="G9" s="137">
        <f>_xlfn.VAR.S(B144:B191)</f>
        <v>1.3348029093763062E-3</v>
      </c>
      <c r="H9" s="137">
        <f t="shared" ref="H9:I9" si="2">_xlfn.VAR.S(C144:C191)</f>
        <v>5.1781412819275265E-4</v>
      </c>
      <c r="I9" s="137">
        <f t="shared" si="2"/>
        <v>1.2972497234494359E-3</v>
      </c>
    </row>
    <row r="10" spans="1:17" ht="17" thickBot="1" x14ac:dyDescent="0.25">
      <c r="A10" s="130">
        <v>42079</v>
      </c>
      <c r="B10" s="2">
        <v>5.1776269523720941E-2</v>
      </c>
      <c r="C10" s="24">
        <v>3.372684478639254E-3</v>
      </c>
      <c r="D10" s="24">
        <v>2.7596847087991705E-3</v>
      </c>
      <c r="F10" s="158" t="s">
        <v>128</v>
      </c>
      <c r="G10" s="150">
        <f>_xlfn.VAR.S(B192:B241)</f>
        <v>8.5152600533781799E-4</v>
      </c>
      <c r="H10" s="150">
        <f t="shared" ref="H10:I10" si="3">_xlfn.VAR.S(C192:C241)</f>
        <v>6.1599913261749435E-4</v>
      </c>
      <c r="I10" s="150">
        <f t="shared" si="3"/>
        <v>1.0465056656914365E-3</v>
      </c>
    </row>
    <row r="11" spans="1:17" x14ac:dyDescent="0.2">
      <c r="A11" s="130">
        <v>42086</v>
      </c>
      <c r="B11" s="2">
        <v>1.258107578221157E-2</v>
      </c>
      <c r="C11" s="24">
        <v>-5.1825067864585961E-2</v>
      </c>
      <c r="D11" s="24">
        <v>-6.493595958792131E-2</v>
      </c>
      <c r="F11" s="145" t="s">
        <v>121</v>
      </c>
      <c r="G11" s="146">
        <f>ABS((AVERAGE(B144:B191)-AVERAGE(B192:B241))/(SQRT(G9/G7+G10/G8)))</f>
        <v>1.7760194540690917</v>
      </c>
      <c r="H11" s="146">
        <f t="shared" ref="H11:I11" si="4">ABS((AVERAGE(C144:C191)-AVERAGE(C192:C241))/(SQRT(H9/H7+H10/H8)))</f>
        <v>1.4593596450065209</v>
      </c>
      <c r="I11" s="146">
        <f t="shared" si="4"/>
        <v>0.52881735035518751</v>
      </c>
    </row>
    <row r="12" spans="1:17" ht="16" customHeight="1" x14ac:dyDescent="0.2">
      <c r="A12" s="130">
        <v>42093</v>
      </c>
      <c r="B12" s="2">
        <v>6.6670917100472238E-2</v>
      </c>
      <c r="C12" s="24">
        <v>3.5398267051240939E-3</v>
      </c>
      <c r="D12" s="24">
        <v>6.2561804666072973E-2</v>
      </c>
      <c r="F12" s="147" t="s">
        <v>123</v>
      </c>
      <c r="G12" s="137">
        <f>((G9/G7+G10/G8)^2)/(((G9/G7)^2)/(G7-1)+((G10/G8)^2)/(G8-1))</f>
        <v>89.866086492476128</v>
      </c>
      <c r="H12" s="137">
        <f>((H9/H7+H10/H8)^2)/(((H9/H7)^2)/(H7-1)+((H10/H8)^2)/(H8-1))</f>
        <v>95.80181696244442</v>
      </c>
      <c r="I12" s="148">
        <f>((I9/I7+I10/I8)^2)/(((I9/I7)^2)/(I7-1)+((I10/I8)^2)/(I8-1))</f>
        <v>93.942833275960254</v>
      </c>
      <c r="M12" s="142"/>
    </row>
    <row r="13" spans="1:17" x14ac:dyDescent="0.2">
      <c r="A13" s="130">
        <v>42107</v>
      </c>
      <c r="B13" s="2">
        <v>-1.6443915792255126E-2</v>
      </c>
      <c r="C13" s="24">
        <v>0</v>
      </c>
      <c r="D13" s="24">
        <v>-2.7128667388252481E-2</v>
      </c>
      <c r="F13" s="147" t="s">
        <v>125</v>
      </c>
      <c r="G13" s="137">
        <f>_xlfn.T.INV(1-0.05/2,INT(G12))</f>
        <v>1.9869786995062801</v>
      </c>
      <c r="H13" s="137">
        <f t="shared" ref="H13:I13" si="5">_xlfn.T.INV(1-0.05/2,INT(H12))</f>
        <v>1.9852510035054973</v>
      </c>
      <c r="I13" s="148">
        <f t="shared" si="5"/>
        <v>1.9858018143458216</v>
      </c>
      <c r="M13" s="142"/>
    </row>
    <row r="14" spans="1:17" ht="17" thickBot="1" x14ac:dyDescent="0.25">
      <c r="A14" s="130">
        <v>42114</v>
      </c>
      <c r="B14" s="2">
        <v>2.6046708938100238E-2</v>
      </c>
      <c r="C14" s="24">
        <v>-4.7024938644862901E-2</v>
      </c>
      <c r="D14" s="24">
        <v>-6.7876902186849719E-3</v>
      </c>
      <c r="F14" s="149" t="s">
        <v>127</v>
      </c>
      <c r="G14" s="150">
        <f>_xlfn.T.INV(1-0.01/2,INT(G12))</f>
        <v>2.6322041912000063</v>
      </c>
      <c r="H14" s="150">
        <f t="shared" ref="H14:I14" si="6">_xlfn.T.INV(1-0.01/2,INT(H12))</f>
        <v>2.6285756707827428</v>
      </c>
      <c r="I14" s="151">
        <f t="shared" si="6"/>
        <v>2.6297321451428344</v>
      </c>
    </row>
    <row r="15" spans="1:17" ht="17" thickBot="1" x14ac:dyDescent="0.25">
      <c r="A15" s="130">
        <v>42121</v>
      </c>
      <c r="B15" s="2">
        <v>-4.71001181359334E-2</v>
      </c>
      <c r="C15" s="24">
        <v>1.4706147389695667E-2</v>
      </c>
      <c r="D15" s="24">
        <v>1.0896882968817856E-2</v>
      </c>
    </row>
    <row r="16" spans="1:17" x14ac:dyDescent="0.2">
      <c r="A16" s="130">
        <v>42128</v>
      </c>
      <c r="B16" s="2">
        <v>1.3289038500534645E-3</v>
      </c>
      <c r="C16" s="24">
        <v>-2.214112587721373E-2</v>
      </c>
      <c r="D16" s="24">
        <v>1.0489606671019835E-2</v>
      </c>
      <c r="F16" s="262" t="s">
        <v>129</v>
      </c>
      <c r="G16" s="263"/>
      <c r="H16" s="263"/>
      <c r="I16" s="264"/>
    </row>
    <row r="17" spans="1:9" ht="17" thickBot="1" x14ac:dyDescent="0.25">
      <c r="A17" s="130">
        <v>42135</v>
      </c>
      <c r="B17" s="2">
        <v>6.7940438687870142E-3</v>
      </c>
      <c r="C17" s="24">
        <v>-3.0305349495328926E-2</v>
      </c>
      <c r="D17" s="24">
        <v>4.3947539693643733E-2</v>
      </c>
      <c r="F17" s="265"/>
      <c r="G17" s="266"/>
      <c r="H17" s="266"/>
      <c r="I17" s="267"/>
    </row>
    <row r="18" spans="1:9" x14ac:dyDescent="0.2">
      <c r="A18" s="130">
        <v>42142</v>
      </c>
      <c r="B18" s="2">
        <v>-3.144239006398486E-2</v>
      </c>
      <c r="C18" s="24">
        <v>-5.9423420470800625E-2</v>
      </c>
      <c r="D18" s="24">
        <v>2.1541616403818686E-2</v>
      </c>
    </row>
    <row r="19" spans="1:9" x14ac:dyDescent="0.2">
      <c r="A19" s="130">
        <v>42149</v>
      </c>
      <c r="B19" s="2">
        <v>-4.7384618835907943E-2</v>
      </c>
      <c r="C19" s="24">
        <v>-4.5937095187025712E-2</v>
      </c>
      <c r="D19" s="24">
        <v>-9.136219546331148E-3</v>
      </c>
    </row>
    <row r="20" spans="1:9" x14ac:dyDescent="0.2">
      <c r="A20" s="130">
        <v>42156</v>
      </c>
      <c r="B20" s="2">
        <v>1.6513703882250041E-2</v>
      </c>
      <c r="C20" s="24">
        <v>0</v>
      </c>
      <c r="D20" s="24">
        <v>2.9691789807403168E-2</v>
      </c>
    </row>
    <row r="21" spans="1:9" x14ac:dyDescent="0.2">
      <c r="A21" s="130">
        <v>42163</v>
      </c>
      <c r="B21" s="2">
        <v>4.0803276516342635E-2</v>
      </c>
      <c r="C21" s="24">
        <v>-1.2903404835908017E-2</v>
      </c>
      <c r="D21" s="24">
        <v>-3.243527575315408E-2</v>
      </c>
    </row>
    <row r="22" spans="1:9" x14ac:dyDescent="0.2">
      <c r="A22" s="130">
        <v>42170</v>
      </c>
      <c r="B22" s="2">
        <v>2.2652534228249976E-2</v>
      </c>
      <c r="C22" s="24">
        <v>1.7167803622365696E-2</v>
      </c>
      <c r="D22" s="24">
        <v>8.888947417246662E-3</v>
      </c>
    </row>
    <row r="23" spans="1:9" x14ac:dyDescent="0.2">
      <c r="A23" s="130">
        <v>42177</v>
      </c>
      <c r="B23" s="2">
        <v>2.5581277884377585E-2</v>
      </c>
      <c r="C23" s="24">
        <v>1.2685159527315637E-2</v>
      </c>
      <c r="D23" s="24">
        <v>1.015924755344777E-2</v>
      </c>
    </row>
    <row r="24" spans="1:9" x14ac:dyDescent="0.2">
      <c r="A24" s="130">
        <v>42184</v>
      </c>
      <c r="B24" s="2">
        <v>-3.0335645001651201E-2</v>
      </c>
      <c r="C24" s="24">
        <v>-2.9852963149681333E-2</v>
      </c>
      <c r="D24" s="24">
        <v>4.0349752121793259E-3</v>
      </c>
    </row>
    <row r="25" spans="1:9" x14ac:dyDescent="0.2">
      <c r="A25" s="130">
        <v>42191</v>
      </c>
      <c r="B25" s="2">
        <v>5.9832998562114881E-3</v>
      </c>
      <c r="C25" s="24">
        <v>-4.3384015985981073E-3</v>
      </c>
      <c r="D25" s="24">
        <v>2.5837806989557954E-2</v>
      </c>
    </row>
    <row r="26" spans="1:9" x14ac:dyDescent="0.2">
      <c r="A26" s="130">
        <v>42198</v>
      </c>
      <c r="B26" s="2">
        <v>3.0327608335527501E-2</v>
      </c>
      <c r="C26" s="24">
        <v>0</v>
      </c>
      <c r="D26" s="24">
        <v>1.6990136740764328E-3</v>
      </c>
    </row>
    <row r="27" spans="1:9" x14ac:dyDescent="0.2">
      <c r="A27" s="130">
        <v>42205</v>
      </c>
      <c r="B27" s="2">
        <v>-8.5470605784578879E-3</v>
      </c>
      <c r="C27" s="24">
        <v>0</v>
      </c>
      <c r="D27" s="24">
        <v>1.7090006827554127E-2</v>
      </c>
    </row>
    <row r="28" spans="1:9" x14ac:dyDescent="0.2">
      <c r="A28" s="130">
        <v>42212</v>
      </c>
      <c r="B28" s="2">
        <v>4.6129771727500213E-2</v>
      </c>
      <c r="C28" s="24">
        <v>0</v>
      </c>
      <c r="D28" s="24">
        <v>1.6802839317068496E-2</v>
      </c>
    </row>
    <row r="29" spans="1:9" x14ac:dyDescent="0.2">
      <c r="A29" s="130">
        <v>42219</v>
      </c>
      <c r="B29" s="2">
        <v>1.5937888186291715E-2</v>
      </c>
      <c r="C29" s="24">
        <v>2.1506205220963803E-2</v>
      </c>
      <c r="D29" s="24">
        <v>9.0475610894067415E-3</v>
      </c>
    </row>
    <row r="30" spans="1:9" x14ac:dyDescent="0.2">
      <c r="A30" s="130">
        <v>42226</v>
      </c>
      <c r="B30" s="2">
        <v>-2.0291614207367914E-2</v>
      </c>
      <c r="C30" s="24">
        <v>3.3475929196389309E-2</v>
      </c>
      <c r="D30" s="24">
        <v>5.6894292008744074E-2</v>
      </c>
    </row>
    <row r="31" spans="1:9" x14ac:dyDescent="0.2">
      <c r="A31" s="130">
        <v>42233</v>
      </c>
      <c r="B31" s="2">
        <v>-2.3910832148555272E-2</v>
      </c>
      <c r="C31" s="24">
        <v>8.1967672041787232E-3</v>
      </c>
      <c r="D31" s="24">
        <v>-1.1290154984414436E-2</v>
      </c>
    </row>
    <row r="32" spans="1:9" x14ac:dyDescent="0.2">
      <c r="A32" s="130">
        <v>42240</v>
      </c>
      <c r="B32" s="2">
        <v>2.5884679322841109E-2</v>
      </c>
      <c r="C32" s="24">
        <v>4.7817874350492673E-2</v>
      </c>
      <c r="D32" s="24">
        <v>-6.2254370313793217E-2</v>
      </c>
    </row>
    <row r="33" spans="1:4" x14ac:dyDescent="0.2">
      <c r="A33" s="130">
        <v>42247</v>
      </c>
      <c r="B33" s="2">
        <v>-1.5149923438002588E-2</v>
      </c>
      <c r="C33" s="24">
        <v>3.0653741091002384E-2</v>
      </c>
      <c r="D33" s="24">
        <v>-1.6932164400337513E-2</v>
      </c>
    </row>
    <row r="34" spans="1:4" x14ac:dyDescent="0.2">
      <c r="A34" s="130">
        <v>42254</v>
      </c>
      <c r="B34" s="2">
        <v>-4.98542937180666E-2</v>
      </c>
      <c r="C34" s="24">
        <v>3.3398280401848224E-2</v>
      </c>
      <c r="D34" s="24">
        <v>3.3707483686586492E-2</v>
      </c>
    </row>
    <row r="35" spans="1:4" x14ac:dyDescent="0.2">
      <c r="A35" s="130">
        <v>42261</v>
      </c>
      <c r="B35" s="2">
        <v>1.2027336896423435E-2</v>
      </c>
      <c r="C35" s="24">
        <v>-7.3260400920729385E-3</v>
      </c>
      <c r="D35" s="24">
        <v>2.9091167704589971E-2</v>
      </c>
    </row>
    <row r="36" spans="1:4" x14ac:dyDescent="0.2">
      <c r="A36" s="130">
        <v>42275</v>
      </c>
      <c r="B36" s="2">
        <v>-2.0004086436630431E-2</v>
      </c>
      <c r="C36" s="24">
        <v>-1.4925650216675468E-2</v>
      </c>
      <c r="D36" s="24">
        <v>-5.8889548482821574E-2</v>
      </c>
    </row>
    <row r="37" spans="1:4" x14ac:dyDescent="0.2">
      <c r="A37" s="130">
        <v>42282</v>
      </c>
      <c r="B37" s="2">
        <v>1.2783838463143127E-2</v>
      </c>
      <c r="C37" s="24">
        <v>1.8622512098001698E-2</v>
      </c>
      <c r="D37" s="24">
        <v>3.9275735299709069E-2</v>
      </c>
    </row>
    <row r="38" spans="1:4" x14ac:dyDescent="0.2">
      <c r="A38" s="130">
        <v>42289</v>
      </c>
      <c r="B38" s="2">
        <v>-1.9627091678486863E-3</v>
      </c>
      <c r="C38" s="24">
        <v>-7.4074412778617482E-3</v>
      </c>
      <c r="D38" s="24">
        <v>1.3745706631667076E-3</v>
      </c>
    </row>
    <row r="39" spans="1:4" x14ac:dyDescent="0.2">
      <c r="A39" s="130">
        <v>42296</v>
      </c>
      <c r="B39" s="2">
        <v>-1.7839918128331078E-2</v>
      </c>
      <c r="C39" s="24">
        <v>5.073551804139842E-2</v>
      </c>
      <c r="D39" s="24">
        <v>3.0174210248503641E-3</v>
      </c>
    </row>
    <row r="40" spans="1:4" x14ac:dyDescent="0.2">
      <c r="A40" s="130">
        <v>42303</v>
      </c>
      <c r="B40" s="2">
        <v>-3.2163931777139609E-2</v>
      </c>
      <c r="C40" s="24">
        <v>-2.867579997666625E-2</v>
      </c>
      <c r="D40" s="24">
        <v>6.8536271323774933E-2</v>
      </c>
    </row>
    <row r="41" spans="1:4" x14ac:dyDescent="0.2">
      <c r="A41" s="130">
        <v>42310</v>
      </c>
      <c r="B41" s="2">
        <v>3.1816045184658748E-2</v>
      </c>
      <c r="C41" s="24">
        <v>1.801850550267825E-2</v>
      </c>
      <c r="D41" s="24">
        <v>-3.8586643118435404E-2</v>
      </c>
    </row>
    <row r="42" spans="1:4" x14ac:dyDescent="0.2">
      <c r="A42" s="130">
        <v>42317</v>
      </c>
      <c r="B42" s="2">
        <v>-2.6799911413542432E-2</v>
      </c>
      <c r="C42" s="24">
        <v>0</v>
      </c>
      <c r="D42" s="24">
        <v>-5.6877001146379058E-2</v>
      </c>
    </row>
    <row r="43" spans="1:4" x14ac:dyDescent="0.2">
      <c r="A43" s="130">
        <v>42324</v>
      </c>
      <c r="B43" s="2">
        <v>5.4509168666923458E-2</v>
      </c>
      <c r="C43" s="24">
        <v>3.5091319811270116E-2</v>
      </c>
      <c r="D43" s="24">
        <v>1.2165430046925607E-2</v>
      </c>
    </row>
    <row r="44" spans="1:4" x14ac:dyDescent="0.2">
      <c r="A44" s="130">
        <v>42331</v>
      </c>
      <c r="B44" s="2">
        <v>1.6280990709134358E-2</v>
      </c>
      <c r="C44" s="24">
        <v>0</v>
      </c>
      <c r="D44" s="24">
        <v>-1.4983127036551025E-2</v>
      </c>
    </row>
    <row r="45" spans="1:4" x14ac:dyDescent="0.2">
      <c r="A45" s="130">
        <v>42338</v>
      </c>
      <c r="B45" s="2">
        <v>-1.7974614621456553E-2</v>
      </c>
      <c r="C45" s="24">
        <v>1.7094433359299943E-2</v>
      </c>
      <c r="D45" s="24">
        <v>-4.4868687148803765E-2</v>
      </c>
    </row>
    <row r="46" spans="1:4" x14ac:dyDescent="0.2">
      <c r="A46" s="130">
        <v>42345</v>
      </c>
      <c r="B46" s="2">
        <v>-6.6580325081567082E-2</v>
      </c>
      <c r="C46" s="24">
        <v>-4.5068285401706154E-2</v>
      </c>
      <c r="D46" s="24">
        <v>-4.3426090514944171E-2</v>
      </c>
    </row>
    <row r="47" spans="1:4" x14ac:dyDescent="0.2">
      <c r="A47" s="130">
        <v>42352</v>
      </c>
      <c r="B47" s="2">
        <v>-3.5311343238181081E-2</v>
      </c>
      <c r="C47" s="24">
        <v>2.7973852042406211E-2</v>
      </c>
      <c r="D47" s="24">
        <v>-8.7557905496286281E-2</v>
      </c>
    </row>
    <row r="48" spans="1:4" x14ac:dyDescent="0.2">
      <c r="A48" s="130">
        <v>42359</v>
      </c>
      <c r="B48" s="2">
        <v>7.1068187653438031E-3</v>
      </c>
      <c r="C48" s="24">
        <v>3.4423441909727792E-3</v>
      </c>
      <c r="D48" s="24">
        <v>3.9253060433686038E-2</v>
      </c>
    </row>
    <row r="49" spans="1:4" x14ac:dyDescent="0.2">
      <c r="A49" s="130">
        <v>42366</v>
      </c>
      <c r="B49" s="2">
        <v>4.5180725936258881E-2</v>
      </c>
      <c r="C49" s="24">
        <v>-2.7876369528254896E-2</v>
      </c>
      <c r="D49" s="24">
        <v>1.2376594535575158E-2</v>
      </c>
    </row>
    <row r="50" spans="1:4" x14ac:dyDescent="0.2">
      <c r="A50" s="130">
        <v>42373</v>
      </c>
      <c r="B50" s="2">
        <v>8.1604142753999298E-3</v>
      </c>
      <c r="C50" s="24">
        <v>1.4035318116383477E-2</v>
      </c>
      <c r="D50" s="24">
        <v>-2.9998195885394985E-2</v>
      </c>
    </row>
    <row r="51" spans="1:4" x14ac:dyDescent="0.2">
      <c r="A51" s="130">
        <v>42394</v>
      </c>
      <c r="B51" s="2">
        <v>3.991660740544134E-2</v>
      </c>
      <c r="C51" s="24">
        <v>3.4133006369458485E-2</v>
      </c>
      <c r="D51" s="24">
        <v>5.4915757596115E-2</v>
      </c>
    </row>
    <row r="52" spans="1:4" x14ac:dyDescent="0.2">
      <c r="A52" s="130">
        <v>42401</v>
      </c>
      <c r="B52" s="2">
        <v>-6.6046904552877095E-2</v>
      </c>
      <c r="C52" s="24">
        <v>-3.3613477027047978E-3</v>
      </c>
      <c r="D52" s="24">
        <v>8.0629734400108788E-2</v>
      </c>
    </row>
    <row r="53" spans="1:4" x14ac:dyDescent="0.2">
      <c r="A53" s="130">
        <v>42408</v>
      </c>
      <c r="B53" s="2">
        <v>-7.3715037822280394E-2</v>
      </c>
      <c r="C53" s="24">
        <v>-1.6978336534417826E-2</v>
      </c>
      <c r="D53" s="24">
        <v>2.7231468724760788E-2</v>
      </c>
    </row>
    <row r="54" spans="1:4" x14ac:dyDescent="0.2">
      <c r="A54" s="130">
        <v>42415</v>
      </c>
      <c r="B54" s="2">
        <v>3.3918218203460526E-2</v>
      </c>
      <c r="C54" s="24">
        <v>-1.3793322132335861E-2</v>
      </c>
      <c r="D54" s="24">
        <v>-3.8451022381060795E-3</v>
      </c>
    </row>
    <row r="55" spans="1:4" x14ac:dyDescent="0.2">
      <c r="A55" s="130">
        <v>42422</v>
      </c>
      <c r="B55" s="2">
        <v>2.3312415250810403E-2</v>
      </c>
      <c r="C55" s="24">
        <v>-2.8170876966696179E-2</v>
      </c>
      <c r="D55" s="24">
        <v>4.3931976204207857E-3</v>
      </c>
    </row>
    <row r="56" spans="1:4" x14ac:dyDescent="0.2">
      <c r="A56" s="130">
        <v>42429</v>
      </c>
      <c r="B56" s="2">
        <v>7.4328798714500266E-3</v>
      </c>
      <c r="C56" s="24">
        <v>0</v>
      </c>
      <c r="D56" s="24">
        <v>3.4732256772952219E-2</v>
      </c>
    </row>
    <row r="57" spans="1:4" x14ac:dyDescent="0.2">
      <c r="A57" s="130">
        <v>42436</v>
      </c>
      <c r="B57" s="2">
        <v>2.1514182915330693E-2</v>
      </c>
      <c r="C57" s="24">
        <v>0</v>
      </c>
      <c r="D57" s="24">
        <v>3.2926391700862645E-2</v>
      </c>
    </row>
    <row r="58" spans="1:4" x14ac:dyDescent="0.2">
      <c r="A58" s="130">
        <v>42443</v>
      </c>
      <c r="B58" s="2">
        <v>4.4850566165351324E-2</v>
      </c>
      <c r="C58" s="24">
        <v>2.8170876966696179E-2</v>
      </c>
      <c r="D58" s="24">
        <v>3.2992163784718365E-2</v>
      </c>
    </row>
    <row r="59" spans="1:4" x14ac:dyDescent="0.2">
      <c r="A59" s="130">
        <v>42450</v>
      </c>
      <c r="B59" s="2">
        <v>-4.6687113972652128E-2</v>
      </c>
      <c r="C59" s="24">
        <v>3.7483093254740529E-2</v>
      </c>
      <c r="D59" s="24">
        <v>1.6705952953250502E-2</v>
      </c>
    </row>
    <row r="60" spans="1:4" x14ac:dyDescent="0.2">
      <c r="A60" s="130">
        <v>42457</v>
      </c>
      <c r="B60" s="2">
        <v>-3.8412216545351541E-2</v>
      </c>
      <c r="C60" s="24">
        <v>-1.0084119066626096E-2</v>
      </c>
      <c r="D60" s="24">
        <v>4.9781615160781278E-2</v>
      </c>
    </row>
    <row r="61" spans="1:4" x14ac:dyDescent="0.2">
      <c r="A61" s="130">
        <v>42464</v>
      </c>
      <c r="B61" s="2">
        <v>-1.4430264829028872E-2</v>
      </c>
      <c r="C61" s="24">
        <v>6.7340321813440518E-3</v>
      </c>
      <c r="D61" s="24">
        <v>4.3211349142392663E-2</v>
      </c>
    </row>
    <row r="62" spans="1:4" x14ac:dyDescent="0.2">
      <c r="A62" s="130">
        <v>42471</v>
      </c>
      <c r="B62" s="2">
        <v>-1.8385027913987884E-2</v>
      </c>
      <c r="C62" s="24">
        <v>3.3500868852820442E-3</v>
      </c>
      <c r="D62" s="24">
        <v>-2.0975475986555026E-2</v>
      </c>
    </row>
    <row r="63" spans="1:4" x14ac:dyDescent="0.2">
      <c r="A63" s="130">
        <v>42478</v>
      </c>
      <c r="B63" s="2">
        <v>1.5959608340324394E-2</v>
      </c>
      <c r="C63" s="24">
        <v>6.1607809389490509E-2</v>
      </c>
      <c r="D63" s="24">
        <v>4.2063572117476689E-2</v>
      </c>
    </row>
    <row r="64" spans="1:4" x14ac:dyDescent="0.2">
      <c r="A64" s="130">
        <v>42499</v>
      </c>
      <c r="B64" s="2">
        <v>-6.2882881380179612E-3</v>
      </c>
      <c r="C64" s="24">
        <v>-1.7331456351640018E-2</v>
      </c>
      <c r="D64" s="24">
        <v>-4.041545642562383E-2</v>
      </c>
    </row>
    <row r="65" spans="1:4" x14ac:dyDescent="0.2">
      <c r="A65" s="130">
        <v>42506</v>
      </c>
      <c r="B65" s="2">
        <v>4.3067815451571789E-3</v>
      </c>
      <c r="C65" s="24">
        <v>-1.0544913176614878E-2</v>
      </c>
      <c r="D65" s="24">
        <v>1.5774507253832226E-2</v>
      </c>
    </row>
    <row r="66" spans="1:4" x14ac:dyDescent="0.2">
      <c r="A66" s="130">
        <v>42513</v>
      </c>
      <c r="B66" s="2">
        <v>4.2183051333141819E-2</v>
      </c>
      <c r="C66" s="24">
        <v>-2.142939145589895E-2</v>
      </c>
      <c r="D66" s="24">
        <v>4.9301661078589021E-3</v>
      </c>
    </row>
    <row r="67" spans="1:4" x14ac:dyDescent="0.2">
      <c r="A67" s="130">
        <v>42520</v>
      </c>
      <c r="B67" s="2">
        <v>-3.3952552196625518E-2</v>
      </c>
      <c r="C67" s="24">
        <v>7.1942756340270808E-3</v>
      </c>
      <c r="D67" s="24">
        <v>-5.9710227356132073E-2</v>
      </c>
    </row>
    <row r="68" spans="1:4" x14ac:dyDescent="0.2">
      <c r="A68" s="130">
        <v>42527</v>
      </c>
      <c r="B68" s="2">
        <v>-3.6845394381387564E-2</v>
      </c>
      <c r="C68" s="24">
        <v>3.5778213478838694E-3</v>
      </c>
      <c r="D68" s="24">
        <v>-3.478061606479077E-2</v>
      </c>
    </row>
    <row r="69" spans="1:4" x14ac:dyDescent="0.2">
      <c r="A69" s="130">
        <v>42534</v>
      </c>
      <c r="B69" s="2">
        <v>-7.8547845365193325E-3</v>
      </c>
      <c r="C69" s="24">
        <v>3.5650661644961446E-3</v>
      </c>
      <c r="D69" s="24">
        <v>2.7920595398627235E-2</v>
      </c>
    </row>
    <row r="70" spans="1:4" x14ac:dyDescent="0.2">
      <c r="A70" s="130">
        <v>42541</v>
      </c>
      <c r="B70" s="2">
        <v>-5.5210731972355376E-2</v>
      </c>
      <c r="C70" s="24">
        <v>-2.5226562945675379E-2</v>
      </c>
      <c r="D70" s="24">
        <v>1.441376842793396E-2</v>
      </c>
    </row>
    <row r="71" spans="1:4" x14ac:dyDescent="0.2">
      <c r="A71" s="130">
        <v>42555</v>
      </c>
      <c r="B71" s="2">
        <v>1.74277365929143E-2</v>
      </c>
      <c r="C71" s="24">
        <v>3.6367644170874902E-2</v>
      </c>
      <c r="D71" s="24">
        <v>9.7492152524267794E-3</v>
      </c>
    </row>
    <row r="72" spans="1:4" x14ac:dyDescent="0.2">
      <c r="A72" s="130">
        <v>42562</v>
      </c>
      <c r="B72" s="2">
        <v>2.1366051534174701E-2</v>
      </c>
      <c r="C72" s="24">
        <v>-7.1684894786123721E-3</v>
      </c>
      <c r="D72" s="24">
        <v>6.7145449062463669E-2</v>
      </c>
    </row>
    <row r="73" spans="1:4" x14ac:dyDescent="0.2">
      <c r="A73" s="130">
        <v>42569</v>
      </c>
      <c r="B73" s="2">
        <v>-1.0198749826255238E-2</v>
      </c>
      <c r="C73" s="24">
        <v>7.1684894786123721E-3</v>
      </c>
      <c r="D73" s="24">
        <v>-5.5331158386184853E-4</v>
      </c>
    </row>
    <row r="74" spans="1:4" x14ac:dyDescent="0.2">
      <c r="A74" s="130">
        <v>42576</v>
      </c>
      <c r="B74" s="2">
        <v>8.6388296280523136E-2</v>
      </c>
      <c r="C74" s="24">
        <v>4.8790164169431938E-2</v>
      </c>
      <c r="D74" s="24">
        <v>5.3344543133638567E-2</v>
      </c>
    </row>
    <row r="75" spans="1:4" x14ac:dyDescent="0.2">
      <c r="A75" s="130">
        <v>42583</v>
      </c>
      <c r="B75" s="2">
        <v>4.5941092860378063E-2</v>
      </c>
      <c r="C75" s="24">
        <v>3.3955890011381218E-3</v>
      </c>
      <c r="D75" s="24">
        <v>-2.4110349564145928E-2</v>
      </c>
    </row>
    <row r="76" spans="1:4" x14ac:dyDescent="0.2">
      <c r="A76" s="130">
        <v>42590</v>
      </c>
      <c r="B76" s="2">
        <v>1.0237409093221572E-2</v>
      </c>
      <c r="C76" s="24">
        <v>3.3336420267591871E-2</v>
      </c>
      <c r="D76" s="24">
        <v>-1.135208688134437E-2</v>
      </c>
    </row>
    <row r="77" spans="1:4" x14ac:dyDescent="0.2">
      <c r="A77" s="130">
        <v>42597</v>
      </c>
      <c r="B77" s="2">
        <v>-5.1293294387551924E-2</v>
      </c>
      <c r="C77" s="24">
        <v>-1.9868203216725222E-2</v>
      </c>
      <c r="D77" s="24">
        <v>7.9060356572027146E-3</v>
      </c>
    </row>
    <row r="78" spans="1:4" x14ac:dyDescent="0.2">
      <c r="A78" s="130">
        <v>42604</v>
      </c>
      <c r="B78" s="2">
        <v>1.1242607271519489E-2</v>
      </c>
      <c r="C78" s="24">
        <v>-2.3689771122404668E-2</v>
      </c>
      <c r="D78" s="24">
        <v>-1.3029500290333118E-2</v>
      </c>
    </row>
    <row r="79" spans="1:4" x14ac:dyDescent="0.2">
      <c r="A79" s="130">
        <v>42611</v>
      </c>
      <c r="B79" s="2">
        <v>1.6061530746009467E-2</v>
      </c>
      <c r="C79" s="24">
        <v>-1.0327114155849637E-2</v>
      </c>
      <c r="D79" s="24">
        <v>7.6473483816474896E-4</v>
      </c>
    </row>
    <row r="80" spans="1:4" x14ac:dyDescent="0.2">
      <c r="A80" s="130">
        <v>42618</v>
      </c>
      <c r="B80" s="2">
        <v>0</v>
      </c>
      <c r="C80" s="24">
        <v>5.0601013293789743E-2</v>
      </c>
      <c r="D80" s="24">
        <v>2.1817397112808834E-3</v>
      </c>
    </row>
    <row r="81" spans="1:4" x14ac:dyDescent="0.2">
      <c r="A81" s="130">
        <v>42625</v>
      </c>
      <c r="B81" s="2">
        <v>-2.6427329543993849E-2</v>
      </c>
      <c r="C81" s="24">
        <v>1.6313575491523569E-2</v>
      </c>
      <c r="D81" s="24">
        <v>-0.10358228579765605</v>
      </c>
    </row>
    <row r="82" spans="1:4" x14ac:dyDescent="0.2">
      <c r="A82" s="130">
        <v>42632</v>
      </c>
      <c r="B82" s="2">
        <v>3.1724352901862929E-2</v>
      </c>
      <c r="C82" s="24">
        <v>-9.7561749453645152E-3</v>
      </c>
      <c r="D82" s="24">
        <v>5.4219875546800189E-2</v>
      </c>
    </row>
    <row r="83" spans="1:4" x14ac:dyDescent="0.2">
      <c r="A83" s="130">
        <v>42639</v>
      </c>
      <c r="B83" s="2">
        <v>-1.9913954247511967E-2</v>
      </c>
      <c r="C83" s="24">
        <v>6.5146810211935691E-3</v>
      </c>
      <c r="D83" s="24">
        <v>-5.1805581761830588E-2</v>
      </c>
    </row>
    <row r="84" spans="1:4" x14ac:dyDescent="0.2">
      <c r="A84" s="130">
        <v>42646</v>
      </c>
      <c r="B84" s="2">
        <v>1.9228926221064313E-3</v>
      </c>
      <c r="C84" s="24">
        <v>-3.9740328649514156E-2</v>
      </c>
      <c r="D84" s="24">
        <v>4.0870220991775064E-2</v>
      </c>
    </row>
    <row r="85" spans="1:4" x14ac:dyDescent="0.2">
      <c r="A85" s="130">
        <v>42653</v>
      </c>
      <c r="B85" s="2">
        <v>-2.5980541797745005E-2</v>
      </c>
      <c r="C85" s="24">
        <v>2.6668247082161534E-2</v>
      </c>
      <c r="D85" s="24">
        <v>7.3801072976227289E-3</v>
      </c>
    </row>
    <row r="86" spans="1:4" x14ac:dyDescent="0.2">
      <c r="A86" s="130">
        <v>42660</v>
      </c>
      <c r="B86" s="2">
        <v>3.6870981873574848E-2</v>
      </c>
      <c r="C86" s="24">
        <v>-1.3245226750020711E-2</v>
      </c>
      <c r="D86" s="24">
        <v>7.6681348556570939E-3</v>
      </c>
    </row>
    <row r="87" spans="1:4" x14ac:dyDescent="0.2">
      <c r="A87" s="130">
        <v>42667</v>
      </c>
      <c r="B87" s="2">
        <v>2.4672625915105328E-3</v>
      </c>
      <c r="C87" s="24">
        <v>-3.3389012655147265E-3</v>
      </c>
      <c r="D87" s="24">
        <v>8.8226767013524388E-2</v>
      </c>
    </row>
    <row r="88" spans="1:4" x14ac:dyDescent="0.2">
      <c r="A88" s="130">
        <v>42674</v>
      </c>
      <c r="B88" s="2">
        <v>-1.8268405328619508E-2</v>
      </c>
      <c r="C88" s="24">
        <v>1.3289232118682826E-2</v>
      </c>
      <c r="D88" s="24">
        <v>3.990299199097791E-2</v>
      </c>
    </row>
    <row r="89" spans="1:4" x14ac:dyDescent="0.2">
      <c r="A89" s="130">
        <v>42688</v>
      </c>
      <c r="B89" s="2">
        <v>4.3538785059716645E-2</v>
      </c>
      <c r="C89" s="24">
        <v>5.0093945318915534E-2</v>
      </c>
      <c r="D89" s="24">
        <v>-1.5890392335184522E-2</v>
      </c>
    </row>
    <row r="90" spans="1:4" x14ac:dyDescent="0.2">
      <c r="A90" s="130">
        <v>42695</v>
      </c>
      <c r="B90" s="2">
        <v>6.6439029236082803E-3</v>
      </c>
      <c r="C90" s="24">
        <v>0</v>
      </c>
      <c r="D90" s="24">
        <v>3.312491539544915E-2</v>
      </c>
    </row>
    <row r="91" spans="1:4" x14ac:dyDescent="0.2">
      <c r="A91" s="130">
        <v>42702</v>
      </c>
      <c r="B91" s="2">
        <v>-6.7405166138438943E-3</v>
      </c>
      <c r="C91" s="24">
        <v>3.2520353863771945E-3</v>
      </c>
      <c r="D91" s="24">
        <v>-3.7463316994046814E-2</v>
      </c>
    </row>
    <row r="92" spans="1:4" x14ac:dyDescent="0.2">
      <c r="A92" s="130">
        <v>42709</v>
      </c>
      <c r="B92" s="2">
        <v>7.0283830458084395E-3</v>
      </c>
      <c r="C92" s="24">
        <v>6.4725145056174771E-3</v>
      </c>
      <c r="D92" s="24">
        <v>-1.7544309650909362E-2</v>
      </c>
    </row>
    <row r="93" spans="1:4" x14ac:dyDescent="0.2">
      <c r="A93" s="130">
        <v>42716</v>
      </c>
      <c r="B93" s="2">
        <v>2.8096252885470463E-2</v>
      </c>
      <c r="C93" s="24">
        <v>-9.7245498919946716E-3</v>
      </c>
      <c r="D93" s="24">
        <v>1.9108303366185631E-2</v>
      </c>
    </row>
    <row r="94" spans="1:4" x14ac:dyDescent="0.2">
      <c r="A94" s="130">
        <v>42723</v>
      </c>
      <c r="B94" s="2">
        <v>-2.9536414432451252E-2</v>
      </c>
      <c r="C94" s="24">
        <v>-3.2626456348163746E-3</v>
      </c>
      <c r="D94" s="24">
        <v>-3.2650919464779271E-2</v>
      </c>
    </row>
    <row r="95" spans="1:4" x14ac:dyDescent="0.2">
      <c r="A95" s="130">
        <v>42730</v>
      </c>
      <c r="B95" s="2">
        <v>5.5320531588165522E-2</v>
      </c>
      <c r="C95" s="24">
        <v>-9.8522964430116655E-3</v>
      </c>
      <c r="D95" s="24">
        <v>3.0912997581397761E-2</v>
      </c>
    </row>
    <row r="96" spans="1:4" x14ac:dyDescent="0.2">
      <c r="A96" s="130">
        <v>42737</v>
      </c>
      <c r="B96" s="2">
        <v>-9.1324835632722312E-3</v>
      </c>
      <c r="C96" s="24">
        <v>2.9270382300113251E-2</v>
      </c>
      <c r="D96" s="24">
        <v>-2.5010109499618238E-2</v>
      </c>
    </row>
    <row r="97" spans="1:4" x14ac:dyDescent="0.2">
      <c r="A97" s="130">
        <v>42751</v>
      </c>
      <c r="B97" s="2">
        <v>9.2927875754593714E-3</v>
      </c>
      <c r="C97" s="24">
        <v>1.5798116876591051E-2</v>
      </c>
      <c r="D97" s="24">
        <v>-3.0793696991400665E-2</v>
      </c>
    </row>
    <row r="98" spans="1:4" x14ac:dyDescent="0.2">
      <c r="A98" s="130">
        <v>42758</v>
      </c>
      <c r="B98" s="2">
        <v>1.7320860942630745E-2</v>
      </c>
      <c r="C98" s="24">
        <v>-3.1397200046676677E-3</v>
      </c>
      <c r="D98" s="24">
        <v>5.9982704601710068E-2</v>
      </c>
    </row>
    <row r="99" spans="1:4" x14ac:dyDescent="0.2">
      <c r="A99" s="130">
        <v>42765</v>
      </c>
      <c r="B99" s="2">
        <v>-3.2857165157773593E-2</v>
      </c>
      <c r="C99" s="24">
        <v>3.0962225603966997E-2</v>
      </c>
      <c r="D99" s="24">
        <v>2.0255788100490335E-2</v>
      </c>
    </row>
    <row r="100" spans="1:4" x14ac:dyDescent="0.2">
      <c r="A100" s="130">
        <v>42772</v>
      </c>
      <c r="B100" s="2">
        <v>4.3107481013942461E-2</v>
      </c>
      <c r="C100" s="24">
        <v>-3.0534374868904646E-3</v>
      </c>
      <c r="D100" s="24">
        <v>1.7465513826172341E-2</v>
      </c>
    </row>
    <row r="101" spans="1:4" x14ac:dyDescent="0.2">
      <c r="A101" s="130">
        <v>42779</v>
      </c>
      <c r="B101" s="2">
        <v>-3.065918748737495E-2</v>
      </c>
      <c r="C101" s="24">
        <v>-1.2307847674596806E-2</v>
      </c>
      <c r="D101" s="24">
        <v>1.391867893353016E-2</v>
      </c>
    </row>
    <row r="102" spans="1:4" x14ac:dyDescent="0.2">
      <c r="A102" s="130">
        <v>42786</v>
      </c>
      <c r="B102" s="2">
        <v>-9.4537282689977076E-2</v>
      </c>
      <c r="C102" s="24">
        <v>3.0911925696728293E-3</v>
      </c>
      <c r="D102" s="24">
        <v>-5.5328281134333857E-2</v>
      </c>
    </row>
    <row r="103" spans="1:4" x14ac:dyDescent="0.2">
      <c r="A103" s="130">
        <v>42793</v>
      </c>
      <c r="B103" s="2">
        <v>3.8893791121273225E-2</v>
      </c>
      <c r="C103" s="24">
        <v>-6.1919702479211747E-3</v>
      </c>
      <c r="D103" s="24">
        <v>-4.2750179219812168E-2</v>
      </c>
    </row>
    <row r="104" spans="1:4" x14ac:dyDescent="0.2">
      <c r="A104" s="130">
        <v>42800</v>
      </c>
      <c r="B104" s="2">
        <v>-2.1822158141588943E-3</v>
      </c>
      <c r="C104" s="24">
        <v>0</v>
      </c>
      <c r="D104" s="24">
        <v>-3.1523061975758715E-2</v>
      </c>
    </row>
    <row r="105" spans="1:4" x14ac:dyDescent="0.2">
      <c r="A105" s="130">
        <v>42807</v>
      </c>
      <c r="B105" s="2">
        <v>5.7825707382862745E-2</v>
      </c>
      <c r="C105" s="24">
        <v>2.7566829832654793E-2</v>
      </c>
      <c r="D105" s="24">
        <v>5.5099444244166129E-2</v>
      </c>
    </row>
    <row r="106" spans="1:4" x14ac:dyDescent="0.2">
      <c r="A106" s="130">
        <v>42814</v>
      </c>
      <c r="B106" s="2">
        <v>-3.674954220874227E-2</v>
      </c>
      <c r="C106" s="24">
        <v>-2.7566829832654793E-2</v>
      </c>
      <c r="D106" s="24">
        <v>-1.9280689247833216E-2</v>
      </c>
    </row>
    <row r="107" spans="1:4" x14ac:dyDescent="0.2">
      <c r="A107" s="130">
        <v>42821</v>
      </c>
      <c r="B107" s="2">
        <v>-9.5643091124628654E-3</v>
      </c>
      <c r="C107" s="24">
        <v>3.1007776782483454E-3</v>
      </c>
      <c r="D107" s="24">
        <v>1.0040512622541797E-2</v>
      </c>
    </row>
    <row r="108" spans="1:4" x14ac:dyDescent="0.2">
      <c r="A108" s="130">
        <v>42828</v>
      </c>
      <c r="B108" s="2">
        <v>1.808406245723404E-2</v>
      </c>
      <c r="C108" s="24">
        <v>0</v>
      </c>
      <c r="D108" s="24">
        <v>-2.0182860480969289E-2</v>
      </c>
    </row>
    <row r="109" spans="1:4" x14ac:dyDescent="0.2">
      <c r="A109" s="130">
        <v>42835</v>
      </c>
      <c r="B109" s="2">
        <v>-4.8339576409844653E-2</v>
      </c>
      <c r="C109" s="24">
        <v>-9.3313274288844283E-3</v>
      </c>
      <c r="D109" s="24">
        <v>-6.1769842057984192E-2</v>
      </c>
    </row>
    <row r="110" spans="1:4" x14ac:dyDescent="0.2">
      <c r="A110" s="130">
        <v>42842</v>
      </c>
      <c r="B110" s="2">
        <v>9.4157438915232206E-3</v>
      </c>
      <c r="C110" s="24">
        <v>-2.8528083614538069E-2</v>
      </c>
      <c r="D110" s="24">
        <v>-2.7828221106326545E-2</v>
      </c>
    </row>
    <row r="111" spans="1:4" x14ac:dyDescent="0.2">
      <c r="A111" s="130">
        <v>42849</v>
      </c>
      <c r="B111" s="2">
        <v>-3.2951541154115915E-2</v>
      </c>
      <c r="C111" s="24">
        <v>5.3220696204909768E-2</v>
      </c>
      <c r="D111" s="24">
        <v>6.1233856085848082E-2</v>
      </c>
    </row>
    <row r="112" spans="1:4" x14ac:dyDescent="0.2">
      <c r="A112" s="130">
        <v>42856</v>
      </c>
      <c r="B112" s="2">
        <v>1.4030553765165266E-2</v>
      </c>
      <c r="C112" s="24">
        <v>9.1047669929191777E-3</v>
      </c>
      <c r="D112" s="24">
        <v>-7.0783568333423474E-3</v>
      </c>
    </row>
    <row r="113" spans="1:4" x14ac:dyDescent="0.2">
      <c r="A113" s="130">
        <v>42863</v>
      </c>
      <c r="B113" s="2">
        <v>9.5052434974274291E-3</v>
      </c>
      <c r="C113" s="24">
        <v>-2.4466052154406448E-2</v>
      </c>
      <c r="D113" s="24">
        <v>-3.0269401418727249E-2</v>
      </c>
    </row>
    <row r="114" spans="1:4" x14ac:dyDescent="0.2">
      <c r="A114" s="130">
        <v>42877</v>
      </c>
      <c r="B114" s="2">
        <v>2.7898805138056204E-2</v>
      </c>
      <c r="C114" s="24">
        <v>-1.3559529785632352E-2</v>
      </c>
      <c r="D114" s="24">
        <v>-4.5977092486291227E-3</v>
      </c>
    </row>
    <row r="115" spans="1:4" x14ac:dyDescent="0.2">
      <c r="A115" s="130">
        <v>42884</v>
      </c>
      <c r="B115" s="2">
        <v>-6.2776406144172014E-2</v>
      </c>
      <c r="C115" s="24">
        <v>-6.8493418455746191E-3</v>
      </c>
      <c r="D115" s="24">
        <v>9.2123451932035749E-4</v>
      </c>
    </row>
    <row r="116" spans="1:4" x14ac:dyDescent="0.2">
      <c r="A116" s="130">
        <v>42891</v>
      </c>
      <c r="B116" s="2">
        <v>6.1187843459034497E-2</v>
      </c>
      <c r="C116" s="24">
        <v>3.3786997577383238E-2</v>
      </c>
      <c r="D116" s="24">
        <v>5.4180765261397923E-3</v>
      </c>
    </row>
    <row r="117" spans="1:4" x14ac:dyDescent="0.2">
      <c r="A117" s="130">
        <v>42898</v>
      </c>
      <c r="B117" s="2">
        <v>-2.4407079553991906E-3</v>
      </c>
      <c r="C117" s="24">
        <v>-3.3277900926746984E-3</v>
      </c>
      <c r="D117" s="24">
        <v>-5.8846050552175733E-2</v>
      </c>
    </row>
    <row r="118" spans="1:4" x14ac:dyDescent="0.2">
      <c r="A118" s="130">
        <v>42905</v>
      </c>
      <c r="B118" s="2">
        <v>-1.4123924067005689E-2</v>
      </c>
      <c r="C118" s="24">
        <v>-5.1293294387550592E-2</v>
      </c>
      <c r="D118" s="24">
        <v>3.8585400988107033E-2</v>
      </c>
    </row>
    <row r="119" spans="1:4" x14ac:dyDescent="0.2">
      <c r="A119" s="130">
        <v>42912</v>
      </c>
      <c r="B119" s="2">
        <v>-1.0834342165709998E-2</v>
      </c>
      <c r="C119" s="24">
        <v>3.502630551202035E-3</v>
      </c>
      <c r="D119" s="24">
        <v>7.7739554215542128E-2</v>
      </c>
    </row>
    <row r="120" spans="1:4" x14ac:dyDescent="0.2">
      <c r="A120" s="130">
        <v>42919</v>
      </c>
      <c r="B120" s="2">
        <v>1.4384068907121517E-2</v>
      </c>
      <c r="C120" s="24">
        <v>-7.0175726586465537E-3</v>
      </c>
      <c r="D120" s="24">
        <v>4.1247325584652828E-2</v>
      </c>
    </row>
    <row r="121" spans="1:4" x14ac:dyDescent="0.2">
      <c r="A121" s="130">
        <v>42926</v>
      </c>
      <c r="B121" s="2">
        <v>4.2774344932826835E-2</v>
      </c>
      <c r="C121" s="24">
        <v>1.0507977598415152E-2</v>
      </c>
      <c r="D121" s="24">
        <v>2.9996936697840759E-2</v>
      </c>
    </row>
    <row r="122" spans="1:4" x14ac:dyDescent="0.2">
      <c r="A122" s="130">
        <v>42933</v>
      </c>
      <c r="B122" s="2">
        <v>-3.2944155719354384E-2</v>
      </c>
      <c r="C122" s="24">
        <v>0</v>
      </c>
      <c r="D122" s="24">
        <v>-1.3698080382100741E-3</v>
      </c>
    </row>
    <row r="123" spans="1:4" x14ac:dyDescent="0.2">
      <c r="A123" s="130">
        <v>42940</v>
      </c>
      <c r="B123" s="2">
        <v>2.8820438535491988E-2</v>
      </c>
      <c r="C123" s="24">
        <v>0</v>
      </c>
      <c r="D123" s="24">
        <v>-3.635045805632231E-3</v>
      </c>
    </row>
    <row r="124" spans="1:4" x14ac:dyDescent="0.2">
      <c r="A124" s="130">
        <v>42947</v>
      </c>
      <c r="B124" s="2">
        <v>-3.7791982209466113E-2</v>
      </c>
      <c r="C124" s="24">
        <v>2.7493140580198583E-2</v>
      </c>
      <c r="D124" s="24">
        <v>4.1064742427746381E-2</v>
      </c>
    </row>
    <row r="125" spans="1:4" x14ac:dyDescent="0.2">
      <c r="A125" s="130">
        <v>42954</v>
      </c>
      <c r="B125" s="2">
        <v>3.9616733650049696E-3</v>
      </c>
      <c r="C125" s="24">
        <v>-2.0548668227387656E-2</v>
      </c>
      <c r="D125" s="24">
        <v>3.472968764081763E-2</v>
      </c>
    </row>
    <row r="126" spans="1:4" x14ac:dyDescent="0.2">
      <c r="A126" s="130">
        <v>42961</v>
      </c>
      <c r="B126" s="2">
        <v>-2.4608154503376056E-3</v>
      </c>
      <c r="C126" s="24">
        <v>-3.4662079764862241E-3</v>
      </c>
      <c r="D126" s="24">
        <v>-4.4564297034632716E-2</v>
      </c>
    </row>
    <row r="127" spans="1:4" x14ac:dyDescent="0.2">
      <c r="A127" s="130">
        <v>42968</v>
      </c>
      <c r="B127" s="2">
        <v>4.8509562659994288E-2</v>
      </c>
      <c r="C127" s="24">
        <v>0</v>
      </c>
      <c r="D127" s="24">
        <v>1.1758712600125065E-3</v>
      </c>
    </row>
    <row r="128" spans="1:4" x14ac:dyDescent="0.2">
      <c r="A128" s="130">
        <v>42975</v>
      </c>
      <c r="B128" s="2">
        <v>7.7629819959634361E-2</v>
      </c>
      <c r="C128" s="24">
        <v>-6.9686693160933011E-3</v>
      </c>
      <c r="D128" s="24">
        <v>6.9525477981676076E-2</v>
      </c>
    </row>
    <row r="129" spans="1:4" x14ac:dyDescent="0.2">
      <c r="A129" s="130">
        <v>42982</v>
      </c>
      <c r="B129" s="2">
        <v>-5.9667743441274013E-3</v>
      </c>
      <c r="C129" s="24">
        <v>6.9686693160933011E-3</v>
      </c>
      <c r="D129" s="24">
        <v>-4.049317334120861E-2</v>
      </c>
    </row>
    <row r="130" spans="1:4" x14ac:dyDescent="0.2">
      <c r="A130" s="130">
        <v>42989</v>
      </c>
      <c r="B130" s="2">
        <v>-1.2426082273353956E-2</v>
      </c>
      <c r="C130" s="24">
        <v>6.9204428445739374E-3</v>
      </c>
      <c r="D130" s="24">
        <v>-4.3473355277257042E-3</v>
      </c>
    </row>
    <row r="131" spans="1:4" x14ac:dyDescent="0.2">
      <c r="A131" s="130">
        <v>42996</v>
      </c>
      <c r="B131" s="2">
        <v>-1.3264463253211289E-2</v>
      </c>
      <c r="C131" s="24">
        <v>-3.4542348680877133E-3</v>
      </c>
      <c r="D131" s="24">
        <v>-1.6803231795031515E-2</v>
      </c>
    </row>
    <row r="132" spans="1:4" x14ac:dyDescent="0.2">
      <c r="A132" s="130">
        <v>43003</v>
      </c>
      <c r="B132" s="2">
        <v>-1.5717415895409204E-2</v>
      </c>
      <c r="C132" s="24">
        <v>2.0548668227387656E-2</v>
      </c>
      <c r="D132" s="24">
        <v>2.7900943746535845E-2</v>
      </c>
    </row>
    <row r="133" spans="1:4" x14ac:dyDescent="0.2">
      <c r="A133" s="130">
        <v>43010</v>
      </c>
      <c r="B133" s="2">
        <v>-4.9627893421284597E-3</v>
      </c>
      <c r="C133" s="24">
        <v>-1.0221554071538019E-2</v>
      </c>
      <c r="D133" s="24">
        <v>4.2039787745652646E-2</v>
      </c>
    </row>
    <row r="134" spans="1:4" x14ac:dyDescent="0.2">
      <c r="A134" s="130">
        <v>43017</v>
      </c>
      <c r="B134" s="2">
        <v>-5.2079149044889306E-2</v>
      </c>
      <c r="C134" s="24">
        <v>1.0221554071538019E-2</v>
      </c>
      <c r="D134" s="24">
        <v>-3.6687141998188011E-2</v>
      </c>
    </row>
    <row r="135" spans="1:4" x14ac:dyDescent="0.2">
      <c r="A135" s="130">
        <v>43031</v>
      </c>
      <c r="B135" s="2">
        <v>-5.8397571371497037E-2</v>
      </c>
      <c r="C135" s="24">
        <v>3.4423441909727792E-3</v>
      </c>
      <c r="D135" s="24">
        <v>3.3837814781558784E-2</v>
      </c>
    </row>
    <row r="136" spans="1:4" x14ac:dyDescent="0.2">
      <c r="A136" s="130">
        <v>43038</v>
      </c>
      <c r="B136" s="2">
        <v>-8.7405976617061398E-2</v>
      </c>
      <c r="C136" s="24">
        <v>1.0256500167189042E-2</v>
      </c>
      <c r="D136" s="24">
        <v>-2.8422294891161215E-2</v>
      </c>
    </row>
    <row r="137" spans="1:4" x14ac:dyDescent="0.2">
      <c r="A137" s="130">
        <v>43045</v>
      </c>
      <c r="B137" s="2">
        <v>-2.9524973314426717E-2</v>
      </c>
      <c r="C137" s="24">
        <v>6.7796869853786745E-3</v>
      </c>
      <c r="D137" s="24">
        <v>-4.8038523126452404E-3</v>
      </c>
    </row>
    <row r="138" spans="1:4" x14ac:dyDescent="0.2">
      <c r="A138" s="130">
        <v>43052</v>
      </c>
      <c r="B138" s="2">
        <v>-4.140288329639219E-2</v>
      </c>
      <c r="C138" s="24">
        <v>-1.7036187152567717E-2</v>
      </c>
      <c r="D138" s="24">
        <v>1.1777804167992123E-2</v>
      </c>
    </row>
    <row r="139" spans="1:4" x14ac:dyDescent="0.2">
      <c r="A139" s="130">
        <v>43066</v>
      </c>
      <c r="B139" s="2">
        <v>-4.5479899335035157E-2</v>
      </c>
      <c r="C139" s="24">
        <v>-5.2817555839414387E-2</v>
      </c>
      <c r="D139" s="24">
        <v>-1.4863644960999345E-2</v>
      </c>
    </row>
    <row r="140" spans="1:4" x14ac:dyDescent="0.2">
      <c r="A140" s="130">
        <v>43073</v>
      </c>
      <c r="B140" s="2">
        <v>3.2586281198025091E-2</v>
      </c>
      <c r="C140" s="24">
        <v>-1.3652089168327164E-2</v>
      </c>
      <c r="D140" s="24">
        <v>6.4240903516410874E-2</v>
      </c>
    </row>
    <row r="141" spans="1:4" x14ac:dyDescent="0.2">
      <c r="A141" s="130">
        <v>43080</v>
      </c>
      <c r="B141" s="2">
        <v>-2.1449784642040726E-2</v>
      </c>
      <c r="C141" s="24">
        <v>1.0256500167189042E-2</v>
      </c>
      <c r="D141" s="24">
        <v>2.2008651593853124E-2</v>
      </c>
    </row>
    <row r="142" spans="1:4" x14ac:dyDescent="0.2">
      <c r="A142" s="130">
        <v>43087</v>
      </c>
      <c r="B142" s="2">
        <v>-2.5273814055443822E-2</v>
      </c>
      <c r="C142" s="24">
        <v>-2.0619287202735759E-2</v>
      </c>
      <c r="D142" s="24">
        <v>3.1550545538141961E-2</v>
      </c>
    </row>
    <row r="143" spans="1:4" x14ac:dyDescent="0.2">
      <c r="A143" s="130">
        <v>43094</v>
      </c>
      <c r="B143" s="2">
        <v>1.4137317499459456E-2</v>
      </c>
      <c r="C143" s="24">
        <v>0</v>
      </c>
      <c r="D143" s="24">
        <v>4.9026381734371682E-3</v>
      </c>
    </row>
    <row r="144" spans="1:4" x14ac:dyDescent="0.2">
      <c r="A144" s="130">
        <v>43101</v>
      </c>
      <c r="B144" s="2">
        <v>5.8804447097234203E-2</v>
      </c>
      <c r="C144" s="24">
        <v>2.7398974188114433E-2</v>
      </c>
      <c r="D144" s="24">
        <v>-5.1757129976355287E-3</v>
      </c>
    </row>
    <row r="145" spans="1:4" x14ac:dyDescent="0.2">
      <c r="A145" s="130">
        <v>43108</v>
      </c>
      <c r="B145" s="2">
        <v>-3.5756891494500564E-3</v>
      </c>
      <c r="C145" s="24">
        <v>3.3225647628320587E-2</v>
      </c>
      <c r="D145" s="24">
        <v>4.7534360794612596E-2</v>
      </c>
    </row>
    <row r="146" spans="1:4" x14ac:dyDescent="0.2">
      <c r="A146" s="130">
        <v>43115</v>
      </c>
      <c r="B146" s="2">
        <v>-7.112734401558285E-2</v>
      </c>
      <c r="C146" s="24">
        <v>-9.8522964430116655E-3</v>
      </c>
      <c r="D146" s="24">
        <v>8.8157698062207857E-3</v>
      </c>
    </row>
    <row r="147" spans="1:4" x14ac:dyDescent="0.2">
      <c r="A147" s="130">
        <v>43129</v>
      </c>
      <c r="B147" s="2">
        <v>-9.5996459652827326E-2</v>
      </c>
      <c r="C147" s="24">
        <v>3.6010437523033012E-2</v>
      </c>
      <c r="D147" s="24">
        <v>-5.1932887258911542E-2</v>
      </c>
    </row>
    <row r="148" spans="1:4" x14ac:dyDescent="0.2">
      <c r="A148" s="130">
        <v>43136</v>
      </c>
      <c r="B148" s="2">
        <v>-4.55363221652334E-2</v>
      </c>
      <c r="C148" s="24">
        <v>-2.9365894804364467E-2</v>
      </c>
      <c r="D148" s="24">
        <v>-5.767376569977678E-2</v>
      </c>
    </row>
    <row r="149" spans="1:4" x14ac:dyDescent="0.2">
      <c r="A149" s="130">
        <v>43143</v>
      </c>
      <c r="B149" s="2">
        <v>-7.2221872782195717E-2</v>
      </c>
      <c r="C149" s="24">
        <v>1.6420730212327594E-2</v>
      </c>
      <c r="D149" s="24">
        <v>7.8664447689662964E-2</v>
      </c>
    </row>
    <row r="150" spans="1:4" x14ac:dyDescent="0.2">
      <c r="A150" s="130">
        <v>43157</v>
      </c>
      <c r="B150" s="2">
        <v>-1.6081931219300571E-2</v>
      </c>
      <c r="C150" s="24">
        <v>-1.9355442952956103E-2</v>
      </c>
      <c r="D150" s="24">
        <v>-2.8055490132206096E-2</v>
      </c>
    </row>
    <row r="151" spans="1:4" x14ac:dyDescent="0.2">
      <c r="A151" s="130">
        <v>43164</v>
      </c>
      <c r="B151" s="2">
        <v>1.120625115581575E-2</v>
      </c>
      <c r="C151" s="24">
        <v>-3.6488293263136962E-2</v>
      </c>
      <c r="D151" s="24">
        <v>7.5862432793876167E-3</v>
      </c>
    </row>
    <row r="152" spans="1:4" x14ac:dyDescent="0.2">
      <c r="A152" s="130">
        <v>43171</v>
      </c>
      <c r="B152" s="2">
        <v>-3.1376680365152509E-2</v>
      </c>
      <c r="C152" s="24">
        <v>1.3423020332140823E-2</v>
      </c>
      <c r="D152" s="24">
        <v>4.9918251200803176E-2</v>
      </c>
    </row>
    <row r="153" spans="1:4" x14ac:dyDescent="0.2">
      <c r="A153" s="130">
        <v>43185</v>
      </c>
      <c r="B153" s="2">
        <v>-1.4214729639626E-2</v>
      </c>
      <c r="C153" s="24">
        <v>-2.8243212313395105E-2</v>
      </c>
      <c r="D153" s="24">
        <v>-3.4519247041473911E-2</v>
      </c>
    </row>
    <row r="154" spans="1:4" x14ac:dyDescent="0.2">
      <c r="A154" s="130">
        <v>43192</v>
      </c>
      <c r="B154" s="2">
        <v>2.9869874992769496E-3</v>
      </c>
      <c r="C154" s="24">
        <v>2.3167059281534508E-2</v>
      </c>
      <c r="D154" s="24">
        <v>4.7096346198580719E-2</v>
      </c>
    </row>
    <row r="155" spans="1:4" x14ac:dyDescent="0.2">
      <c r="A155" s="130">
        <v>43199</v>
      </c>
      <c r="B155" s="2">
        <v>3.4028105994945435E-3</v>
      </c>
      <c r="C155" s="24">
        <v>-1.5384918839479456E-2</v>
      </c>
      <c r="D155" s="24">
        <v>-2.2250775136136269E-2</v>
      </c>
    </row>
    <row r="156" spans="1:4" x14ac:dyDescent="0.2">
      <c r="A156" s="130">
        <v>43206</v>
      </c>
      <c r="B156" s="2">
        <v>2.4122826762623006E-2</v>
      </c>
      <c r="C156" s="24">
        <v>4.7928466571950823E-2</v>
      </c>
      <c r="D156" s="24">
        <v>3.1449132682503489E-2</v>
      </c>
    </row>
    <row r="157" spans="1:4" x14ac:dyDescent="0.2">
      <c r="A157" s="130">
        <v>43213</v>
      </c>
      <c r="B157" s="2">
        <v>5.7863356321288251E-3</v>
      </c>
      <c r="C157" s="24">
        <v>0</v>
      </c>
      <c r="D157" s="24">
        <v>7.3877394225595694E-2</v>
      </c>
    </row>
    <row r="158" spans="1:4" x14ac:dyDescent="0.2">
      <c r="A158" s="130">
        <v>43227</v>
      </c>
      <c r="B158" s="2">
        <v>1.8380481024848905E-3</v>
      </c>
      <c r="C158" s="24">
        <v>-3.4367643504207956E-2</v>
      </c>
      <c r="D158" s="24">
        <v>2.618219372310282E-2</v>
      </c>
    </row>
    <row r="159" spans="1:4" x14ac:dyDescent="0.2">
      <c r="A159" s="130">
        <v>43241</v>
      </c>
      <c r="B159" s="2">
        <v>1.9771917594983535E-2</v>
      </c>
      <c r="C159" s="24">
        <v>-5.8651194523979822E-3</v>
      </c>
      <c r="D159" s="24">
        <v>2.1515299524503817E-3</v>
      </c>
    </row>
    <row r="160" spans="1:4" x14ac:dyDescent="0.2">
      <c r="A160" s="130">
        <v>43248</v>
      </c>
      <c r="B160" s="2">
        <v>-1.898913869004204E-2</v>
      </c>
      <c r="C160" s="24">
        <v>2.6126304592219984E-2</v>
      </c>
      <c r="D160" s="24">
        <v>-5.2331964898586492E-3</v>
      </c>
    </row>
    <row r="161" spans="1:4" x14ac:dyDescent="0.2">
      <c r="A161" s="130">
        <v>43255</v>
      </c>
      <c r="B161" s="2">
        <v>-5.9231812882554635E-2</v>
      </c>
      <c r="C161" s="24">
        <v>-2.0261185139822002E-2</v>
      </c>
      <c r="D161" s="24">
        <v>5.5644923411893643E-2</v>
      </c>
    </row>
    <row r="162" spans="1:4" x14ac:dyDescent="0.2">
      <c r="A162" s="130">
        <v>43262</v>
      </c>
      <c r="B162" s="2">
        <v>-2.267099616435253E-2</v>
      </c>
      <c r="C162" s="24">
        <v>1.4514042884254064E-2</v>
      </c>
      <c r="D162" s="24">
        <v>-1.5890164852060629E-2</v>
      </c>
    </row>
    <row r="163" spans="1:4" x14ac:dyDescent="0.2">
      <c r="A163" s="130">
        <v>43269</v>
      </c>
      <c r="B163" s="2">
        <v>-2.9737162095761605E-2</v>
      </c>
      <c r="C163" s="24">
        <v>-2.3324672566408911E-2</v>
      </c>
      <c r="D163" s="24">
        <v>-6.6402985822371363E-2</v>
      </c>
    </row>
    <row r="164" spans="1:4" x14ac:dyDescent="0.2">
      <c r="A164" s="130">
        <v>43276</v>
      </c>
      <c r="B164" s="2">
        <v>6.1055575624848757E-3</v>
      </c>
      <c r="C164" s="24">
        <v>1.7544309650909362E-2</v>
      </c>
      <c r="D164" s="24">
        <v>-3.8120773108227368E-2</v>
      </c>
    </row>
    <row r="165" spans="1:4" x14ac:dyDescent="0.2">
      <c r="A165" s="130">
        <v>43283</v>
      </c>
      <c r="B165" s="2">
        <v>-1.0929070532190721E-2</v>
      </c>
      <c r="C165" s="24">
        <v>2.8943580263645075E-3</v>
      </c>
      <c r="D165" s="24">
        <v>1.5876979162229965E-2</v>
      </c>
    </row>
    <row r="166" spans="1:4" x14ac:dyDescent="0.2">
      <c r="A166" s="130">
        <v>43290</v>
      </c>
      <c r="B166" s="2">
        <v>-1.6844369894920774E-2</v>
      </c>
      <c r="C166" s="24">
        <v>2.5679014417691493E-2</v>
      </c>
      <c r="D166" s="24">
        <v>2.4017293270738982E-2</v>
      </c>
    </row>
    <row r="167" spans="1:4" x14ac:dyDescent="0.2">
      <c r="A167" s="130">
        <v>43297</v>
      </c>
      <c r="B167" s="2">
        <v>-3.9667840368421636E-2</v>
      </c>
      <c r="C167" s="24">
        <v>-8.4866138773185273E-3</v>
      </c>
      <c r="D167" s="24">
        <v>9.0714997797629593E-3</v>
      </c>
    </row>
    <row r="168" spans="1:4" x14ac:dyDescent="0.2">
      <c r="A168" s="130">
        <v>43304</v>
      </c>
      <c r="B168" s="2">
        <v>-7.0011954589830339E-3</v>
      </c>
      <c r="C168" s="24">
        <v>8.4866138773185273E-3</v>
      </c>
      <c r="D168" s="24">
        <v>2.5875785986848143E-2</v>
      </c>
    </row>
    <row r="169" spans="1:4" x14ac:dyDescent="0.2">
      <c r="A169" s="130">
        <v>43311</v>
      </c>
      <c r="B169" s="2">
        <v>-1.533953381562192E-2</v>
      </c>
      <c r="C169" s="24">
        <v>1.676016885746523E-2</v>
      </c>
      <c r="D169" s="24">
        <v>-3.1827667949979599E-3</v>
      </c>
    </row>
    <row r="170" spans="1:4" x14ac:dyDescent="0.2">
      <c r="A170" s="130">
        <v>43318</v>
      </c>
      <c r="B170" s="2">
        <v>-4.1763777533681434E-2</v>
      </c>
      <c r="C170" s="24">
        <v>-2.2409901399584209E-2</v>
      </c>
      <c r="D170" s="24">
        <v>-7.0605605419923556E-2</v>
      </c>
    </row>
    <row r="171" spans="1:4" x14ac:dyDescent="0.2">
      <c r="A171" s="130">
        <v>43325</v>
      </c>
      <c r="B171" s="2">
        <v>0</v>
      </c>
      <c r="C171" s="24">
        <v>-1.4265577158822484E-2</v>
      </c>
      <c r="D171" s="24">
        <v>2.0576321725489954E-2</v>
      </c>
    </row>
    <row r="172" spans="1:4" x14ac:dyDescent="0.2">
      <c r="A172" s="130">
        <v>43332</v>
      </c>
      <c r="B172" s="2">
        <v>2.6426788672200274E-2</v>
      </c>
      <c r="C172" s="24">
        <v>-8.6580627431145363E-3</v>
      </c>
      <c r="D172" s="24">
        <v>2.7587079653132562E-2</v>
      </c>
    </row>
    <row r="173" spans="1:4" x14ac:dyDescent="0.2">
      <c r="A173" s="130">
        <v>43339</v>
      </c>
      <c r="B173" s="2">
        <v>-2.0493520339121218E-2</v>
      </c>
      <c r="C173" s="24">
        <v>-4.7486666265987632E-2</v>
      </c>
      <c r="D173" s="24">
        <v>3.7893572945218779E-2</v>
      </c>
    </row>
    <row r="174" spans="1:4" x14ac:dyDescent="0.2">
      <c r="A174" s="130">
        <v>43346</v>
      </c>
      <c r="B174" s="2">
        <v>-1.9738471742858366E-3</v>
      </c>
      <c r="C174" s="24">
        <v>-2.7736754971599886E-2</v>
      </c>
      <c r="D174" s="24">
        <v>1.6887820660214103E-3</v>
      </c>
    </row>
    <row r="175" spans="1:4" x14ac:dyDescent="0.2">
      <c r="A175" s="130">
        <v>43353</v>
      </c>
      <c r="B175" s="2">
        <v>2.7766031162814286E-2</v>
      </c>
      <c r="C175" s="24">
        <v>2.1639175103481234E-2</v>
      </c>
      <c r="D175" s="24">
        <v>2.5347938903134803E-2</v>
      </c>
    </row>
    <row r="176" spans="1:4" x14ac:dyDescent="0.2">
      <c r="A176" s="130">
        <v>43360</v>
      </c>
      <c r="B176" s="2">
        <v>6.4647657212084653E-3</v>
      </c>
      <c r="C176" s="24">
        <v>0</v>
      </c>
      <c r="D176" s="24">
        <v>4.3797586553719015E-2</v>
      </c>
    </row>
    <row r="177" spans="1:4" x14ac:dyDescent="0.2">
      <c r="A177" s="130">
        <v>43367</v>
      </c>
      <c r="B177" s="2">
        <v>-8.8531299114826822E-2</v>
      </c>
      <c r="C177" s="24">
        <v>2.7150989065950926E-2</v>
      </c>
      <c r="D177" s="24">
        <v>4.4979197879690958E-4</v>
      </c>
    </row>
    <row r="178" spans="1:4" x14ac:dyDescent="0.2">
      <c r="A178" s="130">
        <v>43374</v>
      </c>
      <c r="B178" s="2">
        <v>-1.3046316266649427E-3</v>
      </c>
      <c r="C178" s="24">
        <v>0</v>
      </c>
      <c r="D178" s="24">
        <v>1.1235956238264677E-3</v>
      </c>
    </row>
    <row r="179" spans="1:4" x14ac:dyDescent="0.2">
      <c r="A179" s="130">
        <v>43381</v>
      </c>
      <c r="B179" s="2">
        <v>-9.2963066978219544E-2</v>
      </c>
      <c r="C179" s="24">
        <v>3.7960762239222845E-2</v>
      </c>
      <c r="D179" s="24">
        <v>-5.6834788172948514E-2</v>
      </c>
    </row>
    <row r="180" spans="1:4" x14ac:dyDescent="0.2">
      <c r="A180" s="130">
        <v>43388</v>
      </c>
      <c r="B180" s="2">
        <v>2.546106419827332E-2</v>
      </c>
      <c r="C180" s="24">
        <v>2.8612322810321889E-3</v>
      </c>
      <c r="D180" s="24">
        <v>-4.7839706690253614E-2</v>
      </c>
    </row>
    <row r="181" spans="1:4" x14ac:dyDescent="0.2">
      <c r="A181" s="130">
        <v>43395</v>
      </c>
      <c r="B181" s="2">
        <v>-3.3805235759400531E-2</v>
      </c>
      <c r="C181" s="24">
        <v>1.4184634991956324E-2</v>
      </c>
      <c r="D181" s="24">
        <v>-1.0529051895851183E-2</v>
      </c>
    </row>
    <row r="182" spans="1:4" x14ac:dyDescent="0.2">
      <c r="A182" s="130">
        <v>43402</v>
      </c>
      <c r="B182" s="2">
        <v>5.5905582760066963E-2</v>
      </c>
      <c r="C182" s="24">
        <v>-1.190152897738761E-2</v>
      </c>
      <c r="D182" s="24">
        <v>-4.9264294671278464E-3</v>
      </c>
    </row>
    <row r="183" spans="1:4" x14ac:dyDescent="0.2">
      <c r="A183" s="130">
        <v>43409</v>
      </c>
      <c r="B183" s="2">
        <v>1.0869672236903938E-2</v>
      </c>
      <c r="C183" s="24">
        <v>-3.4266167166476791E-3</v>
      </c>
      <c r="D183" s="24">
        <v>2.3774893598241142E-2</v>
      </c>
    </row>
    <row r="184" spans="1:4" x14ac:dyDescent="0.2">
      <c r="A184" s="130">
        <v>43416</v>
      </c>
      <c r="B184" s="2">
        <v>-6.1875403718087085E-2</v>
      </c>
      <c r="C184" s="24">
        <v>-3.4383988030326496E-3</v>
      </c>
      <c r="D184" s="24">
        <v>1.5460430644369971E-2</v>
      </c>
    </row>
    <row r="185" spans="1:4" x14ac:dyDescent="0.2">
      <c r="A185" s="130">
        <v>43423</v>
      </c>
      <c r="B185" s="2">
        <v>-4.8998512788838156E-3</v>
      </c>
      <c r="C185" s="24">
        <v>-6.912469920623554E-3</v>
      </c>
      <c r="D185" s="24">
        <v>3.6460905730351101E-3</v>
      </c>
    </row>
    <row r="186" spans="1:4" x14ac:dyDescent="0.2">
      <c r="A186" s="130">
        <v>43430</v>
      </c>
      <c r="B186" s="2">
        <v>1.1205403842160067E-2</v>
      </c>
      <c r="C186" s="24">
        <v>4.2993046485106268E-2</v>
      </c>
      <c r="D186" s="24">
        <v>-4.022570664715186E-2</v>
      </c>
    </row>
    <row r="187" spans="1:4" x14ac:dyDescent="0.2">
      <c r="A187" s="130">
        <v>43437</v>
      </c>
      <c r="B187" s="2">
        <v>6.0691846447564757E-2</v>
      </c>
      <c r="C187" s="24">
        <v>-1.1080333543618259E-3</v>
      </c>
      <c r="D187" s="24">
        <v>0</v>
      </c>
    </row>
    <row r="188" spans="1:4" x14ac:dyDescent="0.2">
      <c r="A188" s="130">
        <v>43444</v>
      </c>
      <c r="B188" s="2">
        <v>-2.0372835545220624E-2</v>
      </c>
      <c r="C188" s="24">
        <v>-1.9026875054694248E-2</v>
      </c>
      <c r="D188" s="24">
        <v>-4.3361631589795557E-2</v>
      </c>
    </row>
    <row r="189" spans="1:4" x14ac:dyDescent="0.2">
      <c r="A189" s="130">
        <v>43451</v>
      </c>
      <c r="B189" s="2">
        <v>-2.9803069174368702E-2</v>
      </c>
      <c r="C189" s="24">
        <v>-7.9410513728126464E-3</v>
      </c>
      <c r="D189" s="24">
        <v>1.8447758558961524E-3</v>
      </c>
    </row>
    <row r="190" spans="1:4" x14ac:dyDescent="0.2">
      <c r="A190" s="130">
        <v>43458</v>
      </c>
      <c r="B190" s="2">
        <v>-7.2356136064044563E-3</v>
      </c>
      <c r="C190" s="24">
        <v>-8.0046167826139936E-3</v>
      </c>
      <c r="D190" s="24">
        <v>3.5563326210273694E-2</v>
      </c>
    </row>
    <row r="191" spans="1:4" x14ac:dyDescent="0.2">
      <c r="A191" s="130">
        <v>43465</v>
      </c>
      <c r="B191" s="2">
        <v>2.4890548845124982E-2</v>
      </c>
      <c r="C191" s="24">
        <v>2.4944604023996231E-2</v>
      </c>
      <c r="D191" s="24">
        <v>-1.1114774276609118E-2</v>
      </c>
    </row>
    <row r="192" spans="1:4" x14ac:dyDescent="0.2">
      <c r="A192" s="130">
        <v>43472</v>
      </c>
      <c r="B192" s="2">
        <v>6.1147360981500753E-2</v>
      </c>
      <c r="C192" s="24">
        <v>6.1875403718087529E-2</v>
      </c>
      <c r="D192" s="24">
        <v>-7.608522099894266E-3</v>
      </c>
    </row>
    <row r="193" spans="1:4" x14ac:dyDescent="0.2">
      <c r="A193" s="130">
        <v>43479</v>
      </c>
      <c r="B193" s="2">
        <v>8.1508939420022131E-2</v>
      </c>
      <c r="C193" s="24">
        <v>6.2959284568147034E-3</v>
      </c>
      <c r="D193" s="24">
        <v>-1.539294676864511E-2</v>
      </c>
    </row>
    <row r="194" spans="1:4" x14ac:dyDescent="0.2">
      <c r="A194" s="130">
        <v>43486</v>
      </c>
      <c r="B194" s="2">
        <v>9.3492230793472686E-3</v>
      </c>
      <c r="C194" s="24">
        <v>5.4947696783903988E-2</v>
      </c>
      <c r="D194" s="24">
        <v>-2.2063627600040547E-2</v>
      </c>
    </row>
    <row r="195" spans="1:4" x14ac:dyDescent="0.2">
      <c r="A195" s="130">
        <v>43493</v>
      </c>
      <c r="B195" s="2">
        <v>-1.3935833413338372E-2</v>
      </c>
      <c r="C195" s="24">
        <v>-1.0950831186751664E-2</v>
      </c>
      <c r="D195" s="24">
        <v>5.4781358025991267E-2</v>
      </c>
    </row>
    <row r="196" spans="1:4" x14ac:dyDescent="0.2">
      <c r="A196" s="130">
        <v>43500</v>
      </c>
      <c r="B196" s="2">
        <v>-2.2882613591969303E-2</v>
      </c>
      <c r="C196" s="24">
        <v>4.2142443664758611E-2</v>
      </c>
      <c r="D196" s="24">
        <v>8.901889059904633E-4</v>
      </c>
    </row>
    <row r="197" spans="1:4" x14ac:dyDescent="0.2">
      <c r="A197" s="130">
        <v>43507</v>
      </c>
      <c r="B197" s="2">
        <v>-3.6170536157337452E-2</v>
      </c>
      <c r="C197" s="24">
        <v>-3.2182201959703116E-2</v>
      </c>
      <c r="D197" s="24">
        <v>-6.3576834743717114E-4</v>
      </c>
    </row>
    <row r="198" spans="1:4" x14ac:dyDescent="0.2">
      <c r="A198" s="130">
        <v>43514</v>
      </c>
      <c r="B198" s="2">
        <v>1.6924753423110062E-2</v>
      </c>
      <c r="C198" s="24">
        <v>-8.9597413714719298E-3</v>
      </c>
      <c r="D198" s="24">
        <v>7.9812927636755404E-3</v>
      </c>
    </row>
    <row r="199" spans="1:4" x14ac:dyDescent="0.2">
      <c r="A199" s="130">
        <v>43521</v>
      </c>
      <c r="B199" s="2">
        <v>-1.4873470652553067E-2</v>
      </c>
      <c r="C199" s="24">
        <v>1.2916225266546233E-2</v>
      </c>
      <c r="D199" s="24">
        <v>-4.8064853474896196E-3</v>
      </c>
    </row>
    <row r="200" spans="1:4" x14ac:dyDescent="0.2">
      <c r="A200" s="130">
        <v>43528</v>
      </c>
      <c r="B200" s="2">
        <v>-1.3928520251152321E-2</v>
      </c>
      <c r="C200" s="24">
        <v>-5.9406115301210427E-3</v>
      </c>
      <c r="D200" s="24">
        <v>4.8023086847272189E-2</v>
      </c>
    </row>
    <row r="201" spans="1:4" x14ac:dyDescent="0.2">
      <c r="A201" s="130">
        <v>43542</v>
      </c>
      <c r="B201" s="2">
        <v>-2.3713349077018719E-2</v>
      </c>
      <c r="C201" s="24">
        <v>-2.7779564107075716E-2</v>
      </c>
      <c r="D201" s="24">
        <v>-5.9808790724149574E-3</v>
      </c>
    </row>
    <row r="202" spans="1:4" x14ac:dyDescent="0.2">
      <c r="A202" s="130">
        <v>43549</v>
      </c>
      <c r="B202" s="2">
        <v>-1.3100624045698339E-2</v>
      </c>
      <c r="C202" s="24">
        <v>-3.7629395295422086E-3</v>
      </c>
      <c r="D202" s="24">
        <v>2.2539506966823275E-2</v>
      </c>
    </row>
    <row r="203" spans="1:4" x14ac:dyDescent="0.2">
      <c r="A203" s="130">
        <v>43556</v>
      </c>
      <c r="B203" s="2">
        <v>-8.2759093038582421E-3</v>
      </c>
      <c r="C203" s="24">
        <v>-4.7236743477763188E-3</v>
      </c>
      <c r="D203" s="24">
        <v>2.0205053355822677E-2</v>
      </c>
    </row>
    <row r="204" spans="1:4" x14ac:dyDescent="0.2">
      <c r="A204" s="130">
        <v>43563</v>
      </c>
      <c r="B204" s="2">
        <v>-1.6619333704779748E-2</v>
      </c>
      <c r="C204" s="24">
        <v>4.8068403041022112E-2</v>
      </c>
      <c r="D204" s="24">
        <v>-9.4710802677733241E-3</v>
      </c>
    </row>
    <row r="205" spans="1:4" x14ac:dyDescent="0.2">
      <c r="A205" s="130">
        <v>43570</v>
      </c>
      <c r="B205" s="2">
        <v>1.3011726073475671E-2</v>
      </c>
      <c r="C205" s="24">
        <v>1.4337163146407317E-2</v>
      </c>
      <c r="D205" s="24">
        <v>1.1308682714354035E-2</v>
      </c>
    </row>
    <row r="206" spans="1:4" x14ac:dyDescent="0.2">
      <c r="A206" s="130">
        <v>43577</v>
      </c>
      <c r="B206" s="2">
        <v>-1.9479622132987373E-3</v>
      </c>
      <c r="C206" s="24">
        <v>1.1499463296899659E-2</v>
      </c>
      <c r="D206" s="24">
        <v>5.73558948904207E-4</v>
      </c>
    </row>
    <row r="207" spans="1:4" x14ac:dyDescent="0.2">
      <c r="A207" s="130">
        <v>43584</v>
      </c>
      <c r="B207" s="2">
        <v>5.5532208347406353E-2</v>
      </c>
      <c r="C207" s="24">
        <v>-6.1755820441495857E-3</v>
      </c>
      <c r="D207" s="24">
        <v>-2.8498584654374604E-2</v>
      </c>
    </row>
    <row r="208" spans="1:4" x14ac:dyDescent="0.2">
      <c r="A208" s="130">
        <v>43591</v>
      </c>
      <c r="B208" s="2">
        <v>-2.2652534228249976E-2</v>
      </c>
      <c r="C208" s="24">
        <v>-1.5607897665991022E-2</v>
      </c>
      <c r="D208" s="24">
        <v>-4.1682738502077932E-2</v>
      </c>
    </row>
    <row r="209" spans="1:4" x14ac:dyDescent="0.2">
      <c r="A209" s="130">
        <v>43605</v>
      </c>
      <c r="B209" s="2">
        <v>-3.7168765783919255E-2</v>
      </c>
      <c r="C209" s="24">
        <v>-1.9635974516859056E-2</v>
      </c>
      <c r="D209" s="24">
        <v>4.7321730650733862E-2</v>
      </c>
    </row>
    <row r="210" spans="1:4" x14ac:dyDescent="0.2">
      <c r="A210" s="130">
        <v>43612</v>
      </c>
      <c r="B210" s="2">
        <v>4.7520407591573388E-2</v>
      </c>
      <c r="C210" s="24">
        <v>-1.1396134730869534E-2</v>
      </c>
      <c r="D210" s="24">
        <v>4.9486785583879644E-2</v>
      </c>
    </row>
    <row r="211" spans="1:4" x14ac:dyDescent="0.2">
      <c r="A211" s="130">
        <v>43619</v>
      </c>
      <c r="B211" s="2">
        <v>2.156596116065046E-2</v>
      </c>
      <c r="C211" s="24">
        <v>4.2081945434313539E-2</v>
      </c>
      <c r="D211" s="24">
        <v>1.1599583715637962E-3</v>
      </c>
    </row>
    <row r="212" spans="1:4" x14ac:dyDescent="0.2">
      <c r="A212" s="130">
        <v>43626</v>
      </c>
      <c r="B212" s="2">
        <v>-4.5523255024082943E-2</v>
      </c>
      <c r="C212" s="24">
        <v>2.7434859457506899E-3</v>
      </c>
      <c r="D212" s="24">
        <v>6.006528046038806E-2</v>
      </c>
    </row>
    <row r="213" spans="1:4" x14ac:dyDescent="0.2">
      <c r="A213" s="130">
        <v>43633</v>
      </c>
      <c r="B213" s="2">
        <v>2.782835255848326E-2</v>
      </c>
      <c r="C213" s="24">
        <v>-1.6574965094212635E-2</v>
      </c>
      <c r="D213" s="24">
        <v>-6.4829684336600302E-2</v>
      </c>
    </row>
    <row r="214" spans="1:4" x14ac:dyDescent="0.2">
      <c r="A214" s="130">
        <v>43640</v>
      </c>
      <c r="B214" s="2">
        <v>-4.8077015681027291E-3</v>
      </c>
      <c r="C214" s="24">
        <v>2.2039459566291608E-2</v>
      </c>
      <c r="D214" s="24">
        <v>-7.245171268246331E-2</v>
      </c>
    </row>
    <row r="215" spans="1:4" x14ac:dyDescent="0.2">
      <c r="A215" s="130">
        <v>43647</v>
      </c>
      <c r="B215" s="2">
        <v>2.5769513179051629E-2</v>
      </c>
      <c r="C215" s="24">
        <v>5.0475521410260571E-2</v>
      </c>
      <c r="D215" s="24">
        <v>-1.8198404418190428E-2</v>
      </c>
    </row>
    <row r="216" spans="1:4" x14ac:dyDescent="0.2">
      <c r="A216" s="130">
        <v>43654</v>
      </c>
      <c r="B216" s="2">
        <v>8.0561766276687763E-3</v>
      </c>
      <c r="C216" s="24">
        <v>-1.8301164382404478E-2</v>
      </c>
      <c r="D216" s="24">
        <v>-3.1744584298746048E-2</v>
      </c>
    </row>
    <row r="217" spans="1:4" x14ac:dyDescent="0.2">
      <c r="A217" s="130">
        <v>43661</v>
      </c>
      <c r="B217" s="2">
        <v>-1.1323085773017993E-2</v>
      </c>
      <c r="C217" s="24">
        <v>1.5707129205357884E-2</v>
      </c>
      <c r="D217" s="24">
        <v>2.354886676276724E-2</v>
      </c>
    </row>
    <row r="218" spans="1:4" x14ac:dyDescent="0.2">
      <c r="A218" s="130">
        <v>43668</v>
      </c>
      <c r="B218" s="2">
        <v>-1.052641298698731E-2</v>
      </c>
      <c r="C218" s="24">
        <v>-2.0998146839773524E-2</v>
      </c>
      <c r="D218" s="24">
        <v>-2.4339068305267553E-2</v>
      </c>
    </row>
    <row r="219" spans="1:4" x14ac:dyDescent="0.2">
      <c r="A219" s="130">
        <v>43675</v>
      </c>
      <c r="B219" s="2">
        <v>-2.4097551579060905E-2</v>
      </c>
      <c r="C219" s="24">
        <v>-1.6043124840575684E-2</v>
      </c>
      <c r="D219" s="24">
        <v>-3.063579833097041E-2</v>
      </c>
    </row>
    <row r="220" spans="1:4" x14ac:dyDescent="0.2">
      <c r="A220" s="130">
        <v>43682</v>
      </c>
      <c r="B220" s="2">
        <v>-4.008829806834413E-2</v>
      </c>
      <c r="C220" s="24">
        <v>-1.0840214552864769E-2</v>
      </c>
      <c r="D220" s="24">
        <v>-3.2866808080351362E-2</v>
      </c>
    </row>
    <row r="221" spans="1:4" x14ac:dyDescent="0.2">
      <c r="A221" s="130">
        <v>43689</v>
      </c>
      <c r="B221" s="2">
        <v>1.5673424682647763E-2</v>
      </c>
      <c r="C221" s="24">
        <v>-8.2079804178296634E-3</v>
      </c>
      <c r="D221" s="24">
        <v>-2.9636019879495379E-2</v>
      </c>
    </row>
    <row r="222" spans="1:4" x14ac:dyDescent="0.2">
      <c r="A222" s="130">
        <v>43696</v>
      </c>
      <c r="B222" s="2">
        <v>-2.2608559689688335E-2</v>
      </c>
      <c r="C222" s="24">
        <v>-2.2223136784710329E-2</v>
      </c>
      <c r="D222" s="24">
        <v>2.9214760307162635E-2</v>
      </c>
    </row>
    <row r="223" spans="1:4" x14ac:dyDescent="0.2">
      <c r="A223" s="130">
        <v>43703</v>
      </c>
      <c r="B223" s="2">
        <v>4.7023433075384702E-2</v>
      </c>
      <c r="C223" s="24">
        <v>2.2223136784710329E-2</v>
      </c>
      <c r="D223" s="24">
        <v>4.4231904500546371E-2</v>
      </c>
    </row>
    <row r="224" spans="1:4" x14ac:dyDescent="0.2">
      <c r="A224" s="130">
        <v>43710</v>
      </c>
      <c r="B224" s="2">
        <v>-3.1801151827664853E-2</v>
      </c>
      <c r="C224" s="24">
        <v>3.7740327982846988E-2</v>
      </c>
      <c r="D224" s="24">
        <v>-1.4754920812768191E-2</v>
      </c>
    </row>
    <row r="225" spans="1:4" x14ac:dyDescent="0.2">
      <c r="A225" s="130">
        <v>43717</v>
      </c>
      <c r="B225" s="2">
        <v>1.2648719612910142E-2</v>
      </c>
      <c r="C225" s="24">
        <v>2.3530497410194195E-2</v>
      </c>
      <c r="D225" s="24">
        <v>1.2198579023747769E-2</v>
      </c>
    </row>
    <row r="226" spans="1:4" x14ac:dyDescent="0.2">
      <c r="A226" s="130">
        <v>43724</v>
      </c>
      <c r="B226" s="2">
        <v>2.7586224390798719E-3</v>
      </c>
      <c r="C226" s="24">
        <v>-1.8253440309350388E-2</v>
      </c>
      <c r="D226" s="24">
        <v>-2.5652928051963286E-2</v>
      </c>
    </row>
    <row r="227" spans="1:4" x14ac:dyDescent="0.2">
      <c r="A227" s="130">
        <v>43731</v>
      </c>
      <c r="B227" s="2">
        <v>-1.9612562714970139E-2</v>
      </c>
      <c r="C227" s="24">
        <v>0</v>
      </c>
      <c r="D227" s="24">
        <v>-1.8976431026198171E-2</v>
      </c>
    </row>
    <row r="228" spans="1:4" x14ac:dyDescent="0.2">
      <c r="A228" s="130">
        <v>43738</v>
      </c>
      <c r="B228" s="2">
        <v>-5.1892316003518957E-2</v>
      </c>
      <c r="C228" s="24">
        <v>-1.3245226750020711E-2</v>
      </c>
      <c r="D228" s="24">
        <v>-7.3793784407709673E-2</v>
      </c>
    </row>
    <row r="229" spans="1:4" x14ac:dyDescent="0.2">
      <c r="A229" s="130">
        <v>43745</v>
      </c>
      <c r="B229" s="2">
        <v>-5.0989651842561656E-2</v>
      </c>
      <c r="C229" s="24">
        <v>0</v>
      </c>
      <c r="D229" s="24">
        <v>-1.4050322767825918E-2</v>
      </c>
    </row>
    <row r="230" spans="1:4" x14ac:dyDescent="0.2">
      <c r="A230" s="130">
        <v>43752</v>
      </c>
      <c r="B230" s="2">
        <v>1.0892399738740011E-3</v>
      </c>
      <c r="C230" s="24">
        <v>-2.6702285558788397E-3</v>
      </c>
      <c r="D230" s="24">
        <v>-9.5812817654508109E-3</v>
      </c>
    </row>
    <row r="231" spans="1:4" x14ac:dyDescent="0.2">
      <c r="A231" s="130">
        <v>43759</v>
      </c>
      <c r="B231" s="2">
        <v>-1.0317427773987475E-2</v>
      </c>
      <c r="C231" s="24">
        <v>1.5915455305899551E-2</v>
      </c>
      <c r="D231" s="24">
        <v>-4.2667640777332316E-2</v>
      </c>
    </row>
    <row r="232" spans="1:4" x14ac:dyDescent="0.2">
      <c r="A232" s="130">
        <v>43766</v>
      </c>
      <c r="B232" s="2">
        <v>2.8349818983413044E-2</v>
      </c>
      <c r="C232" s="24">
        <v>2.5975486403260639E-2</v>
      </c>
      <c r="D232" s="24">
        <v>2.1799228342583632E-2</v>
      </c>
    </row>
    <row r="233" spans="1:4" x14ac:dyDescent="0.2">
      <c r="A233" s="130">
        <v>43773</v>
      </c>
      <c r="B233" s="2">
        <v>8.9713975096437082E-3</v>
      </c>
      <c r="C233" s="24">
        <v>2.7814688182877134E-2</v>
      </c>
      <c r="D233" s="24">
        <v>3.8110218869254808E-2</v>
      </c>
    </row>
    <row r="234" spans="1:4" x14ac:dyDescent="0.2">
      <c r="A234" s="130">
        <v>43780</v>
      </c>
      <c r="B234" s="2">
        <v>7.5660138284305845E-4</v>
      </c>
      <c r="C234" s="24">
        <v>1.2391732295163438E-2</v>
      </c>
      <c r="D234" s="24">
        <v>-3.4154204532002908E-2</v>
      </c>
    </row>
    <row r="235" spans="1:4" x14ac:dyDescent="0.2">
      <c r="A235" s="130">
        <v>43787</v>
      </c>
      <c r="B235" s="2">
        <v>-1.3553850984314053E-2</v>
      </c>
      <c r="C235" s="24">
        <v>2.4332100659530509E-2</v>
      </c>
      <c r="D235" s="24">
        <v>9.2746086493793456E-3</v>
      </c>
    </row>
    <row r="236" spans="1:4" x14ac:dyDescent="0.2">
      <c r="A236" s="130">
        <v>43794</v>
      </c>
      <c r="B236" s="2">
        <v>6.7237417122747445E-3</v>
      </c>
      <c r="C236" s="24">
        <v>0</v>
      </c>
      <c r="D236" s="24">
        <v>1.2439905406983698E-2</v>
      </c>
    </row>
    <row r="237" spans="1:4" x14ac:dyDescent="0.2">
      <c r="A237" s="130">
        <v>43801</v>
      </c>
      <c r="B237" s="2">
        <v>-2.3421717808439269E-2</v>
      </c>
      <c r="C237" s="24">
        <v>-9.6619109117368485E-3</v>
      </c>
      <c r="D237" s="24">
        <v>2.7286198592634037E-2</v>
      </c>
    </row>
    <row r="238" spans="1:4" x14ac:dyDescent="0.2">
      <c r="A238" s="130">
        <v>43808</v>
      </c>
      <c r="B238" s="2">
        <v>1.8076969649557739E-2</v>
      </c>
      <c r="C238" s="24">
        <v>3.5760663879098153E-2</v>
      </c>
      <c r="D238" s="24">
        <v>3.6179656577502328E-2</v>
      </c>
    </row>
    <row r="239" spans="1:4" x14ac:dyDescent="0.2">
      <c r="A239" s="130">
        <v>43815</v>
      </c>
      <c r="B239" s="2">
        <v>9.6000737290182769E-3</v>
      </c>
      <c r="C239" s="24">
        <v>1.8562017860059621E-2</v>
      </c>
      <c r="D239" s="24">
        <v>3.2532473750952029E-2</v>
      </c>
    </row>
    <row r="240" spans="1:4" x14ac:dyDescent="0.2">
      <c r="A240" s="130">
        <v>43822</v>
      </c>
      <c r="B240" s="2">
        <v>3.8964036645939615E-2</v>
      </c>
      <c r="C240" s="24">
        <v>3.1676856653570118E-2</v>
      </c>
      <c r="D240" s="24">
        <v>6.7161299042206579E-3</v>
      </c>
    </row>
    <row r="241" spans="1:4" x14ac:dyDescent="0.2">
      <c r="A241" s="130">
        <v>43829</v>
      </c>
      <c r="B241" s="2">
        <v>5.0920310795934398E-3</v>
      </c>
      <c r="C241" s="24">
        <v>6.4677709668661043E-2</v>
      </c>
      <c r="D241" s="24">
        <v>7.502119098058202E-3</v>
      </c>
    </row>
    <row r="242" spans="1:4" x14ac:dyDescent="0.2">
      <c r="A242" s="130">
        <v>43857</v>
      </c>
      <c r="B242" s="2">
        <v>-1.8344260250559685E-2</v>
      </c>
      <c r="C242" s="24">
        <v>1.4073727211662002E-2</v>
      </c>
      <c r="D242" s="24">
        <v>-4.9480057263369126E-2</v>
      </c>
    </row>
    <row r="243" spans="1:4" x14ac:dyDescent="0.2">
      <c r="A243" s="130">
        <v>43864</v>
      </c>
      <c r="B243" s="2">
        <v>-2.3619938848472799E-2</v>
      </c>
      <c r="C243" s="24">
        <v>-4.9333790168142322E-2</v>
      </c>
      <c r="D243" s="24">
        <v>1.424587010418854E-2</v>
      </c>
    </row>
    <row r="244" spans="1:4" ht="17" thickBot="1" x14ac:dyDescent="0.25">
      <c r="A244" s="131">
        <v>43871</v>
      </c>
      <c r="B244" s="25">
        <v>2.9772158333670973E-2</v>
      </c>
      <c r="C244" s="129">
        <v>-4.5045146359198762E-2</v>
      </c>
      <c r="D244" s="129">
        <v>-6.0189347658985426E-3</v>
      </c>
    </row>
  </sheetData>
  <mergeCells count="8">
    <mergeCell ref="H4:I4"/>
    <mergeCell ref="F16:I17"/>
    <mergeCell ref="H2:I2"/>
    <mergeCell ref="H3:I3"/>
    <mergeCell ref="B1:D1"/>
    <mergeCell ref="F2:G2"/>
    <mergeCell ref="F3:G3"/>
    <mergeCell ref="F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92C-FA13-E840-9C19-859E7D6E9C18}">
  <sheetPr codeName="Лист9"/>
  <dimension ref="A1:V243"/>
  <sheetViews>
    <sheetView topLeftCell="C1" workbookViewId="0">
      <selection activeCell="M38" sqref="M38"/>
    </sheetView>
  </sheetViews>
  <sheetFormatPr baseColWidth="10" defaultColWidth="8.83203125" defaultRowHeight="15" x14ac:dyDescent="0.2"/>
  <cols>
    <col min="1" max="1" width="15.33203125" style="192" customWidth="1"/>
    <col min="2" max="2" width="20.33203125" style="192" customWidth="1"/>
    <col min="3" max="3" width="19.1640625" style="192" customWidth="1"/>
    <col min="4" max="4" width="22" style="192" customWidth="1"/>
    <col min="5" max="5" width="8.83203125" style="192"/>
    <col min="6" max="6" width="19" style="192" customWidth="1"/>
    <col min="7" max="7" width="17.1640625" style="192" customWidth="1"/>
    <col min="8" max="8" width="18.5" style="192" customWidth="1"/>
    <col min="9" max="9" width="19.33203125" style="192" customWidth="1"/>
    <col min="10" max="10" width="8.83203125" style="192"/>
    <col min="11" max="11" width="29.33203125" style="192" customWidth="1"/>
    <col min="12" max="12" width="17" style="192" customWidth="1"/>
    <col min="13" max="13" width="16" style="192" customWidth="1"/>
    <col min="14" max="14" width="30.33203125" style="192" customWidth="1"/>
    <col min="15" max="15" width="17.83203125" style="192" customWidth="1"/>
    <col min="16" max="16" width="21.5" style="192" customWidth="1"/>
    <col min="17" max="17" width="29.6640625" style="192" customWidth="1"/>
    <col min="18" max="18" width="20.1640625" style="192" customWidth="1"/>
    <col min="19" max="19" width="16" style="192" customWidth="1"/>
    <col min="20" max="16384" width="8.83203125" style="192"/>
  </cols>
  <sheetData>
    <row r="1" spans="1:22" ht="17" thickBot="1" x14ac:dyDescent="0.25">
      <c r="A1" s="164" t="s">
        <v>50</v>
      </c>
      <c r="B1" s="161" t="s">
        <v>9</v>
      </c>
      <c r="C1" s="162" t="s">
        <v>11</v>
      </c>
      <c r="D1" s="163" t="s">
        <v>16</v>
      </c>
      <c r="F1" s="297" t="s">
        <v>107</v>
      </c>
      <c r="G1" s="298"/>
      <c r="H1" s="278" t="s">
        <v>169</v>
      </c>
      <c r="I1" s="279"/>
      <c r="J1" s="279"/>
      <c r="K1" s="279"/>
      <c r="L1" s="279"/>
      <c r="M1" s="280"/>
      <c r="N1" s="206"/>
      <c r="O1" s="206"/>
      <c r="P1" s="206"/>
      <c r="Q1" s="206"/>
      <c r="R1" s="206"/>
      <c r="S1" s="206"/>
      <c r="T1" s="206"/>
      <c r="U1" s="206"/>
      <c r="V1" s="206"/>
    </row>
    <row r="2" spans="1:22" ht="16" x14ac:dyDescent="0.2">
      <c r="A2" s="130">
        <v>42016</v>
      </c>
      <c r="B2" s="2">
        <v>7.3850465494397E-2</v>
      </c>
      <c r="C2" s="24">
        <v>2.0906684819313792E-2</v>
      </c>
      <c r="D2" s="24">
        <v>0.10874212587875309</v>
      </c>
      <c r="F2" s="299" t="s">
        <v>168</v>
      </c>
      <c r="G2" s="300"/>
      <c r="H2" s="281" t="s">
        <v>167</v>
      </c>
      <c r="I2" s="282"/>
      <c r="J2" s="282"/>
      <c r="K2" s="282"/>
      <c r="L2" s="282"/>
      <c r="M2" s="283"/>
    </row>
    <row r="3" spans="1:22" ht="17" thickBot="1" x14ac:dyDescent="0.25">
      <c r="A3" s="130">
        <v>42023</v>
      </c>
      <c r="B3" s="2">
        <v>3.4635496662756893E-2</v>
      </c>
      <c r="C3" s="24">
        <v>2.0478531343540496E-2</v>
      </c>
      <c r="D3" s="24">
        <v>4.9041752320956533E-2</v>
      </c>
      <c r="F3" s="301" t="s">
        <v>166</v>
      </c>
      <c r="G3" s="302"/>
      <c r="H3" s="284" t="s">
        <v>165</v>
      </c>
      <c r="I3" s="285"/>
      <c r="J3" s="285"/>
      <c r="K3" s="285"/>
      <c r="L3" s="285"/>
      <c r="M3" s="286"/>
    </row>
    <row r="4" spans="1:22" ht="17" thickBot="1" x14ac:dyDescent="0.25">
      <c r="A4" s="130">
        <v>42037</v>
      </c>
      <c r="B4" s="2">
        <v>4.47801563178842E-2</v>
      </c>
      <c r="C4" s="24">
        <v>2.3770219333911768E-2</v>
      </c>
      <c r="D4" s="24">
        <v>-1.0380337962250685E-2</v>
      </c>
    </row>
    <row r="5" spans="1:22" ht="17" thickBot="1" x14ac:dyDescent="0.25">
      <c r="A5" s="130">
        <v>42051</v>
      </c>
      <c r="B5" s="2">
        <v>-3.7765446037706596E-2</v>
      </c>
      <c r="C5" s="24">
        <v>1.6420730212327594E-2</v>
      </c>
      <c r="D5" s="24">
        <v>-3.7697210595753816E-2</v>
      </c>
      <c r="F5" s="195"/>
      <c r="G5" s="161" t="s">
        <v>9</v>
      </c>
      <c r="H5" s="162" t="s">
        <v>11</v>
      </c>
      <c r="I5" s="163" t="s">
        <v>16</v>
      </c>
      <c r="K5" t="s">
        <v>164</v>
      </c>
      <c r="L5"/>
      <c r="M5"/>
      <c r="N5"/>
      <c r="O5"/>
      <c r="P5"/>
      <c r="Q5"/>
      <c r="R5"/>
      <c r="S5"/>
    </row>
    <row r="6" spans="1:22" ht="17" thickBot="1" x14ac:dyDescent="0.25">
      <c r="A6" s="130">
        <v>42058</v>
      </c>
      <c r="B6" s="2">
        <v>-4.2515385223095947E-2</v>
      </c>
      <c r="C6" s="24">
        <v>3.2520353863771945E-3</v>
      </c>
      <c r="D6" s="24">
        <v>-5.7500867868842676E-2</v>
      </c>
      <c r="F6" s="205" t="s">
        <v>122</v>
      </c>
      <c r="G6" s="156">
        <f>COUNTA(B143:B190)</f>
        <v>48</v>
      </c>
      <c r="H6" s="156">
        <f t="shared" ref="H6:I6" si="0">COUNTA(C143:C190)</f>
        <v>48</v>
      </c>
      <c r="I6" s="156">
        <f t="shared" si="0"/>
        <v>48</v>
      </c>
      <c r="K6"/>
      <c r="L6"/>
      <c r="M6"/>
      <c r="N6"/>
      <c r="O6"/>
      <c r="P6"/>
      <c r="Q6"/>
      <c r="R6"/>
      <c r="S6"/>
    </row>
    <row r="7" spans="1:22" ht="17" thickBot="1" x14ac:dyDescent="0.25">
      <c r="A7" s="130">
        <v>42065</v>
      </c>
      <c r="B7" s="2">
        <v>3.7082860789183769E-3</v>
      </c>
      <c r="C7" s="24">
        <v>-2.6317308317373334E-2</v>
      </c>
      <c r="D7" s="24">
        <v>6.1463008486937198E-3</v>
      </c>
      <c r="F7" s="205" t="s">
        <v>124</v>
      </c>
      <c r="G7" s="144">
        <f>COUNTA(B191:B240)</f>
        <v>50</v>
      </c>
      <c r="H7" s="144">
        <f t="shared" ref="H7:I7" si="1">COUNTA(C191:C240)</f>
        <v>50</v>
      </c>
      <c r="I7" s="144">
        <f t="shared" si="1"/>
        <v>50</v>
      </c>
      <c r="K7" s="161" t="s">
        <v>9</v>
      </c>
      <c r="L7" s="11">
        <v>2018</v>
      </c>
      <c r="M7" s="11">
        <v>2019</v>
      </c>
      <c r="N7" s="162" t="s">
        <v>11</v>
      </c>
      <c r="O7" s="11">
        <v>2018</v>
      </c>
      <c r="P7" s="11">
        <v>2019</v>
      </c>
      <c r="Q7" s="163" t="s">
        <v>16</v>
      </c>
      <c r="R7" s="11">
        <v>2018</v>
      </c>
      <c r="S7" s="13">
        <v>2019</v>
      </c>
    </row>
    <row r="8" spans="1:22" ht="16" x14ac:dyDescent="0.2">
      <c r="A8" s="130">
        <v>42072</v>
      </c>
      <c r="B8" s="2">
        <v>-9.196687209747445E-2</v>
      </c>
      <c r="C8" s="24">
        <v>-1.3423020332140823E-2</v>
      </c>
      <c r="D8" s="24">
        <v>-4.7687830785714702E-2</v>
      </c>
      <c r="F8" s="205" t="s">
        <v>126</v>
      </c>
      <c r="G8" s="137">
        <f>_xlfn.VAR.S(B143:B190)</f>
        <v>1.3348029093763062E-3</v>
      </c>
      <c r="H8" s="137">
        <f t="shared" ref="H8:I8" si="2">_xlfn.VAR.S(C143:C190)</f>
        <v>5.1781412819275265E-4</v>
      </c>
      <c r="I8" s="137">
        <f t="shared" si="2"/>
        <v>1.2972497234494359E-3</v>
      </c>
      <c r="K8" s="14" t="s">
        <v>19</v>
      </c>
      <c r="L8" s="9">
        <v>-1.2330362809344556E-2</v>
      </c>
      <c r="M8" s="9">
        <v>-4.3780526298888847E-4</v>
      </c>
      <c r="N8" s="9" t="s">
        <v>19</v>
      </c>
      <c r="O8" s="9">
        <v>1.4167030324293516E-3</v>
      </c>
      <c r="P8" s="9">
        <v>8.4319249918523419E-3</v>
      </c>
      <c r="Q8" s="9" t="s">
        <v>19</v>
      </c>
      <c r="R8" s="9">
        <v>2.6800182917131785E-3</v>
      </c>
      <c r="S8" s="15">
        <v>-9.8206187504583657E-4</v>
      </c>
    </row>
    <row r="9" spans="1:22" ht="17" thickBot="1" x14ac:dyDescent="0.25">
      <c r="A9" s="130">
        <v>42079</v>
      </c>
      <c r="B9" s="2">
        <v>5.1776269523720941E-2</v>
      </c>
      <c r="C9" s="24">
        <v>3.372684478639254E-3</v>
      </c>
      <c r="D9" s="24">
        <v>2.7596847087991705E-3</v>
      </c>
      <c r="F9" s="205" t="s">
        <v>128</v>
      </c>
      <c r="G9" s="150">
        <f>_xlfn.VAR.S(B191:B240)</f>
        <v>8.5152600533781799E-4</v>
      </c>
      <c r="H9" s="150">
        <f t="shared" ref="H9:I9" si="3">_xlfn.VAR.S(C191:C240)</f>
        <v>6.1599913261749435E-4</v>
      </c>
      <c r="I9" s="150">
        <f t="shared" si="3"/>
        <v>1.0465056656914365E-3</v>
      </c>
      <c r="K9" s="14" t="s">
        <v>76</v>
      </c>
      <c r="L9" s="9">
        <v>1.3348029093763062E-3</v>
      </c>
      <c r="M9" s="9">
        <v>8.5152600533781799E-4</v>
      </c>
      <c r="N9" s="9" t="s">
        <v>76</v>
      </c>
      <c r="O9" s="9">
        <v>5.1781412819275265E-4</v>
      </c>
      <c r="P9" s="9">
        <v>6.1599913261749435E-4</v>
      </c>
      <c r="Q9" s="9" t="s">
        <v>76</v>
      </c>
      <c r="R9" s="9">
        <v>1.2972497234494359E-3</v>
      </c>
      <c r="S9" s="15">
        <v>1.0465056656914365E-3</v>
      </c>
    </row>
    <row r="10" spans="1:22" ht="16" x14ac:dyDescent="0.2">
      <c r="A10" s="130">
        <v>42086</v>
      </c>
      <c r="B10" s="2">
        <v>1.258107578221157E-2</v>
      </c>
      <c r="C10" s="24">
        <v>-5.1825067864585961E-2</v>
      </c>
      <c r="D10" s="24">
        <v>-6.493595958792131E-2</v>
      </c>
      <c r="K10" s="14" t="s">
        <v>163</v>
      </c>
      <c r="L10" s="9">
        <v>48</v>
      </c>
      <c r="M10" s="9">
        <v>50</v>
      </c>
      <c r="N10" s="9" t="s">
        <v>163</v>
      </c>
      <c r="O10" s="9">
        <v>48</v>
      </c>
      <c r="P10" s="9">
        <v>50</v>
      </c>
      <c r="Q10" s="9" t="s">
        <v>163</v>
      </c>
      <c r="R10" s="9">
        <v>48</v>
      </c>
      <c r="S10" s="15">
        <v>50</v>
      </c>
    </row>
    <row r="11" spans="1:22" ht="15" customHeight="1" x14ac:dyDescent="0.2">
      <c r="A11" s="130">
        <v>42093</v>
      </c>
      <c r="B11" s="2">
        <v>6.6670917100472238E-2</v>
      </c>
      <c r="C11" s="24">
        <v>3.5398267051240939E-3</v>
      </c>
      <c r="D11" s="24">
        <v>6.2561804666072973E-2</v>
      </c>
      <c r="F11" s="202" t="s">
        <v>162</v>
      </c>
      <c r="G11" s="204">
        <v>0.01</v>
      </c>
      <c r="H11" s="203">
        <v>0.05</v>
      </c>
      <c r="K11" s="14" t="s">
        <v>80</v>
      </c>
      <c r="L11" s="9">
        <v>47</v>
      </c>
      <c r="M11" s="9">
        <v>49</v>
      </c>
      <c r="N11" s="9" t="s">
        <v>80</v>
      </c>
      <c r="O11" s="9">
        <v>47</v>
      </c>
      <c r="P11" s="9">
        <v>49</v>
      </c>
      <c r="Q11" s="9" t="s">
        <v>80</v>
      </c>
      <c r="R11" s="9">
        <v>47</v>
      </c>
      <c r="S11" s="15">
        <v>49</v>
      </c>
    </row>
    <row r="12" spans="1:22" ht="16" x14ac:dyDescent="0.2">
      <c r="A12" s="130">
        <v>42107</v>
      </c>
      <c r="B12" s="2">
        <v>-1.6443915792255126E-2</v>
      </c>
      <c r="C12" s="24">
        <v>0</v>
      </c>
      <c r="D12" s="24">
        <v>-2.7128667388252481E-2</v>
      </c>
      <c r="F12" s="202" t="s">
        <v>161</v>
      </c>
      <c r="G12" s="201">
        <f>G11/5</f>
        <v>2E-3</v>
      </c>
      <c r="H12" s="200">
        <f>H11/2</f>
        <v>2.5000000000000001E-2</v>
      </c>
      <c r="K12" s="14" t="s">
        <v>82</v>
      </c>
      <c r="L12" s="9">
        <v>1.567542154918407</v>
      </c>
      <c r="M12" s="9"/>
      <c r="N12" s="9" t="s">
        <v>82</v>
      </c>
      <c r="O12" s="9">
        <v>0.8406085346134573</v>
      </c>
      <c r="P12" s="9"/>
      <c r="Q12" s="9" t="s">
        <v>82</v>
      </c>
      <c r="R12" s="9">
        <v>1.2396012424761507</v>
      </c>
      <c r="S12" s="15"/>
    </row>
    <row r="13" spans="1:22" ht="16" x14ac:dyDescent="0.2">
      <c r="A13" s="130">
        <v>42114</v>
      </c>
      <c r="B13" s="2">
        <v>2.6046708938100238E-2</v>
      </c>
      <c r="C13" s="24">
        <v>-4.7024938644862901E-2</v>
      </c>
      <c r="D13" s="24">
        <v>-6.7876902186849719E-3</v>
      </c>
      <c r="K13" s="14" t="s">
        <v>160</v>
      </c>
      <c r="L13" s="9">
        <v>6.0968086370991263E-2</v>
      </c>
      <c r="M13" s="9"/>
      <c r="N13" s="9" t="s">
        <v>160</v>
      </c>
      <c r="O13" s="9">
        <v>0.27576417538037346</v>
      </c>
      <c r="P13" s="9"/>
      <c r="Q13" s="9" t="s">
        <v>160</v>
      </c>
      <c r="R13" s="9">
        <v>0.2290793639558982</v>
      </c>
      <c r="S13" s="15"/>
    </row>
    <row r="14" spans="1:22" ht="17" thickBot="1" x14ac:dyDescent="0.25">
      <c r="A14" s="130">
        <v>42121</v>
      </c>
      <c r="B14" s="2">
        <v>-4.71001181359334E-2</v>
      </c>
      <c r="C14" s="24">
        <v>1.4706147389695667E-2</v>
      </c>
      <c r="D14" s="24">
        <v>1.0896882968817856E-2</v>
      </c>
      <c r="F14" s="194" t="s">
        <v>159</v>
      </c>
      <c r="G14" s="193">
        <f>G8/G9</f>
        <v>1.567542154918407</v>
      </c>
      <c r="H14" s="193">
        <f>H8/H9</f>
        <v>0.8406085346134573</v>
      </c>
      <c r="I14" s="193">
        <f>I8/I9</f>
        <v>1.2396012424761507</v>
      </c>
      <c r="K14" s="16" t="s">
        <v>158</v>
      </c>
      <c r="L14" s="10">
        <v>1.6133067359336473</v>
      </c>
      <c r="M14" s="10"/>
      <c r="N14" s="10" t="s">
        <v>158</v>
      </c>
      <c r="O14" s="10">
        <v>0.61812893224358267</v>
      </c>
      <c r="P14" s="10"/>
      <c r="Q14" s="10" t="s">
        <v>158</v>
      </c>
      <c r="R14" s="10">
        <v>1.6133067359336473</v>
      </c>
      <c r="S14" s="17"/>
    </row>
    <row r="15" spans="1:22" ht="17" thickBot="1" x14ac:dyDescent="0.25">
      <c r="A15" s="130">
        <v>42128</v>
      </c>
      <c r="B15" s="2">
        <v>1.3289038500534645E-3</v>
      </c>
      <c r="C15" s="24">
        <v>-2.214112587721373E-2</v>
      </c>
      <c r="D15" s="24">
        <v>1.0489606671019835E-2</v>
      </c>
      <c r="F15" s="194" t="s">
        <v>157</v>
      </c>
      <c r="G15" s="193">
        <f>_xlfn.F.INV(1-$H$12,G6 -1,G7 -1)</f>
        <v>1.7699845721999878</v>
      </c>
      <c r="H15" s="193">
        <f>_xlfn.F.INV(1-$H$12,H6 -1,H7 -1)</f>
        <v>1.7699845721999878</v>
      </c>
      <c r="I15" s="193">
        <f>_xlfn.F.INV(1-$H$12,I6 -1,I7 -1)</f>
        <v>1.7699845721999878</v>
      </c>
    </row>
    <row r="16" spans="1:22" ht="17" thickBot="1" x14ac:dyDescent="0.25">
      <c r="A16" s="130">
        <v>42135</v>
      </c>
      <c r="B16" s="2">
        <v>6.7940438687870142E-3</v>
      </c>
      <c r="C16" s="24">
        <v>-3.0305349495328926E-2</v>
      </c>
      <c r="D16" s="24">
        <v>4.3947539693643733E-2</v>
      </c>
      <c r="F16" s="194" t="s">
        <v>156</v>
      </c>
      <c r="G16" s="161">
        <f>_xlfn.F.TEST(B143:B190,B191:B240)</f>
        <v>0.12193617274198344</v>
      </c>
      <c r="H16" s="162">
        <f t="shared" ref="H16:I16" si="4">_xlfn.F.TEST(C143:C190,C191:C240)</f>
        <v>0.55152835076074702</v>
      </c>
      <c r="I16" s="163">
        <f t="shared" si="4"/>
        <v>0.45815872791179524</v>
      </c>
      <c r="K16" s="196" t="s">
        <v>155</v>
      </c>
      <c r="L16" s="207">
        <f>L13*2</f>
        <v>0.12193617274198253</v>
      </c>
      <c r="N16" s="196" t="s">
        <v>155</v>
      </c>
      <c r="O16" s="162">
        <f>O13*2</f>
        <v>0.55152835076074691</v>
      </c>
      <c r="Q16" s="196" t="s">
        <v>155</v>
      </c>
      <c r="R16" s="163">
        <f>R13*2</f>
        <v>0.4581587279117964</v>
      </c>
    </row>
    <row r="17" spans="1:9" ht="16" x14ac:dyDescent="0.2">
      <c r="A17" s="130">
        <v>42142</v>
      </c>
      <c r="B17" s="2">
        <v>-3.144239006398486E-2</v>
      </c>
      <c r="C17" s="24">
        <v>-5.9423420470800625E-2</v>
      </c>
      <c r="D17" s="24">
        <v>2.1541616403818686E-2</v>
      </c>
    </row>
    <row r="18" spans="1:9" ht="16" x14ac:dyDescent="0.2">
      <c r="A18" s="130">
        <v>42149</v>
      </c>
      <c r="B18" s="2">
        <v>-4.7384618835907943E-2</v>
      </c>
      <c r="C18" s="24">
        <v>-4.5937095187025712E-2</v>
      </c>
      <c r="D18" s="24">
        <v>-9.136219546331148E-3</v>
      </c>
      <c r="F18" s="194" t="s">
        <v>154</v>
      </c>
      <c r="G18" s="193" t="b">
        <f>G16&gt;$H$12</f>
        <v>1</v>
      </c>
      <c r="H18" s="193" t="b">
        <f>H16&gt;$H$12</f>
        <v>1</v>
      </c>
      <c r="I18" s="193" t="b">
        <f>I16&gt;$H$12</f>
        <v>1</v>
      </c>
    </row>
    <row r="19" spans="1:9" ht="16" x14ac:dyDescent="0.2">
      <c r="A19" s="130">
        <v>42156</v>
      </c>
      <c r="B19" s="2">
        <v>1.6513703882250041E-2</v>
      </c>
      <c r="C19" s="24">
        <v>0</v>
      </c>
      <c r="D19" s="24">
        <v>2.9691789807403168E-2</v>
      </c>
      <c r="F19" s="194" t="s">
        <v>153</v>
      </c>
      <c r="G19" s="193" t="b">
        <f>G16&gt;$G$12</f>
        <v>1</v>
      </c>
      <c r="H19" s="193" t="b">
        <f>H16&gt;$G$12</f>
        <v>1</v>
      </c>
      <c r="I19" s="193" t="b">
        <f>I16&gt;$G$12</f>
        <v>1</v>
      </c>
    </row>
    <row r="20" spans="1:9" ht="16" x14ac:dyDescent="0.2">
      <c r="A20" s="130">
        <v>42163</v>
      </c>
      <c r="B20" s="2">
        <v>4.0803276516342635E-2</v>
      </c>
      <c r="C20" s="24">
        <v>-1.2903404835908017E-2</v>
      </c>
      <c r="D20" s="24">
        <v>-3.243527575315408E-2</v>
      </c>
      <c r="F20" s="194" t="s">
        <v>152</v>
      </c>
      <c r="G20" s="193" t="b">
        <f>G14&lt;G15</f>
        <v>1</v>
      </c>
      <c r="H20" s="193" t="b">
        <f>H14&lt;H15</f>
        <v>1</v>
      </c>
      <c r="I20" s="193" t="b">
        <f>I14&lt;I15</f>
        <v>1</v>
      </c>
    </row>
    <row r="21" spans="1:9" ht="16" x14ac:dyDescent="0.2">
      <c r="A21" s="130">
        <v>42170</v>
      </c>
      <c r="B21" s="2">
        <v>2.2652534228249976E-2</v>
      </c>
      <c r="C21" s="24">
        <v>1.7167803622365696E-2</v>
      </c>
      <c r="D21" s="24">
        <v>8.888947417246662E-3</v>
      </c>
    </row>
    <row r="22" spans="1:9" ht="16" x14ac:dyDescent="0.2">
      <c r="A22" s="130">
        <v>42177</v>
      </c>
      <c r="B22" s="2">
        <v>2.5581277884377585E-2</v>
      </c>
      <c r="C22" s="24">
        <v>1.2685159527315637E-2</v>
      </c>
      <c r="D22" s="24">
        <v>1.015924755344777E-2</v>
      </c>
    </row>
    <row r="23" spans="1:9" ht="15" customHeight="1" x14ac:dyDescent="0.2">
      <c r="A23" s="130">
        <v>42184</v>
      </c>
      <c r="B23" s="2">
        <v>-3.0335645001651201E-2</v>
      </c>
      <c r="C23" s="24">
        <v>-2.9852963149681333E-2</v>
      </c>
      <c r="D23" s="24">
        <v>4.0349752121793259E-3</v>
      </c>
      <c r="F23" s="296" t="s">
        <v>151</v>
      </c>
      <c r="G23" s="287" t="s">
        <v>150</v>
      </c>
      <c r="H23" s="288"/>
      <c r="I23" s="289"/>
    </row>
    <row r="24" spans="1:9" ht="16" x14ac:dyDescent="0.2">
      <c r="A24" s="130">
        <v>42191</v>
      </c>
      <c r="B24" s="2">
        <v>5.9832998562114881E-3</v>
      </c>
      <c r="C24" s="24">
        <v>-4.3384015985981073E-3</v>
      </c>
      <c r="D24" s="24">
        <v>2.5837806989557954E-2</v>
      </c>
      <c r="F24" s="296"/>
      <c r="G24" s="290"/>
      <c r="H24" s="291"/>
      <c r="I24" s="292"/>
    </row>
    <row r="25" spans="1:9" ht="16" x14ac:dyDescent="0.2">
      <c r="A25" s="130">
        <v>42198</v>
      </c>
      <c r="B25" s="2">
        <v>3.0327608335527501E-2</v>
      </c>
      <c r="C25" s="24">
        <v>0</v>
      </c>
      <c r="D25" s="24">
        <v>1.6990136740764328E-3</v>
      </c>
      <c r="F25" s="296"/>
      <c r="G25" s="290"/>
      <c r="H25" s="291"/>
      <c r="I25" s="292"/>
    </row>
    <row r="26" spans="1:9" ht="16" x14ac:dyDescent="0.2">
      <c r="A26" s="130">
        <v>42205</v>
      </c>
      <c r="B26" s="2">
        <v>-8.5470605784578879E-3</v>
      </c>
      <c r="C26" s="24">
        <v>0</v>
      </c>
      <c r="D26" s="24">
        <v>1.7090006827554127E-2</v>
      </c>
      <c r="F26" s="296"/>
      <c r="G26" s="293"/>
      <c r="H26" s="294"/>
      <c r="I26" s="295"/>
    </row>
    <row r="27" spans="1:9" ht="16" x14ac:dyDescent="0.2">
      <c r="A27" s="130">
        <v>42212</v>
      </c>
      <c r="B27" s="2">
        <v>4.6129771727500213E-2</v>
      </c>
      <c r="C27" s="24">
        <v>0</v>
      </c>
      <c r="D27" s="24">
        <v>1.6802839317068496E-2</v>
      </c>
    </row>
    <row r="28" spans="1:9" ht="16" x14ac:dyDescent="0.2">
      <c r="A28" s="130">
        <v>42219</v>
      </c>
      <c r="B28" s="2">
        <v>1.5937888186291715E-2</v>
      </c>
      <c r="C28" s="24">
        <v>2.1506205220963803E-2</v>
      </c>
      <c r="D28" s="24">
        <v>9.0475610894067415E-3</v>
      </c>
    </row>
    <row r="29" spans="1:9" ht="16" x14ac:dyDescent="0.2">
      <c r="A29" s="130">
        <v>42226</v>
      </c>
      <c r="B29" s="2">
        <v>-2.0291614207367914E-2</v>
      </c>
      <c r="C29" s="24">
        <v>3.3475929196389309E-2</v>
      </c>
      <c r="D29" s="24">
        <v>5.6894292008744074E-2</v>
      </c>
    </row>
    <row r="30" spans="1:9" ht="16" x14ac:dyDescent="0.2">
      <c r="A30" s="130">
        <v>42233</v>
      </c>
      <c r="B30" s="2">
        <v>-2.3910832148555272E-2</v>
      </c>
      <c r="C30" s="24">
        <v>8.1967672041787232E-3</v>
      </c>
      <c r="D30" s="24">
        <v>-1.1290154984414436E-2</v>
      </c>
    </row>
    <row r="31" spans="1:9" ht="16" x14ac:dyDescent="0.2">
      <c r="A31" s="130">
        <v>42240</v>
      </c>
      <c r="B31" s="2">
        <v>2.5884679322841109E-2</v>
      </c>
      <c r="C31" s="24">
        <v>4.7817874350492673E-2</v>
      </c>
      <c r="D31" s="24">
        <v>-6.2254370313793217E-2</v>
      </c>
    </row>
    <row r="32" spans="1:9" ht="16" x14ac:dyDescent="0.2">
      <c r="A32" s="130">
        <v>42247</v>
      </c>
      <c r="B32" s="2">
        <v>-1.5149923438002588E-2</v>
      </c>
      <c r="C32" s="24">
        <v>3.0653741091002384E-2</v>
      </c>
      <c r="D32" s="24">
        <v>-1.6932164400337513E-2</v>
      </c>
    </row>
    <row r="33" spans="1:4" ht="16" x14ac:dyDescent="0.2">
      <c r="A33" s="130">
        <v>42254</v>
      </c>
      <c r="B33" s="2">
        <v>-4.98542937180666E-2</v>
      </c>
      <c r="C33" s="24">
        <v>3.3398280401848224E-2</v>
      </c>
      <c r="D33" s="24">
        <v>3.3707483686586492E-2</v>
      </c>
    </row>
    <row r="34" spans="1:4" ht="16" x14ac:dyDescent="0.2">
      <c r="A34" s="130">
        <v>42261</v>
      </c>
      <c r="B34" s="2">
        <v>1.2027336896423435E-2</v>
      </c>
      <c r="C34" s="24">
        <v>-7.3260400920729385E-3</v>
      </c>
      <c r="D34" s="24">
        <v>2.9091167704589971E-2</v>
      </c>
    </row>
    <row r="35" spans="1:4" ht="16" x14ac:dyDescent="0.2">
      <c r="A35" s="130">
        <v>42275</v>
      </c>
      <c r="B35" s="2">
        <v>-2.0004086436630431E-2</v>
      </c>
      <c r="C35" s="24">
        <v>-1.4925650216675468E-2</v>
      </c>
      <c r="D35" s="24">
        <v>-5.8889548482821574E-2</v>
      </c>
    </row>
    <row r="36" spans="1:4" ht="16" x14ac:dyDescent="0.2">
      <c r="A36" s="130">
        <v>42282</v>
      </c>
      <c r="B36" s="2">
        <v>1.2783838463143127E-2</v>
      </c>
      <c r="C36" s="24">
        <v>1.8622512098001698E-2</v>
      </c>
      <c r="D36" s="24">
        <v>3.9275735299709069E-2</v>
      </c>
    </row>
    <row r="37" spans="1:4" ht="16" x14ac:dyDescent="0.2">
      <c r="A37" s="130">
        <v>42289</v>
      </c>
      <c r="B37" s="2">
        <v>-1.9627091678486863E-3</v>
      </c>
      <c r="C37" s="24">
        <v>-7.4074412778617482E-3</v>
      </c>
      <c r="D37" s="24">
        <v>1.3745706631667076E-3</v>
      </c>
    </row>
    <row r="38" spans="1:4" ht="16" x14ac:dyDescent="0.2">
      <c r="A38" s="130">
        <v>42296</v>
      </c>
      <c r="B38" s="2">
        <v>-1.7839918128331078E-2</v>
      </c>
      <c r="C38" s="24">
        <v>5.073551804139842E-2</v>
      </c>
      <c r="D38" s="24">
        <v>3.0174210248503641E-3</v>
      </c>
    </row>
    <row r="39" spans="1:4" ht="16" x14ac:dyDescent="0.2">
      <c r="A39" s="130">
        <v>42303</v>
      </c>
      <c r="B39" s="2">
        <v>-3.2163931777139609E-2</v>
      </c>
      <c r="C39" s="24">
        <v>-2.867579997666625E-2</v>
      </c>
      <c r="D39" s="24">
        <v>6.8536271323774933E-2</v>
      </c>
    </row>
    <row r="40" spans="1:4" ht="16" x14ac:dyDescent="0.2">
      <c r="A40" s="130">
        <v>42310</v>
      </c>
      <c r="B40" s="2">
        <v>3.1816045184658748E-2</v>
      </c>
      <c r="C40" s="24">
        <v>1.801850550267825E-2</v>
      </c>
      <c r="D40" s="24">
        <v>-3.8586643118435404E-2</v>
      </c>
    </row>
    <row r="41" spans="1:4" ht="16" x14ac:dyDescent="0.2">
      <c r="A41" s="130">
        <v>42317</v>
      </c>
      <c r="B41" s="2">
        <v>-2.6799911413542432E-2</v>
      </c>
      <c r="C41" s="24">
        <v>0</v>
      </c>
      <c r="D41" s="24">
        <v>-5.6877001146379058E-2</v>
      </c>
    </row>
    <row r="42" spans="1:4" ht="16" x14ac:dyDescent="0.2">
      <c r="A42" s="130">
        <v>42324</v>
      </c>
      <c r="B42" s="2">
        <v>5.4509168666923458E-2</v>
      </c>
      <c r="C42" s="24">
        <v>3.5091319811270116E-2</v>
      </c>
      <c r="D42" s="24">
        <v>1.2165430046925607E-2</v>
      </c>
    </row>
    <row r="43" spans="1:4" ht="16" x14ac:dyDescent="0.2">
      <c r="A43" s="130">
        <v>42331</v>
      </c>
      <c r="B43" s="2">
        <v>1.6280990709134358E-2</v>
      </c>
      <c r="C43" s="24">
        <v>0</v>
      </c>
      <c r="D43" s="24">
        <v>-1.4983127036551025E-2</v>
      </c>
    </row>
    <row r="44" spans="1:4" ht="16" x14ac:dyDescent="0.2">
      <c r="A44" s="130">
        <v>42338</v>
      </c>
      <c r="B44" s="2">
        <v>-1.7974614621456553E-2</v>
      </c>
      <c r="C44" s="24">
        <v>1.7094433359299943E-2</v>
      </c>
      <c r="D44" s="24">
        <v>-4.4868687148803765E-2</v>
      </c>
    </row>
    <row r="45" spans="1:4" ht="16" x14ac:dyDescent="0.2">
      <c r="A45" s="130">
        <v>42345</v>
      </c>
      <c r="B45" s="2">
        <v>-6.6580325081567082E-2</v>
      </c>
      <c r="C45" s="24">
        <v>-4.5068285401706154E-2</v>
      </c>
      <c r="D45" s="24">
        <v>-4.3426090514944171E-2</v>
      </c>
    </row>
    <row r="46" spans="1:4" ht="16" x14ac:dyDescent="0.2">
      <c r="A46" s="130">
        <v>42352</v>
      </c>
      <c r="B46" s="2">
        <v>-3.5311343238181081E-2</v>
      </c>
      <c r="C46" s="24">
        <v>2.7973852042406211E-2</v>
      </c>
      <c r="D46" s="24">
        <v>-8.7557905496286281E-2</v>
      </c>
    </row>
    <row r="47" spans="1:4" ht="16" x14ac:dyDescent="0.2">
      <c r="A47" s="130">
        <v>42359</v>
      </c>
      <c r="B47" s="2">
        <v>7.1068187653438031E-3</v>
      </c>
      <c r="C47" s="24">
        <v>3.4423441909727792E-3</v>
      </c>
      <c r="D47" s="24">
        <v>3.9253060433686038E-2</v>
      </c>
    </row>
    <row r="48" spans="1:4" ht="16" x14ac:dyDescent="0.2">
      <c r="A48" s="130">
        <v>42366</v>
      </c>
      <c r="B48" s="2">
        <v>4.5180725936258881E-2</v>
      </c>
      <c r="C48" s="24">
        <v>-2.7876369528254896E-2</v>
      </c>
      <c r="D48" s="24">
        <v>1.2376594535575158E-2</v>
      </c>
    </row>
    <row r="49" spans="1:4" ht="16" x14ac:dyDescent="0.2">
      <c r="A49" s="130">
        <v>42373</v>
      </c>
      <c r="B49" s="2">
        <v>8.1604142753999298E-3</v>
      </c>
      <c r="C49" s="24">
        <v>1.4035318116383477E-2</v>
      </c>
      <c r="D49" s="24">
        <v>-2.9998195885394985E-2</v>
      </c>
    </row>
    <row r="50" spans="1:4" ht="16" x14ac:dyDescent="0.2">
      <c r="A50" s="130">
        <v>42394</v>
      </c>
      <c r="B50" s="2">
        <v>3.991660740544134E-2</v>
      </c>
      <c r="C50" s="24">
        <v>3.4133006369458485E-2</v>
      </c>
      <c r="D50" s="24">
        <v>5.4915757596115E-2</v>
      </c>
    </row>
    <row r="51" spans="1:4" ht="16" x14ac:dyDescent="0.2">
      <c r="A51" s="130">
        <v>42401</v>
      </c>
      <c r="B51" s="2">
        <v>-6.6046904552877095E-2</v>
      </c>
      <c r="C51" s="24">
        <v>-3.3613477027047978E-3</v>
      </c>
      <c r="D51" s="24">
        <v>8.0629734400108788E-2</v>
      </c>
    </row>
    <row r="52" spans="1:4" ht="16" x14ac:dyDescent="0.2">
      <c r="A52" s="130">
        <v>42408</v>
      </c>
      <c r="B52" s="2">
        <v>-7.3715037822280394E-2</v>
      </c>
      <c r="C52" s="24">
        <v>-1.6978336534417826E-2</v>
      </c>
      <c r="D52" s="24">
        <v>2.7231468724760788E-2</v>
      </c>
    </row>
    <row r="53" spans="1:4" ht="16" x14ac:dyDescent="0.2">
      <c r="A53" s="130">
        <v>42415</v>
      </c>
      <c r="B53" s="2">
        <v>3.3918218203460526E-2</v>
      </c>
      <c r="C53" s="24">
        <v>-1.3793322132335861E-2</v>
      </c>
      <c r="D53" s="24">
        <v>-3.8451022381060795E-3</v>
      </c>
    </row>
    <row r="54" spans="1:4" ht="16" x14ac:dyDescent="0.2">
      <c r="A54" s="130">
        <v>42422</v>
      </c>
      <c r="B54" s="2">
        <v>2.3312415250810403E-2</v>
      </c>
      <c r="C54" s="24">
        <v>-2.8170876966696179E-2</v>
      </c>
      <c r="D54" s="24">
        <v>4.3931976204207857E-3</v>
      </c>
    </row>
    <row r="55" spans="1:4" ht="16" x14ac:dyDescent="0.2">
      <c r="A55" s="130">
        <v>42429</v>
      </c>
      <c r="B55" s="2">
        <v>7.4328798714500266E-3</v>
      </c>
      <c r="C55" s="24">
        <v>0</v>
      </c>
      <c r="D55" s="24">
        <v>3.4732256772952219E-2</v>
      </c>
    </row>
    <row r="56" spans="1:4" ht="16" x14ac:dyDescent="0.2">
      <c r="A56" s="130">
        <v>42436</v>
      </c>
      <c r="B56" s="2">
        <v>2.1514182915330693E-2</v>
      </c>
      <c r="C56" s="24">
        <v>0</v>
      </c>
      <c r="D56" s="24">
        <v>3.2926391700862645E-2</v>
      </c>
    </row>
    <row r="57" spans="1:4" ht="16" x14ac:dyDescent="0.2">
      <c r="A57" s="130">
        <v>42443</v>
      </c>
      <c r="B57" s="2">
        <v>4.4850566165351324E-2</v>
      </c>
      <c r="C57" s="24">
        <v>2.8170876966696179E-2</v>
      </c>
      <c r="D57" s="24">
        <v>3.2992163784718365E-2</v>
      </c>
    </row>
    <row r="58" spans="1:4" ht="16" x14ac:dyDescent="0.2">
      <c r="A58" s="130">
        <v>42450</v>
      </c>
      <c r="B58" s="2">
        <v>-4.6687113972652128E-2</v>
      </c>
      <c r="C58" s="24">
        <v>3.7483093254740529E-2</v>
      </c>
      <c r="D58" s="24">
        <v>1.6705952953250502E-2</v>
      </c>
    </row>
    <row r="59" spans="1:4" ht="16" x14ac:dyDescent="0.2">
      <c r="A59" s="130">
        <v>42457</v>
      </c>
      <c r="B59" s="2">
        <v>-3.8412216545351541E-2</v>
      </c>
      <c r="C59" s="24">
        <v>-1.0084119066626096E-2</v>
      </c>
      <c r="D59" s="24">
        <v>4.9781615160781278E-2</v>
      </c>
    </row>
    <row r="60" spans="1:4" ht="16" x14ac:dyDescent="0.2">
      <c r="A60" s="130">
        <v>42464</v>
      </c>
      <c r="B60" s="2">
        <v>-1.4430264829028872E-2</v>
      </c>
      <c r="C60" s="24">
        <v>6.7340321813440518E-3</v>
      </c>
      <c r="D60" s="24">
        <v>4.3211349142392663E-2</v>
      </c>
    </row>
    <row r="61" spans="1:4" ht="16" x14ac:dyDescent="0.2">
      <c r="A61" s="130">
        <v>42471</v>
      </c>
      <c r="B61" s="2">
        <v>-1.8385027913987884E-2</v>
      </c>
      <c r="C61" s="24">
        <v>3.3500868852820442E-3</v>
      </c>
      <c r="D61" s="24">
        <v>-2.0975475986555026E-2</v>
      </c>
    </row>
    <row r="62" spans="1:4" ht="16" x14ac:dyDescent="0.2">
      <c r="A62" s="130">
        <v>42478</v>
      </c>
      <c r="B62" s="2">
        <v>1.5959608340324394E-2</v>
      </c>
      <c r="C62" s="24">
        <v>6.1607809389490509E-2</v>
      </c>
      <c r="D62" s="24">
        <v>4.2063572117476689E-2</v>
      </c>
    </row>
    <row r="63" spans="1:4" ht="16" x14ac:dyDescent="0.2">
      <c r="A63" s="130">
        <v>42499</v>
      </c>
      <c r="B63" s="2">
        <v>-6.2882881380179612E-3</v>
      </c>
      <c r="C63" s="24">
        <v>-1.7331456351640018E-2</v>
      </c>
      <c r="D63" s="24">
        <v>-4.041545642562383E-2</v>
      </c>
    </row>
    <row r="64" spans="1:4" ht="16" x14ac:dyDescent="0.2">
      <c r="A64" s="130">
        <v>42506</v>
      </c>
      <c r="B64" s="2">
        <v>4.3067815451571789E-3</v>
      </c>
      <c r="C64" s="24">
        <v>-1.0544913176614878E-2</v>
      </c>
      <c r="D64" s="24">
        <v>1.5774507253832226E-2</v>
      </c>
    </row>
    <row r="65" spans="1:4" ht="16" x14ac:dyDescent="0.2">
      <c r="A65" s="130">
        <v>42513</v>
      </c>
      <c r="B65" s="2">
        <v>4.2183051333141819E-2</v>
      </c>
      <c r="C65" s="24">
        <v>-2.142939145589895E-2</v>
      </c>
      <c r="D65" s="24">
        <v>4.9301661078589021E-3</v>
      </c>
    </row>
    <row r="66" spans="1:4" ht="16" x14ac:dyDescent="0.2">
      <c r="A66" s="130">
        <v>42520</v>
      </c>
      <c r="B66" s="2">
        <v>-3.3952552196625518E-2</v>
      </c>
      <c r="C66" s="24">
        <v>7.1942756340270808E-3</v>
      </c>
      <c r="D66" s="24">
        <v>-5.9710227356132073E-2</v>
      </c>
    </row>
    <row r="67" spans="1:4" ht="16" x14ac:dyDescent="0.2">
      <c r="A67" s="130">
        <v>42527</v>
      </c>
      <c r="B67" s="2">
        <v>-3.6845394381387564E-2</v>
      </c>
      <c r="C67" s="24">
        <v>3.5778213478838694E-3</v>
      </c>
      <c r="D67" s="24">
        <v>-3.478061606479077E-2</v>
      </c>
    </row>
    <row r="68" spans="1:4" ht="16" x14ac:dyDescent="0.2">
      <c r="A68" s="130">
        <v>42534</v>
      </c>
      <c r="B68" s="2">
        <v>-7.8547845365193325E-3</v>
      </c>
      <c r="C68" s="24">
        <v>3.5650661644961446E-3</v>
      </c>
      <c r="D68" s="24">
        <v>2.7920595398627235E-2</v>
      </c>
    </row>
    <row r="69" spans="1:4" ht="16" x14ac:dyDescent="0.2">
      <c r="A69" s="130">
        <v>42541</v>
      </c>
      <c r="B69" s="2">
        <v>-5.5210731972355376E-2</v>
      </c>
      <c r="C69" s="24">
        <v>-2.5226562945675379E-2</v>
      </c>
      <c r="D69" s="24">
        <v>1.441376842793396E-2</v>
      </c>
    </row>
    <row r="70" spans="1:4" ht="16" x14ac:dyDescent="0.2">
      <c r="A70" s="130">
        <v>42555</v>
      </c>
      <c r="B70" s="2">
        <v>1.74277365929143E-2</v>
      </c>
      <c r="C70" s="24">
        <v>3.6367644170874902E-2</v>
      </c>
      <c r="D70" s="24">
        <v>9.7492152524267794E-3</v>
      </c>
    </row>
    <row r="71" spans="1:4" ht="16" x14ac:dyDescent="0.2">
      <c r="A71" s="130">
        <v>42562</v>
      </c>
      <c r="B71" s="2">
        <v>2.1366051534174701E-2</v>
      </c>
      <c r="C71" s="24">
        <v>-7.1684894786123721E-3</v>
      </c>
      <c r="D71" s="24">
        <v>6.7145449062463669E-2</v>
      </c>
    </row>
    <row r="72" spans="1:4" ht="16" x14ac:dyDescent="0.2">
      <c r="A72" s="130">
        <v>42569</v>
      </c>
      <c r="B72" s="2">
        <v>-1.0198749826255238E-2</v>
      </c>
      <c r="C72" s="24">
        <v>7.1684894786123721E-3</v>
      </c>
      <c r="D72" s="24">
        <v>-5.5331158386184853E-4</v>
      </c>
    </row>
    <row r="73" spans="1:4" ht="16" x14ac:dyDescent="0.2">
      <c r="A73" s="130">
        <v>42576</v>
      </c>
      <c r="B73" s="2">
        <v>8.6388296280523136E-2</v>
      </c>
      <c r="C73" s="24">
        <v>4.8790164169431938E-2</v>
      </c>
      <c r="D73" s="24">
        <v>5.3344543133638567E-2</v>
      </c>
    </row>
    <row r="74" spans="1:4" ht="16" x14ac:dyDescent="0.2">
      <c r="A74" s="130">
        <v>42583</v>
      </c>
      <c r="B74" s="2">
        <v>4.5941092860378063E-2</v>
      </c>
      <c r="C74" s="24">
        <v>3.3955890011381218E-3</v>
      </c>
      <c r="D74" s="24">
        <v>-2.4110349564145928E-2</v>
      </c>
    </row>
    <row r="75" spans="1:4" ht="16" x14ac:dyDescent="0.2">
      <c r="A75" s="130">
        <v>42590</v>
      </c>
      <c r="B75" s="2">
        <v>1.0237409093221572E-2</v>
      </c>
      <c r="C75" s="24">
        <v>3.3336420267591871E-2</v>
      </c>
      <c r="D75" s="24">
        <v>-1.135208688134437E-2</v>
      </c>
    </row>
    <row r="76" spans="1:4" ht="16" x14ac:dyDescent="0.2">
      <c r="A76" s="130">
        <v>42597</v>
      </c>
      <c r="B76" s="2">
        <v>-5.1293294387551924E-2</v>
      </c>
      <c r="C76" s="24">
        <v>-1.9868203216725222E-2</v>
      </c>
      <c r="D76" s="24">
        <v>7.9060356572027146E-3</v>
      </c>
    </row>
    <row r="77" spans="1:4" ht="16" x14ac:dyDescent="0.2">
      <c r="A77" s="130">
        <v>42604</v>
      </c>
      <c r="B77" s="2">
        <v>1.1242607271519489E-2</v>
      </c>
      <c r="C77" s="24">
        <v>-2.3689771122404668E-2</v>
      </c>
      <c r="D77" s="24">
        <v>-1.3029500290333118E-2</v>
      </c>
    </row>
    <row r="78" spans="1:4" ht="16" x14ac:dyDescent="0.2">
      <c r="A78" s="130">
        <v>42611</v>
      </c>
      <c r="B78" s="2">
        <v>1.6061530746009467E-2</v>
      </c>
      <c r="C78" s="24">
        <v>-1.0327114155849637E-2</v>
      </c>
      <c r="D78" s="24">
        <v>7.6473483816474896E-4</v>
      </c>
    </row>
    <row r="79" spans="1:4" ht="16" x14ac:dyDescent="0.2">
      <c r="A79" s="130">
        <v>42618</v>
      </c>
      <c r="B79" s="2">
        <v>0</v>
      </c>
      <c r="C79" s="24">
        <v>5.0601013293789743E-2</v>
      </c>
      <c r="D79" s="24">
        <v>2.1817397112808834E-3</v>
      </c>
    </row>
    <row r="80" spans="1:4" ht="16" x14ac:dyDescent="0.2">
      <c r="A80" s="130">
        <v>42625</v>
      </c>
      <c r="B80" s="2">
        <v>-2.6427329543993849E-2</v>
      </c>
      <c r="C80" s="24">
        <v>1.6313575491523569E-2</v>
      </c>
      <c r="D80" s="24">
        <v>-0.10358228579765605</v>
      </c>
    </row>
    <row r="81" spans="1:4" ht="16" x14ac:dyDescent="0.2">
      <c r="A81" s="130">
        <v>42632</v>
      </c>
      <c r="B81" s="2">
        <v>3.1724352901862929E-2</v>
      </c>
      <c r="C81" s="24">
        <v>-9.7561749453645152E-3</v>
      </c>
      <c r="D81" s="24">
        <v>5.4219875546800189E-2</v>
      </c>
    </row>
    <row r="82" spans="1:4" ht="16" x14ac:dyDescent="0.2">
      <c r="A82" s="130">
        <v>42639</v>
      </c>
      <c r="B82" s="2">
        <v>-1.9913954247511967E-2</v>
      </c>
      <c r="C82" s="24">
        <v>6.5146810211935691E-3</v>
      </c>
      <c r="D82" s="24">
        <v>-5.1805581761830588E-2</v>
      </c>
    </row>
    <row r="83" spans="1:4" ht="16" x14ac:dyDescent="0.2">
      <c r="A83" s="130">
        <v>42646</v>
      </c>
      <c r="B83" s="2">
        <v>1.9228926221064313E-3</v>
      </c>
      <c r="C83" s="24">
        <v>-3.9740328649514156E-2</v>
      </c>
      <c r="D83" s="24">
        <v>4.0870220991775064E-2</v>
      </c>
    </row>
    <row r="84" spans="1:4" ht="16" x14ac:dyDescent="0.2">
      <c r="A84" s="130">
        <v>42653</v>
      </c>
      <c r="B84" s="2">
        <v>-2.5980541797745005E-2</v>
      </c>
      <c r="C84" s="24">
        <v>2.6668247082161534E-2</v>
      </c>
      <c r="D84" s="24">
        <v>7.3801072976227289E-3</v>
      </c>
    </row>
    <row r="85" spans="1:4" ht="16" x14ac:dyDescent="0.2">
      <c r="A85" s="130">
        <v>42660</v>
      </c>
      <c r="B85" s="2">
        <v>3.6870981873574848E-2</v>
      </c>
      <c r="C85" s="24">
        <v>-1.3245226750020711E-2</v>
      </c>
      <c r="D85" s="24">
        <v>7.6681348556570939E-3</v>
      </c>
    </row>
    <row r="86" spans="1:4" ht="16" x14ac:dyDescent="0.2">
      <c r="A86" s="130">
        <v>42667</v>
      </c>
      <c r="B86" s="2">
        <v>2.4672625915105328E-3</v>
      </c>
      <c r="C86" s="24">
        <v>-3.3389012655147265E-3</v>
      </c>
      <c r="D86" s="24">
        <v>8.8226767013524388E-2</v>
      </c>
    </row>
    <row r="87" spans="1:4" ht="16" x14ac:dyDescent="0.2">
      <c r="A87" s="130">
        <v>42674</v>
      </c>
      <c r="B87" s="2">
        <v>-1.8268405328619508E-2</v>
      </c>
      <c r="C87" s="24">
        <v>1.3289232118682826E-2</v>
      </c>
      <c r="D87" s="24">
        <v>3.990299199097791E-2</v>
      </c>
    </row>
    <row r="88" spans="1:4" ht="16" x14ac:dyDescent="0.2">
      <c r="A88" s="130">
        <v>42688</v>
      </c>
      <c r="B88" s="2">
        <v>4.3538785059716645E-2</v>
      </c>
      <c r="C88" s="24">
        <v>5.0093945318915534E-2</v>
      </c>
      <c r="D88" s="24">
        <v>-1.5890392335184522E-2</v>
      </c>
    </row>
    <row r="89" spans="1:4" ht="16" x14ac:dyDescent="0.2">
      <c r="A89" s="130">
        <v>42695</v>
      </c>
      <c r="B89" s="2">
        <v>6.6439029236082803E-3</v>
      </c>
      <c r="C89" s="24">
        <v>0</v>
      </c>
      <c r="D89" s="24">
        <v>3.312491539544915E-2</v>
      </c>
    </row>
    <row r="90" spans="1:4" ht="16" x14ac:dyDescent="0.2">
      <c r="A90" s="130">
        <v>42702</v>
      </c>
      <c r="B90" s="2">
        <v>-6.7405166138438943E-3</v>
      </c>
      <c r="C90" s="24">
        <v>3.2520353863771945E-3</v>
      </c>
      <c r="D90" s="24">
        <v>-3.7463316994046814E-2</v>
      </c>
    </row>
    <row r="91" spans="1:4" ht="16" x14ac:dyDescent="0.2">
      <c r="A91" s="130">
        <v>42709</v>
      </c>
      <c r="B91" s="2">
        <v>7.0283830458084395E-3</v>
      </c>
      <c r="C91" s="24">
        <v>6.4725145056174771E-3</v>
      </c>
      <c r="D91" s="24">
        <v>-1.7544309650909362E-2</v>
      </c>
    </row>
    <row r="92" spans="1:4" ht="16" x14ac:dyDescent="0.2">
      <c r="A92" s="130">
        <v>42716</v>
      </c>
      <c r="B92" s="2">
        <v>2.8096252885470463E-2</v>
      </c>
      <c r="C92" s="24">
        <v>-9.7245498919946716E-3</v>
      </c>
      <c r="D92" s="24">
        <v>1.9108303366185631E-2</v>
      </c>
    </row>
    <row r="93" spans="1:4" ht="16" x14ac:dyDescent="0.2">
      <c r="A93" s="130">
        <v>42723</v>
      </c>
      <c r="B93" s="2">
        <v>-2.9536414432451252E-2</v>
      </c>
      <c r="C93" s="24">
        <v>-3.2626456348163746E-3</v>
      </c>
      <c r="D93" s="24">
        <v>-3.2650919464779271E-2</v>
      </c>
    </row>
    <row r="94" spans="1:4" ht="16" x14ac:dyDescent="0.2">
      <c r="A94" s="130">
        <v>42730</v>
      </c>
      <c r="B94" s="2">
        <v>5.5320531588165522E-2</v>
      </c>
      <c r="C94" s="24">
        <v>-9.8522964430116655E-3</v>
      </c>
      <c r="D94" s="24">
        <v>3.0912997581397761E-2</v>
      </c>
    </row>
    <row r="95" spans="1:4" ht="16" x14ac:dyDescent="0.2">
      <c r="A95" s="130">
        <v>42737</v>
      </c>
      <c r="B95" s="2">
        <v>-9.1324835632722312E-3</v>
      </c>
      <c r="C95" s="24">
        <v>2.9270382300113251E-2</v>
      </c>
      <c r="D95" s="24">
        <v>-2.5010109499618238E-2</v>
      </c>
    </row>
    <row r="96" spans="1:4" ht="16" x14ac:dyDescent="0.2">
      <c r="A96" s="130">
        <v>42751</v>
      </c>
      <c r="B96" s="2">
        <v>9.2927875754593714E-3</v>
      </c>
      <c r="C96" s="24">
        <v>1.5798116876591051E-2</v>
      </c>
      <c r="D96" s="24">
        <v>-3.0793696991400665E-2</v>
      </c>
    </row>
    <row r="97" spans="1:4" ht="16" x14ac:dyDescent="0.2">
      <c r="A97" s="130">
        <v>42758</v>
      </c>
      <c r="B97" s="2">
        <v>1.7320860942630745E-2</v>
      </c>
      <c r="C97" s="24">
        <v>-3.1397200046676677E-3</v>
      </c>
      <c r="D97" s="24">
        <v>5.9982704601710068E-2</v>
      </c>
    </row>
    <row r="98" spans="1:4" ht="16" x14ac:dyDescent="0.2">
      <c r="A98" s="130">
        <v>42765</v>
      </c>
      <c r="B98" s="2">
        <v>-3.2857165157773593E-2</v>
      </c>
      <c r="C98" s="24">
        <v>3.0962225603966997E-2</v>
      </c>
      <c r="D98" s="24">
        <v>2.0255788100490335E-2</v>
      </c>
    </row>
    <row r="99" spans="1:4" ht="16" x14ac:dyDescent="0.2">
      <c r="A99" s="130">
        <v>42772</v>
      </c>
      <c r="B99" s="2">
        <v>4.3107481013942461E-2</v>
      </c>
      <c r="C99" s="24">
        <v>-3.0534374868904646E-3</v>
      </c>
      <c r="D99" s="24">
        <v>1.7465513826172341E-2</v>
      </c>
    </row>
    <row r="100" spans="1:4" ht="16" x14ac:dyDescent="0.2">
      <c r="A100" s="130">
        <v>42779</v>
      </c>
      <c r="B100" s="2">
        <v>-3.065918748737495E-2</v>
      </c>
      <c r="C100" s="24">
        <v>-1.2307847674596806E-2</v>
      </c>
      <c r="D100" s="24">
        <v>1.391867893353016E-2</v>
      </c>
    </row>
    <row r="101" spans="1:4" ht="16" x14ac:dyDescent="0.2">
      <c r="A101" s="130">
        <v>42786</v>
      </c>
      <c r="B101" s="2">
        <v>-9.4537282689977076E-2</v>
      </c>
      <c r="C101" s="24">
        <v>3.0911925696728293E-3</v>
      </c>
      <c r="D101" s="24">
        <v>-5.5328281134333857E-2</v>
      </c>
    </row>
    <row r="102" spans="1:4" ht="16" x14ac:dyDescent="0.2">
      <c r="A102" s="130">
        <v>42793</v>
      </c>
      <c r="B102" s="2">
        <v>3.8893791121273225E-2</v>
      </c>
      <c r="C102" s="24">
        <v>-6.1919702479211747E-3</v>
      </c>
      <c r="D102" s="24">
        <v>-4.2750179219812168E-2</v>
      </c>
    </row>
    <row r="103" spans="1:4" ht="16" x14ac:dyDescent="0.2">
      <c r="A103" s="130">
        <v>42800</v>
      </c>
      <c r="B103" s="2">
        <v>-2.1822158141588943E-3</v>
      </c>
      <c r="C103" s="24">
        <v>0</v>
      </c>
      <c r="D103" s="24">
        <v>-3.1523061975758715E-2</v>
      </c>
    </row>
    <row r="104" spans="1:4" ht="16" x14ac:dyDescent="0.2">
      <c r="A104" s="130">
        <v>42807</v>
      </c>
      <c r="B104" s="2">
        <v>5.7825707382862745E-2</v>
      </c>
      <c r="C104" s="24">
        <v>2.7566829832654793E-2</v>
      </c>
      <c r="D104" s="24">
        <v>5.5099444244166129E-2</v>
      </c>
    </row>
    <row r="105" spans="1:4" ht="16" x14ac:dyDescent="0.2">
      <c r="A105" s="130">
        <v>42814</v>
      </c>
      <c r="B105" s="2">
        <v>-3.674954220874227E-2</v>
      </c>
      <c r="C105" s="24">
        <v>-2.7566829832654793E-2</v>
      </c>
      <c r="D105" s="24">
        <v>-1.9280689247833216E-2</v>
      </c>
    </row>
    <row r="106" spans="1:4" ht="16" x14ac:dyDescent="0.2">
      <c r="A106" s="130">
        <v>42821</v>
      </c>
      <c r="B106" s="2">
        <v>-9.5643091124628654E-3</v>
      </c>
      <c r="C106" s="24">
        <v>3.1007776782483454E-3</v>
      </c>
      <c r="D106" s="24">
        <v>1.0040512622541797E-2</v>
      </c>
    </row>
    <row r="107" spans="1:4" ht="16" x14ac:dyDescent="0.2">
      <c r="A107" s="130">
        <v>42828</v>
      </c>
      <c r="B107" s="2">
        <v>1.808406245723404E-2</v>
      </c>
      <c r="C107" s="24">
        <v>0</v>
      </c>
      <c r="D107" s="24">
        <v>-2.0182860480969289E-2</v>
      </c>
    </row>
    <row r="108" spans="1:4" ht="16" x14ac:dyDescent="0.2">
      <c r="A108" s="130">
        <v>42835</v>
      </c>
      <c r="B108" s="2">
        <v>-4.8339576409844653E-2</v>
      </c>
      <c r="C108" s="24">
        <v>-9.3313274288844283E-3</v>
      </c>
      <c r="D108" s="24">
        <v>-6.1769842057984192E-2</v>
      </c>
    </row>
    <row r="109" spans="1:4" ht="16" x14ac:dyDescent="0.2">
      <c r="A109" s="130">
        <v>42842</v>
      </c>
      <c r="B109" s="2">
        <v>9.4157438915232206E-3</v>
      </c>
      <c r="C109" s="24">
        <v>-2.8528083614538069E-2</v>
      </c>
      <c r="D109" s="24">
        <v>-2.7828221106326545E-2</v>
      </c>
    </row>
    <row r="110" spans="1:4" ht="16" x14ac:dyDescent="0.2">
      <c r="A110" s="130">
        <v>42849</v>
      </c>
      <c r="B110" s="2">
        <v>-3.2951541154115915E-2</v>
      </c>
      <c r="C110" s="24">
        <v>5.3220696204909768E-2</v>
      </c>
      <c r="D110" s="24">
        <v>6.1233856085848082E-2</v>
      </c>
    </row>
    <row r="111" spans="1:4" ht="16" x14ac:dyDescent="0.2">
      <c r="A111" s="130">
        <v>42856</v>
      </c>
      <c r="B111" s="2">
        <v>1.4030553765165266E-2</v>
      </c>
      <c r="C111" s="24">
        <v>9.1047669929191777E-3</v>
      </c>
      <c r="D111" s="24">
        <v>-7.0783568333423474E-3</v>
      </c>
    </row>
    <row r="112" spans="1:4" ht="16" x14ac:dyDescent="0.2">
      <c r="A112" s="130">
        <v>42863</v>
      </c>
      <c r="B112" s="2">
        <v>9.5052434974274291E-3</v>
      </c>
      <c r="C112" s="24">
        <v>-2.4466052154406448E-2</v>
      </c>
      <c r="D112" s="24">
        <v>-3.0269401418727249E-2</v>
      </c>
    </row>
    <row r="113" spans="1:4" ht="16" x14ac:dyDescent="0.2">
      <c r="A113" s="130">
        <v>42877</v>
      </c>
      <c r="B113" s="2">
        <v>2.7898805138056204E-2</v>
      </c>
      <c r="C113" s="24">
        <v>-1.3559529785632352E-2</v>
      </c>
      <c r="D113" s="24">
        <v>-4.5977092486291227E-3</v>
      </c>
    </row>
    <row r="114" spans="1:4" ht="16" x14ac:dyDescent="0.2">
      <c r="A114" s="130">
        <v>42884</v>
      </c>
      <c r="B114" s="2">
        <v>-6.2776406144172014E-2</v>
      </c>
      <c r="C114" s="24">
        <v>-6.8493418455746191E-3</v>
      </c>
      <c r="D114" s="24">
        <v>9.2123451932035749E-4</v>
      </c>
    </row>
    <row r="115" spans="1:4" ht="16" x14ac:dyDescent="0.2">
      <c r="A115" s="130">
        <v>42891</v>
      </c>
      <c r="B115" s="2">
        <v>6.1187843459034497E-2</v>
      </c>
      <c r="C115" s="24">
        <v>3.3786997577383238E-2</v>
      </c>
      <c r="D115" s="24">
        <v>5.4180765261397923E-3</v>
      </c>
    </row>
    <row r="116" spans="1:4" ht="16" x14ac:dyDescent="0.2">
      <c r="A116" s="130">
        <v>42898</v>
      </c>
      <c r="B116" s="2">
        <v>-2.4407079553991906E-3</v>
      </c>
      <c r="C116" s="24">
        <v>-3.3277900926746984E-3</v>
      </c>
      <c r="D116" s="24">
        <v>-5.8846050552175733E-2</v>
      </c>
    </row>
    <row r="117" spans="1:4" ht="16" x14ac:dyDescent="0.2">
      <c r="A117" s="130">
        <v>42905</v>
      </c>
      <c r="B117" s="2">
        <v>-1.4123924067005689E-2</v>
      </c>
      <c r="C117" s="24">
        <v>-5.1293294387550592E-2</v>
      </c>
      <c r="D117" s="24">
        <v>3.8585400988107033E-2</v>
      </c>
    </row>
    <row r="118" spans="1:4" ht="16" x14ac:dyDescent="0.2">
      <c r="A118" s="130">
        <v>42912</v>
      </c>
      <c r="B118" s="2">
        <v>-1.0834342165709998E-2</v>
      </c>
      <c r="C118" s="24">
        <v>3.502630551202035E-3</v>
      </c>
      <c r="D118" s="24">
        <v>7.7739554215542128E-2</v>
      </c>
    </row>
    <row r="119" spans="1:4" ht="16" x14ac:dyDescent="0.2">
      <c r="A119" s="130">
        <v>42919</v>
      </c>
      <c r="B119" s="2">
        <v>1.4384068907121517E-2</v>
      </c>
      <c r="C119" s="24">
        <v>-7.0175726586465537E-3</v>
      </c>
      <c r="D119" s="24">
        <v>4.1247325584652828E-2</v>
      </c>
    </row>
    <row r="120" spans="1:4" ht="16" x14ac:dyDescent="0.2">
      <c r="A120" s="130">
        <v>42926</v>
      </c>
      <c r="B120" s="2">
        <v>4.2774344932826835E-2</v>
      </c>
      <c r="C120" s="24">
        <v>1.0507977598415152E-2</v>
      </c>
      <c r="D120" s="24">
        <v>2.9996936697840759E-2</v>
      </c>
    </row>
    <row r="121" spans="1:4" ht="16" x14ac:dyDescent="0.2">
      <c r="A121" s="130">
        <v>42933</v>
      </c>
      <c r="B121" s="2">
        <v>-3.2944155719354384E-2</v>
      </c>
      <c r="C121" s="24">
        <v>0</v>
      </c>
      <c r="D121" s="24">
        <v>-1.3698080382100741E-3</v>
      </c>
    </row>
    <row r="122" spans="1:4" ht="16" x14ac:dyDescent="0.2">
      <c r="A122" s="130">
        <v>42940</v>
      </c>
      <c r="B122" s="2">
        <v>2.8820438535491988E-2</v>
      </c>
      <c r="C122" s="24">
        <v>0</v>
      </c>
      <c r="D122" s="24">
        <v>-3.635045805632231E-3</v>
      </c>
    </row>
    <row r="123" spans="1:4" ht="16" x14ac:dyDescent="0.2">
      <c r="A123" s="130">
        <v>42947</v>
      </c>
      <c r="B123" s="2">
        <v>-3.7791982209466113E-2</v>
      </c>
      <c r="C123" s="24">
        <v>2.7493140580198583E-2</v>
      </c>
      <c r="D123" s="24">
        <v>4.1064742427746381E-2</v>
      </c>
    </row>
    <row r="124" spans="1:4" ht="16" x14ac:dyDescent="0.2">
      <c r="A124" s="130">
        <v>42954</v>
      </c>
      <c r="B124" s="2">
        <v>3.9616733650049696E-3</v>
      </c>
      <c r="C124" s="24">
        <v>-2.0548668227387656E-2</v>
      </c>
      <c r="D124" s="24">
        <v>3.472968764081763E-2</v>
      </c>
    </row>
    <row r="125" spans="1:4" ht="16" x14ac:dyDescent="0.2">
      <c r="A125" s="130">
        <v>42961</v>
      </c>
      <c r="B125" s="2">
        <v>-2.4608154503376056E-3</v>
      </c>
      <c r="C125" s="24">
        <v>-3.4662079764862241E-3</v>
      </c>
      <c r="D125" s="24">
        <v>-4.4564297034632716E-2</v>
      </c>
    </row>
    <row r="126" spans="1:4" ht="16" x14ac:dyDescent="0.2">
      <c r="A126" s="130">
        <v>42968</v>
      </c>
      <c r="B126" s="2">
        <v>4.8509562659994288E-2</v>
      </c>
      <c r="C126" s="24">
        <v>0</v>
      </c>
      <c r="D126" s="24">
        <v>1.1758712600125065E-3</v>
      </c>
    </row>
    <row r="127" spans="1:4" ht="16" x14ac:dyDescent="0.2">
      <c r="A127" s="130">
        <v>42975</v>
      </c>
      <c r="B127" s="2">
        <v>7.7629819959634361E-2</v>
      </c>
      <c r="C127" s="24">
        <v>-6.9686693160933011E-3</v>
      </c>
      <c r="D127" s="24">
        <v>6.9525477981676076E-2</v>
      </c>
    </row>
    <row r="128" spans="1:4" ht="16" x14ac:dyDescent="0.2">
      <c r="A128" s="130">
        <v>42982</v>
      </c>
      <c r="B128" s="2">
        <v>-5.9667743441274013E-3</v>
      </c>
      <c r="C128" s="24">
        <v>6.9686693160933011E-3</v>
      </c>
      <c r="D128" s="24">
        <v>-4.049317334120861E-2</v>
      </c>
    </row>
    <row r="129" spans="1:4" ht="16" x14ac:dyDescent="0.2">
      <c r="A129" s="130">
        <v>42989</v>
      </c>
      <c r="B129" s="2">
        <v>-1.2426082273353956E-2</v>
      </c>
      <c r="C129" s="24">
        <v>6.9204428445739374E-3</v>
      </c>
      <c r="D129" s="24">
        <v>-4.3473355277257042E-3</v>
      </c>
    </row>
    <row r="130" spans="1:4" ht="16" x14ac:dyDescent="0.2">
      <c r="A130" s="130">
        <v>42996</v>
      </c>
      <c r="B130" s="2">
        <v>-1.3264463253211289E-2</v>
      </c>
      <c r="C130" s="24">
        <v>-3.4542348680877133E-3</v>
      </c>
      <c r="D130" s="24">
        <v>-1.6803231795031515E-2</v>
      </c>
    </row>
    <row r="131" spans="1:4" ht="16" x14ac:dyDescent="0.2">
      <c r="A131" s="130">
        <v>43003</v>
      </c>
      <c r="B131" s="2">
        <v>-1.5717415895409204E-2</v>
      </c>
      <c r="C131" s="24">
        <v>2.0548668227387656E-2</v>
      </c>
      <c r="D131" s="24">
        <v>2.7900943746535845E-2</v>
      </c>
    </row>
    <row r="132" spans="1:4" ht="16" x14ac:dyDescent="0.2">
      <c r="A132" s="130">
        <v>43010</v>
      </c>
      <c r="B132" s="2">
        <v>-4.9627893421284597E-3</v>
      </c>
      <c r="C132" s="24">
        <v>-1.0221554071538019E-2</v>
      </c>
      <c r="D132" s="24">
        <v>4.2039787745652646E-2</v>
      </c>
    </row>
    <row r="133" spans="1:4" ht="16" x14ac:dyDescent="0.2">
      <c r="A133" s="130">
        <v>43017</v>
      </c>
      <c r="B133" s="2">
        <v>-5.2079149044889306E-2</v>
      </c>
      <c r="C133" s="24">
        <v>1.0221554071538019E-2</v>
      </c>
      <c r="D133" s="24">
        <v>-3.6687141998188011E-2</v>
      </c>
    </row>
    <row r="134" spans="1:4" ht="16" x14ac:dyDescent="0.2">
      <c r="A134" s="130">
        <v>43031</v>
      </c>
      <c r="B134" s="2">
        <v>-5.8397571371497037E-2</v>
      </c>
      <c r="C134" s="24">
        <v>3.4423441909727792E-3</v>
      </c>
      <c r="D134" s="24">
        <v>3.3837814781558784E-2</v>
      </c>
    </row>
    <row r="135" spans="1:4" ht="16" x14ac:dyDescent="0.2">
      <c r="A135" s="130">
        <v>43038</v>
      </c>
      <c r="B135" s="2">
        <v>-8.7405976617061398E-2</v>
      </c>
      <c r="C135" s="24">
        <v>1.0256500167189042E-2</v>
      </c>
      <c r="D135" s="24">
        <v>-2.8422294891161215E-2</v>
      </c>
    </row>
    <row r="136" spans="1:4" ht="16" x14ac:dyDescent="0.2">
      <c r="A136" s="130">
        <v>43045</v>
      </c>
      <c r="B136" s="2">
        <v>-2.9524973314426717E-2</v>
      </c>
      <c r="C136" s="24">
        <v>6.7796869853786745E-3</v>
      </c>
      <c r="D136" s="24">
        <v>-4.8038523126452404E-3</v>
      </c>
    </row>
    <row r="137" spans="1:4" ht="16" x14ac:dyDescent="0.2">
      <c r="A137" s="130">
        <v>43052</v>
      </c>
      <c r="B137" s="2">
        <v>-4.140288329639219E-2</v>
      </c>
      <c r="C137" s="24">
        <v>-1.7036187152567717E-2</v>
      </c>
      <c r="D137" s="24">
        <v>1.1777804167992123E-2</v>
      </c>
    </row>
    <row r="138" spans="1:4" ht="16" x14ac:dyDescent="0.2">
      <c r="A138" s="130">
        <v>43066</v>
      </c>
      <c r="B138" s="2">
        <v>-4.5479899335035157E-2</v>
      </c>
      <c r="C138" s="24">
        <v>-5.2817555839414387E-2</v>
      </c>
      <c r="D138" s="24">
        <v>-1.4863644960999345E-2</v>
      </c>
    </row>
    <row r="139" spans="1:4" ht="16" x14ac:dyDescent="0.2">
      <c r="A139" s="130">
        <v>43073</v>
      </c>
      <c r="B139" s="2">
        <v>3.2586281198025091E-2</v>
      </c>
      <c r="C139" s="24">
        <v>-1.3652089168327164E-2</v>
      </c>
      <c r="D139" s="24">
        <v>6.4240903516410874E-2</v>
      </c>
    </row>
    <row r="140" spans="1:4" ht="16" x14ac:dyDescent="0.2">
      <c r="A140" s="130">
        <v>43080</v>
      </c>
      <c r="B140" s="2">
        <v>-2.1449784642040726E-2</v>
      </c>
      <c r="C140" s="24">
        <v>1.0256500167189042E-2</v>
      </c>
      <c r="D140" s="24">
        <v>2.2008651593853124E-2</v>
      </c>
    </row>
    <row r="141" spans="1:4" ht="16" x14ac:dyDescent="0.2">
      <c r="A141" s="130">
        <v>43087</v>
      </c>
      <c r="B141" s="2">
        <v>-2.5273814055443822E-2</v>
      </c>
      <c r="C141" s="24">
        <v>-2.0619287202735759E-2</v>
      </c>
      <c r="D141" s="24">
        <v>3.1550545538141961E-2</v>
      </c>
    </row>
    <row r="142" spans="1:4" ht="16" x14ac:dyDescent="0.2">
      <c r="A142" s="130">
        <v>43094</v>
      </c>
      <c r="B142" s="2">
        <v>1.4137317499459456E-2</v>
      </c>
      <c r="C142" s="24">
        <v>0</v>
      </c>
      <c r="D142" s="24">
        <v>4.9026381734371682E-3</v>
      </c>
    </row>
    <row r="143" spans="1:4" ht="16" x14ac:dyDescent="0.2">
      <c r="A143" s="130">
        <v>43101</v>
      </c>
      <c r="B143" s="2">
        <v>5.8804447097234203E-2</v>
      </c>
      <c r="C143" s="24">
        <v>2.7398974188114433E-2</v>
      </c>
      <c r="D143" s="24">
        <v>-5.1757129976355287E-3</v>
      </c>
    </row>
    <row r="144" spans="1:4" ht="16" x14ac:dyDescent="0.2">
      <c r="A144" s="130">
        <v>43108</v>
      </c>
      <c r="B144" s="2">
        <v>-3.5756891494500564E-3</v>
      </c>
      <c r="C144" s="24">
        <v>3.3225647628320587E-2</v>
      </c>
      <c r="D144" s="24">
        <v>4.7534360794612596E-2</v>
      </c>
    </row>
    <row r="145" spans="1:4" ht="16" x14ac:dyDescent="0.2">
      <c r="A145" s="130">
        <v>43115</v>
      </c>
      <c r="B145" s="2">
        <v>-7.112734401558285E-2</v>
      </c>
      <c r="C145" s="24">
        <v>-9.8522964430116655E-3</v>
      </c>
      <c r="D145" s="24">
        <v>8.8157698062207857E-3</v>
      </c>
    </row>
    <row r="146" spans="1:4" ht="16" x14ac:dyDescent="0.2">
      <c r="A146" s="130">
        <v>43129</v>
      </c>
      <c r="B146" s="2">
        <v>-9.5996459652827326E-2</v>
      </c>
      <c r="C146" s="24">
        <v>3.6010437523033012E-2</v>
      </c>
      <c r="D146" s="24">
        <v>-5.1932887258911542E-2</v>
      </c>
    </row>
    <row r="147" spans="1:4" ht="16" x14ac:dyDescent="0.2">
      <c r="A147" s="130">
        <v>43136</v>
      </c>
      <c r="B147" s="2">
        <v>-4.55363221652334E-2</v>
      </c>
      <c r="C147" s="24">
        <v>-2.9365894804364467E-2</v>
      </c>
      <c r="D147" s="24">
        <v>-5.767376569977678E-2</v>
      </c>
    </row>
    <row r="148" spans="1:4" ht="16" x14ac:dyDescent="0.2">
      <c r="A148" s="130">
        <v>43143</v>
      </c>
      <c r="B148" s="2">
        <v>-7.2221872782195717E-2</v>
      </c>
      <c r="C148" s="24">
        <v>1.6420730212327594E-2</v>
      </c>
      <c r="D148" s="24">
        <v>7.8664447689662964E-2</v>
      </c>
    </row>
    <row r="149" spans="1:4" ht="16" x14ac:dyDescent="0.2">
      <c r="A149" s="130">
        <v>43157</v>
      </c>
      <c r="B149" s="2">
        <v>-1.6081931219300571E-2</v>
      </c>
      <c r="C149" s="24">
        <v>-1.9355442952956103E-2</v>
      </c>
      <c r="D149" s="24">
        <v>-2.8055490132206096E-2</v>
      </c>
    </row>
    <row r="150" spans="1:4" ht="16" x14ac:dyDescent="0.2">
      <c r="A150" s="130">
        <v>43164</v>
      </c>
      <c r="B150" s="2">
        <v>1.120625115581575E-2</v>
      </c>
      <c r="C150" s="24">
        <v>-3.6488293263136962E-2</v>
      </c>
      <c r="D150" s="24">
        <v>7.5862432793876167E-3</v>
      </c>
    </row>
    <row r="151" spans="1:4" ht="16" x14ac:dyDescent="0.2">
      <c r="A151" s="130">
        <v>43171</v>
      </c>
      <c r="B151" s="2">
        <v>-3.1376680365152509E-2</v>
      </c>
      <c r="C151" s="24">
        <v>1.3423020332140823E-2</v>
      </c>
      <c r="D151" s="24">
        <v>4.9918251200803176E-2</v>
      </c>
    </row>
    <row r="152" spans="1:4" ht="16" x14ac:dyDescent="0.2">
      <c r="A152" s="130">
        <v>43185</v>
      </c>
      <c r="B152" s="2">
        <v>-1.4214729639626E-2</v>
      </c>
      <c r="C152" s="24">
        <v>-2.8243212313395105E-2</v>
      </c>
      <c r="D152" s="24">
        <v>-3.4519247041473911E-2</v>
      </c>
    </row>
    <row r="153" spans="1:4" ht="16" x14ac:dyDescent="0.2">
      <c r="A153" s="130">
        <v>43192</v>
      </c>
      <c r="B153" s="2">
        <v>2.9869874992769496E-3</v>
      </c>
      <c r="C153" s="24">
        <v>2.3167059281534508E-2</v>
      </c>
      <c r="D153" s="24">
        <v>4.7096346198580719E-2</v>
      </c>
    </row>
    <row r="154" spans="1:4" ht="16" x14ac:dyDescent="0.2">
      <c r="A154" s="130">
        <v>43199</v>
      </c>
      <c r="B154" s="2">
        <v>3.4028105994945435E-3</v>
      </c>
      <c r="C154" s="24">
        <v>-1.5384918839479456E-2</v>
      </c>
      <c r="D154" s="24">
        <v>-2.2250775136136269E-2</v>
      </c>
    </row>
    <row r="155" spans="1:4" ht="16" x14ac:dyDescent="0.2">
      <c r="A155" s="130">
        <v>43206</v>
      </c>
      <c r="B155" s="2">
        <v>2.4122826762623006E-2</v>
      </c>
      <c r="C155" s="24">
        <v>4.7928466571950823E-2</v>
      </c>
      <c r="D155" s="24">
        <v>3.1449132682503489E-2</v>
      </c>
    </row>
    <row r="156" spans="1:4" ht="16" x14ac:dyDescent="0.2">
      <c r="A156" s="130">
        <v>43213</v>
      </c>
      <c r="B156" s="2">
        <v>5.7863356321288251E-3</v>
      </c>
      <c r="C156" s="24">
        <v>0</v>
      </c>
      <c r="D156" s="24">
        <v>7.3877394225595694E-2</v>
      </c>
    </row>
    <row r="157" spans="1:4" ht="16" x14ac:dyDescent="0.2">
      <c r="A157" s="130">
        <v>43227</v>
      </c>
      <c r="B157" s="2">
        <v>1.8380481024848905E-3</v>
      </c>
      <c r="C157" s="24">
        <v>-3.4367643504207956E-2</v>
      </c>
      <c r="D157" s="24">
        <v>2.618219372310282E-2</v>
      </c>
    </row>
    <row r="158" spans="1:4" ht="16" x14ac:dyDescent="0.2">
      <c r="A158" s="130">
        <v>43241</v>
      </c>
      <c r="B158" s="2">
        <v>1.9771917594983535E-2</v>
      </c>
      <c r="C158" s="24">
        <v>-5.8651194523979822E-3</v>
      </c>
      <c r="D158" s="24">
        <v>2.1515299524503817E-3</v>
      </c>
    </row>
    <row r="159" spans="1:4" ht="16" x14ac:dyDescent="0.2">
      <c r="A159" s="130">
        <v>43248</v>
      </c>
      <c r="B159" s="2">
        <v>-1.898913869004204E-2</v>
      </c>
      <c r="C159" s="24">
        <v>2.6126304592219984E-2</v>
      </c>
      <c r="D159" s="24">
        <v>-5.2331964898586492E-3</v>
      </c>
    </row>
    <row r="160" spans="1:4" ht="16" x14ac:dyDescent="0.2">
      <c r="A160" s="130">
        <v>43255</v>
      </c>
      <c r="B160" s="2">
        <v>-5.9231812882554635E-2</v>
      </c>
      <c r="C160" s="24">
        <v>-2.0261185139822002E-2</v>
      </c>
      <c r="D160" s="24">
        <v>5.5644923411893643E-2</v>
      </c>
    </row>
    <row r="161" spans="1:4" ht="16" x14ac:dyDescent="0.2">
      <c r="A161" s="130">
        <v>43262</v>
      </c>
      <c r="B161" s="2">
        <v>-2.267099616435253E-2</v>
      </c>
      <c r="C161" s="24">
        <v>1.4514042884254064E-2</v>
      </c>
      <c r="D161" s="24">
        <v>-1.5890164852060629E-2</v>
      </c>
    </row>
    <row r="162" spans="1:4" ht="16" x14ac:dyDescent="0.2">
      <c r="A162" s="130">
        <v>43269</v>
      </c>
      <c r="B162" s="2">
        <v>-2.9737162095761605E-2</v>
      </c>
      <c r="C162" s="24">
        <v>-2.3324672566408911E-2</v>
      </c>
      <c r="D162" s="24">
        <v>-6.6402985822371363E-2</v>
      </c>
    </row>
    <row r="163" spans="1:4" ht="16" x14ac:dyDescent="0.2">
      <c r="A163" s="130">
        <v>43276</v>
      </c>
      <c r="B163" s="2">
        <v>6.1055575624848757E-3</v>
      </c>
      <c r="C163" s="24">
        <v>1.7544309650909362E-2</v>
      </c>
      <c r="D163" s="24">
        <v>-3.8120773108227368E-2</v>
      </c>
    </row>
    <row r="164" spans="1:4" ht="16" x14ac:dyDescent="0.2">
      <c r="A164" s="130">
        <v>43283</v>
      </c>
      <c r="B164" s="2">
        <v>-1.0929070532190721E-2</v>
      </c>
      <c r="C164" s="24">
        <v>2.8943580263645075E-3</v>
      </c>
      <c r="D164" s="24">
        <v>1.5876979162229965E-2</v>
      </c>
    </row>
    <row r="165" spans="1:4" ht="16" x14ac:dyDescent="0.2">
      <c r="A165" s="130">
        <v>43290</v>
      </c>
      <c r="B165" s="2">
        <v>-1.6844369894920774E-2</v>
      </c>
      <c r="C165" s="24">
        <v>2.5679014417691493E-2</v>
      </c>
      <c r="D165" s="24">
        <v>2.4017293270738982E-2</v>
      </c>
    </row>
    <row r="166" spans="1:4" ht="16" x14ac:dyDescent="0.2">
      <c r="A166" s="130">
        <v>43297</v>
      </c>
      <c r="B166" s="2">
        <v>-3.9667840368421636E-2</v>
      </c>
      <c r="C166" s="24">
        <v>-8.4866138773185273E-3</v>
      </c>
      <c r="D166" s="24">
        <v>9.0714997797629593E-3</v>
      </c>
    </row>
    <row r="167" spans="1:4" ht="16" x14ac:dyDescent="0.2">
      <c r="A167" s="130">
        <v>43304</v>
      </c>
      <c r="B167" s="2">
        <v>-7.0011954589830339E-3</v>
      </c>
      <c r="C167" s="24">
        <v>8.4866138773185273E-3</v>
      </c>
      <c r="D167" s="24">
        <v>2.5875785986848143E-2</v>
      </c>
    </row>
    <row r="168" spans="1:4" ht="16" x14ac:dyDescent="0.2">
      <c r="A168" s="130">
        <v>43311</v>
      </c>
      <c r="B168" s="2">
        <v>-1.533953381562192E-2</v>
      </c>
      <c r="C168" s="24">
        <v>1.676016885746523E-2</v>
      </c>
      <c r="D168" s="24">
        <v>-3.1827667949979599E-3</v>
      </c>
    </row>
    <row r="169" spans="1:4" ht="16" x14ac:dyDescent="0.2">
      <c r="A169" s="130">
        <v>43318</v>
      </c>
      <c r="B169" s="2">
        <v>-4.1763777533681434E-2</v>
      </c>
      <c r="C169" s="24">
        <v>-2.2409901399584209E-2</v>
      </c>
      <c r="D169" s="24">
        <v>-7.0605605419923556E-2</v>
      </c>
    </row>
    <row r="170" spans="1:4" ht="16" x14ac:dyDescent="0.2">
      <c r="A170" s="130">
        <v>43325</v>
      </c>
      <c r="B170" s="2">
        <v>0</v>
      </c>
      <c r="C170" s="24">
        <v>-1.4265577158822484E-2</v>
      </c>
      <c r="D170" s="24">
        <v>2.0576321725489954E-2</v>
      </c>
    </row>
    <row r="171" spans="1:4" ht="16" x14ac:dyDescent="0.2">
      <c r="A171" s="130">
        <v>43332</v>
      </c>
      <c r="B171" s="2">
        <v>2.6426788672200274E-2</v>
      </c>
      <c r="C171" s="24">
        <v>-8.6580627431145363E-3</v>
      </c>
      <c r="D171" s="24">
        <v>2.7587079653132562E-2</v>
      </c>
    </row>
    <row r="172" spans="1:4" ht="16" x14ac:dyDescent="0.2">
      <c r="A172" s="130">
        <v>43339</v>
      </c>
      <c r="B172" s="2">
        <v>-2.0493520339121218E-2</v>
      </c>
      <c r="C172" s="24">
        <v>-4.7486666265987632E-2</v>
      </c>
      <c r="D172" s="24">
        <v>3.7893572945218779E-2</v>
      </c>
    </row>
    <row r="173" spans="1:4" ht="16" x14ac:dyDescent="0.2">
      <c r="A173" s="130">
        <v>43346</v>
      </c>
      <c r="B173" s="2">
        <v>-1.9738471742858366E-3</v>
      </c>
      <c r="C173" s="24">
        <v>-2.7736754971599886E-2</v>
      </c>
      <c r="D173" s="24">
        <v>1.6887820660214103E-3</v>
      </c>
    </row>
    <row r="174" spans="1:4" ht="16" x14ac:dyDescent="0.2">
      <c r="A174" s="130">
        <v>43353</v>
      </c>
      <c r="B174" s="2">
        <v>2.7766031162814286E-2</v>
      </c>
      <c r="C174" s="24">
        <v>2.1639175103481234E-2</v>
      </c>
      <c r="D174" s="24">
        <v>2.5347938903134803E-2</v>
      </c>
    </row>
    <row r="175" spans="1:4" ht="16" x14ac:dyDescent="0.2">
      <c r="A175" s="130">
        <v>43360</v>
      </c>
      <c r="B175" s="2">
        <v>6.4647657212084653E-3</v>
      </c>
      <c r="C175" s="24">
        <v>0</v>
      </c>
      <c r="D175" s="24">
        <v>4.3797586553719015E-2</v>
      </c>
    </row>
    <row r="176" spans="1:4" ht="16" x14ac:dyDescent="0.2">
      <c r="A176" s="130">
        <v>43367</v>
      </c>
      <c r="B176" s="2">
        <v>-8.8531299114826822E-2</v>
      </c>
      <c r="C176" s="24">
        <v>2.7150989065950926E-2</v>
      </c>
      <c r="D176" s="24">
        <v>4.4979197879690958E-4</v>
      </c>
    </row>
    <row r="177" spans="1:4" ht="16" x14ac:dyDescent="0.2">
      <c r="A177" s="130">
        <v>43374</v>
      </c>
      <c r="B177" s="2">
        <v>-1.3046316266649427E-3</v>
      </c>
      <c r="C177" s="24">
        <v>0</v>
      </c>
      <c r="D177" s="24">
        <v>1.1235956238264677E-3</v>
      </c>
    </row>
    <row r="178" spans="1:4" ht="16" x14ac:dyDescent="0.2">
      <c r="A178" s="130">
        <v>43381</v>
      </c>
      <c r="B178" s="2">
        <v>-9.2963066978219544E-2</v>
      </c>
      <c r="C178" s="24">
        <v>3.7960762239222845E-2</v>
      </c>
      <c r="D178" s="24">
        <v>-5.6834788172948514E-2</v>
      </c>
    </row>
    <row r="179" spans="1:4" ht="16" x14ac:dyDescent="0.2">
      <c r="A179" s="130">
        <v>43388</v>
      </c>
      <c r="B179" s="2">
        <v>2.546106419827332E-2</v>
      </c>
      <c r="C179" s="24">
        <v>2.8612322810321889E-3</v>
      </c>
      <c r="D179" s="24">
        <v>-4.7839706690253614E-2</v>
      </c>
    </row>
    <row r="180" spans="1:4" ht="16" x14ac:dyDescent="0.2">
      <c r="A180" s="130">
        <v>43395</v>
      </c>
      <c r="B180" s="2">
        <v>-3.3805235759400531E-2</v>
      </c>
      <c r="C180" s="24">
        <v>1.4184634991956324E-2</v>
      </c>
      <c r="D180" s="24">
        <v>-1.0529051895851183E-2</v>
      </c>
    </row>
    <row r="181" spans="1:4" ht="16" x14ac:dyDescent="0.2">
      <c r="A181" s="130">
        <v>43402</v>
      </c>
      <c r="B181" s="2">
        <v>5.5905582760066963E-2</v>
      </c>
      <c r="C181" s="24">
        <v>-1.190152897738761E-2</v>
      </c>
      <c r="D181" s="24">
        <v>-4.9264294671278464E-3</v>
      </c>
    </row>
    <row r="182" spans="1:4" ht="16" x14ac:dyDescent="0.2">
      <c r="A182" s="130">
        <v>43409</v>
      </c>
      <c r="B182" s="2">
        <v>1.0869672236903938E-2</v>
      </c>
      <c r="C182" s="24">
        <v>-3.4266167166476791E-3</v>
      </c>
      <c r="D182" s="24">
        <v>2.3774893598241142E-2</v>
      </c>
    </row>
    <row r="183" spans="1:4" ht="16" x14ac:dyDescent="0.2">
      <c r="A183" s="130">
        <v>43416</v>
      </c>
      <c r="B183" s="2">
        <v>-6.1875403718087085E-2</v>
      </c>
      <c r="C183" s="24">
        <v>-3.4383988030326496E-3</v>
      </c>
      <c r="D183" s="24">
        <v>1.5460430644369971E-2</v>
      </c>
    </row>
    <row r="184" spans="1:4" ht="16" x14ac:dyDescent="0.2">
      <c r="A184" s="130">
        <v>43423</v>
      </c>
      <c r="B184" s="2">
        <v>-4.8998512788838156E-3</v>
      </c>
      <c r="C184" s="24">
        <v>-6.912469920623554E-3</v>
      </c>
      <c r="D184" s="24">
        <v>3.6460905730351101E-3</v>
      </c>
    </row>
    <row r="185" spans="1:4" ht="16" x14ac:dyDescent="0.2">
      <c r="A185" s="130">
        <v>43430</v>
      </c>
      <c r="B185" s="2">
        <v>1.1205403842160067E-2</v>
      </c>
      <c r="C185" s="24">
        <v>4.2993046485106268E-2</v>
      </c>
      <c r="D185" s="24">
        <v>-4.022570664715186E-2</v>
      </c>
    </row>
    <row r="186" spans="1:4" ht="16" x14ac:dyDescent="0.2">
      <c r="A186" s="130">
        <v>43437</v>
      </c>
      <c r="B186" s="2">
        <v>6.0691846447564757E-2</v>
      </c>
      <c r="C186" s="24">
        <v>-1.1080333543618259E-3</v>
      </c>
      <c r="D186" s="24">
        <v>0</v>
      </c>
    </row>
    <row r="187" spans="1:4" ht="16" x14ac:dyDescent="0.2">
      <c r="A187" s="130">
        <v>43444</v>
      </c>
      <c r="B187" s="2">
        <v>-2.0372835545220624E-2</v>
      </c>
      <c r="C187" s="24">
        <v>-1.9026875054694248E-2</v>
      </c>
      <c r="D187" s="24">
        <v>-4.3361631589795557E-2</v>
      </c>
    </row>
    <row r="188" spans="1:4" ht="16" x14ac:dyDescent="0.2">
      <c r="A188" s="130">
        <v>43451</v>
      </c>
      <c r="B188" s="2">
        <v>-2.9803069174368702E-2</v>
      </c>
      <c r="C188" s="24">
        <v>-7.9410513728126464E-3</v>
      </c>
      <c r="D188" s="24">
        <v>1.8447758558961524E-3</v>
      </c>
    </row>
    <row r="189" spans="1:4" ht="16" x14ac:dyDescent="0.2">
      <c r="A189" s="130">
        <v>43458</v>
      </c>
      <c r="B189" s="2">
        <v>-7.2356136064044563E-3</v>
      </c>
      <c r="C189" s="24">
        <v>-8.0046167826139936E-3</v>
      </c>
      <c r="D189" s="24">
        <v>3.5563326210273694E-2</v>
      </c>
    </row>
    <row r="190" spans="1:4" ht="16" x14ac:dyDescent="0.2">
      <c r="A190" s="130">
        <v>43465</v>
      </c>
      <c r="B190" s="2">
        <v>2.4890548845124982E-2</v>
      </c>
      <c r="C190" s="24">
        <v>2.4944604023996231E-2</v>
      </c>
      <c r="D190" s="24">
        <v>-1.1114774276609118E-2</v>
      </c>
    </row>
    <row r="191" spans="1:4" ht="16" x14ac:dyDescent="0.2">
      <c r="A191" s="130">
        <v>43472</v>
      </c>
      <c r="B191" s="2">
        <v>6.1147360981500753E-2</v>
      </c>
      <c r="C191" s="24">
        <v>6.1875403718087529E-2</v>
      </c>
      <c r="D191" s="24">
        <v>-7.608522099894266E-3</v>
      </c>
    </row>
    <row r="192" spans="1:4" ht="16" x14ac:dyDescent="0.2">
      <c r="A192" s="130">
        <v>43479</v>
      </c>
      <c r="B192" s="2">
        <v>8.1508939420022131E-2</v>
      </c>
      <c r="C192" s="24">
        <v>6.2959284568147034E-3</v>
      </c>
      <c r="D192" s="24">
        <v>-1.539294676864511E-2</v>
      </c>
    </row>
    <row r="193" spans="1:4" ht="16" x14ac:dyDescent="0.2">
      <c r="A193" s="130">
        <v>43486</v>
      </c>
      <c r="B193" s="2">
        <v>9.3492230793472686E-3</v>
      </c>
      <c r="C193" s="24">
        <v>5.4947696783903988E-2</v>
      </c>
      <c r="D193" s="24">
        <v>-2.2063627600040547E-2</v>
      </c>
    </row>
    <row r="194" spans="1:4" ht="16" x14ac:dyDescent="0.2">
      <c r="A194" s="130">
        <v>43493</v>
      </c>
      <c r="B194" s="2">
        <v>-1.3935833413338372E-2</v>
      </c>
      <c r="C194" s="24">
        <v>-1.0950831186751664E-2</v>
      </c>
      <c r="D194" s="24">
        <v>5.4781358025991267E-2</v>
      </c>
    </row>
    <row r="195" spans="1:4" ht="16" x14ac:dyDescent="0.2">
      <c r="A195" s="130">
        <v>43500</v>
      </c>
      <c r="B195" s="2">
        <v>-2.2882613591969303E-2</v>
      </c>
      <c r="C195" s="24">
        <v>4.2142443664758611E-2</v>
      </c>
      <c r="D195" s="24">
        <v>8.901889059904633E-4</v>
      </c>
    </row>
    <row r="196" spans="1:4" ht="16" x14ac:dyDescent="0.2">
      <c r="A196" s="130">
        <v>43507</v>
      </c>
      <c r="B196" s="2">
        <v>-3.6170536157337452E-2</v>
      </c>
      <c r="C196" s="24">
        <v>-3.2182201959703116E-2</v>
      </c>
      <c r="D196" s="24">
        <v>-6.3576834743717114E-4</v>
      </c>
    </row>
    <row r="197" spans="1:4" ht="16" x14ac:dyDescent="0.2">
      <c r="A197" s="130">
        <v>43514</v>
      </c>
      <c r="B197" s="2">
        <v>1.6924753423110062E-2</v>
      </c>
      <c r="C197" s="24">
        <v>-8.9597413714719298E-3</v>
      </c>
      <c r="D197" s="24">
        <v>7.9812927636755404E-3</v>
      </c>
    </row>
    <row r="198" spans="1:4" ht="16" x14ac:dyDescent="0.2">
      <c r="A198" s="130">
        <v>43521</v>
      </c>
      <c r="B198" s="2">
        <v>-1.4873470652553067E-2</v>
      </c>
      <c r="C198" s="24">
        <v>1.2916225266546233E-2</v>
      </c>
      <c r="D198" s="24">
        <v>-4.8064853474896196E-3</v>
      </c>
    </row>
    <row r="199" spans="1:4" ht="16" x14ac:dyDescent="0.2">
      <c r="A199" s="130">
        <v>43528</v>
      </c>
      <c r="B199" s="2">
        <v>-1.3928520251152321E-2</v>
      </c>
      <c r="C199" s="24">
        <v>-5.9406115301210427E-3</v>
      </c>
      <c r="D199" s="24">
        <v>4.8023086847272189E-2</v>
      </c>
    </row>
    <row r="200" spans="1:4" ht="16" x14ac:dyDescent="0.2">
      <c r="A200" s="130">
        <v>43542</v>
      </c>
      <c r="B200" s="2">
        <v>-2.3713349077018719E-2</v>
      </c>
      <c r="C200" s="24">
        <v>-2.7779564107075716E-2</v>
      </c>
      <c r="D200" s="24">
        <v>-5.9808790724149574E-3</v>
      </c>
    </row>
    <row r="201" spans="1:4" ht="16" x14ac:dyDescent="0.2">
      <c r="A201" s="130">
        <v>43549</v>
      </c>
      <c r="B201" s="2">
        <v>-1.3100624045698339E-2</v>
      </c>
      <c r="C201" s="24">
        <v>-3.7629395295422086E-3</v>
      </c>
      <c r="D201" s="24">
        <v>2.2539506966823275E-2</v>
      </c>
    </row>
    <row r="202" spans="1:4" ht="16" x14ac:dyDescent="0.2">
      <c r="A202" s="130">
        <v>43556</v>
      </c>
      <c r="B202" s="2">
        <v>-8.2759093038582421E-3</v>
      </c>
      <c r="C202" s="24">
        <v>-4.7236743477763188E-3</v>
      </c>
      <c r="D202" s="24">
        <v>2.0205053355822677E-2</v>
      </c>
    </row>
    <row r="203" spans="1:4" ht="16" x14ac:dyDescent="0.2">
      <c r="A203" s="130">
        <v>43563</v>
      </c>
      <c r="B203" s="2">
        <v>-1.6619333704779748E-2</v>
      </c>
      <c r="C203" s="24">
        <v>4.8068403041022112E-2</v>
      </c>
      <c r="D203" s="24">
        <v>-9.4710802677733241E-3</v>
      </c>
    </row>
    <row r="204" spans="1:4" ht="16" x14ac:dyDescent="0.2">
      <c r="A204" s="130">
        <v>43570</v>
      </c>
      <c r="B204" s="2">
        <v>1.3011726073475671E-2</v>
      </c>
      <c r="C204" s="24">
        <v>1.4337163146407317E-2</v>
      </c>
      <c r="D204" s="24">
        <v>1.1308682714354035E-2</v>
      </c>
    </row>
    <row r="205" spans="1:4" ht="16" x14ac:dyDescent="0.2">
      <c r="A205" s="130">
        <v>43577</v>
      </c>
      <c r="B205" s="2">
        <v>-1.9479622132987373E-3</v>
      </c>
      <c r="C205" s="24">
        <v>1.1499463296899659E-2</v>
      </c>
      <c r="D205" s="24">
        <v>5.73558948904207E-4</v>
      </c>
    </row>
    <row r="206" spans="1:4" ht="16" x14ac:dyDescent="0.2">
      <c r="A206" s="130">
        <v>43584</v>
      </c>
      <c r="B206" s="2">
        <v>5.5532208347406353E-2</v>
      </c>
      <c r="C206" s="24">
        <v>-6.1755820441495857E-3</v>
      </c>
      <c r="D206" s="24">
        <v>-2.8498584654374604E-2</v>
      </c>
    </row>
    <row r="207" spans="1:4" ht="16" x14ac:dyDescent="0.2">
      <c r="A207" s="130">
        <v>43591</v>
      </c>
      <c r="B207" s="2">
        <v>-2.2652534228249976E-2</v>
      </c>
      <c r="C207" s="24">
        <v>-1.5607897665991022E-2</v>
      </c>
      <c r="D207" s="24">
        <v>-4.1682738502077932E-2</v>
      </c>
    </row>
    <row r="208" spans="1:4" ht="16" x14ac:dyDescent="0.2">
      <c r="A208" s="130">
        <v>43605</v>
      </c>
      <c r="B208" s="2">
        <v>-3.7168765783919255E-2</v>
      </c>
      <c r="C208" s="24">
        <v>-1.9635974516859056E-2</v>
      </c>
      <c r="D208" s="24">
        <v>4.7321730650733862E-2</v>
      </c>
    </row>
    <row r="209" spans="1:4" ht="16" x14ac:dyDescent="0.2">
      <c r="A209" s="130">
        <v>43612</v>
      </c>
      <c r="B209" s="2">
        <v>4.7520407591573388E-2</v>
      </c>
      <c r="C209" s="24">
        <v>-1.1396134730869534E-2</v>
      </c>
      <c r="D209" s="24">
        <v>4.9486785583879644E-2</v>
      </c>
    </row>
    <row r="210" spans="1:4" ht="16" x14ac:dyDescent="0.2">
      <c r="A210" s="130">
        <v>43619</v>
      </c>
      <c r="B210" s="2">
        <v>2.156596116065046E-2</v>
      </c>
      <c r="C210" s="24">
        <v>4.2081945434313539E-2</v>
      </c>
      <c r="D210" s="24">
        <v>1.1599583715637962E-3</v>
      </c>
    </row>
    <row r="211" spans="1:4" ht="16" x14ac:dyDescent="0.2">
      <c r="A211" s="130">
        <v>43626</v>
      </c>
      <c r="B211" s="2">
        <v>-4.5523255024082943E-2</v>
      </c>
      <c r="C211" s="24">
        <v>2.7434859457506899E-3</v>
      </c>
      <c r="D211" s="24">
        <v>6.006528046038806E-2</v>
      </c>
    </row>
    <row r="212" spans="1:4" ht="16" x14ac:dyDescent="0.2">
      <c r="A212" s="130">
        <v>43633</v>
      </c>
      <c r="B212" s="2">
        <v>2.782835255848326E-2</v>
      </c>
      <c r="C212" s="24">
        <v>-1.6574965094212635E-2</v>
      </c>
      <c r="D212" s="24">
        <v>-6.4829684336600302E-2</v>
      </c>
    </row>
    <row r="213" spans="1:4" ht="16" x14ac:dyDescent="0.2">
      <c r="A213" s="130">
        <v>43640</v>
      </c>
      <c r="B213" s="2">
        <v>-4.8077015681027291E-3</v>
      </c>
      <c r="C213" s="24">
        <v>2.2039459566291608E-2</v>
      </c>
      <c r="D213" s="24">
        <v>-7.245171268246331E-2</v>
      </c>
    </row>
    <row r="214" spans="1:4" ht="16" x14ac:dyDescent="0.2">
      <c r="A214" s="130">
        <v>43647</v>
      </c>
      <c r="B214" s="2">
        <v>2.5769513179051629E-2</v>
      </c>
      <c r="C214" s="24">
        <v>5.0475521410260571E-2</v>
      </c>
      <c r="D214" s="24">
        <v>-1.8198404418190428E-2</v>
      </c>
    </row>
    <row r="215" spans="1:4" ht="16" x14ac:dyDescent="0.2">
      <c r="A215" s="130">
        <v>43654</v>
      </c>
      <c r="B215" s="2">
        <v>8.0561766276687763E-3</v>
      </c>
      <c r="C215" s="24">
        <v>-1.8301164382404478E-2</v>
      </c>
      <c r="D215" s="24">
        <v>-3.1744584298746048E-2</v>
      </c>
    </row>
    <row r="216" spans="1:4" ht="16" x14ac:dyDescent="0.2">
      <c r="A216" s="130">
        <v>43661</v>
      </c>
      <c r="B216" s="2">
        <v>-1.1323085773017993E-2</v>
      </c>
      <c r="C216" s="24">
        <v>1.5707129205357884E-2</v>
      </c>
      <c r="D216" s="24">
        <v>2.354886676276724E-2</v>
      </c>
    </row>
    <row r="217" spans="1:4" ht="16" x14ac:dyDescent="0.2">
      <c r="A217" s="130">
        <v>43668</v>
      </c>
      <c r="B217" s="2">
        <v>-1.052641298698731E-2</v>
      </c>
      <c r="C217" s="24">
        <v>-2.0998146839773524E-2</v>
      </c>
      <c r="D217" s="24">
        <v>-2.4339068305267553E-2</v>
      </c>
    </row>
    <row r="218" spans="1:4" ht="16" x14ac:dyDescent="0.2">
      <c r="A218" s="130">
        <v>43675</v>
      </c>
      <c r="B218" s="2">
        <v>-2.4097551579060905E-2</v>
      </c>
      <c r="C218" s="24">
        <v>-1.6043124840575684E-2</v>
      </c>
      <c r="D218" s="24">
        <v>-3.063579833097041E-2</v>
      </c>
    </row>
    <row r="219" spans="1:4" ht="16" x14ac:dyDescent="0.2">
      <c r="A219" s="130">
        <v>43682</v>
      </c>
      <c r="B219" s="2">
        <v>-4.008829806834413E-2</v>
      </c>
      <c r="C219" s="24">
        <v>-1.0840214552864769E-2</v>
      </c>
      <c r="D219" s="24">
        <v>-3.2866808080351362E-2</v>
      </c>
    </row>
    <row r="220" spans="1:4" ht="16" x14ac:dyDescent="0.2">
      <c r="A220" s="130">
        <v>43689</v>
      </c>
      <c r="B220" s="2">
        <v>1.5673424682647763E-2</v>
      </c>
      <c r="C220" s="24">
        <v>-8.2079804178296634E-3</v>
      </c>
      <c r="D220" s="24">
        <v>-2.9636019879495379E-2</v>
      </c>
    </row>
    <row r="221" spans="1:4" ht="16" x14ac:dyDescent="0.2">
      <c r="A221" s="130">
        <v>43696</v>
      </c>
      <c r="B221" s="2">
        <v>-2.2608559689688335E-2</v>
      </c>
      <c r="C221" s="24">
        <v>-2.2223136784710329E-2</v>
      </c>
      <c r="D221" s="24">
        <v>2.9214760307162635E-2</v>
      </c>
    </row>
    <row r="222" spans="1:4" ht="16" x14ac:dyDescent="0.2">
      <c r="A222" s="130">
        <v>43703</v>
      </c>
      <c r="B222" s="2">
        <v>4.7023433075384702E-2</v>
      </c>
      <c r="C222" s="24">
        <v>2.2223136784710329E-2</v>
      </c>
      <c r="D222" s="24">
        <v>4.4231904500546371E-2</v>
      </c>
    </row>
    <row r="223" spans="1:4" ht="16" x14ac:dyDescent="0.2">
      <c r="A223" s="130">
        <v>43710</v>
      </c>
      <c r="B223" s="2">
        <v>-3.1801151827664853E-2</v>
      </c>
      <c r="C223" s="24">
        <v>3.7740327982846988E-2</v>
      </c>
      <c r="D223" s="24">
        <v>-1.4754920812768191E-2</v>
      </c>
    </row>
    <row r="224" spans="1:4" ht="16" x14ac:dyDescent="0.2">
      <c r="A224" s="130">
        <v>43717</v>
      </c>
      <c r="B224" s="2">
        <v>1.2648719612910142E-2</v>
      </c>
      <c r="C224" s="24">
        <v>2.3530497410194195E-2</v>
      </c>
      <c r="D224" s="24">
        <v>1.2198579023747769E-2</v>
      </c>
    </row>
    <row r="225" spans="1:4" ht="16" x14ac:dyDescent="0.2">
      <c r="A225" s="130">
        <v>43724</v>
      </c>
      <c r="B225" s="2">
        <v>2.7586224390798719E-3</v>
      </c>
      <c r="C225" s="24">
        <v>-1.8253440309350388E-2</v>
      </c>
      <c r="D225" s="24">
        <v>-2.5652928051963286E-2</v>
      </c>
    </row>
    <row r="226" spans="1:4" ht="16" x14ac:dyDescent="0.2">
      <c r="A226" s="130">
        <v>43731</v>
      </c>
      <c r="B226" s="2">
        <v>-1.9612562714970139E-2</v>
      </c>
      <c r="C226" s="24">
        <v>0</v>
      </c>
      <c r="D226" s="24">
        <v>-1.8976431026198171E-2</v>
      </c>
    </row>
    <row r="227" spans="1:4" ht="16" x14ac:dyDescent="0.2">
      <c r="A227" s="130">
        <v>43738</v>
      </c>
      <c r="B227" s="2">
        <v>-5.1892316003518957E-2</v>
      </c>
      <c r="C227" s="24">
        <v>-1.3245226750020711E-2</v>
      </c>
      <c r="D227" s="24">
        <v>-7.3793784407709673E-2</v>
      </c>
    </row>
    <row r="228" spans="1:4" ht="16" x14ac:dyDescent="0.2">
      <c r="A228" s="130">
        <v>43745</v>
      </c>
      <c r="B228" s="2">
        <v>-5.0989651842561656E-2</v>
      </c>
      <c r="C228" s="24">
        <v>0</v>
      </c>
      <c r="D228" s="24">
        <v>-1.4050322767825918E-2</v>
      </c>
    </row>
    <row r="229" spans="1:4" ht="16" x14ac:dyDescent="0.2">
      <c r="A229" s="130">
        <v>43752</v>
      </c>
      <c r="B229" s="2">
        <v>1.0892399738740011E-3</v>
      </c>
      <c r="C229" s="24">
        <v>-2.6702285558788397E-3</v>
      </c>
      <c r="D229" s="24">
        <v>-9.5812817654508109E-3</v>
      </c>
    </row>
    <row r="230" spans="1:4" ht="16" x14ac:dyDescent="0.2">
      <c r="A230" s="130">
        <v>43759</v>
      </c>
      <c r="B230" s="2">
        <v>-1.0317427773987475E-2</v>
      </c>
      <c r="C230" s="24">
        <v>1.5915455305899551E-2</v>
      </c>
      <c r="D230" s="24">
        <v>-4.2667640777332316E-2</v>
      </c>
    </row>
    <row r="231" spans="1:4" ht="16" x14ac:dyDescent="0.2">
      <c r="A231" s="130">
        <v>43766</v>
      </c>
      <c r="B231" s="2">
        <v>2.8349818983413044E-2</v>
      </c>
      <c r="C231" s="24">
        <v>2.5975486403260639E-2</v>
      </c>
      <c r="D231" s="24">
        <v>2.1799228342583632E-2</v>
      </c>
    </row>
    <row r="232" spans="1:4" ht="16" x14ac:dyDescent="0.2">
      <c r="A232" s="130">
        <v>43773</v>
      </c>
      <c r="B232" s="2">
        <v>8.9713975096437082E-3</v>
      </c>
      <c r="C232" s="24">
        <v>2.7814688182877134E-2</v>
      </c>
      <c r="D232" s="24">
        <v>3.8110218869254808E-2</v>
      </c>
    </row>
    <row r="233" spans="1:4" ht="16" x14ac:dyDescent="0.2">
      <c r="A233" s="130">
        <v>43780</v>
      </c>
      <c r="B233" s="2">
        <v>7.5660138284305845E-4</v>
      </c>
      <c r="C233" s="24">
        <v>1.2391732295163438E-2</v>
      </c>
      <c r="D233" s="24">
        <v>-3.4154204532002908E-2</v>
      </c>
    </row>
    <row r="234" spans="1:4" ht="16" x14ac:dyDescent="0.2">
      <c r="A234" s="130">
        <v>43787</v>
      </c>
      <c r="B234" s="2">
        <v>-1.3553850984314053E-2</v>
      </c>
      <c r="C234" s="24">
        <v>2.4332100659530509E-2</v>
      </c>
      <c r="D234" s="24">
        <v>9.2746086493793456E-3</v>
      </c>
    </row>
    <row r="235" spans="1:4" ht="16" x14ac:dyDescent="0.2">
      <c r="A235" s="130">
        <v>43794</v>
      </c>
      <c r="B235" s="2">
        <v>6.7237417122747445E-3</v>
      </c>
      <c r="C235" s="24">
        <v>0</v>
      </c>
      <c r="D235" s="24">
        <v>1.2439905406983698E-2</v>
      </c>
    </row>
    <row r="236" spans="1:4" ht="16" x14ac:dyDescent="0.2">
      <c r="A236" s="130">
        <v>43801</v>
      </c>
      <c r="B236" s="2">
        <v>-2.3421717808439269E-2</v>
      </c>
      <c r="C236" s="24">
        <v>-9.6619109117368485E-3</v>
      </c>
      <c r="D236" s="24">
        <v>2.7286198592634037E-2</v>
      </c>
    </row>
    <row r="237" spans="1:4" ht="16" x14ac:dyDescent="0.2">
      <c r="A237" s="130">
        <v>43808</v>
      </c>
      <c r="B237" s="2">
        <v>1.8076969649557739E-2</v>
      </c>
      <c r="C237" s="24">
        <v>3.5760663879098153E-2</v>
      </c>
      <c r="D237" s="24">
        <v>3.6179656577502328E-2</v>
      </c>
    </row>
    <row r="238" spans="1:4" ht="16" x14ac:dyDescent="0.2">
      <c r="A238" s="130">
        <v>43815</v>
      </c>
      <c r="B238" s="2">
        <v>9.6000737290182769E-3</v>
      </c>
      <c r="C238" s="24">
        <v>1.8562017860059621E-2</v>
      </c>
      <c r="D238" s="24">
        <v>3.2532473750952029E-2</v>
      </c>
    </row>
    <row r="239" spans="1:4" ht="16" x14ac:dyDescent="0.2">
      <c r="A239" s="130">
        <v>43822</v>
      </c>
      <c r="B239" s="2">
        <v>3.8964036645939615E-2</v>
      </c>
      <c r="C239" s="24">
        <v>3.1676856653570118E-2</v>
      </c>
      <c r="D239" s="24">
        <v>6.7161299042206579E-3</v>
      </c>
    </row>
    <row r="240" spans="1:4" ht="16" x14ac:dyDescent="0.2">
      <c r="A240" s="130">
        <v>43829</v>
      </c>
      <c r="B240" s="2">
        <v>5.0920310795934398E-3</v>
      </c>
      <c r="C240" s="24">
        <v>6.4677709668661043E-2</v>
      </c>
      <c r="D240" s="24">
        <v>7.502119098058202E-3</v>
      </c>
    </row>
    <row r="241" spans="1:4" ht="16" x14ac:dyDescent="0.2">
      <c r="A241" s="130">
        <v>43857</v>
      </c>
      <c r="B241" s="2">
        <v>-1.8344260250559685E-2</v>
      </c>
      <c r="C241" s="24">
        <v>1.4073727211662002E-2</v>
      </c>
      <c r="D241" s="24">
        <v>-4.9480057263369126E-2</v>
      </c>
    </row>
    <row r="242" spans="1:4" ht="16" x14ac:dyDescent="0.2">
      <c r="A242" s="130">
        <v>43864</v>
      </c>
      <c r="B242" s="2">
        <v>-2.3619938848472799E-2</v>
      </c>
      <c r="C242" s="24">
        <v>-4.9333790168142322E-2</v>
      </c>
      <c r="D242" s="24">
        <v>1.424587010418854E-2</v>
      </c>
    </row>
    <row r="243" spans="1:4" ht="17" thickBot="1" x14ac:dyDescent="0.25">
      <c r="A243" s="131">
        <v>43871</v>
      </c>
      <c r="B243" s="25">
        <v>2.9772158333670973E-2</v>
      </c>
      <c r="C243" s="129">
        <v>-4.5045146359198762E-2</v>
      </c>
      <c r="D243" s="129">
        <v>-6.0189347658985426E-3</v>
      </c>
    </row>
  </sheetData>
  <mergeCells count="8">
    <mergeCell ref="H1:M1"/>
    <mergeCell ref="H2:M2"/>
    <mergeCell ref="H3:M3"/>
    <mergeCell ref="G23:I26"/>
    <mergeCell ref="F23:F26"/>
    <mergeCell ref="F1:G1"/>
    <mergeCell ref="F2:G2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Исходные данные</vt:lpstr>
      <vt:lpstr>Корреляционная матрица</vt:lpstr>
      <vt:lpstr>Статистика</vt:lpstr>
      <vt:lpstr>Исследование изменения цен</vt:lpstr>
      <vt:lpstr>Исследование лог. дох. акций</vt:lpstr>
      <vt:lpstr>Анализ лог.дох. для к. комп.</vt:lpstr>
      <vt:lpstr>Проверка гипотезы E=0</vt:lpstr>
      <vt:lpstr>T-тест</vt:lpstr>
      <vt:lpstr>F-тест</vt:lpstr>
      <vt:lpstr>Дисп. анализ.</vt:lpstr>
      <vt:lpstr>Дисп. анализ. 2</vt:lpstr>
      <vt:lpstr>Теснота связи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2020-05-23T10:49:38Z</dcterms:created>
  <dcterms:modified xsi:type="dcterms:W3CDTF">2020-05-31T11:06:50Z</dcterms:modified>
</cp:coreProperties>
</file>